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Felipe Gandra\Desktop\"/>
    </mc:Choice>
  </mc:AlternateContent>
  <bookViews>
    <workbookView xWindow="0" yWindow="0" windowWidth="20490" windowHeight="7800"/>
  </bookViews>
  <sheets>
    <sheet name="Proposta" sheetId="10" r:id="rId1"/>
    <sheet name="Reprog" sheetId="12" r:id="rId2"/>
  </sheets>
  <definedNames>
    <definedName name="AImp01" localSheetId="1">Reprog!$F$32:$BS$94</definedName>
    <definedName name="AImp01">Proposta!$F$32:$BS$325</definedName>
    <definedName name="AImp02" localSheetId="1">Reprog!$F$32:$BS$134</definedName>
    <definedName name="AImp02">Proposta!$F$32:$BS$365</definedName>
    <definedName name="AImp03" localSheetId="1">Reprog!$F$32:$BS$173</definedName>
    <definedName name="AImp03">Proposta!$F$32:$BS$404</definedName>
    <definedName name="_xlnm.Print_Area" localSheetId="0">Proposta!$F$32:$BS$365</definedName>
    <definedName name="_xlnm.Print_Area" localSheetId="1">Reprog!$F$32:$BS$94</definedName>
    <definedName name="crono1" localSheetId="1">Reprog!$AM$59:$BR$78</definedName>
    <definedName name="crono1">Proposta!$AM$290:$BR$309</definedName>
    <definedName name="crono2" localSheetId="1">Reprog!$AM$99:$BR$118</definedName>
    <definedName name="crono2">Proposta!$AM$330:$BR$349</definedName>
    <definedName name="crono3" localSheetId="1">Reprog!$AM$139:$BR$158</definedName>
    <definedName name="crono3">Proposta!$AM$370:$BR$389</definedName>
    <definedName name="cronomes" localSheetId="1">Reprog!$AC$54</definedName>
    <definedName name="cronomes">Proposta!$AC$285</definedName>
    <definedName name="Elmto001" localSheetId="1">Reprog!#REF!</definedName>
    <definedName name="Elmto001">Proposta!$CF$304:$CH$307</definedName>
    <definedName name="_grp01" localSheetId="1">Reprog!$85:$94</definedName>
    <definedName name="_grp01">Proposta!$316:$325</definedName>
    <definedName name="_grp02" localSheetId="1">Reprog!$125:$134</definedName>
    <definedName name="_grp02">Proposta!$356:$365</definedName>
    <definedName name="_grp03" localSheetId="1">Reprog!$95:$173</definedName>
    <definedName name="_grp03">Proposta!$326:$404</definedName>
    <definedName name="_grp04" localSheetId="1">Reprog!$135:$173</definedName>
    <definedName name="_grp04">Proposta!$366:$404</definedName>
    <definedName name="grpT" localSheetId="1">Reprog!$85:$173</definedName>
    <definedName name="grpT">Proposta!$316:$404</definedName>
    <definedName name="parpre" localSheetId="1">Reprog!$BP$54</definedName>
    <definedName name="parpre">Proposta!$BP$285</definedName>
    <definedName name="totacum" localSheetId="1">Reprog!$AJ$81</definedName>
    <definedName name="totacum">Proposta!$AJ$312</definedName>
  </definedNames>
  <calcPr calcId="162913" fullCalcOnLoad="1"/>
</workbook>
</file>

<file path=xl/calcChain.xml><?xml version="1.0" encoding="utf-8"?>
<calcChain xmlns="http://schemas.openxmlformats.org/spreadsheetml/2006/main">
  <c r="C4" i="10" l="1"/>
  <c r="AN62" i="10"/>
  <c r="BM62" i="10"/>
  <c r="AO59" i="12"/>
  <c r="G50" i="12"/>
  <c r="G48" i="12"/>
  <c r="B54" i="10"/>
  <c r="O50" i="12"/>
  <c r="B103" i="10"/>
  <c r="B101" i="10"/>
  <c r="B48" i="10"/>
  <c r="AB48" i="12"/>
  <c r="B100" i="10"/>
  <c r="B50" i="10"/>
  <c r="AK48" i="12"/>
  <c r="AX42" i="12"/>
  <c r="BL42" i="12"/>
  <c r="AG42" i="12"/>
  <c r="BK48" i="12"/>
  <c r="BC48" i="12"/>
  <c r="AT48" i="12"/>
  <c r="BF46" i="12"/>
  <c r="BA46" i="12"/>
  <c r="AP46" i="12"/>
  <c r="G46" i="12"/>
  <c r="BF42" i="12"/>
  <c r="AN42" i="12"/>
  <c r="AA42" i="12"/>
  <c r="G42" i="12"/>
  <c r="D165" i="12"/>
  <c r="BO159" i="12"/>
  <c r="BK159" i="12"/>
  <c r="BG159" i="12"/>
  <c r="BC159" i="12"/>
  <c r="AY159" i="12"/>
  <c r="AU159" i="12"/>
  <c r="AQ159" i="12"/>
  <c r="AM159" i="12"/>
  <c r="BQ158" i="12"/>
  <c r="BM158" i="12"/>
  <c r="BI158" i="12"/>
  <c r="BE158" i="12"/>
  <c r="BA158" i="12"/>
  <c r="AW158" i="12"/>
  <c r="AS158" i="12"/>
  <c r="BQ157" i="12"/>
  <c r="BM157" i="12"/>
  <c r="BI157" i="12"/>
  <c r="BE157" i="12"/>
  <c r="BA157" i="12"/>
  <c r="AW157" i="12"/>
  <c r="AS157" i="12"/>
  <c r="BQ156" i="12"/>
  <c r="BM156" i="12"/>
  <c r="BI156" i="12"/>
  <c r="BE156" i="12"/>
  <c r="BA156" i="12"/>
  <c r="AW156" i="12"/>
  <c r="AS156" i="12"/>
  <c r="BQ155" i="12"/>
  <c r="BM155" i="12"/>
  <c r="BI155" i="12"/>
  <c r="BE155" i="12"/>
  <c r="BA155" i="12"/>
  <c r="AW155" i="12"/>
  <c r="AS155" i="12"/>
  <c r="BQ154" i="12"/>
  <c r="BM154" i="12"/>
  <c r="BI154" i="12"/>
  <c r="BE154" i="12"/>
  <c r="BA154" i="12"/>
  <c r="AW154" i="12"/>
  <c r="AS154" i="12"/>
  <c r="BQ153" i="12"/>
  <c r="BM153" i="12"/>
  <c r="BI153" i="12"/>
  <c r="BE153" i="12"/>
  <c r="BA153" i="12"/>
  <c r="AW153" i="12"/>
  <c r="AS153" i="12"/>
  <c r="BQ152" i="12"/>
  <c r="BM152" i="12"/>
  <c r="BI152" i="12"/>
  <c r="BE152" i="12"/>
  <c r="BA152" i="12"/>
  <c r="AW152" i="12"/>
  <c r="AS152" i="12"/>
  <c r="BQ151" i="12"/>
  <c r="BM151" i="12"/>
  <c r="BI151" i="12"/>
  <c r="BE151" i="12"/>
  <c r="BA151" i="12"/>
  <c r="AW151" i="12"/>
  <c r="AS151" i="12"/>
  <c r="BQ150" i="12"/>
  <c r="BM150" i="12"/>
  <c r="BI150" i="12"/>
  <c r="BE150" i="12"/>
  <c r="BA150" i="12"/>
  <c r="AW150" i="12"/>
  <c r="AS150" i="12"/>
  <c r="BQ149" i="12"/>
  <c r="BM149" i="12"/>
  <c r="BI149" i="12"/>
  <c r="BE149" i="12"/>
  <c r="BA149" i="12"/>
  <c r="AW149" i="12"/>
  <c r="AS149" i="12"/>
  <c r="BQ148" i="12"/>
  <c r="BM148" i="12"/>
  <c r="BI148" i="12"/>
  <c r="BE148" i="12"/>
  <c r="BA148" i="12"/>
  <c r="AW148" i="12"/>
  <c r="AS148" i="12"/>
  <c r="BQ147" i="12"/>
  <c r="BM147" i="12"/>
  <c r="BI147" i="12"/>
  <c r="BE147" i="12"/>
  <c r="BA147" i="12"/>
  <c r="AW147" i="12"/>
  <c r="AS147" i="12"/>
  <c r="BQ146" i="12"/>
  <c r="BM146" i="12"/>
  <c r="BI146" i="12"/>
  <c r="BE146" i="12"/>
  <c r="BA146" i="12"/>
  <c r="AW146" i="12"/>
  <c r="AS146" i="12"/>
  <c r="BQ145" i="12"/>
  <c r="BM145" i="12"/>
  <c r="BI145" i="12"/>
  <c r="BE145" i="12"/>
  <c r="BA145" i="12"/>
  <c r="AW145" i="12"/>
  <c r="AS145" i="12"/>
  <c r="BQ144" i="12"/>
  <c r="BM144" i="12"/>
  <c r="BI144" i="12"/>
  <c r="BE144" i="12"/>
  <c r="BA144" i="12"/>
  <c r="AW144" i="12"/>
  <c r="AS144" i="12"/>
  <c r="BQ143" i="12"/>
  <c r="BM143" i="12"/>
  <c r="BI143" i="12"/>
  <c r="BE143" i="12"/>
  <c r="BA143" i="12"/>
  <c r="AW143" i="12"/>
  <c r="AS143" i="12"/>
  <c r="BQ142" i="12"/>
  <c r="BM142" i="12"/>
  <c r="BI142" i="12"/>
  <c r="BE142" i="12"/>
  <c r="BA142" i="12"/>
  <c r="AW142" i="12"/>
  <c r="AS142" i="12"/>
  <c r="BQ141" i="12"/>
  <c r="BM141" i="12"/>
  <c r="BI141" i="12"/>
  <c r="BE141" i="12"/>
  <c r="BA141" i="12"/>
  <c r="AW141" i="12"/>
  <c r="AS141" i="12"/>
  <c r="BQ140" i="12"/>
  <c r="BM140" i="12"/>
  <c r="BI140" i="12"/>
  <c r="BE140" i="12"/>
  <c r="BA140" i="12"/>
  <c r="AW140" i="12"/>
  <c r="AS140" i="12"/>
  <c r="BQ139" i="12"/>
  <c r="BM139" i="12"/>
  <c r="BI139" i="12"/>
  <c r="BE139" i="12"/>
  <c r="BA139" i="12"/>
  <c r="AW139" i="12"/>
  <c r="AS139" i="12"/>
  <c r="AS138" i="12"/>
  <c r="AW138" i="12"/>
  <c r="BA138" i="12"/>
  <c r="BE138" i="12"/>
  <c r="BI138" i="12"/>
  <c r="BM138" i="12"/>
  <c r="BQ138" i="12"/>
  <c r="AQ138" i="12"/>
  <c r="AU138" i="12"/>
  <c r="AY138" i="12"/>
  <c r="BC138" i="12"/>
  <c r="BG138" i="12"/>
  <c r="BK138" i="12"/>
  <c r="BO138" i="12"/>
  <c r="AS137" i="12"/>
  <c r="AW137" i="12"/>
  <c r="BA137" i="12"/>
  <c r="BE137" i="12"/>
  <c r="BI137" i="12"/>
  <c r="BM137" i="12"/>
  <c r="BQ137" i="12"/>
  <c r="AQ137" i="12"/>
  <c r="AU137" i="12"/>
  <c r="AY137" i="12"/>
  <c r="BC137" i="12"/>
  <c r="BG137" i="12"/>
  <c r="BK137" i="12"/>
  <c r="BO137" i="12"/>
  <c r="D126" i="12"/>
  <c r="BO119" i="12"/>
  <c r="BK119" i="12"/>
  <c r="BG119" i="12"/>
  <c r="BC119" i="12"/>
  <c r="AY119" i="12"/>
  <c r="AU119" i="12"/>
  <c r="AQ119" i="12"/>
  <c r="AM119" i="12"/>
  <c r="BQ118" i="12"/>
  <c r="AO158" i="12"/>
  <c r="BM118" i="12"/>
  <c r="BI118" i="12"/>
  <c r="BE118" i="12"/>
  <c r="BA118" i="12"/>
  <c r="AW118" i="12"/>
  <c r="AS118" i="12"/>
  <c r="BQ117" i="12"/>
  <c r="AO157" i="12"/>
  <c r="BM117" i="12"/>
  <c r="BI117" i="12"/>
  <c r="BE117" i="12"/>
  <c r="BA117" i="12"/>
  <c r="AW117" i="12"/>
  <c r="AS117" i="12"/>
  <c r="BQ116" i="12"/>
  <c r="AJ156" i="12"/>
  <c r="BM116" i="12"/>
  <c r="BI116" i="12"/>
  <c r="BE116" i="12"/>
  <c r="BA116" i="12"/>
  <c r="AW116" i="12"/>
  <c r="AS116" i="12"/>
  <c r="BQ115" i="12"/>
  <c r="AO155" i="12"/>
  <c r="BM115" i="12"/>
  <c r="BI115" i="12"/>
  <c r="BE115" i="12"/>
  <c r="BA115" i="12"/>
  <c r="AW115" i="12"/>
  <c r="AS115" i="12"/>
  <c r="BQ114" i="12"/>
  <c r="AO154" i="12"/>
  <c r="BM114" i="12"/>
  <c r="BI114" i="12"/>
  <c r="BE114" i="12"/>
  <c r="BA114" i="12"/>
  <c r="AW114" i="12"/>
  <c r="AS114" i="12"/>
  <c r="BQ113" i="12"/>
  <c r="AJ153" i="12"/>
  <c r="BM113" i="12"/>
  <c r="BI113" i="12"/>
  <c r="BE113" i="12"/>
  <c r="BA113" i="12"/>
  <c r="AW113" i="12"/>
  <c r="AS113" i="12"/>
  <c r="BQ112" i="12"/>
  <c r="AJ152" i="12"/>
  <c r="BM112" i="12"/>
  <c r="BI112" i="12"/>
  <c r="BE112" i="12"/>
  <c r="BA112" i="12"/>
  <c r="AW112" i="12"/>
  <c r="AS112" i="12"/>
  <c r="BQ111" i="12"/>
  <c r="AJ151" i="12"/>
  <c r="BM111" i="12"/>
  <c r="BI111" i="12"/>
  <c r="BE111" i="12"/>
  <c r="BA111" i="12"/>
  <c r="AW111" i="12"/>
  <c r="AS111" i="12"/>
  <c r="BQ110" i="12"/>
  <c r="AO150" i="12"/>
  <c r="BM110" i="12"/>
  <c r="BI110" i="12"/>
  <c r="BE110" i="12"/>
  <c r="BA110" i="12"/>
  <c r="AW110" i="12"/>
  <c r="AS110" i="12"/>
  <c r="BQ109" i="12"/>
  <c r="AJ149" i="12"/>
  <c r="BM109" i="12"/>
  <c r="BI109" i="12"/>
  <c r="BE109" i="12"/>
  <c r="BA109" i="12"/>
  <c r="AW109" i="12"/>
  <c r="AS109" i="12"/>
  <c r="BQ108" i="12"/>
  <c r="AJ148" i="12"/>
  <c r="BM108" i="12"/>
  <c r="BI108" i="12"/>
  <c r="BE108" i="12"/>
  <c r="BA108" i="12"/>
  <c r="AW108" i="12"/>
  <c r="AS108" i="12"/>
  <c r="BQ107" i="12"/>
  <c r="AO147" i="12"/>
  <c r="BM107" i="12"/>
  <c r="BI107" i="12"/>
  <c r="BE107" i="12"/>
  <c r="BA107" i="12"/>
  <c r="AW107" i="12"/>
  <c r="AS107" i="12"/>
  <c r="BQ106" i="12"/>
  <c r="AO146" i="12"/>
  <c r="BM106" i="12"/>
  <c r="BI106" i="12"/>
  <c r="BE106" i="12"/>
  <c r="BA106" i="12"/>
  <c r="AW106" i="12"/>
  <c r="AS106" i="12"/>
  <c r="BQ105" i="12"/>
  <c r="BM105" i="12"/>
  <c r="BI105" i="12"/>
  <c r="BE105" i="12"/>
  <c r="BA105" i="12"/>
  <c r="AW105" i="12"/>
  <c r="AS105" i="12"/>
  <c r="BQ104" i="12"/>
  <c r="BM104" i="12"/>
  <c r="BI104" i="12"/>
  <c r="BE104" i="12"/>
  <c r="BA104" i="12"/>
  <c r="AW104" i="12"/>
  <c r="AS104" i="12"/>
  <c r="BQ103" i="12"/>
  <c r="AO143" i="12"/>
  <c r="BM103" i="12"/>
  <c r="BI103" i="12"/>
  <c r="BE103" i="12"/>
  <c r="BA103" i="12"/>
  <c r="AW103" i="12"/>
  <c r="AS103" i="12"/>
  <c r="BQ102" i="12"/>
  <c r="AO142" i="12"/>
  <c r="BM102" i="12"/>
  <c r="BI102" i="12"/>
  <c r="BE102" i="12"/>
  <c r="BA102" i="12"/>
  <c r="AW102" i="12"/>
  <c r="AS102" i="12"/>
  <c r="BQ101" i="12"/>
  <c r="AO141" i="12"/>
  <c r="BM101" i="12"/>
  <c r="BI101" i="12"/>
  <c r="BE101" i="12"/>
  <c r="BA101" i="12"/>
  <c r="AW101" i="12"/>
  <c r="AS101" i="12"/>
  <c r="BQ100" i="12"/>
  <c r="AO140" i="12"/>
  <c r="BM100" i="12"/>
  <c r="BI100" i="12"/>
  <c r="BE100" i="12"/>
  <c r="BA100" i="12"/>
  <c r="AW100" i="12"/>
  <c r="AS100" i="12"/>
  <c r="BQ99" i="12"/>
  <c r="AJ139" i="12"/>
  <c r="BM99" i="12"/>
  <c r="BI99" i="12"/>
  <c r="BE99" i="12"/>
  <c r="BA99" i="12"/>
  <c r="AW99" i="12"/>
  <c r="AS99" i="12"/>
  <c r="AS98" i="12"/>
  <c r="AW98" i="12"/>
  <c r="BA98" i="12"/>
  <c r="BE98" i="12"/>
  <c r="BI98" i="12"/>
  <c r="BM98" i="12"/>
  <c r="BQ98" i="12"/>
  <c r="AQ98" i="12"/>
  <c r="AU98" i="12"/>
  <c r="AY98" i="12"/>
  <c r="BC98" i="12"/>
  <c r="BG98" i="12"/>
  <c r="BK98" i="12"/>
  <c r="BO98" i="12"/>
  <c r="AS97" i="12"/>
  <c r="AW97" i="12"/>
  <c r="BA97" i="12"/>
  <c r="BE97" i="12"/>
  <c r="BI97" i="12"/>
  <c r="BM97" i="12"/>
  <c r="BQ97" i="12"/>
  <c r="AQ97" i="12"/>
  <c r="AU97" i="12"/>
  <c r="AY97" i="12"/>
  <c r="BC97" i="12"/>
  <c r="BG97" i="12"/>
  <c r="BK97" i="12"/>
  <c r="BO97" i="12"/>
  <c r="D86" i="12"/>
  <c r="C4" i="12"/>
  <c r="BO79" i="12"/>
  <c r="BK79" i="12"/>
  <c r="BG79" i="12"/>
  <c r="BC79" i="12"/>
  <c r="AY79" i="12"/>
  <c r="AU79" i="12"/>
  <c r="AQ79" i="12"/>
  <c r="AM79" i="12"/>
  <c r="AO78" i="12"/>
  <c r="AO77" i="12"/>
  <c r="AO76" i="12"/>
  <c r="AO75" i="12"/>
  <c r="AO74" i="12"/>
  <c r="AO73" i="12"/>
  <c r="AO72" i="12"/>
  <c r="AO71" i="12"/>
  <c r="AO70" i="12"/>
  <c r="AO69" i="12"/>
  <c r="AO68" i="12"/>
  <c r="AO67" i="12"/>
  <c r="AO66" i="12"/>
  <c r="AO65" i="12"/>
  <c r="AO64" i="12"/>
  <c r="AO63" i="12"/>
  <c r="AO62" i="12"/>
  <c r="AO61" i="12"/>
  <c r="AO60" i="12"/>
  <c r="AS58" i="12"/>
  <c r="AW58" i="12"/>
  <c r="BA58" i="12"/>
  <c r="BE58" i="12"/>
  <c r="BI58" i="12"/>
  <c r="BM58" i="12"/>
  <c r="BQ58" i="12"/>
  <c r="AQ58" i="12"/>
  <c r="AU58" i="12"/>
  <c r="AY58" i="12"/>
  <c r="BC58" i="12"/>
  <c r="BG58" i="12"/>
  <c r="BK58" i="12"/>
  <c r="BO58" i="12"/>
  <c r="AS57" i="12"/>
  <c r="AW57" i="12"/>
  <c r="BA57" i="12"/>
  <c r="BE57" i="12"/>
  <c r="BI57" i="12"/>
  <c r="BM57" i="12"/>
  <c r="BQ57" i="12"/>
  <c r="AQ57" i="12"/>
  <c r="AU57" i="12"/>
  <c r="AY57" i="12"/>
  <c r="BC57" i="12"/>
  <c r="BG57" i="12"/>
  <c r="BK57" i="12"/>
  <c r="BO57" i="12"/>
  <c r="AQ56" i="12"/>
  <c r="AU56" i="12"/>
  <c r="AY56" i="12"/>
  <c r="BC56" i="12"/>
  <c r="BG56" i="12"/>
  <c r="BK56" i="12"/>
  <c r="BO56" i="12"/>
  <c r="AM96" i="12"/>
  <c r="AQ96" i="12"/>
  <c r="AU96" i="12"/>
  <c r="AY96" i="12"/>
  <c r="BC96" i="12"/>
  <c r="BG96" i="12"/>
  <c r="BK96" i="12"/>
  <c r="BO96" i="12"/>
  <c r="AM136" i="12"/>
  <c r="AQ136" i="12"/>
  <c r="AU136" i="12"/>
  <c r="AY136" i="12"/>
  <c r="BC136" i="12"/>
  <c r="BG136" i="12"/>
  <c r="BK136" i="12"/>
  <c r="BO136" i="12"/>
  <c r="BP54" i="12"/>
  <c r="C46" i="12"/>
  <c r="C48" i="12"/>
  <c r="B1" i="12"/>
  <c r="A1" i="12"/>
  <c r="C54" i="12"/>
  <c r="C81" i="12"/>
  <c r="C82" i="12"/>
  <c r="C121" i="12"/>
  <c r="C122" i="12"/>
  <c r="C161" i="12"/>
  <c r="C162" i="12"/>
  <c r="AQ310" i="10"/>
  <c r="BK310" i="10"/>
  <c r="BO310" i="10"/>
  <c r="BQ371" i="10"/>
  <c r="BQ372" i="10"/>
  <c r="BQ373" i="10"/>
  <c r="BQ374" i="10"/>
  <c r="BQ375" i="10"/>
  <c r="BQ376" i="10"/>
  <c r="BQ377" i="10"/>
  <c r="BQ378" i="10"/>
  <c r="BQ379" i="10"/>
  <c r="BQ380" i="10"/>
  <c r="BQ381" i="10"/>
  <c r="BQ382" i="10"/>
  <c r="BQ383" i="10"/>
  <c r="BQ384" i="10"/>
  <c r="BQ385" i="10"/>
  <c r="BQ386" i="10"/>
  <c r="BQ387" i="10"/>
  <c r="BQ388" i="10"/>
  <c r="BQ389" i="10"/>
  <c r="BM371" i="10"/>
  <c r="BM372" i="10"/>
  <c r="BM373" i="10"/>
  <c r="BM374" i="10"/>
  <c r="BM375" i="10"/>
  <c r="BM376" i="10"/>
  <c r="BM377" i="10"/>
  <c r="BM378" i="10"/>
  <c r="BM379" i="10"/>
  <c r="BM380" i="10"/>
  <c r="BM381" i="10"/>
  <c r="BM382" i="10"/>
  <c r="BM383" i="10"/>
  <c r="BM384" i="10"/>
  <c r="BM385" i="10"/>
  <c r="BM386" i="10"/>
  <c r="BM387" i="10"/>
  <c r="BM388" i="10"/>
  <c r="BM389" i="10"/>
  <c r="BI371" i="10"/>
  <c r="BI372" i="10"/>
  <c r="BI373" i="10"/>
  <c r="BI374" i="10"/>
  <c r="BI375" i="10"/>
  <c r="BI376" i="10"/>
  <c r="BI377" i="10"/>
  <c r="BI378" i="10"/>
  <c r="BI379" i="10"/>
  <c r="BI380" i="10"/>
  <c r="BI381" i="10"/>
  <c r="BI382" i="10"/>
  <c r="BI383" i="10"/>
  <c r="BI384" i="10"/>
  <c r="BI385" i="10"/>
  <c r="BI386" i="10"/>
  <c r="BI387" i="10"/>
  <c r="BI388" i="10"/>
  <c r="BI389" i="10"/>
  <c r="BE371" i="10"/>
  <c r="BE372" i="10"/>
  <c r="BE373" i="10"/>
  <c r="BE374" i="10"/>
  <c r="BE375" i="10"/>
  <c r="BE376" i="10"/>
  <c r="BE377" i="10"/>
  <c r="BE378" i="10"/>
  <c r="BE379" i="10"/>
  <c r="BE380" i="10"/>
  <c r="BE381" i="10"/>
  <c r="BE382" i="10"/>
  <c r="BE383" i="10"/>
  <c r="BE384" i="10"/>
  <c r="BE385" i="10"/>
  <c r="BE386" i="10"/>
  <c r="BE387" i="10"/>
  <c r="BE388" i="10"/>
  <c r="BE389" i="10"/>
  <c r="BA371" i="10"/>
  <c r="BA372" i="10"/>
  <c r="BA373" i="10"/>
  <c r="BA374" i="10"/>
  <c r="BA375" i="10"/>
  <c r="BA376" i="10"/>
  <c r="BA377" i="10"/>
  <c r="BA378" i="10"/>
  <c r="BA379" i="10"/>
  <c r="BA380" i="10"/>
  <c r="BA381" i="10"/>
  <c r="BA382" i="10"/>
  <c r="BA383" i="10"/>
  <c r="BA384" i="10"/>
  <c r="BA385" i="10"/>
  <c r="BA386" i="10"/>
  <c r="BA387" i="10"/>
  <c r="BA388" i="10"/>
  <c r="BA389" i="10"/>
  <c r="AW371" i="10"/>
  <c r="AW372" i="10"/>
  <c r="AW373" i="10"/>
  <c r="AW374" i="10"/>
  <c r="AW375" i="10"/>
  <c r="AW376" i="10"/>
  <c r="AW377" i="10"/>
  <c r="AW378" i="10"/>
  <c r="AW379" i="10"/>
  <c r="AW380" i="10"/>
  <c r="AW381" i="10"/>
  <c r="AW382" i="10"/>
  <c r="AW383" i="10"/>
  <c r="AW384" i="10"/>
  <c r="AW385" i="10"/>
  <c r="AW386" i="10"/>
  <c r="AW387" i="10"/>
  <c r="AW388" i="10"/>
  <c r="AW389" i="10"/>
  <c r="AS371" i="10"/>
  <c r="AS372" i="10"/>
  <c r="AS373" i="10"/>
  <c r="AS374" i="10"/>
  <c r="AS375" i="10"/>
  <c r="AS376" i="10"/>
  <c r="AS377" i="10"/>
  <c r="AS378" i="10"/>
  <c r="AS379" i="10"/>
  <c r="AS380" i="10"/>
  <c r="AS381" i="10"/>
  <c r="AS382" i="10"/>
  <c r="AS383" i="10"/>
  <c r="AS384" i="10"/>
  <c r="AS385" i="10"/>
  <c r="AS386" i="10"/>
  <c r="AS387" i="10"/>
  <c r="AS388" i="10"/>
  <c r="AS389" i="10"/>
  <c r="BQ370" i="10"/>
  <c r="BM370" i="10"/>
  <c r="BI370" i="10"/>
  <c r="BE370" i="10"/>
  <c r="BA370" i="10"/>
  <c r="AW370" i="10"/>
  <c r="AS370" i="10"/>
  <c r="BQ331" i="10"/>
  <c r="AJ371" i="10"/>
  <c r="BQ332" i="10"/>
  <c r="AJ372" i="10"/>
  <c r="BQ333" i="10"/>
  <c r="AJ373" i="10"/>
  <c r="BQ334" i="10"/>
  <c r="AJ374" i="10"/>
  <c r="BQ335" i="10"/>
  <c r="AO375" i="10"/>
  <c r="BQ336" i="10"/>
  <c r="AJ376" i="10"/>
  <c r="BQ337" i="10"/>
  <c r="AO377" i="10"/>
  <c r="BQ338" i="10"/>
  <c r="AJ378" i="10"/>
  <c r="BQ339" i="10"/>
  <c r="AO379" i="10"/>
  <c r="BQ340" i="10"/>
  <c r="AJ380" i="10"/>
  <c r="BQ341" i="10"/>
  <c r="AJ381" i="10"/>
  <c r="BQ342" i="10"/>
  <c r="AJ382" i="10"/>
  <c r="BQ343" i="10"/>
  <c r="AO383" i="10"/>
  <c r="BQ344" i="10"/>
  <c r="AJ384" i="10"/>
  <c r="BQ345" i="10"/>
  <c r="AJ385" i="10"/>
  <c r="BQ346" i="10"/>
  <c r="AO386" i="10"/>
  <c r="BQ347" i="10"/>
  <c r="AO387" i="10"/>
  <c r="BQ348" i="10"/>
  <c r="AO388" i="10"/>
  <c r="BQ349" i="10"/>
  <c r="AJ389" i="10"/>
  <c r="BQ330" i="10"/>
  <c r="AO370" i="10"/>
  <c r="D317" i="10"/>
  <c r="D357" i="10"/>
  <c r="D396" i="10"/>
  <c r="C46" i="10"/>
  <c r="BO390" i="10"/>
  <c r="BK390" i="10"/>
  <c r="BG390" i="10"/>
  <c r="BC390" i="10"/>
  <c r="AY390" i="10"/>
  <c r="AU390" i="10"/>
  <c r="AQ390" i="10"/>
  <c r="AM390" i="10"/>
  <c r="BG310" i="10"/>
  <c r="BC310" i="10"/>
  <c r="AY310" i="10"/>
  <c r="AU310" i="10"/>
  <c r="AM310" i="10"/>
  <c r="BO350" i="10"/>
  <c r="BK350" i="10"/>
  <c r="BG350" i="10"/>
  <c r="BC350" i="10"/>
  <c r="AY350" i="10"/>
  <c r="AU350" i="10"/>
  <c r="AQ350" i="10"/>
  <c r="AM350" i="10"/>
  <c r="AO309" i="10"/>
  <c r="AO308" i="10"/>
  <c r="AO307" i="10"/>
  <c r="AO306" i="10"/>
  <c r="AO305" i="10"/>
  <c r="AO304" i="10"/>
  <c r="AO303" i="10"/>
  <c r="AO302" i="10"/>
  <c r="AO301" i="10"/>
  <c r="AO300" i="10"/>
  <c r="AO299" i="10"/>
  <c r="AO298" i="10"/>
  <c r="AO297" i="10"/>
  <c r="AO296" i="10"/>
  <c r="AO295" i="10"/>
  <c r="AO294" i="10"/>
  <c r="AO293" i="10"/>
  <c r="AO292" i="10"/>
  <c r="AO291" i="10"/>
  <c r="AO290" i="10"/>
  <c r="AK117" i="10"/>
  <c r="AK116" i="10"/>
  <c r="AK119" i="10"/>
  <c r="AK120" i="10"/>
  <c r="AK121" i="10"/>
  <c r="AK122" i="10"/>
  <c r="AK123" i="10"/>
  <c r="AK124" i="10"/>
  <c r="AK125" i="10"/>
  <c r="AK126" i="10"/>
  <c r="AK127" i="10"/>
  <c r="AK128" i="10"/>
  <c r="AK129" i="10"/>
  <c r="AK131" i="10"/>
  <c r="AK132" i="10"/>
  <c r="AK133" i="10"/>
  <c r="AK134" i="10"/>
  <c r="AK135" i="10"/>
  <c r="AK130" i="10"/>
  <c r="AK136" i="10"/>
  <c r="AK138" i="10"/>
  <c r="AK139" i="10"/>
  <c r="AK140" i="10"/>
  <c r="AK141" i="10"/>
  <c r="AK142" i="10"/>
  <c r="AK143" i="10"/>
  <c r="AK144" i="10"/>
  <c r="AK145" i="10"/>
  <c r="AK147" i="10"/>
  <c r="AK148" i="10"/>
  <c r="AK149" i="10"/>
  <c r="AK150" i="10"/>
  <c r="AK151" i="10"/>
  <c r="AK152" i="10"/>
  <c r="AK153" i="10"/>
  <c r="AK146" i="10"/>
  <c r="AK154" i="10"/>
  <c r="AK155" i="10"/>
  <c r="AK157" i="10"/>
  <c r="AK158" i="10"/>
  <c r="AK159" i="10"/>
  <c r="AK160" i="10"/>
  <c r="AK161" i="10"/>
  <c r="AK162" i="10"/>
  <c r="AK163" i="10"/>
  <c r="AK164" i="10"/>
  <c r="AK166" i="10"/>
  <c r="AK167" i="10"/>
  <c r="AK165" i="10"/>
  <c r="Z105" i="12"/>
  <c r="AK168" i="10"/>
  <c r="AK169" i="10"/>
  <c r="AK170" i="10"/>
  <c r="AR170" i="10"/>
  <c r="AK171" i="10"/>
  <c r="AR171" i="10"/>
  <c r="AK173" i="10"/>
  <c r="AK174" i="10"/>
  <c r="AK175" i="10"/>
  <c r="AK176" i="10"/>
  <c r="Z99" i="12"/>
  <c r="AK177" i="10"/>
  <c r="AK178" i="10"/>
  <c r="AK180" i="10"/>
  <c r="AK181" i="10"/>
  <c r="AK182" i="10"/>
  <c r="AK183" i="10"/>
  <c r="AK184" i="10"/>
  <c r="AK185" i="10"/>
  <c r="AK186" i="10"/>
  <c r="AK187" i="10"/>
  <c r="AK188" i="10"/>
  <c r="AK189" i="10"/>
  <c r="AK191" i="10"/>
  <c r="AK190" i="10"/>
  <c r="AK192" i="10"/>
  <c r="AK193" i="10"/>
  <c r="AK194" i="10"/>
  <c r="AR194" i="10"/>
  <c r="AK195" i="10"/>
  <c r="AK196" i="10"/>
  <c r="AK198" i="10"/>
  <c r="AK199" i="10"/>
  <c r="AK200" i="10"/>
  <c r="AK201" i="10"/>
  <c r="AK202" i="10"/>
  <c r="AK203" i="10"/>
  <c r="AK204" i="10"/>
  <c r="AK205" i="10"/>
  <c r="AK206" i="10"/>
  <c r="AK208" i="10"/>
  <c r="AK209" i="10"/>
  <c r="AK210" i="10"/>
  <c r="AK211" i="10"/>
  <c r="AK212" i="10"/>
  <c r="AK213" i="10"/>
  <c r="AK214" i="10"/>
  <c r="AK215" i="10"/>
  <c r="AK216" i="10"/>
  <c r="Z139" i="12"/>
  <c r="AK218" i="10"/>
  <c r="AK219" i="10"/>
  <c r="AK220" i="10"/>
  <c r="AK221" i="10"/>
  <c r="AK222" i="10"/>
  <c r="AK217" i="10"/>
  <c r="AK223" i="10"/>
  <c r="AK224" i="10"/>
  <c r="AK225" i="10"/>
  <c r="AK226" i="10"/>
  <c r="AK227" i="10"/>
  <c r="AK229" i="10"/>
  <c r="AK230" i="10"/>
  <c r="AK231" i="10"/>
  <c r="AK232" i="10"/>
  <c r="AK233" i="10"/>
  <c r="AR233" i="10"/>
  <c r="AK235" i="10"/>
  <c r="AK236" i="10"/>
  <c r="AK237" i="10"/>
  <c r="AK238" i="10"/>
  <c r="AK239" i="10"/>
  <c r="AK240" i="10"/>
  <c r="AK241" i="10"/>
  <c r="AK242" i="10"/>
  <c r="AK243" i="10"/>
  <c r="AK244" i="10"/>
  <c r="AK246" i="10"/>
  <c r="AK247" i="10"/>
  <c r="AK248" i="10"/>
  <c r="AK249" i="10"/>
  <c r="AK250" i="10"/>
  <c r="AK251" i="10"/>
  <c r="AK245" i="10"/>
  <c r="AK252" i="10"/>
  <c r="AK253" i="10"/>
  <c r="AK255" i="10"/>
  <c r="AK256" i="10"/>
  <c r="AK257" i="10"/>
  <c r="AK258" i="10"/>
  <c r="AK259" i="10"/>
  <c r="AK260" i="10"/>
  <c r="AK261" i="10"/>
  <c r="AK254" i="10"/>
  <c r="AK263" i="10"/>
  <c r="AK264" i="10"/>
  <c r="AK265" i="10"/>
  <c r="AK266" i="10"/>
  <c r="AK267" i="10"/>
  <c r="AK268" i="10"/>
  <c r="AK269" i="10"/>
  <c r="AK270" i="10"/>
  <c r="AK272" i="10"/>
  <c r="AK271" i="10"/>
  <c r="AK274" i="10"/>
  <c r="AK275" i="10"/>
  <c r="AK276" i="10"/>
  <c r="AK273" i="10"/>
  <c r="O108" i="10"/>
  <c r="A108" i="10"/>
  <c r="A106" i="10"/>
  <c r="B106" i="10"/>
  <c r="BD324" i="10"/>
  <c r="BD364" i="10"/>
  <c r="BD403" i="10"/>
  <c r="BD323" i="10"/>
  <c r="BD363" i="10"/>
  <c r="BD402" i="10"/>
  <c r="BD92" i="12"/>
  <c r="BD132" i="12"/>
  <c r="BD171" i="12"/>
  <c r="BD322" i="10"/>
  <c r="BD362" i="10"/>
  <c r="A1" i="10"/>
  <c r="B1" i="10"/>
  <c r="BP285" i="10"/>
  <c r="AQ287" i="10"/>
  <c r="AU287" i="10"/>
  <c r="AY287" i="10"/>
  <c r="BC287" i="10"/>
  <c r="BG287" i="10"/>
  <c r="BK287" i="10"/>
  <c r="BO287" i="10"/>
  <c r="AM327" i="10"/>
  <c r="AQ327" i="10"/>
  <c r="AU327" i="10"/>
  <c r="AY327" i="10"/>
  <c r="BC327" i="10"/>
  <c r="BG327" i="10"/>
  <c r="BK327" i="10"/>
  <c r="BO327" i="10"/>
  <c r="AM367" i="10"/>
  <c r="AQ367" i="10"/>
  <c r="AU367" i="10"/>
  <c r="AY367" i="10"/>
  <c r="BC367" i="10"/>
  <c r="BG367" i="10"/>
  <c r="BK367" i="10"/>
  <c r="BO367" i="10"/>
  <c r="AQ288" i="10"/>
  <c r="AU288" i="10"/>
  <c r="AY288" i="10"/>
  <c r="BC288" i="10"/>
  <c r="BG288" i="10"/>
  <c r="BK288" i="10"/>
  <c r="BO288" i="10"/>
  <c r="AS288" i="10"/>
  <c r="AW288" i="10"/>
  <c r="BA288" i="10"/>
  <c r="BE288" i="10"/>
  <c r="BI288" i="10"/>
  <c r="BM288" i="10"/>
  <c r="BQ288" i="10"/>
  <c r="AQ289" i="10"/>
  <c r="AU289" i="10"/>
  <c r="AY289" i="10"/>
  <c r="BC289" i="10"/>
  <c r="BG289" i="10"/>
  <c r="BK289" i="10"/>
  <c r="BO289" i="10"/>
  <c r="AS289" i="10"/>
  <c r="AW289" i="10"/>
  <c r="BA289" i="10"/>
  <c r="BE289" i="10"/>
  <c r="BI289" i="10"/>
  <c r="BM289" i="10"/>
  <c r="BQ289" i="10"/>
  <c r="AQ328" i="10"/>
  <c r="AU328" i="10"/>
  <c r="AY328" i="10"/>
  <c r="BC328" i="10"/>
  <c r="BG328" i="10"/>
  <c r="BK328" i="10"/>
  <c r="BO328" i="10"/>
  <c r="AS328" i="10"/>
  <c r="AW328" i="10"/>
  <c r="BA328" i="10"/>
  <c r="BE328" i="10"/>
  <c r="BI328" i="10"/>
  <c r="BM328" i="10"/>
  <c r="BQ328" i="10"/>
  <c r="AQ329" i="10"/>
  <c r="AU329" i="10"/>
  <c r="AY329" i="10"/>
  <c r="BC329" i="10"/>
  <c r="BG329" i="10"/>
  <c r="BK329" i="10"/>
  <c r="BO329" i="10"/>
  <c r="AS329" i="10"/>
  <c r="AW329" i="10"/>
  <c r="BA329" i="10"/>
  <c r="BE329" i="10"/>
  <c r="BI329" i="10"/>
  <c r="BM329" i="10"/>
  <c r="BQ329" i="10"/>
  <c r="AQ368" i="10"/>
  <c r="AU368" i="10"/>
  <c r="AY368" i="10"/>
  <c r="BC368" i="10"/>
  <c r="BG368" i="10"/>
  <c r="BK368" i="10"/>
  <c r="BO368" i="10"/>
  <c r="AS368" i="10"/>
  <c r="AW368" i="10"/>
  <c r="BA368" i="10"/>
  <c r="BE368" i="10"/>
  <c r="BI368" i="10"/>
  <c r="BM368" i="10"/>
  <c r="BQ368" i="10"/>
  <c r="AQ369" i="10"/>
  <c r="AU369" i="10"/>
  <c r="AY369" i="10"/>
  <c r="BC369" i="10"/>
  <c r="BG369" i="10"/>
  <c r="BK369" i="10"/>
  <c r="BO369" i="10"/>
  <c r="AS369" i="10"/>
  <c r="AW369" i="10"/>
  <c r="BA369" i="10"/>
  <c r="BE369" i="10"/>
  <c r="BI369" i="10"/>
  <c r="BM369" i="10"/>
  <c r="BQ369" i="10"/>
  <c r="BU79" i="12"/>
  <c r="AJ147" i="12"/>
  <c r="AJ155" i="12"/>
  <c r="AO151" i="12"/>
  <c r="C3" i="10"/>
  <c r="C5" i="10"/>
  <c r="AJ146" i="12"/>
  <c r="C3" i="12"/>
  <c r="C48" i="10"/>
  <c r="C50" i="10"/>
  <c r="C54" i="10"/>
  <c r="C59" i="10"/>
  <c r="C62" i="10"/>
  <c r="C66" i="10"/>
  <c r="C67" i="10"/>
  <c r="C72" i="10"/>
  <c r="C87" i="10"/>
  <c r="C94" i="10"/>
  <c r="C100" i="10"/>
  <c r="C103" i="10"/>
  <c r="C106" i="10"/>
  <c r="C107" i="10"/>
  <c r="C108" i="10"/>
  <c r="C116" i="10"/>
  <c r="C118" i="10"/>
  <c r="C130" i="10"/>
  <c r="C137" i="10"/>
  <c r="C146" i="10"/>
  <c r="C156" i="10"/>
  <c r="C165" i="10"/>
  <c r="C172" i="10"/>
  <c r="C179" i="10"/>
  <c r="C190" i="10"/>
  <c r="C197" i="10"/>
  <c r="C207" i="10"/>
  <c r="C217" i="10"/>
  <c r="C228" i="10"/>
  <c r="C234" i="10"/>
  <c r="C245" i="10"/>
  <c r="C254" i="10"/>
  <c r="C262" i="10"/>
  <c r="C271" i="10"/>
  <c r="C273" i="10"/>
  <c r="C285" i="10"/>
  <c r="C312" i="10"/>
  <c r="C313" i="10"/>
  <c r="C352" i="10"/>
  <c r="C353" i="10"/>
  <c r="D4" i="10"/>
  <c r="AJ154" i="12"/>
  <c r="AO153" i="12"/>
  <c r="AJ145" i="12"/>
  <c r="AO145" i="12"/>
  <c r="AJ144" i="12"/>
  <c r="AO144" i="12"/>
  <c r="BD401" i="10"/>
  <c r="BD93" i="12"/>
  <c r="BD133" i="12"/>
  <c r="BD172" i="12"/>
  <c r="BD91" i="12"/>
  <c r="BD170" i="12"/>
  <c r="C50" i="12"/>
  <c r="D3" i="12"/>
  <c r="D4" i="12"/>
  <c r="B4" i="12"/>
  <c r="B3" i="12"/>
  <c r="AO149" i="12"/>
  <c r="AJ157" i="12"/>
  <c r="AO148" i="12"/>
  <c r="AO156" i="12"/>
  <c r="BU159" i="12"/>
  <c r="BU119" i="12"/>
  <c r="BU54" i="12"/>
  <c r="BQ61" i="12"/>
  <c r="AJ150" i="12"/>
  <c r="AJ142" i="12"/>
  <c r="AJ141" i="12"/>
  <c r="AJ158" i="12"/>
  <c r="AO152" i="12"/>
  <c r="AO139" i="12"/>
  <c r="AJ140" i="12"/>
  <c r="AJ143" i="12"/>
  <c r="C5" i="12"/>
  <c r="BU310" i="10"/>
  <c r="C392" i="10"/>
  <c r="AW69" i="12"/>
  <c r="BI59" i="12"/>
  <c r="BM73" i="12"/>
  <c r="BE72" i="12"/>
  <c r="BE66" i="12"/>
  <c r="BI73" i="12"/>
  <c r="AW59" i="12"/>
  <c r="BE68" i="12"/>
  <c r="BI72" i="12"/>
  <c r="BI66" i="12"/>
  <c r="BE63" i="12"/>
  <c r="AS59" i="12"/>
  <c r="BQ70" i="12"/>
  <c r="AJ110" i="12"/>
  <c r="BA67" i="12"/>
  <c r="AW74" i="12"/>
  <c r="BA68" i="12"/>
  <c r="BE75" i="12"/>
  <c r="AW75" i="12"/>
  <c r="BI71" i="12"/>
  <c r="AS66" i="12"/>
  <c r="BE77" i="12"/>
  <c r="BI77" i="12"/>
  <c r="BA75" i="12"/>
  <c r="BM67" i="12"/>
  <c r="BI68" i="12"/>
  <c r="BM59" i="12"/>
  <c r="BE74" i="12"/>
  <c r="AS64" i="12"/>
  <c r="BQ75" i="12"/>
  <c r="AO115" i="12"/>
  <c r="BM68" i="12"/>
  <c r="BI61" i="12"/>
  <c r="BM65" i="12"/>
  <c r="AS76" i="12"/>
  <c r="AW65" i="12"/>
  <c r="AS63" i="12"/>
  <c r="AS77" i="12"/>
  <c r="BI62" i="12"/>
  <c r="BI63" i="12"/>
  <c r="BI70" i="12"/>
  <c r="BA65" i="12"/>
  <c r="BQ60" i="12"/>
  <c r="AJ100" i="12"/>
  <c r="BM75" i="12"/>
  <c r="BI76" i="12"/>
  <c r="BE69" i="12"/>
  <c r="BE61" i="12"/>
  <c r="AS69" i="12"/>
  <c r="BQ71" i="12"/>
  <c r="AO111" i="12"/>
  <c r="BM61" i="12"/>
  <c r="BM74" i="12"/>
  <c r="BE76" i="12"/>
  <c r="BI67" i="12"/>
  <c r="BM62" i="12"/>
  <c r="BE64" i="12"/>
  <c r="BQ68" i="12"/>
  <c r="AJ108" i="12"/>
  <c r="BA60" i="12"/>
  <c r="BQ78" i="12"/>
  <c r="AO118" i="12"/>
  <c r="BI65" i="12"/>
  <c r="AS61" i="12"/>
  <c r="BI60" i="12"/>
  <c r="BA72" i="12"/>
  <c r="BQ72" i="12"/>
  <c r="AO112" i="12"/>
  <c r="BM70" i="12"/>
  <c r="AW61" i="12"/>
  <c r="AW76" i="12"/>
  <c r="AS72" i="12"/>
  <c r="BQ63" i="12"/>
  <c r="AO103" i="12"/>
  <c r="AW66" i="12"/>
  <c r="BE70" i="12"/>
  <c r="AS60" i="12"/>
  <c r="AS62" i="12"/>
  <c r="AW67" i="12"/>
  <c r="BA69" i="12"/>
  <c r="BQ59" i="12"/>
  <c r="AJ99" i="12"/>
  <c r="BA71" i="12"/>
  <c r="AW77" i="12"/>
  <c r="AW63" i="12"/>
  <c r="BM63" i="12"/>
  <c r="BE78" i="12"/>
  <c r="AW73" i="12"/>
  <c r="AW68" i="12"/>
  <c r="AS75" i="12"/>
  <c r="BM78" i="12"/>
  <c r="BA61" i="12"/>
  <c r="AS74" i="12"/>
  <c r="BI74" i="12"/>
  <c r="BQ69" i="12"/>
  <c r="AO109" i="12"/>
  <c r="AW71" i="12"/>
  <c r="BQ73" i="12"/>
  <c r="AJ113" i="12"/>
  <c r="AS70" i="12"/>
  <c r="AS73" i="12"/>
  <c r="AW62" i="12"/>
  <c r="BE65" i="12"/>
  <c r="AW70" i="12"/>
  <c r="BM71" i="12"/>
  <c r="BA59" i="12"/>
  <c r="BQ65" i="12"/>
  <c r="AJ105" i="12"/>
  <c r="BE67" i="12"/>
  <c r="AS71" i="12"/>
  <c r="AW60" i="12"/>
  <c r="BQ77" i="12"/>
  <c r="AO117" i="12"/>
  <c r="AS67" i="12"/>
  <c r="BI78" i="12"/>
  <c r="BI75" i="12"/>
  <c r="BA64" i="12"/>
  <c r="BM64" i="12"/>
  <c r="BA62" i="12"/>
  <c r="AS65" i="12"/>
  <c r="BE71" i="12"/>
  <c r="BM72" i="12"/>
  <c r="BE73" i="12"/>
  <c r="BM66" i="12"/>
  <c r="BE60" i="12"/>
  <c r="BM69" i="12"/>
  <c r="AW64" i="12"/>
  <c r="BA63" i="12"/>
  <c r="BQ67" i="12"/>
  <c r="AJ107" i="12"/>
  <c r="BA74" i="12"/>
  <c r="BA70" i="12"/>
  <c r="BQ64" i="12"/>
  <c r="AJ104" i="12"/>
  <c r="BA76" i="12"/>
  <c r="BA73" i="12"/>
  <c r="AW72" i="12"/>
  <c r="BM77" i="12"/>
  <c r="BA78" i="12"/>
  <c r="BQ76" i="12"/>
  <c r="AJ116" i="12"/>
  <c r="BQ66" i="12"/>
  <c r="AJ106" i="12"/>
  <c r="AW78" i="12"/>
  <c r="BE62" i="12"/>
  <c r="BM76" i="12"/>
  <c r="AS78" i="12"/>
  <c r="AS68" i="12"/>
  <c r="BA77" i="12"/>
  <c r="BI69" i="12"/>
  <c r="BM60" i="12"/>
  <c r="BI64" i="12"/>
  <c r="BA66" i="12"/>
  <c r="BQ62" i="12"/>
  <c r="AO102" i="12"/>
  <c r="BE59" i="12"/>
  <c r="BQ74" i="12"/>
  <c r="AJ114" i="12"/>
  <c r="AJ101" i="12"/>
  <c r="AO101" i="12"/>
  <c r="AJ103" i="12"/>
  <c r="AJ111" i="12"/>
  <c r="AO106" i="12"/>
  <c r="AO116" i="12"/>
  <c r="AO104" i="12"/>
  <c r="AO108" i="12"/>
  <c r="AO110" i="12"/>
  <c r="AO107" i="12"/>
  <c r="AJ109" i="12"/>
  <c r="AJ112" i="12"/>
  <c r="AJ115" i="12"/>
  <c r="AJ118" i="12"/>
  <c r="AO114" i="12"/>
  <c r="AO105" i="12"/>
  <c r="AJ117" i="12"/>
  <c r="AO100" i="12"/>
  <c r="AJ102" i="12"/>
  <c r="AO113" i="12"/>
  <c r="AO99" i="12"/>
  <c r="AO381" i="10"/>
  <c r="AJ386" i="10"/>
  <c r="AO385" i="10"/>
  <c r="AJ379" i="10"/>
  <c r="AO371" i="10"/>
  <c r="AO380" i="10"/>
  <c r="AO373" i="10"/>
  <c r="AO382" i="10"/>
  <c r="AJ388" i="10"/>
  <c r="AO378" i="10"/>
  <c r="AO372" i="10"/>
  <c r="AJ377" i="10"/>
  <c r="AJ383" i="10"/>
  <c r="BU350" i="10"/>
  <c r="AJ387" i="10"/>
  <c r="AO376" i="10"/>
  <c r="AJ375" i="10"/>
  <c r="AO374" i="10"/>
  <c r="BU390" i="10"/>
  <c r="AJ370" i="10"/>
  <c r="AO389" i="10"/>
  <c r="AO384" i="10"/>
  <c r="B3" i="10"/>
  <c r="BD131" i="12"/>
  <c r="C393" i="10"/>
  <c r="D3" i="10"/>
  <c r="B4" i="10"/>
  <c r="BU285" i="10"/>
  <c r="AS298" i="10"/>
  <c r="AW298" i="10"/>
  <c r="BA298" i="10"/>
  <c r="BE298" i="10"/>
  <c r="BI298" i="10"/>
  <c r="BM298" i="10"/>
  <c r="BQ298" i="10"/>
  <c r="AS304" i="10"/>
  <c r="AW304" i="10"/>
  <c r="BA304" i="10"/>
  <c r="BE304" i="10"/>
  <c r="BI304" i="10"/>
  <c r="BM304" i="10"/>
  <c r="BQ304" i="10"/>
  <c r="AJ344" i="10"/>
  <c r="AS299" i="10"/>
  <c r="AW299" i="10"/>
  <c r="BA299" i="10"/>
  <c r="BE299" i="10"/>
  <c r="BI299" i="10"/>
  <c r="BM299" i="10"/>
  <c r="BQ299" i="10"/>
  <c r="AJ339" i="10"/>
  <c r="AS294" i="10"/>
  <c r="AW294" i="10"/>
  <c r="BA294" i="10"/>
  <c r="BE294" i="10"/>
  <c r="BI294" i="10"/>
  <c r="BM294" i="10"/>
  <c r="BQ294" i="10"/>
  <c r="AS301" i="10"/>
  <c r="AW301" i="10"/>
  <c r="BA301" i="10"/>
  <c r="BE301" i="10"/>
  <c r="BI301" i="10"/>
  <c r="BM301" i="10"/>
  <c r="BQ301" i="10"/>
  <c r="AO341" i="10"/>
  <c r="AS341" i="10"/>
  <c r="AW341" i="10"/>
  <c r="BA341" i="10"/>
  <c r="BE341" i="10"/>
  <c r="BI341" i="10"/>
  <c r="BM341" i="10"/>
  <c r="AS296" i="10"/>
  <c r="AW296" i="10"/>
  <c r="BA296" i="10"/>
  <c r="BE296" i="10"/>
  <c r="BI296" i="10"/>
  <c r="BM296" i="10"/>
  <c r="BQ296" i="10"/>
  <c r="AO336" i="10"/>
  <c r="AS336" i="10"/>
  <c r="AW336" i="10"/>
  <c r="BA336" i="10"/>
  <c r="BE336" i="10"/>
  <c r="BI336" i="10"/>
  <c r="BM336" i="10"/>
  <c r="AS303" i="10"/>
  <c r="AW303" i="10"/>
  <c r="BA303" i="10"/>
  <c r="BE303" i="10"/>
  <c r="BI303" i="10"/>
  <c r="BM303" i="10"/>
  <c r="BQ303" i="10"/>
  <c r="AO343" i="10"/>
  <c r="AS343" i="10"/>
  <c r="AW343" i="10"/>
  <c r="BA343" i="10"/>
  <c r="BE343" i="10"/>
  <c r="BI343" i="10"/>
  <c r="BM343" i="10"/>
  <c r="AS295" i="10"/>
  <c r="AW295" i="10"/>
  <c r="BA295" i="10"/>
  <c r="BE295" i="10"/>
  <c r="BI295" i="10"/>
  <c r="BM295" i="10"/>
  <c r="BQ295" i="10"/>
  <c r="AO335" i="10"/>
  <c r="AS335" i="10"/>
  <c r="AW335" i="10"/>
  <c r="BA335" i="10"/>
  <c r="BE335" i="10"/>
  <c r="BI335" i="10"/>
  <c r="BM335" i="10"/>
  <c r="AS309" i="10"/>
  <c r="AW309" i="10"/>
  <c r="BA309" i="10"/>
  <c r="BE309" i="10"/>
  <c r="BI309" i="10"/>
  <c r="BM309" i="10"/>
  <c r="BQ309" i="10"/>
  <c r="AO349" i="10"/>
  <c r="AS349" i="10"/>
  <c r="AW349" i="10"/>
  <c r="BA349" i="10"/>
  <c r="BE349" i="10"/>
  <c r="BI349" i="10"/>
  <c r="BM349" i="10"/>
  <c r="AS305" i="10"/>
  <c r="AW305" i="10"/>
  <c r="BA305" i="10"/>
  <c r="BE305" i="10"/>
  <c r="BI305" i="10"/>
  <c r="BM305" i="10"/>
  <c r="BQ305" i="10"/>
  <c r="AS292" i="10"/>
  <c r="AW292" i="10"/>
  <c r="BA292" i="10"/>
  <c r="BE292" i="10"/>
  <c r="BI292" i="10"/>
  <c r="BM292" i="10"/>
  <c r="BQ292" i="10"/>
  <c r="AO332" i="10"/>
  <c r="AS332" i="10"/>
  <c r="AW332" i="10"/>
  <c r="BA332" i="10"/>
  <c r="BE332" i="10"/>
  <c r="BI332" i="10"/>
  <c r="BM332" i="10"/>
  <c r="AS293" i="10"/>
  <c r="AW293" i="10"/>
  <c r="BA293" i="10"/>
  <c r="BE293" i="10"/>
  <c r="BI293" i="10"/>
  <c r="BM293" i="10"/>
  <c r="BQ293" i="10"/>
  <c r="AJ333" i="10"/>
  <c r="AS308" i="10"/>
  <c r="AW308" i="10"/>
  <c r="BA308" i="10"/>
  <c r="BE308" i="10"/>
  <c r="BI308" i="10"/>
  <c r="BM308" i="10"/>
  <c r="BQ308" i="10"/>
  <c r="AJ348" i="10"/>
  <c r="AS291" i="10"/>
  <c r="AW291" i="10"/>
  <c r="BA291" i="10"/>
  <c r="BE291" i="10"/>
  <c r="BI291" i="10"/>
  <c r="BM291" i="10"/>
  <c r="BQ291" i="10"/>
  <c r="AO331" i="10"/>
  <c r="AS331" i="10"/>
  <c r="AW331" i="10"/>
  <c r="BA331" i="10"/>
  <c r="BE331" i="10"/>
  <c r="BI331" i="10"/>
  <c r="BM331" i="10"/>
  <c r="AS307" i="10"/>
  <c r="AW307" i="10"/>
  <c r="BA307" i="10"/>
  <c r="BE307" i="10"/>
  <c r="BI307" i="10"/>
  <c r="BM307" i="10"/>
  <c r="BQ307" i="10"/>
  <c r="AS297" i="10"/>
  <c r="AW297" i="10"/>
  <c r="BA297" i="10"/>
  <c r="BE297" i="10"/>
  <c r="BI297" i="10"/>
  <c r="BM297" i="10"/>
  <c r="BQ297" i="10"/>
  <c r="AO337" i="10"/>
  <c r="AS337" i="10"/>
  <c r="AW337" i="10"/>
  <c r="BA337" i="10"/>
  <c r="BE337" i="10"/>
  <c r="BI337" i="10"/>
  <c r="BM337" i="10"/>
  <c r="AS306" i="10"/>
  <c r="AW306" i="10"/>
  <c r="BA306" i="10"/>
  <c r="BE306" i="10"/>
  <c r="BI306" i="10"/>
  <c r="BM306" i="10"/>
  <c r="BQ306" i="10"/>
  <c r="AJ346" i="10"/>
  <c r="AS300" i="10"/>
  <c r="AW300" i="10"/>
  <c r="BA300" i="10"/>
  <c r="BE300" i="10"/>
  <c r="BI300" i="10"/>
  <c r="BM300" i="10"/>
  <c r="BQ300" i="10"/>
  <c r="AS302" i="10"/>
  <c r="AW302" i="10"/>
  <c r="BA302" i="10"/>
  <c r="BE302" i="10"/>
  <c r="BI302" i="10"/>
  <c r="BM302" i="10"/>
  <c r="BQ302" i="10"/>
  <c r="AS290" i="10"/>
  <c r="AW290" i="10"/>
  <c r="BA290" i="10"/>
  <c r="BE290" i="10"/>
  <c r="BI290" i="10"/>
  <c r="BM290" i="10"/>
  <c r="BQ290" i="10"/>
  <c r="AO330" i="10"/>
  <c r="AS330" i="10"/>
  <c r="AW330" i="10"/>
  <c r="BA330" i="10"/>
  <c r="BE330" i="10"/>
  <c r="BI330" i="10"/>
  <c r="BM330" i="10"/>
  <c r="AO338" i="10"/>
  <c r="AS338" i="10"/>
  <c r="AW338" i="10"/>
  <c r="BA338" i="10"/>
  <c r="BE338" i="10"/>
  <c r="BI338" i="10"/>
  <c r="BM338" i="10"/>
  <c r="AJ338" i="10"/>
  <c r="AJ336" i="10"/>
  <c r="AJ331" i="10"/>
  <c r="AO344" i="10"/>
  <c r="AS344" i="10"/>
  <c r="AW344" i="10"/>
  <c r="BA344" i="10"/>
  <c r="BE344" i="10"/>
  <c r="BI344" i="10"/>
  <c r="BM344" i="10"/>
  <c r="AO339" i="10"/>
  <c r="AS339" i="10"/>
  <c r="AW339" i="10"/>
  <c r="BA339" i="10"/>
  <c r="BE339" i="10"/>
  <c r="BI339" i="10"/>
  <c r="BM339" i="10"/>
  <c r="AO333" i="10"/>
  <c r="AS333" i="10"/>
  <c r="AW333" i="10"/>
  <c r="BA333" i="10"/>
  <c r="BE333" i="10"/>
  <c r="BI333" i="10"/>
  <c r="BM333" i="10"/>
  <c r="AO346" i="10"/>
  <c r="AS346" i="10"/>
  <c r="AW346" i="10"/>
  <c r="BA346" i="10"/>
  <c r="BE346" i="10"/>
  <c r="BI346" i="10"/>
  <c r="BM346" i="10"/>
  <c r="AJ341" i="10"/>
  <c r="AJ349" i="10"/>
  <c r="AO348" i="10"/>
  <c r="AS348" i="10"/>
  <c r="AW348" i="10"/>
  <c r="BA348" i="10"/>
  <c r="BE348" i="10"/>
  <c r="BI348" i="10"/>
  <c r="BM348" i="10"/>
  <c r="AJ343" i="10"/>
  <c r="AJ332" i="10"/>
  <c r="AO340" i="10"/>
  <c r="AS340" i="10"/>
  <c r="AW340" i="10"/>
  <c r="BA340" i="10"/>
  <c r="BE340" i="10"/>
  <c r="BI340" i="10"/>
  <c r="BM340" i="10"/>
  <c r="AJ340" i="10"/>
  <c r="AO345" i="10"/>
  <c r="AS345" i="10"/>
  <c r="AW345" i="10"/>
  <c r="BA345" i="10"/>
  <c r="BE345" i="10"/>
  <c r="BI345" i="10"/>
  <c r="BM345" i="10"/>
  <c r="AJ345" i="10"/>
  <c r="AJ330" i="10"/>
  <c r="AJ347" i="10"/>
  <c r="AO347" i="10"/>
  <c r="AS347" i="10"/>
  <c r="AW347" i="10"/>
  <c r="BA347" i="10"/>
  <c r="BE347" i="10"/>
  <c r="BI347" i="10"/>
  <c r="BM347" i="10"/>
  <c r="AJ335" i="10"/>
  <c r="AJ337" i="10"/>
  <c r="AO334" i="10"/>
  <c r="AS334" i="10"/>
  <c r="AW334" i="10"/>
  <c r="BA334" i="10"/>
  <c r="BE334" i="10"/>
  <c r="BI334" i="10"/>
  <c r="BM334" i="10"/>
  <c r="AJ334" i="10"/>
  <c r="AO342" i="10"/>
  <c r="AS342" i="10"/>
  <c r="AW342" i="10"/>
  <c r="BA342" i="10"/>
  <c r="BE342" i="10"/>
  <c r="BI342" i="10"/>
  <c r="BM342" i="10"/>
  <c r="AJ342" i="10"/>
  <c r="AK228" i="10"/>
  <c r="AR232" i="10"/>
  <c r="AK207" i="10"/>
  <c r="AR216" i="10"/>
  <c r="AK197" i="10"/>
  <c r="AR199" i="10"/>
  <c r="AK179" i="10"/>
  <c r="AR188" i="10"/>
  <c r="AK234" i="10"/>
  <c r="AR239" i="10"/>
  <c r="Z65" i="12"/>
  <c r="AR169" i="10"/>
  <c r="Z336" i="10"/>
  <c r="Z341" i="10"/>
  <c r="Z157" i="12"/>
  <c r="Z388" i="10"/>
  <c r="Z348" i="10"/>
  <c r="Z77" i="12"/>
  <c r="Z308" i="10"/>
  <c r="Z117" i="12"/>
  <c r="AR272" i="10"/>
  <c r="AR238" i="10"/>
  <c r="AR242" i="10"/>
  <c r="Z73" i="12"/>
  <c r="AR244" i="10"/>
  <c r="AR243" i="10"/>
  <c r="Z304" i="10"/>
  <c r="AR236" i="10"/>
  <c r="AR237" i="10"/>
  <c r="Z330" i="10"/>
  <c r="Z370" i="10"/>
  <c r="Z290" i="10"/>
  <c r="Z59" i="12"/>
  <c r="AR117" i="10"/>
  <c r="Z69" i="12"/>
  <c r="Z153" i="12"/>
  <c r="Z384" i="10"/>
  <c r="AR240" i="10"/>
  <c r="Z344" i="10"/>
  <c r="AR241" i="10"/>
  <c r="AR235" i="10"/>
  <c r="Z113" i="12"/>
  <c r="Z309" i="10"/>
  <c r="Z118" i="12"/>
  <c r="Z158" i="12"/>
  <c r="AR275" i="10"/>
  <c r="Z389" i="10"/>
  <c r="AR274" i="10"/>
  <c r="AR276" i="10"/>
  <c r="Z78" i="12"/>
  <c r="Z349" i="10"/>
  <c r="AK262" i="10"/>
  <c r="AR259" i="10"/>
  <c r="Z306" i="10"/>
  <c r="AR255" i="10"/>
  <c r="AR257" i="10"/>
  <c r="AR256" i="10"/>
  <c r="AR258" i="10"/>
  <c r="Z115" i="12"/>
  <c r="Z155" i="12"/>
  <c r="Z75" i="12"/>
  <c r="Z346" i="10"/>
  <c r="Z386" i="10"/>
  <c r="AR260" i="10"/>
  <c r="AR261" i="10"/>
  <c r="AR249" i="10"/>
  <c r="AR250" i="10"/>
  <c r="AR252" i="10"/>
  <c r="Z114" i="12"/>
  <c r="AR247" i="10"/>
  <c r="Z154" i="12"/>
  <c r="AR251" i="10"/>
  <c r="AR246" i="10"/>
  <c r="Z385" i="10"/>
  <c r="Z305" i="10"/>
  <c r="AR253" i="10"/>
  <c r="Z345" i="10"/>
  <c r="AR248" i="10"/>
  <c r="Z74" i="12"/>
  <c r="Z343" i="10"/>
  <c r="Z303" i="10"/>
  <c r="Z383" i="10"/>
  <c r="AR229" i="10"/>
  <c r="AR231" i="10"/>
  <c r="Z112" i="12"/>
  <c r="Z152" i="12"/>
  <c r="AR230" i="10"/>
  <c r="Z72" i="12"/>
  <c r="AR223" i="10"/>
  <c r="AR224" i="10"/>
  <c r="AR220" i="10"/>
  <c r="AR226" i="10"/>
  <c r="Z111" i="12"/>
  <c r="AR222" i="10"/>
  <c r="Z71" i="12"/>
  <c r="AR219" i="10"/>
  <c r="AR225" i="10"/>
  <c r="Z382" i="10"/>
  <c r="Z342" i="10"/>
  <c r="Z302" i="10"/>
  <c r="AR221" i="10"/>
  <c r="AR227" i="10"/>
  <c r="AR218" i="10"/>
  <c r="Z151" i="12"/>
  <c r="AR212" i="10"/>
  <c r="AR213" i="10"/>
  <c r="AR208" i="10"/>
  <c r="Z150" i="12"/>
  <c r="Z110" i="12"/>
  <c r="AR210" i="10"/>
  <c r="Z381" i="10"/>
  <c r="AR214" i="10"/>
  <c r="AR211" i="10"/>
  <c r="Z70" i="12"/>
  <c r="AR209" i="10"/>
  <c r="Z301" i="10"/>
  <c r="AR215" i="10"/>
  <c r="Z300" i="10"/>
  <c r="AR204" i="10"/>
  <c r="AR205" i="10"/>
  <c r="Z380" i="10"/>
  <c r="Z109" i="12"/>
  <c r="AR200" i="10"/>
  <c r="Z340" i="10"/>
  <c r="AR203" i="10"/>
  <c r="AR202" i="10"/>
  <c r="AR201" i="10"/>
  <c r="AR206" i="10"/>
  <c r="AR198" i="10"/>
  <c r="Z149" i="12"/>
  <c r="AR191" i="10"/>
  <c r="Z379" i="10"/>
  <c r="Z68" i="12"/>
  <c r="AR193" i="10"/>
  <c r="AR196" i="10"/>
  <c r="AR192" i="10"/>
  <c r="Z339" i="10"/>
  <c r="AR195" i="10"/>
  <c r="Z108" i="12"/>
  <c r="Z299" i="10"/>
  <c r="Z148" i="12"/>
  <c r="AR186" i="10"/>
  <c r="AR184" i="10"/>
  <c r="AR189" i="10"/>
  <c r="Z338" i="10"/>
  <c r="Z298" i="10"/>
  <c r="AR187" i="10"/>
  <c r="AR185" i="10"/>
  <c r="AR182" i="10"/>
  <c r="AR183" i="10"/>
  <c r="Z67" i="12"/>
  <c r="Z378" i="10"/>
  <c r="AR180" i="10"/>
  <c r="Z107" i="12"/>
  <c r="AR181" i="10"/>
  <c r="Z147" i="12"/>
  <c r="AK172" i="10"/>
  <c r="Z337" i="10"/>
  <c r="Z377" i="10"/>
  <c r="AR175" i="10"/>
  <c r="AR167" i="10"/>
  <c r="Z296" i="10"/>
  <c r="Z145" i="12"/>
  <c r="Z376" i="10"/>
  <c r="AR166" i="10"/>
  <c r="AR168" i="10"/>
  <c r="AK156" i="10"/>
  <c r="Z375" i="10"/>
  <c r="Z144" i="12"/>
  <c r="Z104" i="12"/>
  <c r="Z335" i="10"/>
  <c r="Z64" i="12"/>
  <c r="AR162" i="10"/>
  <c r="AR159" i="10"/>
  <c r="Z295" i="10"/>
  <c r="AR160" i="10"/>
  <c r="AR163" i="10"/>
  <c r="AR158" i="10"/>
  <c r="AR164" i="10"/>
  <c r="AR157" i="10"/>
  <c r="AR161" i="10"/>
  <c r="AR152" i="10"/>
  <c r="Z103" i="12"/>
  <c r="AR147" i="10"/>
  <c r="AR150" i="10"/>
  <c r="AR154" i="10"/>
  <c r="Z63" i="12"/>
  <c r="Z143" i="12"/>
  <c r="AR149" i="10"/>
  <c r="Z294" i="10"/>
  <c r="Z334" i="10"/>
  <c r="AR151" i="10"/>
  <c r="AR148" i="10"/>
  <c r="Z374" i="10"/>
  <c r="AR155" i="10"/>
  <c r="AR153" i="10"/>
  <c r="AK137" i="10"/>
  <c r="AR131" i="10"/>
  <c r="Z101" i="12"/>
  <c r="Z372" i="10"/>
  <c r="AR136" i="10"/>
  <c r="AR134" i="10"/>
  <c r="Z292" i="10"/>
  <c r="Z332" i="10"/>
  <c r="AR135" i="10"/>
  <c r="AR132" i="10"/>
  <c r="Z141" i="12"/>
  <c r="AR133" i="10"/>
  <c r="Z61" i="12"/>
  <c r="AK118" i="10"/>
  <c r="AR269" i="10"/>
  <c r="Z347" i="10"/>
  <c r="AR265" i="10"/>
  <c r="Z387" i="10"/>
  <c r="AR264" i="10"/>
  <c r="Z307" i="10"/>
  <c r="AR267" i="10"/>
  <c r="Z116" i="12"/>
  <c r="AR268" i="10"/>
  <c r="Z156" i="12"/>
  <c r="AR263" i="10"/>
  <c r="AR270" i="10"/>
  <c r="Z76" i="12"/>
  <c r="AR266" i="10"/>
  <c r="AR176" i="10"/>
  <c r="AR178" i="10"/>
  <c r="AR174" i="10"/>
  <c r="Z66" i="12"/>
  <c r="Z297" i="10"/>
  <c r="AR177" i="10"/>
  <c r="AR173" i="10"/>
  <c r="Z146" i="12"/>
  <c r="Z106" i="12"/>
  <c r="AR145" i="10"/>
  <c r="Z293" i="10"/>
  <c r="AR138" i="10"/>
  <c r="Z102" i="12"/>
  <c r="AR144" i="10"/>
  <c r="Z142" i="12"/>
  <c r="Z62" i="12"/>
  <c r="AR142" i="10"/>
  <c r="AR139" i="10"/>
  <c r="Z373" i="10"/>
  <c r="Z333" i="10"/>
  <c r="AR143" i="10"/>
  <c r="AR140" i="10"/>
  <c r="AR141" i="10"/>
  <c r="AR123" i="10"/>
  <c r="AR122" i="10"/>
  <c r="Z60" i="12"/>
  <c r="AR125" i="10"/>
  <c r="AR129" i="10"/>
  <c r="AR120" i="10"/>
  <c r="Z100" i="12"/>
  <c r="Z371" i="10"/>
  <c r="AR126" i="10"/>
  <c r="AR121" i="10"/>
  <c r="Z331" i="10"/>
  <c r="AR124" i="10"/>
  <c r="Z140" i="12"/>
  <c r="Z162" i="12"/>
  <c r="AR127" i="10"/>
  <c r="Z291" i="10"/>
  <c r="AR128" i="10"/>
  <c r="AK277" i="10"/>
  <c r="AR118" i="10"/>
  <c r="AR119" i="10"/>
  <c r="Z313" i="10"/>
  <c r="Z393" i="10"/>
  <c r="Z353" i="10"/>
  <c r="Z122" i="12"/>
  <c r="Z82" i="12"/>
  <c r="AG371" i="10"/>
  <c r="AG140" i="12"/>
  <c r="AG60" i="12"/>
  <c r="AG100" i="12"/>
  <c r="AG291" i="10"/>
  <c r="AG331" i="10"/>
  <c r="AR172" i="10"/>
  <c r="AR165" i="10"/>
  <c r="AR254" i="10"/>
  <c r="AR156" i="10"/>
  <c r="AR130" i="10"/>
  <c r="AR234" i="10"/>
  <c r="AR116" i="10"/>
  <c r="AR217" i="10"/>
  <c r="AR271" i="10"/>
  <c r="AR262" i="10"/>
  <c r="AR228" i="10"/>
  <c r="AR137" i="10"/>
  <c r="AR146" i="10"/>
  <c r="AR207" i="10"/>
  <c r="AK278" i="10"/>
  <c r="AR179" i="10"/>
  <c r="AR245" i="10"/>
  <c r="AR190" i="10"/>
  <c r="AR273" i="10"/>
  <c r="AR197" i="10"/>
  <c r="AG150" i="12"/>
  <c r="AG341" i="10"/>
  <c r="AG110" i="12"/>
  <c r="AG70" i="12"/>
  <c r="AG301" i="10"/>
  <c r="AG381" i="10"/>
  <c r="AG296" i="10"/>
  <c r="AG336" i="10"/>
  <c r="AG65" i="12"/>
  <c r="AG145" i="12"/>
  <c r="AG376" i="10"/>
  <c r="AG105" i="12"/>
  <c r="AG74" i="12"/>
  <c r="AG385" i="10"/>
  <c r="AG305" i="10"/>
  <c r="AG154" i="12"/>
  <c r="AG114" i="12"/>
  <c r="AG345" i="10"/>
  <c r="AG374" i="10"/>
  <c r="AG334" i="10"/>
  <c r="AG63" i="12"/>
  <c r="AG294" i="10"/>
  <c r="AG103" i="12"/>
  <c r="AG143" i="12"/>
  <c r="AG77" i="12"/>
  <c r="AG117" i="12"/>
  <c r="AG157" i="12"/>
  <c r="AG348" i="10"/>
  <c r="AG388" i="10"/>
  <c r="AG308" i="10"/>
  <c r="AG372" i="10"/>
  <c r="AG292" i="10"/>
  <c r="AG332" i="10"/>
  <c r="AG61" i="12"/>
  <c r="AG101" i="12"/>
  <c r="AG141" i="12"/>
  <c r="AG66" i="12"/>
  <c r="AG297" i="10"/>
  <c r="AG377" i="10"/>
  <c r="AG106" i="12"/>
  <c r="AG337" i="10"/>
  <c r="AG146" i="12"/>
  <c r="AG347" i="10"/>
  <c r="AG116" i="12"/>
  <c r="AG387" i="10"/>
  <c r="AG76" i="12"/>
  <c r="AG156" i="12"/>
  <c r="AG307" i="10"/>
  <c r="AG338" i="10"/>
  <c r="AG67" i="12"/>
  <c r="AG378" i="10"/>
  <c r="AG298" i="10"/>
  <c r="AG147" i="12"/>
  <c r="AG107" i="12"/>
  <c r="AG111" i="12"/>
  <c r="AG342" i="10"/>
  <c r="AG151" i="12"/>
  <c r="AG71" i="12"/>
  <c r="AG382" i="10"/>
  <c r="AG302" i="10"/>
  <c r="AG335" i="10"/>
  <c r="AG144" i="12"/>
  <c r="AG295" i="10"/>
  <c r="AG375" i="10"/>
  <c r="AG104" i="12"/>
  <c r="AG64" i="12"/>
  <c r="AG108" i="12"/>
  <c r="AG339" i="10"/>
  <c r="AG68" i="12"/>
  <c r="AG148" i="12"/>
  <c r="AG299" i="10"/>
  <c r="AG379" i="10"/>
  <c r="AG304" i="10"/>
  <c r="AG73" i="12"/>
  <c r="AG113" i="12"/>
  <c r="AG384" i="10"/>
  <c r="AG153" i="12"/>
  <c r="AG344" i="10"/>
  <c r="AG149" i="12"/>
  <c r="AG340" i="10"/>
  <c r="AG300" i="10"/>
  <c r="AG109" i="12"/>
  <c r="AG69" i="12"/>
  <c r="AG380" i="10"/>
  <c r="AG333" i="10"/>
  <c r="AG373" i="10"/>
  <c r="AG293" i="10"/>
  <c r="AG62" i="12"/>
  <c r="AG142" i="12"/>
  <c r="AG102" i="12"/>
  <c r="AG78" i="12"/>
  <c r="AG349" i="10"/>
  <c r="AG118" i="12"/>
  <c r="AG158" i="12"/>
  <c r="AG389" i="10"/>
  <c r="AG309" i="10"/>
  <c r="AR277" i="10"/>
  <c r="AZ277" i="10"/>
  <c r="AK281" i="10"/>
  <c r="AR281" i="10"/>
  <c r="AG343" i="10"/>
  <c r="AG112" i="12"/>
  <c r="AG383" i="10"/>
  <c r="AG72" i="12"/>
  <c r="AG152" i="12"/>
  <c r="AG303" i="10"/>
  <c r="AG139" i="12"/>
  <c r="AG290" i="10"/>
  <c r="AG370" i="10"/>
  <c r="AG59" i="12"/>
  <c r="AG99" i="12"/>
  <c r="AG330" i="10"/>
  <c r="AG346" i="10"/>
  <c r="AG386" i="10"/>
  <c r="AG306" i="10"/>
  <c r="AG75" i="12"/>
  <c r="AG115" i="12"/>
  <c r="AG155" i="12"/>
  <c r="AR352" i="10"/>
  <c r="BD352" i="10"/>
  <c r="AN352" i="10"/>
  <c r="BP352" i="10"/>
  <c r="BL352" i="10"/>
  <c r="AZ352" i="10"/>
  <c r="AV352" i="10"/>
  <c r="BH352" i="10"/>
  <c r="BD121" i="12"/>
  <c r="BH121" i="12"/>
  <c r="AV121" i="12"/>
  <c r="BL121" i="12"/>
  <c r="AZ121" i="12"/>
  <c r="BP121" i="12"/>
  <c r="AN121" i="12"/>
  <c r="AR121" i="12"/>
  <c r="BH161" i="12"/>
  <c r="AR161" i="12"/>
  <c r="AN161" i="12"/>
  <c r="BD161" i="12"/>
  <c r="AV161" i="12"/>
  <c r="BL161" i="12"/>
  <c r="AZ161" i="12"/>
  <c r="BP161" i="12"/>
  <c r="AV81" i="12"/>
  <c r="AZ81" i="12"/>
  <c r="BP81" i="12"/>
  <c r="BD81" i="12"/>
  <c r="BH81" i="12"/>
  <c r="BL81" i="12"/>
  <c r="AJ81" i="12"/>
  <c r="AJ83" i="12"/>
  <c r="AN81" i="12"/>
  <c r="AR81" i="12"/>
  <c r="AN312" i="10"/>
  <c r="AR312" i="10"/>
  <c r="BD312" i="10"/>
  <c r="AV312" i="10"/>
  <c r="BL312" i="10"/>
  <c r="BP312" i="10"/>
  <c r="AZ312" i="10"/>
  <c r="BH312" i="10"/>
  <c r="AJ312" i="10"/>
  <c r="AJ314" i="10"/>
  <c r="AV392" i="10"/>
  <c r="AN392" i="10"/>
  <c r="BD392" i="10"/>
  <c r="AR392" i="10"/>
  <c r="BP392" i="10"/>
  <c r="BL392" i="10"/>
  <c r="BH392" i="10"/>
  <c r="AZ392" i="10"/>
  <c r="AK280" i="10"/>
  <c r="AR280" i="10"/>
  <c r="BF391" i="10"/>
  <c r="BH394" i="10"/>
  <c r="BJ391" i="10"/>
  <c r="BL394" i="10"/>
  <c r="BJ393" i="10"/>
  <c r="AN394" i="10"/>
  <c r="AX311" i="10"/>
  <c r="AZ314" i="10"/>
  <c r="BB311" i="10"/>
  <c r="BD314" i="10"/>
  <c r="AN83" i="12"/>
  <c r="AL82" i="12"/>
  <c r="AL80" i="12"/>
  <c r="BD83" i="12"/>
  <c r="BB80" i="12"/>
  <c r="BN160" i="12"/>
  <c r="BP163" i="12"/>
  <c r="BD163" i="12"/>
  <c r="BB160" i="12"/>
  <c r="AP120" i="12"/>
  <c r="AR123" i="12"/>
  <c r="BJ120" i="12"/>
  <c r="BL123" i="12"/>
  <c r="BF351" i="10"/>
  <c r="BH354" i="10"/>
  <c r="BP354" i="10"/>
  <c r="AJ392" i="10"/>
  <c r="AJ394" i="10"/>
  <c r="BN351" i="10"/>
  <c r="BP394" i="10"/>
  <c r="BN391" i="10"/>
  <c r="AV394" i="10"/>
  <c r="AT391" i="10"/>
  <c r="BP314" i="10"/>
  <c r="AJ352" i="10"/>
  <c r="AJ354" i="10"/>
  <c r="BN311" i="10"/>
  <c r="AR314" i="10"/>
  <c r="AP311" i="10"/>
  <c r="AJ121" i="12"/>
  <c r="AJ123" i="12"/>
  <c r="BP83" i="12"/>
  <c r="BN80" i="12"/>
  <c r="AZ163" i="12"/>
  <c r="AX160" i="12"/>
  <c r="AN163" i="12"/>
  <c r="AN123" i="12"/>
  <c r="AV123" i="12"/>
  <c r="AT122" i="12"/>
  <c r="AT120" i="12"/>
  <c r="AV354" i="10"/>
  <c r="AT351" i="10"/>
  <c r="AN354" i="10"/>
  <c r="AX391" i="10"/>
  <c r="AZ394" i="10"/>
  <c r="AX393" i="10"/>
  <c r="AP391" i="10"/>
  <c r="AR394" i="10"/>
  <c r="AP393" i="10"/>
  <c r="BJ311" i="10"/>
  <c r="BL314" i="10"/>
  <c r="AN314" i="10"/>
  <c r="AL313" i="10"/>
  <c r="AL311" i="10"/>
  <c r="BJ80" i="12"/>
  <c r="BL83" i="12"/>
  <c r="AZ83" i="12"/>
  <c r="AX80" i="12"/>
  <c r="BJ160" i="12"/>
  <c r="BL163" i="12"/>
  <c r="AP160" i="12"/>
  <c r="AR163" i="12"/>
  <c r="AP162" i="12"/>
  <c r="BP123" i="12"/>
  <c r="BN122" i="12"/>
  <c r="AJ161" i="12"/>
  <c r="AJ163" i="12"/>
  <c r="BN120" i="12"/>
  <c r="BH123" i="12"/>
  <c r="BF120" i="12"/>
  <c r="AZ354" i="10"/>
  <c r="AX353" i="10"/>
  <c r="AX351" i="10"/>
  <c r="BD354" i="10"/>
  <c r="BB351" i="10"/>
  <c r="BB391" i="10"/>
  <c r="BD394" i="10"/>
  <c r="BH314" i="10"/>
  <c r="BF313" i="10"/>
  <c r="BF311" i="10"/>
  <c r="AT311" i="10"/>
  <c r="AV314" i="10"/>
  <c r="AT313" i="10"/>
  <c r="AR83" i="12"/>
  <c r="AP82" i="12"/>
  <c r="AP80" i="12"/>
  <c r="BF80" i="12"/>
  <c r="BH83" i="12"/>
  <c r="AT80" i="12"/>
  <c r="AV83" i="12"/>
  <c r="AV163" i="12"/>
  <c r="AT160" i="12"/>
  <c r="BF160" i="12"/>
  <c r="BH163" i="12"/>
  <c r="AZ123" i="12"/>
  <c r="AX120" i="12"/>
  <c r="BB120" i="12"/>
  <c r="BD123" i="12"/>
  <c r="BL354" i="10"/>
  <c r="BJ351" i="10"/>
  <c r="AP351" i="10"/>
  <c r="AR354" i="10"/>
  <c r="BB162" i="12"/>
  <c r="BJ353" i="10"/>
  <c r="BF122" i="12"/>
  <c r="AL353" i="10"/>
  <c r="BJ162" i="12"/>
  <c r="BF82" i="12"/>
  <c r="AL120" i="12"/>
  <c r="BN393" i="10"/>
  <c r="AX122" i="12"/>
  <c r="BJ82" i="12"/>
  <c r="AP313" i="10"/>
  <c r="AT162" i="12"/>
  <c r="AP353" i="10"/>
  <c r="BF162" i="12"/>
  <c r="AL393" i="10"/>
  <c r="BB122" i="12"/>
  <c r="AT82" i="12"/>
  <c r="AT353" i="10"/>
  <c r="AL122" i="12"/>
  <c r="AX162" i="12"/>
  <c r="BN313" i="10"/>
  <c r="BF353" i="10"/>
  <c r="AP122" i="12"/>
  <c r="BN162" i="12"/>
  <c r="AX313" i="10"/>
  <c r="AL160" i="12"/>
  <c r="BB353" i="10"/>
  <c r="BB393" i="10"/>
  <c r="AX82" i="12"/>
  <c r="AL351" i="10"/>
  <c r="AL162" i="12"/>
  <c r="BN82" i="12"/>
  <c r="AT393" i="10"/>
  <c r="BJ122" i="12"/>
  <c r="BB313" i="10"/>
  <c r="AL391" i="10"/>
  <c r="BF393" i="10"/>
  <c r="BJ313" i="10"/>
  <c r="BN353" i="10"/>
  <c r="BB82" i="12"/>
</calcChain>
</file>

<file path=xl/comments1.xml><?xml version="1.0" encoding="utf-8"?>
<comments xmlns="http://schemas.openxmlformats.org/spreadsheetml/2006/main">
  <authors>
    <author>Paulo Henrique Frediani de Moura</author>
  </authors>
  <commentList>
    <comment ref="AG42" authorId="0" shapeId="0">
      <text>
        <r>
          <rPr>
            <b/>
            <sz val="9"/>
            <color indexed="81"/>
            <rFont val="Tahoma"/>
            <family val="2"/>
          </rPr>
          <t xml:space="preserve">CAIXA:
</t>
        </r>
        <r>
          <rPr>
            <sz val="9"/>
            <color indexed="81"/>
            <rFont val="Tahoma"/>
            <family val="2"/>
          </rPr>
          <t>Código DDD (2 dígitos)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49" authorId="0" shapeId="0">
      <text>
        <r>
          <rPr>
            <b/>
            <sz val="9"/>
            <color indexed="81"/>
            <rFont val="Tahoma"/>
            <family val="2"/>
          </rPr>
          <t xml:space="preserve">CAIXA:
</t>
        </r>
        <r>
          <rPr>
            <sz val="9"/>
            <color indexed="81"/>
            <rFont val="Tahoma"/>
            <family val="2"/>
          </rPr>
          <t>não é o valor do financiamento, apenas do terreno/imóvel proposto.</t>
        </r>
      </text>
    </comment>
  </commentList>
</comments>
</file>

<file path=xl/sharedStrings.xml><?xml version="1.0" encoding="utf-8"?>
<sst xmlns="http://schemas.openxmlformats.org/spreadsheetml/2006/main" count="1416" uniqueCount="722">
  <si>
    <t>Proposta de Financiamento de Unidade Isolada</t>
  </si>
  <si>
    <t>Construção, Conclusão, Ampliação ou Melhoria/Reforma</t>
  </si>
  <si>
    <t>22.09</t>
  </si>
  <si>
    <t>18.01.01</t>
  </si>
  <si>
    <t>Prazo previsto para execução</t>
  </si>
  <si>
    <t>Orientações para Preenchimento</t>
  </si>
  <si>
    <t>1.01</t>
  </si>
  <si>
    <t>Observações:</t>
  </si>
  <si>
    <t>resp</t>
  </si>
  <si>
    <t>ocultar</t>
  </si>
  <si>
    <t>lista</t>
  </si>
  <si>
    <t>form</t>
  </si>
  <si>
    <t>end</t>
  </si>
  <si>
    <t>Grau de sigilo</t>
  </si>
  <si>
    <t>endfim0</t>
  </si>
  <si>
    <t>1.08</t>
  </si>
  <si>
    <t>Proponente</t>
  </si>
  <si>
    <t>1.09</t>
  </si>
  <si>
    <t>CPF Prop.</t>
  </si>
  <si>
    <t>1.10</t>
  </si>
  <si>
    <t>Telefone Prop.</t>
  </si>
  <si>
    <t xml:space="preserve">Responsável Técnico - RT </t>
  </si>
  <si>
    <t>UF</t>
  </si>
  <si>
    <t>CPF RT</t>
  </si>
  <si>
    <t>1.53</t>
  </si>
  <si>
    <t>Telefone RT</t>
  </si>
  <si>
    <t>Complemento</t>
  </si>
  <si>
    <t>Bairro</t>
  </si>
  <si>
    <t>CEP</t>
  </si>
  <si>
    <t>Município</t>
  </si>
  <si>
    <t>Matrícula</t>
  </si>
  <si>
    <t>Ofício</t>
  </si>
  <si>
    <t>Comarca</t>
  </si>
  <si>
    <t>Casa</t>
  </si>
  <si>
    <t>Apartamento</t>
  </si>
  <si>
    <t xml:space="preserve"> </t>
  </si>
  <si>
    <t>Residencial</t>
  </si>
  <si>
    <t>Comercial</t>
  </si>
  <si>
    <t>Misto</t>
  </si>
  <si>
    <t>LD</t>
  </si>
  <si>
    <t>Local e data</t>
  </si>
  <si>
    <t>Nome:</t>
  </si>
  <si>
    <t>CPF:</t>
  </si>
  <si>
    <t>AE</t>
  </si>
  <si>
    <t>CAU/CREA:</t>
  </si>
  <si>
    <t>endfim2</t>
  </si>
  <si>
    <t>endfim3</t>
  </si>
  <si>
    <t>17.01</t>
  </si>
  <si>
    <t>17.03</t>
  </si>
  <si>
    <t>17.03.01</t>
  </si>
  <si>
    <t>17.03.02</t>
  </si>
  <si>
    <t>R$</t>
  </si>
  <si>
    <t>m²</t>
  </si>
  <si>
    <t>/m²</t>
  </si>
  <si>
    <t>17.02</t>
  </si>
  <si>
    <t>ART/RRT</t>
  </si>
  <si>
    <t>Responsável técnico - RT</t>
  </si>
  <si>
    <t>CAU/CREA</t>
  </si>
  <si>
    <t>CPF</t>
  </si>
  <si>
    <t>Conselho</t>
  </si>
  <si>
    <t>Registro nº</t>
  </si>
  <si>
    <t>17.04</t>
  </si>
  <si>
    <t>17.04.01</t>
  </si>
  <si>
    <t>17.04.02</t>
  </si>
  <si>
    <t>17.04.03</t>
  </si>
  <si>
    <t>Tipo de fundação compatível com as características do solo e da edificação.</t>
  </si>
  <si>
    <t>17.04.04</t>
  </si>
  <si>
    <t>17.04.05</t>
  </si>
  <si>
    <t>Identificação do imóvel proposto</t>
  </si>
  <si>
    <t>Documentação Básica</t>
  </si>
  <si>
    <t>Certidão do imóvel expedida pelo Cartório de Registro Geral de Imóveis</t>
  </si>
  <si>
    <t xml:space="preserve">Documentação para Construção/Conclusão/Reforma/Ampliação </t>
  </si>
  <si>
    <t>No caso de aquisição de terreno, opção de compra e venda:</t>
  </si>
  <si>
    <t>Valor proposto:</t>
  </si>
  <si>
    <t xml:space="preserve">Área: </t>
  </si>
  <si>
    <t>Valor unitário:</t>
  </si>
  <si>
    <t>Objeto</t>
  </si>
  <si>
    <t>Status</t>
  </si>
  <si>
    <t>Alvará/licença de obra*</t>
  </si>
  <si>
    <t>Data de validade:</t>
  </si>
  <si>
    <t>* poderá ser apresentada até a primeira liberação</t>
  </si>
  <si>
    <t>17.06</t>
  </si>
  <si>
    <t>17.06.01</t>
  </si>
  <si>
    <t>17.06.02</t>
  </si>
  <si>
    <t>17.06.03</t>
  </si>
  <si>
    <t>Itens Declarados pelo Responsável Técnico</t>
  </si>
  <si>
    <t xml:space="preserve"> Projeto Arquitetônico</t>
  </si>
  <si>
    <t>Projeto Estrutural</t>
  </si>
  <si>
    <t>Projeto Elétrico</t>
  </si>
  <si>
    <t>Projeto Hidrossanitário</t>
  </si>
  <si>
    <t>Projeto de Impermeabilização</t>
  </si>
  <si>
    <t>Projetos Complementares (opcionais)</t>
  </si>
  <si>
    <t>Execução*</t>
  </si>
  <si>
    <t>Empresa Executora/Construtora</t>
  </si>
  <si>
    <t>CNPJ Empresa</t>
  </si>
  <si>
    <t>Informações da obra</t>
  </si>
  <si>
    <t>Sistema construtivo</t>
  </si>
  <si>
    <t>Convencional</t>
  </si>
  <si>
    <t>Não-convencional*:</t>
  </si>
  <si>
    <t>Padrão de acabamento</t>
  </si>
  <si>
    <t>Alto</t>
  </si>
  <si>
    <t>Normal</t>
  </si>
  <si>
    <t>Baixo</t>
  </si>
  <si>
    <t>Mínimo</t>
  </si>
  <si>
    <t>Regime de construção</t>
  </si>
  <si>
    <t>Administração direta</t>
  </si>
  <si>
    <t>Empreitada:</t>
  </si>
  <si>
    <t>Construtora**</t>
  </si>
  <si>
    <t>CNPJ*</t>
  </si>
  <si>
    <t>*Sistemas não-convencionais serão analisados por profissional do quadro CAIXA</t>
  </si>
  <si>
    <t>**somente em caso de empreitada</t>
  </si>
  <si>
    <t>Quadro de áreas</t>
  </si>
  <si>
    <t>Habitacional</t>
  </si>
  <si>
    <t>Total a construir</t>
  </si>
  <si>
    <t>Benfeitorias</t>
  </si>
  <si>
    <t>Benfeitorias existentes</t>
  </si>
  <si>
    <t>Outros, descrever:</t>
  </si>
  <si>
    <t>Os serviços já executados também deverão ser incluídos no orçamento.</t>
  </si>
  <si>
    <t>Item</t>
  </si>
  <si>
    <t>Serviços</t>
  </si>
  <si>
    <t>Uni-da-de</t>
  </si>
  <si>
    <t>Quantidade</t>
  </si>
  <si>
    <t>Custo Unitário</t>
  </si>
  <si>
    <t>Custo Total</t>
  </si>
  <si>
    <t>Peso</t>
  </si>
  <si>
    <t>[R$]</t>
  </si>
  <si>
    <t>[%]</t>
  </si>
  <si>
    <t>SERVIÇOS PRELIMINARES E GERAIS</t>
  </si>
  <si>
    <t>Descrever todos os serviços preliminares necessários para a execução da obra.</t>
  </si>
  <si>
    <t>vb</t>
  </si>
  <si>
    <t>INFRAESTRUTURA</t>
  </si>
  <si>
    <t>Prever o movimento de terra necessário. O tipo de fundação projetada e a impermeabilização prevista para as fundações.</t>
  </si>
  <si>
    <t>Demolições</t>
  </si>
  <si>
    <t>m³</t>
  </si>
  <si>
    <t>Limpeza do terreno</t>
  </si>
  <si>
    <t>Escavações mecânicas</t>
  </si>
  <si>
    <t>Escavações manuais</t>
  </si>
  <si>
    <t>Aterro e apiloamento</t>
  </si>
  <si>
    <t>Locação da obra</t>
  </si>
  <si>
    <t>Fundações superficiais</t>
  </si>
  <si>
    <t>Fundações profundas</t>
  </si>
  <si>
    <t>Impermeabilização das fundações</t>
  </si>
  <si>
    <t>SUPRAESTRUTURA</t>
  </si>
  <si>
    <t>Descrever o tipo de estrutura projetada e materiais. Prever cinta de concreto para amarração da alveanaria. Na  ausência de laje é obrigatório a colocação de forro.</t>
  </si>
  <si>
    <t>Concreto armado, inclusive forma</t>
  </si>
  <si>
    <t>Laje de fôrro</t>
  </si>
  <si>
    <t>Estrutura de madeira</t>
  </si>
  <si>
    <t>Estrutura metálica</t>
  </si>
  <si>
    <t>PAREDES E PAINEIS</t>
  </si>
  <si>
    <t>Descrever o tipo de alvenaria tanto estrutural quanto de vedação.Especificar onde serão executadas as vergas e contravergas.</t>
  </si>
  <si>
    <t>Alvenaria em tijolo furado</t>
  </si>
  <si>
    <t>Alvenaria em tijolo maciço</t>
  </si>
  <si>
    <t>Alvenaria em bloco estrutural</t>
  </si>
  <si>
    <t>Paredes de concreto</t>
  </si>
  <si>
    <t>Vergas e contravergas de concreto</t>
  </si>
  <si>
    <t>m</t>
  </si>
  <si>
    <t>ESQUADRIAS</t>
  </si>
  <si>
    <t xml:space="preserve">Portas ou janelas em todas as aberturas de quartos, banheiros e vãos externos. </t>
  </si>
  <si>
    <t>Porta de entrada completa</t>
  </si>
  <si>
    <t>conj</t>
  </si>
  <si>
    <t>Portas internas completa</t>
  </si>
  <si>
    <t>Janelas</t>
  </si>
  <si>
    <t>Basculantes</t>
  </si>
  <si>
    <t>VIDROS E PLÁSTICOS</t>
  </si>
  <si>
    <t>Lisos</t>
  </si>
  <si>
    <t>Fantasia</t>
  </si>
  <si>
    <t>Temperado/laminado</t>
  </si>
  <si>
    <t>Tijolo de vidro</t>
  </si>
  <si>
    <t>Plásticos e acrílicos</t>
  </si>
  <si>
    <t xml:space="preserve">COBERTURAS </t>
  </si>
  <si>
    <t>Estrutura para telhado</t>
  </si>
  <si>
    <t>Telhas</t>
  </si>
  <si>
    <t>Calhas e rufos</t>
  </si>
  <si>
    <t>IMPERMEABILIZAÇÕES</t>
  </si>
  <si>
    <t>Terraços e coberturas</t>
  </si>
  <si>
    <t>Pisos e paredes do subsolo</t>
  </si>
  <si>
    <t>Boxes de banheiros</t>
  </si>
  <si>
    <t>Jardineiras</t>
  </si>
  <si>
    <t>REVESTIMENTOS INTERNOS</t>
  </si>
  <si>
    <t>Atender a exigência acabamento nas paredes internas e barra impermeável no box, com altura mínima de 1,50 m.</t>
  </si>
  <si>
    <t>Chapisco</t>
  </si>
  <si>
    <t>Emboço</t>
  </si>
  <si>
    <t>Reboco</t>
  </si>
  <si>
    <t>Reboco paulista</t>
  </si>
  <si>
    <t>Gesso</t>
  </si>
  <si>
    <t>Cerâmica</t>
  </si>
  <si>
    <t>Pastilhas de vidro</t>
  </si>
  <si>
    <t>Porcelanato</t>
  </si>
  <si>
    <t>FORROS</t>
  </si>
  <si>
    <t>Caso esteja previsto o uso de forro, especificar o tipo de material e seu respectivo local de aplicação.</t>
  </si>
  <si>
    <t>PVC</t>
  </si>
  <si>
    <t>Madeira</t>
  </si>
  <si>
    <t>REVESTIMENTOS EXTERNOS</t>
  </si>
  <si>
    <t>Atender às exigências de revestimento externo com pintura.</t>
  </si>
  <si>
    <t>12.12</t>
  </si>
  <si>
    <t>PINTURA</t>
  </si>
  <si>
    <t>Descrever tipos de pinturas previstas e seus respectivos locais de aplicação.</t>
  </si>
  <si>
    <t>Emassamento</t>
  </si>
  <si>
    <t>Pintura interna</t>
  </si>
  <si>
    <t>Pintura externa</t>
  </si>
  <si>
    <t>Pintura sobre madeira</t>
  </si>
  <si>
    <t>Pintura sobre concreto</t>
  </si>
  <si>
    <t>Pintura sobre metal</t>
  </si>
  <si>
    <t>Textura</t>
  </si>
  <si>
    <t>PISOS</t>
  </si>
  <si>
    <t>Atender a exigência de piso impermeável nas áreas molhadas.</t>
  </si>
  <si>
    <t>Contrapiso</t>
  </si>
  <si>
    <t>Cimentado rústico</t>
  </si>
  <si>
    <t>Cimentado liso</t>
  </si>
  <si>
    <t>Piso vinílico</t>
  </si>
  <si>
    <t>Carpete</t>
  </si>
  <si>
    <t>ACABAMENTOS</t>
  </si>
  <si>
    <t>Rodapés</t>
  </si>
  <si>
    <t>Soleiras</t>
  </si>
  <si>
    <t>Peitoris</t>
  </si>
  <si>
    <t>INSTALAÇÕES ELÉTRICAS E TELEFÔNICAS</t>
  </si>
  <si>
    <t>Tubulações e caixas nas lajes</t>
  </si>
  <si>
    <t>Tubulação e caixas nas alvenarias</t>
  </si>
  <si>
    <t>Enfiação</t>
  </si>
  <si>
    <t>Quadros de distribuição</t>
  </si>
  <si>
    <t>un</t>
  </si>
  <si>
    <t>Tomadas, interruptores e disjuntores</t>
  </si>
  <si>
    <t>Quadro de entrada de energia</t>
  </si>
  <si>
    <t>Nº de pontos por cômodo (preencher com a quant. relacionada aos tipos abaixo)</t>
  </si>
  <si>
    <t>Interfone</t>
  </si>
  <si>
    <t>Quartos</t>
  </si>
  <si>
    <t>Sala</t>
  </si>
  <si>
    <t>Cozinha</t>
  </si>
  <si>
    <t>WC</t>
  </si>
  <si>
    <t>Ár. Serviço</t>
  </si>
  <si>
    <t>Tomadas</t>
  </si>
  <si>
    <t>Interruptores</t>
  </si>
  <si>
    <t>Pontos de luz</t>
  </si>
  <si>
    <t>INSTALAÇÕES HIDRÁULICAS</t>
  </si>
  <si>
    <t>Cavalete e hidrômetro</t>
  </si>
  <si>
    <t>Tubulação de água fria</t>
  </si>
  <si>
    <t>Tubulação de água quente</t>
  </si>
  <si>
    <t>Reservatório de água fria</t>
  </si>
  <si>
    <t>Equipamento aquecimento de água</t>
  </si>
  <si>
    <t>Reservatório de água quente</t>
  </si>
  <si>
    <t>INSTALAÇÕES DE ESGOTO E ÁGUAS PLUVIAIS</t>
  </si>
  <si>
    <t>Se utilizado sistema de aquecimento de água, informar características, marca, modelo; Reservatório de água fria capacidade mínima de 500 l.Descrever a solução de drenagem de águas pluviais do terreno ou justificar a dispensa.</t>
  </si>
  <si>
    <t>Tubulação</t>
  </si>
  <si>
    <t>Caixas</t>
  </si>
  <si>
    <t>cx. de gordura</t>
  </si>
  <si>
    <t>cx. passagem</t>
  </si>
  <si>
    <t>fossa séptica</t>
  </si>
  <si>
    <t>sumidouro</t>
  </si>
  <si>
    <t>Fossa Séptica</t>
  </si>
  <si>
    <t>Capacidade</t>
  </si>
  <si>
    <t>Sumidouro</t>
  </si>
  <si>
    <t>Material</t>
  </si>
  <si>
    <t>Rede de drenagem do lote</t>
  </si>
  <si>
    <t>LOUÇAS E METAIS</t>
  </si>
  <si>
    <t>Vasos sanitários</t>
  </si>
  <si>
    <t>Lavatórios</t>
  </si>
  <si>
    <t>Pia de Cozinha</t>
  </si>
  <si>
    <t>Bancadas</t>
  </si>
  <si>
    <t>Tanque</t>
  </si>
  <si>
    <t>Torneiras e registros</t>
  </si>
  <si>
    <t>COMPLEMENTOS</t>
  </si>
  <si>
    <t>Limpeza final e calafetes</t>
  </si>
  <si>
    <t>OUTROS SERVIÇOS</t>
  </si>
  <si>
    <t>Descrever.</t>
  </si>
  <si>
    <t>Custo/m² [R$]</t>
  </si>
  <si>
    <t>HABITAÇÃO</t>
  </si>
  <si>
    <t>COMERCIAL</t>
  </si>
  <si>
    <t>Serviço</t>
  </si>
  <si>
    <t>Valor</t>
  </si>
  <si>
    <t xml:space="preserve"> Sp*</t>
  </si>
  <si>
    <t>Ac*</t>
  </si>
  <si>
    <t>Serviços preliminares e gerais</t>
  </si>
  <si>
    <t>Infra-estrutura</t>
  </si>
  <si>
    <t>Supra-estrutura</t>
  </si>
  <si>
    <t>Paredes e painéis</t>
  </si>
  <si>
    <t>Esquadrias</t>
  </si>
  <si>
    <t>Vidros e plásticos</t>
  </si>
  <si>
    <t>Coberturas</t>
  </si>
  <si>
    <t>Impermeabilizações</t>
  </si>
  <si>
    <t>Revestimentos internos</t>
  </si>
  <si>
    <t>Forros</t>
  </si>
  <si>
    <t>Revestimentos externos</t>
  </si>
  <si>
    <t>Pintura</t>
  </si>
  <si>
    <t>Pisos</t>
  </si>
  <si>
    <t>Acabamentos</t>
  </si>
  <si>
    <t>Instalações elétricas e telefônicas</t>
  </si>
  <si>
    <t>Instalações hidráulicas</t>
  </si>
  <si>
    <t>Instalações de esgoto e águas pluviais</t>
  </si>
  <si>
    <t>Louças e metais</t>
  </si>
  <si>
    <t>Complementos</t>
  </si>
  <si>
    <t>Outros serviços</t>
  </si>
  <si>
    <t>Totais</t>
  </si>
  <si>
    <t>%</t>
  </si>
  <si>
    <t>* Sp = Simples, Ac = Acumulado</t>
  </si>
  <si>
    <t>Ao assinarmos a atual proposta, comprovamos ciência e declaramos que:</t>
  </si>
  <si>
    <t>•</t>
  </si>
  <si>
    <t>O imóvel atenderá a todas as condições acima;</t>
  </si>
  <si>
    <t xml:space="preserve">Alterações no projeto analisado, não-atendimento das condições mínimas obrigatórias </t>
  </si>
  <si>
    <t>Responsável Técnico - Arquitetura/Engenharia</t>
  </si>
  <si>
    <t>s</t>
  </si>
  <si>
    <t>BR</t>
  </si>
  <si>
    <t>G</t>
  </si>
  <si>
    <t>Muro  de alvenaria</t>
  </si>
  <si>
    <t>Prezado Proponente,</t>
  </si>
  <si>
    <t>Oriente-se pelo seguinte esquema de cores para o preenchimento de informações:</t>
  </si>
  <si>
    <r>
      <t xml:space="preserve">campos em </t>
    </r>
    <r>
      <rPr>
        <b/>
        <sz val="9"/>
        <rFont val="Arial"/>
        <family val="2"/>
      </rPr>
      <t>amarelo claro</t>
    </r>
    <r>
      <rPr>
        <sz val="9"/>
        <rFont val="Arial"/>
        <family val="2"/>
      </rPr>
      <t xml:space="preserve">, preenchidos pelo </t>
    </r>
    <r>
      <rPr>
        <b/>
        <sz val="9"/>
        <rFont val="Arial"/>
        <family val="2"/>
      </rPr>
      <t>proponente</t>
    </r>
    <r>
      <rPr>
        <sz val="9"/>
        <rFont val="Arial"/>
        <family val="2"/>
      </rPr>
      <t xml:space="preserve">; se houver </t>
    </r>
    <r>
      <rPr>
        <b/>
        <sz val="9"/>
        <rFont val="Arial"/>
        <family val="2"/>
      </rPr>
      <t>borda laranja</t>
    </r>
    <r>
      <rPr>
        <sz val="9"/>
        <rFont val="Arial"/>
        <family val="2"/>
      </rPr>
      <t xml:space="preserve">, selecione uma opção pré-cadastrada; quando for </t>
    </r>
    <r>
      <rPr>
        <b/>
        <sz val="9"/>
        <rFont val="Arial"/>
        <family val="2"/>
      </rPr>
      <t>borda cinza</t>
    </r>
    <r>
      <rPr>
        <sz val="9"/>
        <rFont val="Arial"/>
        <family val="2"/>
      </rPr>
      <t>, digite a informação solicitada.</t>
    </r>
  </si>
  <si>
    <r>
      <t xml:space="preserve">campos em </t>
    </r>
    <r>
      <rPr>
        <b/>
        <sz val="9"/>
        <rFont val="Arial"/>
        <family val="2"/>
      </rPr>
      <t>azul claro</t>
    </r>
    <r>
      <rPr>
        <sz val="9"/>
        <rFont val="Arial"/>
        <family val="2"/>
      </rPr>
      <t>, preenchidos pelo</t>
    </r>
    <r>
      <rPr>
        <b/>
        <sz val="9"/>
        <rFont val="Arial"/>
        <family val="2"/>
      </rPr>
      <t xml:space="preserve"> Responsável Técnico do proponente</t>
    </r>
    <r>
      <rPr>
        <sz val="9"/>
        <rFont val="Arial"/>
        <family val="2"/>
      </rPr>
      <t xml:space="preserve">; se houver </t>
    </r>
    <r>
      <rPr>
        <b/>
        <sz val="9"/>
        <rFont val="Arial"/>
        <family val="2"/>
      </rPr>
      <t>borda laranja</t>
    </r>
    <r>
      <rPr>
        <sz val="9"/>
        <rFont val="Arial"/>
        <family val="2"/>
      </rPr>
      <t xml:space="preserve">, selecione uma opção pré-cadastrada; quando for </t>
    </r>
    <r>
      <rPr>
        <b/>
        <sz val="9"/>
        <rFont val="Arial"/>
        <family val="2"/>
      </rPr>
      <t>borda cinza</t>
    </r>
    <r>
      <rPr>
        <sz val="9"/>
        <rFont val="Arial"/>
        <family val="2"/>
      </rPr>
      <t>, digite a informação solicitada.</t>
    </r>
  </si>
  <si>
    <t>endfim4</t>
  </si>
  <si>
    <t>Endereço (exatamewnte como consta na matrícula do imóvel)</t>
  </si>
  <si>
    <r>
      <t xml:space="preserve">Nº </t>
    </r>
    <r>
      <rPr>
        <b/>
        <sz val="8"/>
        <rFont val="Arial"/>
        <family val="2"/>
      </rPr>
      <t>**</t>
    </r>
  </si>
  <si>
    <t>** se um mesmo RT for o responsável por mais de um serviço, é possível recolher uma única ART/RRT para o conjunto de serviços, desde que todos os serviços estejam devidamente registrados no documento; neste caso, repetir todos os dados para todos os serviços sob sua responsabilidade</t>
  </si>
  <si>
    <t>O2I</t>
  </si>
  <si>
    <t>O2F</t>
  </si>
  <si>
    <t>E2I</t>
  </si>
  <si>
    <t>E2F</t>
  </si>
  <si>
    <t>O3I</t>
  </si>
  <si>
    <t>O3F</t>
  </si>
  <si>
    <t>E3I</t>
  </si>
  <si>
    <t>E3F</t>
  </si>
  <si>
    <t>meses</t>
  </si>
  <si>
    <t>Nº de vistorias/parcelas previstas</t>
  </si>
  <si>
    <t>ORG</t>
  </si>
  <si>
    <t>e/ou qualidade insuficiente da obra implicarão na não-liberação das parcelas ou</t>
  </si>
  <si>
    <t>desenquadramento no programa, e a consequente execução antecipada do contrato.</t>
  </si>
  <si>
    <t>ORI</t>
  </si>
  <si>
    <t>Projeto de arquitetura</t>
  </si>
  <si>
    <t>EXI</t>
  </si>
  <si>
    <t>EXF</t>
  </si>
  <si>
    <t>Data prevista de término</t>
  </si>
  <si>
    <t>P2I</t>
  </si>
  <si>
    <t>P2F</t>
  </si>
  <si>
    <t>EXE</t>
  </si>
  <si>
    <t>17.09</t>
  </si>
  <si>
    <t>17.09.01</t>
  </si>
  <si>
    <t>17.09.02</t>
  </si>
  <si>
    <t>17.09.03</t>
  </si>
  <si>
    <t>17.09.04</t>
  </si>
  <si>
    <t>17.09.05</t>
  </si>
  <si>
    <t>17.04.06</t>
  </si>
  <si>
    <t>17.05</t>
  </si>
  <si>
    <t>17.05.01</t>
  </si>
  <si>
    <t>17.05.02</t>
  </si>
  <si>
    <t>17.05.03</t>
  </si>
  <si>
    <t>17.05.06</t>
  </si>
  <si>
    <t>17.05.04</t>
  </si>
  <si>
    <t>17.05.05</t>
  </si>
  <si>
    <t>17.05.07</t>
  </si>
  <si>
    <t>17.05.08</t>
  </si>
  <si>
    <t>17.05.09</t>
  </si>
  <si>
    <t>17.06.04</t>
  </si>
  <si>
    <t>1.54</t>
  </si>
  <si>
    <t>1.55</t>
  </si>
  <si>
    <t>1.56</t>
  </si>
  <si>
    <t>1.20</t>
  </si>
  <si>
    <t>1.21</t>
  </si>
  <si>
    <t>1.22</t>
  </si>
  <si>
    <t>1.23</t>
  </si>
  <si>
    <t>1.25</t>
  </si>
  <si>
    <t>1.26</t>
  </si>
  <si>
    <t>1.84</t>
  </si>
  <si>
    <t>1.85</t>
  </si>
  <si>
    <t>1.86</t>
  </si>
  <si>
    <t>1.87</t>
  </si>
  <si>
    <t>1.88</t>
  </si>
  <si>
    <t>1.45</t>
  </si>
  <si>
    <t>1.44</t>
  </si>
  <si>
    <t>1.44.01</t>
  </si>
  <si>
    <t>1.45.01</t>
  </si>
  <si>
    <t>1.44.02</t>
  </si>
  <si>
    <t>1.44.03</t>
  </si>
  <si>
    <t>1.45.02</t>
  </si>
  <si>
    <t>1.45.03</t>
  </si>
  <si>
    <t>22.01</t>
  </si>
  <si>
    <t>22.02</t>
  </si>
  <si>
    <t>22.03</t>
  </si>
  <si>
    <t>22.03.01</t>
  </si>
  <si>
    <t>22.03.02</t>
  </si>
  <si>
    <t>Impermeabilização da fundação, de alicerces, baldrames e radiers, em todas as faces que tenham contato com o solo, para evitar a ocorrência de umidade ascendente.</t>
  </si>
  <si>
    <t>17.01.01</t>
  </si>
  <si>
    <t>17.02.01</t>
  </si>
  <si>
    <t>17.02.02</t>
  </si>
  <si>
    <t>17.02.03</t>
  </si>
  <si>
    <t>17.02.04</t>
  </si>
  <si>
    <t>17.02.05</t>
  </si>
  <si>
    <t>17.02.06</t>
  </si>
  <si>
    <t>17.02.07</t>
  </si>
  <si>
    <t>17.02.08</t>
  </si>
  <si>
    <t>17.02.09</t>
  </si>
  <si>
    <t>17.02.10</t>
  </si>
  <si>
    <t>17.02.11</t>
  </si>
  <si>
    <t>17.03.03</t>
  </si>
  <si>
    <t>17.03.04</t>
  </si>
  <si>
    <t>17.03.05</t>
  </si>
  <si>
    <t>17.03.06</t>
  </si>
  <si>
    <t>17.04.07</t>
  </si>
  <si>
    <t>17.04.08</t>
  </si>
  <si>
    <t>17.06.05</t>
  </si>
  <si>
    <t>17.06.06</t>
  </si>
  <si>
    <t>17.06.07</t>
  </si>
  <si>
    <t>17.06.08</t>
  </si>
  <si>
    <t>17.07</t>
  </si>
  <si>
    <t>17.07.01</t>
  </si>
  <si>
    <t>17.07.02</t>
  </si>
  <si>
    <t>17.07.03</t>
  </si>
  <si>
    <t>17.07.04</t>
  </si>
  <si>
    <t>17.07.05</t>
  </si>
  <si>
    <t>17.07.06</t>
  </si>
  <si>
    <t>17.08</t>
  </si>
  <si>
    <t>17.08.01</t>
  </si>
  <si>
    <t>17.08.02</t>
  </si>
  <si>
    <t>17.08.03</t>
  </si>
  <si>
    <t>17.08.04</t>
  </si>
  <si>
    <t>17.08.05</t>
  </si>
  <si>
    <t>17.08.06</t>
  </si>
  <si>
    <t>17.09.06</t>
  </si>
  <si>
    <t>17.09.07</t>
  </si>
  <si>
    <t>17.09.08</t>
  </si>
  <si>
    <t>17.09.09</t>
  </si>
  <si>
    <t>17.09.10</t>
  </si>
  <si>
    <t>17.10</t>
  </si>
  <si>
    <t>17.10.01</t>
  </si>
  <si>
    <t>17.10.02</t>
  </si>
  <si>
    <t>17.10.03</t>
  </si>
  <si>
    <t>17.10.04</t>
  </si>
  <si>
    <t>17.10.05</t>
  </si>
  <si>
    <t>17.10.06</t>
  </si>
  <si>
    <t>17.11</t>
  </si>
  <si>
    <t>17.11.01</t>
  </si>
  <si>
    <t>17.11.02</t>
  </si>
  <si>
    <t>17.11.03</t>
  </si>
  <si>
    <t>17.11.04</t>
  </si>
  <si>
    <t>17.11.05</t>
  </si>
  <si>
    <t>17.11.06</t>
  </si>
  <si>
    <t>17.11.07</t>
  </si>
  <si>
    <t>17.11.08</t>
  </si>
  <si>
    <t>17.11.09</t>
  </si>
  <si>
    <t>17.12.01</t>
  </si>
  <si>
    <t>17.12.02</t>
  </si>
  <si>
    <t>17.12.03</t>
  </si>
  <si>
    <t>17.12.04</t>
  </si>
  <si>
    <t>17.12.05</t>
  </si>
  <si>
    <t>17.12.06</t>
  </si>
  <si>
    <t>17.12.07</t>
  </si>
  <si>
    <t>17.12.08</t>
  </si>
  <si>
    <t>17.12.09</t>
  </si>
  <si>
    <t>17.13</t>
  </si>
  <si>
    <t>17.13.01</t>
  </si>
  <si>
    <t>17.13.02</t>
  </si>
  <si>
    <t>17.13.03</t>
  </si>
  <si>
    <t>17.13.04</t>
  </si>
  <si>
    <t>17.13.05</t>
  </si>
  <si>
    <t>17.13.06</t>
  </si>
  <si>
    <t>17.13.07</t>
  </si>
  <si>
    <t>17.13.08</t>
  </si>
  <si>
    <t>17.13.09</t>
  </si>
  <si>
    <t>17.13.10</t>
  </si>
  <si>
    <t>17.14</t>
  </si>
  <si>
    <t>17.14.01</t>
  </si>
  <si>
    <t>17.14.02</t>
  </si>
  <si>
    <t>17.14.03</t>
  </si>
  <si>
    <t>17.14.04</t>
  </si>
  <si>
    <t>17.14.05</t>
  </si>
  <si>
    <t>17.15</t>
  </si>
  <si>
    <t>17.15.01</t>
  </si>
  <si>
    <t>17.15.02</t>
  </si>
  <si>
    <t>17.15.03</t>
  </si>
  <si>
    <t>17.15.04</t>
  </si>
  <si>
    <t>17.15.05</t>
  </si>
  <si>
    <t>17.15.06</t>
  </si>
  <si>
    <t>17.15.07</t>
  </si>
  <si>
    <t>17.15.08</t>
  </si>
  <si>
    <t>17.15.09</t>
  </si>
  <si>
    <t>17.15.10</t>
  </si>
  <si>
    <t>17.16</t>
  </si>
  <si>
    <t>17.16.01</t>
  </si>
  <si>
    <t>17.16.02</t>
  </si>
  <si>
    <t>17.16.03</t>
  </si>
  <si>
    <t>17.16.04</t>
  </si>
  <si>
    <t>17.16.05</t>
  </si>
  <si>
    <t>17.16.06</t>
  </si>
  <si>
    <t>17.16.07</t>
  </si>
  <si>
    <t>17.16.08</t>
  </si>
  <si>
    <t>17.17</t>
  </si>
  <si>
    <t>17.17.01</t>
  </si>
  <si>
    <t>17.17.02</t>
  </si>
  <si>
    <t>17.17.03</t>
  </si>
  <si>
    <t>17.17.04</t>
  </si>
  <si>
    <t>17.17.05</t>
  </si>
  <si>
    <t>17.17.06</t>
  </si>
  <si>
    <t>17.17.07</t>
  </si>
  <si>
    <t>17.18</t>
  </si>
  <si>
    <t>17.18.01</t>
  </si>
  <si>
    <t>17.18.02</t>
  </si>
  <si>
    <t>17.18.03</t>
  </si>
  <si>
    <t>17.18.04</t>
  </si>
  <si>
    <t>17.18.05</t>
  </si>
  <si>
    <t>17.18.06</t>
  </si>
  <si>
    <t>17.18.07</t>
  </si>
  <si>
    <t>17.18.08</t>
  </si>
  <si>
    <t>17.19</t>
  </si>
  <si>
    <t>17.19.01</t>
  </si>
  <si>
    <t>17.20</t>
  </si>
  <si>
    <t>17.20.01</t>
  </si>
  <si>
    <t>17.20.02</t>
  </si>
  <si>
    <t>17.20.03</t>
  </si>
  <si>
    <t>17.21</t>
  </si>
  <si>
    <t>17.21.03</t>
  </si>
  <si>
    <t>17.21.04</t>
  </si>
  <si>
    <t>18.01</t>
  </si>
  <si>
    <t>18.01.03</t>
  </si>
  <si>
    <t>18.01.04</t>
  </si>
  <si>
    <t>Execu-
tado</t>
  </si>
  <si>
    <t>18.02</t>
  </si>
  <si>
    <t>18.03</t>
  </si>
  <si>
    <t>18.04</t>
  </si>
  <si>
    <t>18.05</t>
  </si>
  <si>
    <t>18.06</t>
  </si>
  <si>
    <t>18.07</t>
  </si>
  <si>
    <t>18.08</t>
  </si>
  <si>
    <t>18.09</t>
  </si>
  <si>
    <t>18.10</t>
  </si>
  <si>
    <t>18.11</t>
  </si>
  <si>
    <t>18.12</t>
  </si>
  <si>
    <t>18.13</t>
  </si>
  <si>
    <t>18.14</t>
  </si>
  <si>
    <t>18.15</t>
  </si>
  <si>
    <t>18.16</t>
  </si>
  <si>
    <t>18.17</t>
  </si>
  <si>
    <t>18.18</t>
  </si>
  <si>
    <t>18.19</t>
  </si>
  <si>
    <t>18.20</t>
  </si>
  <si>
    <t>Documentação para Aquisição de Terreno e Construção</t>
  </si>
  <si>
    <t>22.09.01</t>
  </si>
  <si>
    <t>22.09.02</t>
  </si>
  <si>
    <t>22.09.03</t>
  </si>
  <si>
    <t>22.09.04</t>
  </si>
  <si>
    <t>22.09.05</t>
  </si>
  <si>
    <t>22.09.06</t>
  </si>
  <si>
    <t>22.09.07</t>
  </si>
  <si>
    <t>Uso de materiais de construção conforme as normas técnicas brasileiras, em especial as constantes no PBQP-H.</t>
  </si>
  <si>
    <t>Impermeabilização das 3 primeiras fiadas de alvenaria, para evitar a ocorrência de umidade ascendente.</t>
  </si>
  <si>
    <t>Tratamento contra cupim em todo tipo de madeira aplicada na estrutura da cobertura e das esquadrias (folhas, caixilhos, marcos, contra-marcos e alizares).</t>
  </si>
  <si>
    <t>O orçamento obrigatoriamente deverá contemplar os itens que atendam às condições mínimas obrigatórias para aceitação do imóvel como garantia.</t>
  </si>
  <si>
    <t>T1I</t>
  </si>
  <si>
    <t>T1F</t>
  </si>
  <si>
    <t>T2I</t>
  </si>
  <si>
    <t>T2F</t>
  </si>
  <si>
    <t>T3I</t>
  </si>
  <si>
    <t>T3F</t>
  </si>
  <si>
    <t>Acumul. anterior</t>
  </si>
  <si>
    <t>10.01</t>
  </si>
  <si>
    <t>10.01.01</t>
  </si>
  <si>
    <t>10.01.02</t>
  </si>
  <si>
    <t>10.02</t>
  </si>
  <si>
    <t>10.02.01</t>
  </si>
  <si>
    <t>10.02.02</t>
  </si>
  <si>
    <t>10.02.03</t>
  </si>
  <si>
    <t>10.02.04</t>
  </si>
  <si>
    <t>10.03</t>
  </si>
  <si>
    <t>10.03.01</t>
  </si>
  <si>
    <t>10.03.02</t>
  </si>
  <si>
    <t>10.04.01</t>
  </si>
  <si>
    <t>10.05.01</t>
  </si>
  <si>
    <t>10.05.01.01</t>
  </si>
  <si>
    <t>10.05.01.02</t>
  </si>
  <si>
    <t>10.04.02</t>
  </si>
  <si>
    <t>10.04.03</t>
  </si>
  <si>
    <t>14.01</t>
  </si>
  <si>
    <t>14.01.01</t>
  </si>
  <si>
    <t>14.01.02</t>
  </si>
  <si>
    <t>14.01.03</t>
  </si>
  <si>
    <t>14.01.04</t>
  </si>
  <si>
    <t>14.01.05</t>
  </si>
  <si>
    <t>14.01.06</t>
  </si>
  <si>
    <t>14.01.07</t>
  </si>
  <si>
    <t>14.01.08</t>
  </si>
  <si>
    <t>14.01.09</t>
  </si>
  <si>
    <t>Especificação - Descrição das características de materiais e serviços, constando
o padrão de acabamento/linha do produto e local onde serão empregados</t>
  </si>
  <si>
    <t>Terreno: valor proposto</t>
  </si>
  <si>
    <t>N°CAU/CREA</t>
  </si>
  <si>
    <t>Outro, especificar:</t>
  </si>
  <si>
    <t>1.02</t>
  </si>
  <si>
    <t>1.03</t>
  </si>
  <si>
    <t>Modelos Padronizados Caixa</t>
  </si>
  <si>
    <t>Sugerimos sempre guardar o arquivo original em uma pasta segura e preencher uma cópia deste, de forma a garantir a existência de um modelo válido, no caso de um erro qualquer no preenchimento dos dados.</t>
  </si>
  <si>
    <t>Em caso de dúvidas, solicite outro arquivo original deste modelo à sua Agência/SR/CCA de atendimento.</t>
  </si>
  <si>
    <t>e4</t>
  </si>
  <si>
    <t>e3</t>
  </si>
  <si>
    <r>
      <t xml:space="preserve">Este arquivo foi protegido sem senha, apenas para evitar eventuais erros oriundos de distração ou mal uso. Não modifique nada em campos de outras cores (branco, cinza, preto, hachurado...): eles podem conter fórmulas importantes, que invalidem o modelo se forem apagados. Não elimine e/ou apague linhas, colunas ou trechos do modelo, o que pode invalidar seu uso. Lembre-se: </t>
    </r>
    <r>
      <rPr>
        <b/>
        <sz val="9"/>
        <color indexed="10"/>
        <rFont val="Arial"/>
        <family val="2"/>
      </rPr>
      <t>este modelo É a sua proposta! E modificar este modelo pode invalidar a sua proposta.</t>
    </r>
  </si>
  <si>
    <t>(versão com macros, testadas nas versões Excel 2003 a 2013)</t>
  </si>
  <si>
    <t>1.04</t>
  </si>
  <si>
    <t>1.05</t>
  </si>
  <si>
    <r>
      <t xml:space="preserve">Preencha </t>
    </r>
    <r>
      <rPr>
        <b/>
        <sz val="9"/>
        <rFont val="Arial"/>
        <family val="2"/>
      </rPr>
      <t>todos os campos em azul claro</t>
    </r>
    <r>
      <rPr>
        <sz val="9"/>
        <rFont val="Arial"/>
        <family val="2"/>
      </rPr>
      <t>, podendo ignorar aqueles marcados como opcionais.</t>
    </r>
  </si>
  <si>
    <r>
      <t xml:space="preserve">Caso os dados não tenham sido todos preenchidos, a CAIXA pode solicitar a </t>
    </r>
    <r>
      <rPr>
        <b/>
        <sz val="9"/>
        <rFont val="Arial"/>
        <family val="2"/>
      </rPr>
      <t>complementação da informação</t>
    </r>
    <r>
      <rPr>
        <sz val="9"/>
        <rFont val="Arial"/>
        <family val="2"/>
      </rPr>
      <t>, se esta for fundamental para a análise da proposta; neste caso, a não complementação da informação pode inviabilizar a proposta.</t>
    </r>
  </si>
  <si>
    <t xml:space="preserve">Serv. técnicos , projetos, taxas, desp. inic., inst. provis., barracão, consumos e limpeza de obra </t>
  </si>
  <si>
    <t>Cobertura em telhas cerâmicas, de concreto ou de material com desempenho equivalente. É admitida telha de fibrocimento e &gt;= 6mm em imóvel com laje.</t>
  </si>
  <si>
    <t>#PÚBLICO</t>
  </si>
  <si>
    <t>O projeto arquitetônico aprovado pelos órgãos competentes é exigível para a liberação da primeira parcela.</t>
  </si>
  <si>
    <t>Vergas em todas as portas e janelas, com apoio de no mínimo de 20 cm; contravergas em todas as janelas com vãos acima de 1,00 m.</t>
  </si>
  <si>
    <t>Impermeabilização de áreas úmidas (banheiros, cozinhas, sacadas, lavanderia).</t>
  </si>
  <si>
    <t>Não utilização de alvenaria de vedação com função estrutural.</t>
  </si>
  <si>
    <t>Cinta de amarração em concreto armado sobre todas as paredes portantes.</t>
  </si>
  <si>
    <t>22.09.08</t>
  </si>
  <si>
    <t>22.09.09</t>
  </si>
  <si>
    <t>Sim</t>
  </si>
  <si>
    <t>►</t>
  </si>
  <si>
    <r>
      <t>quadrinhos pretinhos, preenchidos pelo</t>
    </r>
    <r>
      <rPr>
        <b/>
        <sz val="9"/>
        <rFont val="Arial"/>
        <family val="2"/>
      </rPr>
      <t xml:space="preserve"> Responsável Técnico do proponente</t>
    </r>
    <r>
      <rPr>
        <sz val="9"/>
        <rFont val="Arial"/>
        <family val="2"/>
      </rPr>
      <t xml:space="preserve">; clique no quadrinho correspondente à resposta correta; a seleção de uma resposta, </t>
    </r>
    <r>
      <rPr>
        <b/>
        <sz val="9"/>
        <rFont val="Arial"/>
        <family val="2"/>
      </rPr>
      <t>normalmente,</t>
    </r>
    <r>
      <rPr>
        <sz val="9"/>
        <rFont val="Arial"/>
        <family val="2"/>
      </rPr>
      <t xml:space="preserve"> anula outra do mesmo grupo, exceto quando a pergunta admitir mais de uma resposta; selecionar uma resposta já selecionada anula esta mesma (desmarca a resposta já selecionada).</t>
    </r>
  </si>
  <si>
    <t>PROPOSTA</t>
  </si>
  <si>
    <t>CRONOGRAMAS</t>
  </si>
  <si>
    <t>VALORES/CUSTOS</t>
  </si>
  <si>
    <t>OBRA</t>
  </si>
  <si>
    <t>ANOTAÇÕES/RELATÓRIOS DE RESPONSABILIDADE TÉCNICA – ART/RRT</t>
  </si>
  <si>
    <t>DOCUMENTAÇÃO PARA ANÁLISE TÉCNICA</t>
  </si>
  <si>
    <t>º</t>
  </si>
  <si>
    <t>"</t>
  </si>
  <si>
    <t>Rumo</t>
  </si>
  <si>
    <t>W</t>
  </si>
  <si>
    <t>18.50.01</t>
  </si>
  <si>
    <t>18.50.02</t>
  </si>
  <si>
    <t>18.50.03</t>
  </si>
  <si>
    <t>1.90</t>
  </si>
  <si>
    <t xml:space="preserve">Coordenadas Geográficas </t>
  </si>
  <si>
    <t>'</t>
  </si>
  <si>
    <t>1.90.01</t>
  </si>
  <si>
    <t>1.90.03</t>
  </si>
  <si>
    <t>1.90.04</t>
  </si>
  <si>
    <t>1.90.02</t>
  </si>
  <si>
    <t>Latitude</t>
  </si>
  <si>
    <t>1.90.05</t>
  </si>
  <si>
    <t>1.90.08</t>
  </si>
  <si>
    <t>1.90.07</t>
  </si>
  <si>
    <t>1.90.06</t>
  </si>
  <si>
    <t>Longitude</t>
  </si>
  <si>
    <t>Os documentos devem ser entregues em arquivo digital e também impressos e assinados em formato PDF.</t>
  </si>
  <si>
    <t>CUSTO DIRETO</t>
  </si>
  <si>
    <t>CUSTO TOTAL</t>
  </si>
  <si>
    <t>BDI [%]</t>
  </si>
  <si>
    <t>17.22</t>
  </si>
  <si>
    <t>Proposta de Reprogramação de Cronograma</t>
  </si>
  <si>
    <t>Tipo do imóvel proposto</t>
  </si>
  <si>
    <t>Uso do imóvel proposto</t>
  </si>
  <si>
    <t>SP</t>
  </si>
  <si>
    <t>S</t>
  </si>
  <si>
    <t>atende</t>
  </si>
  <si>
    <t>atendido</t>
  </si>
  <si>
    <t>Aditivo impermeabilizante nas área molhadas</t>
  </si>
  <si>
    <t>Rodapé do mesmo padrão do piso.</t>
  </si>
  <si>
    <t>18 l</t>
  </si>
  <si>
    <t>Alvenaria</t>
  </si>
  <si>
    <t>20 l</t>
  </si>
  <si>
    <t>Limpeza interna e externa da obra</t>
  </si>
  <si>
    <t>BAURU, 12 DE AGOSTO DE 2020</t>
  </si>
  <si>
    <t>BAURU, 12 DE AGOSTO DE 2020.</t>
  </si>
  <si>
    <t>TIAGO FERREIRA DA SILVA</t>
  </si>
  <si>
    <t>RNP: 36317122865</t>
  </si>
  <si>
    <t>363.171.228-65</t>
  </si>
  <si>
    <t>1° OFICIAL DE REGISTRO DE IMÓVEIS</t>
  </si>
  <si>
    <t>JAHU</t>
  </si>
  <si>
    <t>sim</t>
  </si>
  <si>
    <t>aprovado</t>
  </si>
  <si>
    <t>válido</t>
  </si>
  <si>
    <t>CREA</t>
  </si>
  <si>
    <t>Serviços Técnicos, Projeto, TRT, Aprovação Junto a Prefeitura Municipal de Jau.</t>
  </si>
  <si>
    <t>Limpeza do Lote.</t>
  </si>
  <si>
    <t>Alicerces, escavação das valas. (Edificação).</t>
  </si>
  <si>
    <t>Aterro e compactação com terra em comodos internos.</t>
  </si>
  <si>
    <t>Locação da obra em modo convenciaonal com tabuas pontaletadas.</t>
  </si>
  <si>
    <t>Brocas Profundas, com 0,25 cm de diâmetro com 2,80 metros de profundidade.</t>
  </si>
  <si>
    <t>Impermeabilização de estruturas, com argamassa polimérica, 3 demãos cruzadas.</t>
  </si>
  <si>
    <t>Fundação, pilares, vigas em concreto armado e cinta de respaldo, FCK = 25 MPA, traço 1:2, 3:2,7.</t>
  </si>
  <si>
    <t>Laje pré moldada para forro, sobrecarga 100 kg/m², FCK = 25 MPA, traço 1:2, 3:2,7.</t>
  </si>
  <si>
    <t>Alvenaria de vedação em tijolos cerâmicos furados, não sendo usado como função estrutural.</t>
  </si>
  <si>
    <t>Canaletas em concreto armado FCK = 25 MPA, traço 1:2, 3:2,7.</t>
  </si>
  <si>
    <t>Janela Veneziana em aço pintado de correr e vidro comum no dormitório.</t>
  </si>
  <si>
    <t>Batentes, portas, dobradiças, fechaduras e jogo de guarnição, em madeira padrão médio.</t>
  </si>
  <si>
    <t>Vidro liso comum, espessura 3mm, instalado na janela veneziana.</t>
  </si>
  <si>
    <t>Vidro Temperado incolor, espessura 8mm, Janela do banheiro e Cozinha.</t>
  </si>
  <si>
    <t>Composto de areia grossa, cimento, cal , agua e adtitvos impermeabilizantes traço 1:2:8.</t>
  </si>
  <si>
    <t>Composto de areia fina, cimento, cal e água, paredes e tetos onde não houver azuleijo, traço 1:2:8.</t>
  </si>
  <si>
    <t>Cerâmica (Banheiro)</t>
  </si>
  <si>
    <t>Cerâmica impermeavel e lavavel, em todas as paredes na altura até o teto, PEI 4.</t>
  </si>
  <si>
    <t>Azulejo cerâmico lavanderia.</t>
  </si>
  <si>
    <t>Azulejo cerâmico cozinha.</t>
  </si>
  <si>
    <t>Cerâmica impermeavel e lavavel, na parede hidraulica área molhada, altura até o teto, PEI 4.</t>
  </si>
  <si>
    <t>Cerâmica impermeavel e lavavel, uma fileira acima do tanque PEI 4.</t>
  </si>
  <si>
    <t>Composto de areia grossa cimento e agua e aditivos, traço 1:3.</t>
  </si>
  <si>
    <t>Composto de areia fina, cimento, cal e água, traço 1:2:8.</t>
  </si>
  <si>
    <t>Aplicação de tinta látex PVA, tetos e paredes rebocadas, 2 demãos.</t>
  </si>
  <si>
    <t>Aplicação de tinta acrilica, em paredes rebocadas, 2 demãos.</t>
  </si>
  <si>
    <t>Pintura em Verniz Sintético brilhante em portas, batentes e guarnições.</t>
  </si>
  <si>
    <t>Pintura com esmalte sintético, janela Veneziana no dormitório.</t>
  </si>
  <si>
    <t>Contrapiso em concreto espessura 5,00 cm, mais armassa de regularização dos ambientes.</t>
  </si>
  <si>
    <t>Revestimento para piso com placas tipo esmaltada 30 x 30 padrão médio.</t>
  </si>
  <si>
    <t>Cota de soleira externa será executada em nivel que impeça a entrada de água por escoamento.</t>
  </si>
  <si>
    <t>Peitoril em concreto, ou granito Verde Ubatuba.</t>
  </si>
  <si>
    <t>Conduites corrugados e caixas plasticas.</t>
  </si>
  <si>
    <t>Fios e cabos flexivel conforme normas estabelicida.</t>
  </si>
  <si>
    <t>Quadro de distribuição interno com 4 disjuntores sendo 1 somente para chuveiro.</t>
  </si>
  <si>
    <t>Tomadas e interruptores padrão medio, Fame Tramotina.</t>
  </si>
  <si>
    <t>Tubos de PVC marrom Tigre, ou marca consagradas no mercado.</t>
  </si>
  <si>
    <t xml:space="preserve"> Instalação do reservatório de água de Polietileno 500L com acessorios.</t>
  </si>
  <si>
    <t>Canos de PVC 100mm serio esgoto reforçado branco, marcas consagradas no merdado.</t>
  </si>
  <si>
    <t>Vaso sanitário convencional, com dispositivo de duplo acionamento.</t>
  </si>
  <si>
    <t>Tanque de Marmore sintético com coluna, valvula e sifão.</t>
  </si>
  <si>
    <t>Torneiras e registros, torneiras serão cromadas com arejadores e redutores de vazão.</t>
  </si>
  <si>
    <t>Padrão  e ligação  feita pela concessionaria local ÁGUAS DE JAHU, com redutor de vazão.</t>
  </si>
  <si>
    <t>Lavatório de louça branca com coluna 45 x 55 cm padrão médio com valvula e sifão.</t>
  </si>
  <si>
    <t>Pia em granito Verde Ubatuba, com cuba em aço inox com valvula américana e sifão.</t>
  </si>
  <si>
    <t>Poste com quadro de entrada de energia.</t>
  </si>
  <si>
    <t>JAU, 13 DE OUTUBRO DE 2020.</t>
  </si>
  <si>
    <t>Porta de abrir em Aço e vidro incolor, completa na Sala / Cozinha.</t>
  </si>
  <si>
    <t>Composto de areia grossa, cimento, agua e aditivos onde for necessario, Paredes e Tetos traço 1:3.</t>
  </si>
  <si>
    <t>LUIZ FELIPE MESQUITA MASSUFERO</t>
  </si>
  <si>
    <t>403.706.918-06</t>
  </si>
  <si>
    <t>RUA WILMA APARECIDA FRASCHETTI</t>
  </si>
  <si>
    <t>LOTE 25, DA QUADRA "C"</t>
  </si>
  <si>
    <t>JARDIM JULIANA</t>
  </si>
  <si>
    <t>BR20200749496</t>
  </si>
  <si>
    <t>Trama de madeira, composta por terças para telhas onduladas de fibrocimento.</t>
  </si>
  <si>
    <t>Telhamento com telha ondulada de fibrocimento E = 6 mm.</t>
  </si>
  <si>
    <t>Rufo em chapas galvanizadas, sobre a parede divisória, platibanda e condutores.</t>
  </si>
  <si>
    <t>Área externa com calçada periférica de 0,70m conforme planta e lavanderia.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</si>
</sst>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77" formatCode="_(* #,##0.00_);_(* \(#,##0.00\);_(* &quot;-&quot;??_);_(@_)"/>
    <numFmt numFmtId="178" formatCode=";;;"/>
    <numFmt numFmtId="180" formatCode="0.0"/>
    <numFmt numFmtId="191" formatCode=";;"/>
    <numFmt numFmtId="194" formatCode="#,##0.0"/>
    <numFmt numFmtId="199" formatCode="&quot;R$&quot;\ #,##0.00"/>
    <numFmt numFmtId="201" formatCode="dd/mm/yyyy;@"/>
    <numFmt numFmtId="202" formatCode="&quot;Parcela - &quot;00"/>
    <numFmt numFmtId="203" formatCode="00"/>
    <numFmt numFmtId="204" formatCode="&quot;&quot;"/>
    <numFmt numFmtId="205" formatCode="&quot;%&quot;\ @"/>
    <numFmt numFmtId="206" formatCode="&quot;Parcela-&quot;00"/>
    <numFmt numFmtId="209" formatCode="###&quot;.&quot;###&quot;.&quot;###&quot;/&quot;####&quot;-&quot;##"/>
    <numFmt numFmtId="210" formatCode="#####\-####"/>
    <numFmt numFmtId="214" formatCode="00.00"/>
  </numFmts>
  <fonts count="39" x14ac:knownFonts="1">
    <font>
      <sz val="10"/>
      <name val="Arial"/>
    </font>
    <font>
      <sz val="10"/>
      <name val="Arial"/>
    </font>
    <font>
      <sz val="11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b/>
      <sz val="12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sz val="6"/>
      <name val="Arial"/>
      <family val="2"/>
    </font>
    <font>
      <sz val="9"/>
      <name val="Arial"/>
      <family val="2"/>
    </font>
    <font>
      <b/>
      <sz val="8"/>
      <name val="Trebuchet MS"/>
      <family val="2"/>
    </font>
    <font>
      <b/>
      <sz val="6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name val="Arial"/>
      <family val="2"/>
    </font>
    <font>
      <sz val="8"/>
      <name val="Trebuchet MS"/>
      <family val="2"/>
    </font>
    <font>
      <sz val="8"/>
      <name val="Arial"/>
      <family val="2"/>
    </font>
    <font>
      <b/>
      <sz val="11"/>
      <name val="Trebuchet MS"/>
      <family val="2"/>
    </font>
    <font>
      <sz val="9"/>
      <name val="Trebuchet MS"/>
      <family val="2"/>
    </font>
    <font>
      <b/>
      <sz val="9"/>
      <color indexed="9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7"/>
      <color indexed="10"/>
      <name val="Arial"/>
      <family val="2"/>
    </font>
    <font>
      <sz val="7"/>
      <color indexed="10"/>
      <name val="Arial"/>
      <family val="2"/>
    </font>
    <font>
      <sz val="8"/>
      <color indexed="10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family val="2"/>
    </font>
    <font>
      <sz val="4"/>
      <color indexed="9"/>
      <name val="Arial"/>
      <family val="2"/>
    </font>
    <font>
      <sz val="10"/>
      <color indexed="9"/>
      <name val="Arial"/>
      <family val="2"/>
    </font>
    <font>
      <sz val="10"/>
      <color indexed="9"/>
      <name val="Arial"/>
      <family val="2"/>
    </font>
    <font>
      <sz val="5"/>
      <color indexed="9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lightDown"/>
    </fill>
    <fill>
      <patternFill patternType="solid">
        <fgColor indexed="9"/>
        <bgColor indexed="64"/>
      </patternFill>
    </fill>
    <fill>
      <patternFill patternType="lightDown">
        <fgColor indexed="44"/>
      </patternFill>
    </fill>
    <fill>
      <patternFill patternType="solid">
        <fgColor indexed="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lightDown">
        <bgColor indexed="9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</fills>
  <borders count="4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medium">
        <color indexed="12"/>
      </left>
      <right/>
      <top/>
      <bottom/>
      <diagonal/>
    </border>
    <border>
      <left/>
      <right/>
      <top style="thin">
        <color indexed="55"/>
      </top>
      <bottom style="medium">
        <color indexed="55"/>
      </bottom>
      <diagonal/>
    </border>
    <border>
      <left/>
      <right style="medium">
        <color indexed="55"/>
      </right>
      <top style="thin">
        <color indexed="55"/>
      </top>
      <bottom style="medium">
        <color indexed="55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52"/>
      </left>
      <right/>
      <top style="medium">
        <color indexed="52"/>
      </top>
      <bottom style="medium">
        <color indexed="52"/>
      </bottom>
      <diagonal/>
    </border>
    <border>
      <left/>
      <right/>
      <top style="medium">
        <color indexed="52"/>
      </top>
      <bottom style="medium">
        <color indexed="52"/>
      </bottom>
      <diagonal/>
    </border>
    <border>
      <left/>
      <right style="medium">
        <color indexed="52"/>
      </right>
      <top style="medium">
        <color indexed="52"/>
      </top>
      <bottom style="medium">
        <color indexed="52"/>
      </bottom>
      <diagonal/>
    </border>
    <border>
      <left style="thin">
        <color indexed="52"/>
      </left>
      <right style="thin">
        <color indexed="64"/>
      </right>
      <top style="thin">
        <color indexed="52"/>
      </top>
      <bottom style="thin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52"/>
      </top>
      <bottom style="thin">
        <color indexed="52"/>
      </bottom>
      <diagonal/>
    </border>
    <border>
      <left style="thin">
        <color indexed="64"/>
      </left>
      <right style="thin">
        <color indexed="52"/>
      </right>
      <top style="thin">
        <color indexed="52"/>
      </top>
      <bottom style="thin">
        <color indexed="52"/>
      </bottom>
      <diagonal/>
    </border>
    <border>
      <left style="thin">
        <color indexed="52"/>
      </left>
      <right/>
      <top style="thin">
        <color indexed="52"/>
      </top>
      <bottom style="thin">
        <color indexed="52"/>
      </bottom>
      <diagonal/>
    </border>
    <border>
      <left/>
      <right/>
      <top style="thin">
        <color indexed="52"/>
      </top>
      <bottom style="thin">
        <color indexed="52"/>
      </bottom>
      <diagonal/>
    </border>
    <border>
      <left/>
      <right style="thin">
        <color indexed="52"/>
      </right>
      <top style="thin">
        <color indexed="52"/>
      </top>
      <bottom style="thin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hair">
        <color indexed="2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52"/>
      </right>
      <top style="thin">
        <color indexed="22"/>
      </top>
      <bottom/>
      <diagonal/>
    </border>
    <border>
      <left style="thin">
        <color indexed="22"/>
      </left>
      <right style="thin">
        <color indexed="5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2" borderId="0"/>
    <xf numFmtId="0" fontId="1" fillId="0" borderId="0"/>
  </cellStyleXfs>
  <cellXfs count="558">
    <xf numFmtId="0" fontId="0" fillId="0" borderId="0" xfId="0"/>
    <xf numFmtId="0" fontId="2" fillId="0" borderId="0" xfId="2" applyFont="1" applyAlignment="1" applyProtection="1">
      <alignment vertical="center"/>
    </xf>
    <xf numFmtId="0" fontId="6" fillId="0" borderId="2" xfId="2" applyFont="1" applyFill="1" applyBorder="1" applyAlignment="1" applyProtection="1">
      <alignment vertical="center"/>
    </xf>
    <xf numFmtId="0" fontId="8" fillId="0" borderId="0" xfId="2" applyFont="1" applyFill="1" applyBorder="1" applyAlignment="1" applyProtection="1">
      <alignment vertical="center"/>
    </xf>
    <xf numFmtId="0" fontId="16" fillId="0" borderId="0" xfId="2" applyNumberFormat="1" applyFont="1" applyAlignment="1" applyProtection="1">
      <alignment horizontal="right"/>
    </xf>
    <xf numFmtId="0" fontId="5" fillId="0" borderId="0" xfId="2" applyFont="1" applyFill="1" applyBorder="1" applyProtection="1"/>
    <xf numFmtId="0" fontId="16" fillId="0" borderId="0" xfId="2" applyNumberFormat="1" applyFont="1" applyBorder="1" applyAlignment="1" applyProtection="1">
      <alignment horizontal="right"/>
    </xf>
    <xf numFmtId="0" fontId="14" fillId="0" borderId="0" xfId="2" applyFont="1" applyFill="1" applyProtection="1"/>
    <xf numFmtId="0" fontId="16" fillId="0" borderId="0" xfId="2" applyFont="1" applyFill="1" applyBorder="1" applyProtection="1"/>
    <xf numFmtId="0" fontId="16" fillId="0" borderId="0" xfId="2" applyFont="1" applyProtection="1"/>
    <xf numFmtId="0" fontId="1" fillId="0" borderId="0" xfId="2" applyProtection="1"/>
    <xf numFmtId="0" fontId="14" fillId="0" borderId="0" xfId="1" applyFont="1" applyFill="1" applyAlignment="1" applyProtection="1">
      <alignment vertical="center"/>
    </xf>
    <xf numFmtId="0" fontId="5" fillId="0" borderId="0" xfId="1" applyFont="1" applyFill="1" applyBorder="1" applyProtection="1"/>
    <xf numFmtId="0" fontId="16" fillId="0" borderId="0" xfId="1" applyNumberFormat="1" applyFont="1" applyFill="1" applyAlignment="1" applyProtection="1">
      <alignment horizontal="right"/>
    </xf>
    <xf numFmtId="0" fontId="16" fillId="0" borderId="0" xfId="1" applyNumberFormat="1" applyFont="1" applyFill="1" applyAlignment="1" applyProtection="1">
      <alignment horizontal="right" vertical="center"/>
    </xf>
    <xf numFmtId="0" fontId="2" fillId="0" borderId="0" xfId="1" applyFont="1" applyFill="1" applyAlignment="1" applyProtection="1">
      <alignment vertical="center"/>
    </xf>
    <xf numFmtId="0" fontId="3" fillId="0" borderId="0" xfId="1" applyFont="1" applyFill="1" applyAlignment="1" applyProtection="1">
      <alignment vertical="center"/>
    </xf>
    <xf numFmtId="0" fontId="4" fillId="0" borderId="0" xfId="1" applyFont="1" applyFill="1" applyAlignment="1" applyProtection="1">
      <alignment vertical="center"/>
    </xf>
    <xf numFmtId="0" fontId="7" fillId="0" borderId="0" xfId="1" applyFont="1" applyFill="1" applyAlignment="1" applyProtection="1">
      <alignment vertical="center"/>
    </xf>
    <xf numFmtId="0" fontId="6" fillId="0" borderId="0" xfId="1" applyFont="1" applyFill="1" applyBorder="1" applyAlignment="1" applyProtection="1">
      <alignment vertical="center"/>
    </xf>
    <xf numFmtId="0" fontId="8" fillId="0" borderId="3" xfId="1" applyFont="1" applyFill="1" applyBorder="1" applyAlignment="1" applyProtection="1">
      <alignment vertical="center"/>
    </xf>
    <xf numFmtId="0" fontId="18" fillId="0" borderId="3" xfId="1" applyFont="1" applyFill="1" applyBorder="1" applyAlignment="1" applyProtection="1">
      <alignment vertical="center"/>
    </xf>
    <xf numFmtId="0" fontId="7" fillId="0" borderId="0" xfId="1" applyFont="1" applyFill="1" applyBorder="1" applyProtection="1"/>
    <xf numFmtId="0" fontId="7" fillId="0" borderId="0" xfId="1" applyFont="1" applyFill="1" applyBorder="1" applyAlignment="1" applyProtection="1">
      <alignment horizontal="left"/>
    </xf>
    <xf numFmtId="0" fontId="7" fillId="0" borderId="0" xfId="1" applyFont="1" applyFill="1" applyBorder="1" applyAlignment="1" applyProtection="1">
      <alignment vertical="center"/>
    </xf>
    <xf numFmtId="0" fontId="6" fillId="0" borderId="2" xfId="1" applyFont="1" applyFill="1" applyBorder="1" applyAlignment="1" applyProtection="1">
      <alignment horizontal="left" vertical="center" shrinkToFit="1"/>
    </xf>
    <xf numFmtId="0" fontId="6" fillId="0" borderId="2" xfId="1" applyFont="1" applyFill="1" applyBorder="1" applyAlignment="1" applyProtection="1">
      <alignment vertical="center"/>
    </xf>
    <xf numFmtId="0" fontId="5" fillId="0" borderId="0" xfId="1" applyFont="1" applyFill="1" applyProtection="1"/>
    <xf numFmtId="0" fontId="8" fillId="0" borderId="0" xfId="1" applyFont="1" applyFill="1" applyBorder="1" applyAlignment="1" applyProtection="1">
      <alignment vertical="center"/>
    </xf>
    <xf numFmtId="0" fontId="14" fillId="0" borderId="0" xfId="1" applyFont="1" applyFill="1" applyAlignment="1" applyProtection="1">
      <alignment horizontal="left"/>
    </xf>
    <xf numFmtId="0" fontId="16" fillId="0" borderId="0" xfId="1" applyNumberFormat="1" applyFont="1" applyFill="1" applyAlignment="1" applyProtection="1">
      <alignment horizontal="center" vertical="center"/>
    </xf>
    <xf numFmtId="0" fontId="16" fillId="0" borderId="0" xfId="1" applyFont="1" applyFill="1" applyProtection="1"/>
    <xf numFmtId="0" fontId="14" fillId="0" borderId="0" xfId="1" applyFont="1" applyFill="1" applyProtection="1"/>
    <xf numFmtId="0" fontId="14" fillId="0" borderId="0" xfId="1" applyFont="1" applyFill="1" applyAlignment="1" applyProtection="1">
      <alignment horizontal="left" vertical="center"/>
    </xf>
    <xf numFmtId="0" fontId="14" fillId="0" borderId="0" xfId="1" applyFont="1" applyFill="1" applyAlignment="1" applyProtection="1">
      <alignment horizontal="left" vertical="center" shrinkToFit="1"/>
    </xf>
    <xf numFmtId="0" fontId="1" fillId="0" borderId="0" xfId="1" applyFill="1" applyProtection="1"/>
    <xf numFmtId="0" fontId="5" fillId="0" borderId="0" xfId="1" applyFont="1" applyFill="1" applyAlignment="1" applyProtection="1">
      <alignment horizontal="left" vertical="center"/>
    </xf>
    <xf numFmtId="0" fontId="17" fillId="0" borderId="0" xfId="1" applyFont="1" applyFill="1" applyAlignment="1" applyProtection="1">
      <alignment horizontal="center" vertical="center"/>
    </xf>
    <xf numFmtId="4" fontId="17" fillId="0" borderId="1" xfId="2" quotePrefix="1" applyNumberFormat="1" applyFont="1" applyFill="1" applyBorder="1" applyAlignment="1" applyProtection="1">
      <alignment horizontal="right" vertical="center"/>
    </xf>
    <xf numFmtId="0" fontId="5" fillId="0" borderId="0" xfId="1" applyFont="1" applyFill="1" applyBorder="1" applyAlignment="1" applyProtection="1">
      <alignment horizontal="left" vertical="center" wrapText="1"/>
    </xf>
    <xf numFmtId="0" fontId="5" fillId="0" borderId="0" xfId="1" applyFont="1" applyFill="1" applyBorder="1" applyAlignment="1" applyProtection="1">
      <alignment horizontal="left" vertical="center" shrinkToFit="1"/>
    </xf>
    <xf numFmtId="2" fontId="16" fillId="0" borderId="0" xfId="1" applyNumberFormat="1" applyFont="1" applyFill="1" applyAlignment="1" applyProtection="1">
      <alignment horizontal="left" vertical="center" wrapText="1"/>
    </xf>
    <xf numFmtId="2" fontId="16" fillId="0" borderId="0" xfId="1" applyNumberFormat="1" applyFont="1" applyFill="1" applyAlignment="1" applyProtection="1">
      <alignment vertical="center"/>
    </xf>
    <xf numFmtId="2" fontId="10" fillId="0" borderId="0" xfId="1" applyNumberFormat="1" applyFont="1" applyFill="1" applyAlignment="1" applyProtection="1">
      <alignment horizontal="left" vertical="center" wrapText="1"/>
    </xf>
    <xf numFmtId="2" fontId="10" fillId="0" borderId="0" xfId="1" applyNumberFormat="1" applyFont="1" applyFill="1" applyAlignment="1" applyProtection="1">
      <alignment vertical="center"/>
    </xf>
    <xf numFmtId="2" fontId="16" fillId="0" borderId="0" xfId="1" applyNumberFormat="1" applyFont="1" applyFill="1" applyAlignment="1" applyProtection="1">
      <alignment horizontal="left" vertical="center" shrinkToFit="1"/>
    </xf>
    <xf numFmtId="2" fontId="16" fillId="0" borderId="0" xfId="1" applyNumberFormat="1" applyFont="1" applyFill="1" applyProtection="1"/>
    <xf numFmtId="2" fontId="7" fillId="0" borderId="0" xfId="1" applyNumberFormat="1" applyFont="1" applyFill="1" applyAlignment="1" applyProtection="1">
      <alignment horizontal="left" vertical="center" wrapText="1"/>
    </xf>
    <xf numFmtId="2" fontId="7" fillId="0" borderId="0" xfId="1" applyNumberFormat="1" applyFont="1" applyFill="1" applyProtection="1"/>
    <xf numFmtId="2" fontId="7" fillId="0" borderId="0" xfId="1" applyNumberFormat="1" applyFont="1" applyFill="1" applyAlignment="1" applyProtection="1">
      <alignment horizontal="left" vertical="center" shrinkToFit="1"/>
    </xf>
    <xf numFmtId="0" fontId="7" fillId="0" borderId="0" xfId="1" applyFont="1" applyFill="1" applyProtection="1"/>
    <xf numFmtId="2" fontId="16" fillId="0" borderId="0" xfId="1" applyNumberFormat="1" applyFont="1" applyFill="1" applyBorder="1" applyProtection="1"/>
    <xf numFmtId="2" fontId="7" fillId="0" borderId="0" xfId="1" applyNumberFormat="1" applyFont="1" applyFill="1" applyBorder="1" applyProtection="1"/>
    <xf numFmtId="0" fontId="1" fillId="0" borderId="0" xfId="1" applyFill="1" applyAlignment="1" applyProtection="1">
      <alignment horizontal="right"/>
    </xf>
    <xf numFmtId="0" fontId="15" fillId="0" borderId="0" xfId="1" applyNumberFormat="1" applyFont="1" applyFill="1" applyBorder="1" applyAlignment="1" applyProtection="1">
      <alignment horizontal="left" vertical="center"/>
    </xf>
    <xf numFmtId="0" fontId="15" fillId="0" borderId="0" xfId="1" applyFont="1" applyFill="1" applyProtection="1"/>
    <xf numFmtId="0" fontId="15" fillId="0" borderId="0" xfId="1" applyFont="1" applyFill="1" applyAlignment="1" applyProtection="1">
      <alignment horizontal="right"/>
    </xf>
    <xf numFmtId="0" fontId="9" fillId="0" borderId="4" xfId="1" applyFont="1" applyFill="1" applyBorder="1" applyAlignment="1" applyProtection="1">
      <alignment horizontal="center" vertical="center"/>
    </xf>
    <xf numFmtId="0" fontId="9" fillId="0" borderId="5" xfId="1" applyFont="1" applyFill="1" applyBorder="1" applyAlignment="1" applyProtection="1">
      <alignment horizontal="center" vertical="center"/>
    </xf>
    <xf numFmtId="0" fontId="1" fillId="0" borderId="0" xfId="1" applyFill="1" applyBorder="1" applyProtection="1"/>
    <xf numFmtId="0" fontId="1" fillId="0" borderId="0" xfId="1" applyNumberFormat="1" applyFill="1" applyBorder="1" applyProtection="1"/>
    <xf numFmtId="0" fontId="24" fillId="0" borderId="0" xfId="1" applyNumberFormat="1" applyFont="1" applyFill="1" applyAlignment="1" applyProtection="1">
      <alignment horizontal="right"/>
    </xf>
    <xf numFmtId="0" fontId="25" fillId="0" borderId="0" xfId="1" applyNumberFormat="1" applyFont="1" applyFill="1" applyAlignment="1" applyProtection="1">
      <alignment horizontal="right" vertical="center"/>
    </xf>
    <xf numFmtId="0" fontId="1" fillId="0" borderId="6" xfId="1" applyFill="1" applyBorder="1" applyProtection="1"/>
    <xf numFmtId="0" fontId="1" fillId="0" borderId="0" xfId="2" applyFill="1" applyProtection="1"/>
    <xf numFmtId="0" fontId="1" fillId="0" borderId="0" xfId="2" applyFont="1" applyFill="1" applyProtection="1"/>
    <xf numFmtId="0" fontId="1" fillId="0" borderId="0" xfId="2" applyFont="1" applyProtection="1"/>
    <xf numFmtId="0" fontId="16" fillId="0" borderId="0" xfId="2" applyFont="1" applyFill="1" applyProtection="1"/>
    <xf numFmtId="0" fontId="1" fillId="0" borderId="0" xfId="2" applyBorder="1" applyProtection="1"/>
    <xf numFmtId="0" fontId="16" fillId="0" borderId="0" xfId="2" applyFont="1" applyBorder="1" applyProtection="1"/>
    <xf numFmtId="0" fontId="0" fillId="0" borderId="0" xfId="0" applyFill="1" applyProtection="1"/>
    <xf numFmtId="0" fontId="1" fillId="0" borderId="0" xfId="1" applyFont="1" applyFill="1" applyProtection="1"/>
    <xf numFmtId="0" fontId="1" fillId="0" borderId="3" xfId="1" applyFill="1" applyBorder="1" applyProtection="1"/>
    <xf numFmtId="0" fontId="1" fillId="0" borderId="2" xfId="1" applyFill="1" applyBorder="1" applyProtection="1"/>
    <xf numFmtId="49" fontId="12" fillId="0" borderId="0" xfId="2" applyNumberFormat="1" applyFont="1" applyBorder="1" applyAlignment="1" applyProtection="1">
      <alignment horizontal="left" vertical="center" wrapText="1"/>
    </xf>
    <xf numFmtId="49" fontId="12" fillId="0" borderId="0" xfId="2" applyNumberFormat="1" applyFont="1" applyBorder="1" applyAlignment="1" applyProtection="1">
      <alignment horizontal="center" vertical="center"/>
    </xf>
    <xf numFmtId="0" fontId="15" fillId="0" borderId="0" xfId="2" applyFont="1" applyBorder="1" applyAlignment="1" applyProtection="1">
      <alignment horizontal="left" vertical="center"/>
    </xf>
    <xf numFmtId="0" fontId="5" fillId="0" borderId="0" xfId="2" applyFont="1" applyBorder="1" applyAlignment="1" applyProtection="1">
      <alignment horizontal="left" vertical="center" wrapText="1"/>
    </xf>
    <xf numFmtId="0" fontId="5" fillId="0" borderId="0" xfId="2" applyFont="1" applyBorder="1" applyAlignment="1" applyProtection="1">
      <alignment horizontal="right" vertical="center"/>
    </xf>
    <xf numFmtId="0" fontId="15" fillId="0" borderId="0" xfId="2" applyFont="1" applyBorder="1" applyAlignment="1" applyProtection="1">
      <alignment horizontal="left" vertical="top"/>
    </xf>
    <xf numFmtId="0" fontId="1" fillId="0" borderId="0" xfId="1" applyFill="1" applyAlignment="1" applyProtection="1">
      <alignment horizontal="left" vertical="center" wrapText="1"/>
    </xf>
    <xf numFmtId="0" fontId="15" fillId="0" borderId="0" xfId="2" applyFont="1" applyFill="1" applyBorder="1" applyAlignment="1" applyProtection="1">
      <alignment horizontal="left" vertical="center"/>
    </xf>
    <xf numFmtId="0" fontId="16" fillId="0" borderId="0" xfId="1" applyFont="1" applyFill="1" applyAlignment="1" applyProtection="1">
      <alignment horizontal="left" vertical="center" shrinkToFit="1"/>
    </xf>
    <xf numFmtId="0" fontId="16" fillId="0" borderId="0" xfId="2" applyFont="1" applyAlignment="1" applyProtection="1">
      <alignment horizontal="center" vertical="center"/>
    </xf>
    <xf numFmtId="0" fontId="16" fillId="0" borderId="0" xfId="1" applyFont="1" applyFill="1" applyAlignment="1" applyProtection="1">
      <alignment horizontal="center" vertical="center"/>
    </xf>
    <xf numFmtId="2" fontId="7" fillId="0" borderId="0" xfId="1" applyNumberFormat="1" applyFont="1" applyFill="1" applyBorder="1" applyAlignment="1" applyProtection="1">
      <alignment horizontal="center" vertical="center"/>
    </xf>
    <xf numFmtId="0" fontId="9" fillId="0" borderId="0" xfId="1" applyNumberFormat="1" applyFont="1" applyFill="1" applyProtection="1"/>
    <xf numFmtId="0" fontId="26" fillId="0" borderId="0" xfId="1" applyFont="1" applyFill="1" applyAlignment="1" applyProtection="1">
      <alignment horizontal="center" vertical="center"/>
    </xf>
    <xf numFmtId="0" fontId="26" fillId="0" borderId="0" xfId="1" applyFont="1" applyFill="1" applyProtection="1"/>
    <xf numFmtId="0" fontId="27" fillId="0" borderId="0" xfId="1" applyFont="1" applyFill="1" applyBorder="1" applyProtection="1"/>
    <xf numFmtId="0" fontId="28" fillId="0" borderId="0" xfId="1" applyFont="1" applyFill="1" applyProtection="1"/>
    <xf numFmtId="0" fontId="26" fillId="0" borderId="0" xfId="1" applyNumberFormat="1" applyFont="1" applyFill="1" applyAlignment="1" applyProtection="1">
      <alignment horizontal="center" vertical="center"/>
    </xf>
    <xf numFmtId="0" fontId="17" fillId="0" borderId="0" xfId="1" applyFont="1" applyFill="1" applyProtection="1"/>
    <xf numFmtId="0" fontId="17" fillId="0" borderId="0" xfId="1" applyNumberFormat="1" applyFont="1" applyFill="1" applyAlignment="1" applyProtection="1">
      <alignment horizontal="center" vertical="center"/>
    </xf>
    <xf numFmtId="0" fontId="28" fillId="0" borderId="0" xfId="2" applyFont="1" applyFill="1" applyProtection="1"/>
    <xf numFmtId="0" fontId="27" fillId="0" borderId="0" xfId="2" applyFont="1" applyFill="1" applyBorder="1" applyProtection="1"/>
    <xf numFmtId="2" fontId="17" fillId="0" borderId="0" xfId="1" applyNumberFormat="1" applyFont="1" applyFill="1" applyProtection="1"/>
    <xf numFmtId="2" fontId="17" fillId="0" borderId="0" xfId="1" applyNumberFormat="1" applyFont="1" applyFill="1" applyAlignment="1" applyProtection="1">
      <alignment horizontal="left" vertical="center" shrinkToFit="1"/>
    </xf>
    <xf numFmtId="2" fontId="14" fillId="0" borderId="0" xfId="1" applyNumberFormat="1" applyFont="1" applyFill="1" applyAlignment="1" applyProtection="1">
      <alignment vertical="center"/>
    </xf>
    <xf numFmtId="0" fontId="17" fillId="0" borderId="0" xfId="1" applyNumberFormat="1" applyFont="1" applyFill="1" applyAlignment="1" applyProtection="1">
      <alignment horizontal="right"/>
    </xf>
    <xf numFmtId="2" fontId="17" fillId="0" borderId="0" xfId="1" applyNumberFormat="1" applyFont="1" applyFill="1" applyAlignment="1" applyProtection="1">
      <alignment vertical="center"/>
    </xf>
    <xf numFmtId="2" fontId="14" fillId="0" borderId="0" xfId="1" applyNumberFormat="1" applyFont="1" applyFill="1" applyAlignment="1" applyProtection="1">
      <alignment horizontal="left" vertical="center" wrapText="1"/>
    </xf>
    <xf numFmtId="2" fontId="14" fillId="0" borderId="0" xfId="1" applyNumberFormat="1" applyFont="1" applyFill="1" applyAlignment="1" applyProtection="1">
      <alignment horizontal="left" vertical="center" shrinkToFit="1"/>
    </xf>
    <xf numFmtId="2" fontId="14" fillId="0" borderId="0" xfId="1" applyNumberFormat="1" applyFont="1" applyFill="1" applyAlignment="1" applyProtection="1">
      <alignment vertical="center" shrinkToFit="1"/>
    </xf>
    <xf numFmtId="2" fontId="17" fillId="0" borderId="0" xfId="1" applyNumberFormat="1" applyFont="1" applyFill="1" applyBorder="1" applyProtection="1"/>
    <xf numFmtId="0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Alignment="1" applyProtection="1">
      <alignment horizontal="right"/>
    </xf>
    <xf numFmtId="0" fontId="17" fillId="0" borderId="7" xfId="1" applyFont="1" applyFill="1" applyBorder="1" applyProtection="1"/>
    <xf numFmtId="0" fontId="17" fillId="0" borderId="0" xfId="1" applyFont="1" applyFill="1" applyBorder="1" applyProtection="1"/>
    <xf numFmtId="204" fontId="5" fillId="0" borderId="1" xfId="1" applyNumberFormat="1" applyFont="1" applyFill="1" applyBorder="1" applyAlignment="1" applyProtection="1">
      <alignment vertical="center" wrapText="1"/>
    </xf>
    <xf numFmtId="0" fontId="16" fillId="0" borderId="0" xfId="1" applyNumberFormat="1" applyFont="1" applyFill="1" applyBorder="1" applyAlignment="1" applyProtection="1">
      <alignment horizontal="right"/>
    </xf>
    <xf numFmtId="0" fontId="16" fillId="0" borderId="0" xfId="2" applyFont="1" applyAlignment="1" applyProtection="1">
      <alignment vertical="center"/>
    </xf>
    <xf numFmtId="0" fontId="16" fillId="0" borderId="0" xfId="1" applyFont="1" applyFill="1" applyAlignment="1" applyProtection="1">
      <alignment vertical="center"/>
    </xf>
    <xf numFmtId="0" fontId="16" fillId="0" borderId="0" xfId="2" applyFont="1" applyAlignment="1" applyProtection="1">
      <alignment horizontal="center"/>
    </xf>
    <xf numFmtId="0" fontId="16" fillId="0" borderId="0" xfId="2" applyFont="1" applyFill="1" applyAlignment="1" applyProtection="1">
      <alignment horizontal="center"/>
    </xf>
    <xf numFmtId="4" fontId="5" fillId="0" borderId="0" xfId="1" applyNumberFormat="1" applyFont="1" applyFill="1" applyBorder="1" applyAlignment="1" applyProtection="1">
      <alignment horizontal="left" vertical="center" wrapText="1" indent="1"/>
    </xf>
    <xf numFmtId="2" fontId="5" fillId="0" borderId="0" xfId="1" applyNumberFormat="1" applyFont="1" applyFill="1" applyAlignment="1" applyProtection="1">
      <alignment vertical="center"/>
    </xf>
    <xf numFmtId="0" fontId="10" fillId="0" borderId="0" xfId="2" applyFont="1" applyProtection="1"/>
    <xf numFmtId="0" fontId="0" fillId="0" borderId="0" xfId="0" applyFill="1" applyAlignment="1" applyProtection="1">
      <alignment horizontal="left" vertical="center" wrapText="1"/>
    </xf>
    <xf numFmtId="0" fontId="13" fillId="0" borderId="0" xfId="2" applyFont="1" applyProtection="1"/>
    <xf numFmtId="0" fontId="7" fillId="0" borderId="0" xfId="0" applyFont="1" applyFill="1" applyBorder="1" applyProtection="1"/>
    <xf numFmtId="0" fontId="0" fillId="0" borderId="0" xfId="0" applyFill="1" applyBorder="1" applyProtection="1"/>
    <xf numFmtId="0" fontId="12" fillId="0" borderId="0" xfId="2" applyFont="1" applyBorder="1" applyProtection="1"/>
    <xf numFmtId="0" fontId="12" fillId="0" borderId="0" xfId="0" applyFont="1" applyFill="1" applyBorder="1" applyProtection="1"/>
    <xf numFmtId="0" fontId="0" fillId="0" borderId="8" xfId="0" applyFill="1" applyBorder="1" applyProtection="1"/>
    <xf numFmtId="0" fontId="0" fillId="0" borderId="0" xfId="0" applyFill="1" applyBorder="1" applyAlignment="1" applyProtection="1">
      <alignment horizontal="left" vertical="center" shrinkToFit="1"/>
    </xf>
    <xf numFmtId="0" fontId="17" fillId="0" borderId="1" xfId="2" applyFont="1" applyBorder="1" applyAlignment="1" applyProtection="1">
      <alignment horizontal="right" vertical="center"/>
    </xf>
    <xf numFmtId="0" fontId="28" fillId="0" borderId="0" xfId="1" applyFont="1" applyFill="1" applyAlignment="1" applyProtection="1">
      <alignment horizontal="left" vertical="center" shrinkToFit="1"/>
    </xf>
    <xf numFmtId="0" fontId="4" fillId="0" borderId="0" xfId="0" applyFont="1" applyFill="1" applyProtection="1"/>
    <xf numFmtId="0" fontId="4" fillId="0" borderId="0" xfId="1" applyFont="1" applyFill="1" applyProtection="1"/>
    <xf numFmtId="0" fontId="4" fillId="0" borderId="0" xfId="2" applyFont="1" applyBorder="1" applyProtection="1"/>
    <xf numFmtId="0" fontId="4" fillId="0" borderId="0" xfId="2" applyFont="1" applyProtection="1"/>
    <xf numFmtId="0" fontId="16" fillId="0" borderId="0" xfId="1" applyNumberFormat="1" applyFont="1" applyFill="1" applyProtection="1"/>
    <xf numFmtId="0" fontId="16" fillId="0" borderId="0" xfId="1" applyFont="1" applyFill="1" applyAlignment="1" applyProtection="1">
      <alignment horizontal="center" vertical="center" shrinkToFit="1"/>
    </xf>
    <xf numFmtId="2" fontId="7" fillId="0" borderId="0" xfId="1" applyNumberFormat="1" applyFont="1" applyFill="1" applyAlignment="1" applyProtection="1">
      <alignment horizontal="center" vertical="center"/>
    </xf>
    <xf numFmtId="49" fontId="16" fillId="0" borderId="0" xfId="1" applyNumberFormat="1" applyFont="1" applyFill="1" applyAlignment="1" applyProtection="1">
      <alignment horizontal="center" vertical="center"/>
    </xf>
    <xf numFmtId="0" fontId="16" fillId="0" borderId="0" xfId="1" applyFont="1" applyFill="1" applyAlignment="1" applyProtection="1">
      <alignment horizontal="center"/>
    </xf>
    <xf numFmtId="180" fontId="1" fillId="0" borderId="0" xfId="1" applyNumberFormat="1" applyFill="1" applyAlignment="1" applyProtection="1">
      <alignment shrinkToFit="1"/>
    </xf>
    <xf numFmtId="2" fontId="17" fillId="0" borderId="0" xfId="1" applyNumberFormat="1" applyFont="1" applyFill="1" applyAlignment="1" applyProtection="1">
      <alignment horizontal="left" vertical="center" wrapText="1"/>
    </xf>
    <xf numFmtId="0" fontId="17" fillId="0" borderId="0" xfId="1" applyNumberFormat="1" applyFont="1" applyFill="1" applyProtection="1"/>
    <xf numFmtId="4" fontId="17" fillId="3" borderId="1" xfId="1" applyNumberFormat="1" applyFont="1" applyFill="1" applyBorder="1" applyAlignment="1" applyProtection="1">
      <alignment vertical="center"/>
    </xf>
    <xf numFmtId="4" fontId="15" fillId="0" borderId="6" xfId="1" applyNumberFormat="1" applyFont="1" applyFill="1" applyBorder="1" applyAlignment="1" applyProtection="1">
      <alignment vertical="center"/>
    </xf>
    <xf numFmtId="180" fontId="15" fillId="3" borderId="1" xfId="1" applyNumberFormat="1" applyFont="1" applyFill="1" applyBorder="1" applyAlignment="1" applyProtection="1">
      <alignment horizontal="center" vertical="center"/>
    </xf>
    <xf numFmtId="180" fontId="17" fillId="3" borderId="1" xfId="1" applyNumberFormat="1" applyFont="1" applyFill="1" applyBorder="1" applyAlignment="1" applyProtection="1">
      <alignment horizontal="center" vertical="center"/>
    </xf>
    <xf numFmtId="0" fontId="5" fillId="0" borderId="0" xfId="1" applyFont="1" applyFill="1" applyBorder="1" applyAlignment="1" applyProtection="1">
      <alignment horizontal="left" shrinkToFit="1"/>
    </xf>
    <xf numFmtId="0" fontId="17" fillId="0" borderId="0" xfId="1" applyFont="1" applyFill="1" applyAlignment="1" applyProtection="1">
      <alignment horizontal="left" vertical="center" shrinkToFit="1"/>
    </xf>
    <xf numFmtId="0" fontId="0" fillId="0" borderId="0" xfId="0" applyProtection="1"/>
    <xf numFmtId="14" fontId="0" fillId="0" borderId="0" xfId="0" applyNumberFormat="1" applyFill="1" applyProtection="1"/>
    <xf numFmtId="0" fontId="2" fillId="4" borderId="0" xfId="2" applyFont="1" applyFill="1" applyAlignment="1" applyProtection="1">
      <alignment vertical="center"/>
      <protection locked="0"/>
    </xf>
    <xf numFmtId="0" fontId="3" fillId="4" borderId="0" xfId="2" applyFont="1" applyFill="1" applyAlignment="1" applyProtection="1">
      <alignment vertical="center"/>
      <protection locked="0"/>
    </xf>
    <xf numFmtId="0" fontId="4" fillId="4" borderId="0" xfId="2" applyFont="1" applyFill="1" applyAlignment="1" applyProtection="1">
      <alignment vertical="center"/>
      <protection locked="0"/>
    </xf>
    <xf numFmtId="0" fontId="6" fillId="4" borderId="2" xfId="2" applyFont="1" applyFill="1" applyBorder="1" applyAlignment="1" applyProtection="1">
      <alignment vertical="center"/>
      <protection locked="0"/>
    </xf>
    <xf numFmtId="0" fontId="8" fillId="4" borderId="0" xfId="2" applyFont="1" applyFill="1" applyBorder="1" applyAlignment="1" applyProtection="1">
      <alignment vertical="center"/>
      <protection locked="0"/>
    </xf>
    <xf numFmtId="0" fontId="1" fillId="4" borderId="0" xfId="1" applyFill="1" applyAlignment="1" applyProtection="1">
      <protection locked="0"/>
    </xf>
    <xf numFmtId="0" fontId="5" fillId="4" borderId="0" xfId="1" applyNumberFormat="1" applyFont="1" applyFill="1" applyAlignment="1" applyProtection="1">
      <alignment horizontal="left"/>
      <protection locked="0"/>
    </xf>
    <xf numFmtId="0" fontId="9" fillId="0" borderId="0" xfId="1" applyFont="1" applyFill="1" applyAlignment="1" applyProtection="1">
      <alignment horizontal="center" vertical="center"/>
    </xf>
    <xf numFmtId="49" fontId="16" fillId="0" borderId="0" xfId="1" applyNumberFormat="1" applyFont="1" applyFill="1" applyBorder="1" applyAlignment="1" applyProtection="1">
      <alignment horizontal="left" vertical="center" wrapText="1" indent="1"/>
    </xf>
    <xf numFmtId="0" fontId="13" fillId="5" borderId="9" xfId="2" applyFont="1" applyFill="1" applyBorder="1" applyAlignment="1" applyProtection="1">
      <alignment horizontal="left" vertical="center"/>
    </xf>
    <xf numFmtId="0" fontId="22" fillId="5" borderId="9" xfId="2" applyFont="1" applyFill="1" applyBorder="1" applyAlignment="1" applyProtection="1">
      <alignment horizontal="left" vertical="center"/>
    </xf>
    <xf numFmtId="0" fontId="22" fillId="5" borderId="10" xfId="2" applyFont="1" applyFill="1" applyBorder="1" applyAlignment="1" applyProtection="1">
      <alignment horizontal="left" vertical="center"/>
    </xf>
    <xf numFmtId="203" fontId="7" fillId="0" borderId="11" xfId="1" applyNumberFormat="1" applyFont="1" applyFill="1" applyBorder="1" applyAlignment="1" applyProtection="1">
      <alignment vertical="center" wrapText="1"/>
    </xf>
    <xf numFmtId="178" fontId="7" fillId="0" borderId="11" xfId="1" applyNumberFormat="1" applyFont="1" applyFill="1" applyBorder="1" applyAlignment="1" applyProtection="1">
      <alignment vertical="center" wrapText="1"/>
    </xf>
    <xf numFmtId="191" fontId="35" fillId="0" borderId="0" xfId="1" applyNumberFormat="1" applyFont="1" applyFill="1" applyProtection="1"/>
    <xf numFmtId="1" fontId="36" fillId="0" borderId="0" xfId="1" applyNumberFormat="1" applyFont="1" applyFill="1" applyProtection="1"/>
    <xf numFmtId="0" fontId="0" fillId="0" borderId="0" xfId="0" applyFill="1"/>
    <xf numFmtId="4" fontId="5" fillId="3" borderId="11" xfId="1" applyNumberFormat="1" applyFont="1" applyFill="1" applyBorder="1" applyAlignment="1" applyProtection="1">
      <alignment vertical="center" wrapText="1"/>
    </xf>
    <xf numFmtId="4" fontId="5" fillId="3" borderId="12" xfId="1" applyNumberFormat="1" applyFont="1" applyFill="1" applyBorder="1" applyAlignment="1" applyProtection="1">
      <alignment vertical="center" wrapText="1"/>
    </xf>
    <xf numFmtId="0" fontId="16" fillId="0" borderId="0" xfId="1" applyFont="1" applyFill="1" applyProtection="1">
      <protection locked="0"/>
    </xf>
    <xf numFmtId="0" fontId="16" fillId="0" borderId="0" xfId="2" applyFont="1" applyProtection="1">
      <protection locked="0"/>
    </xf>
    <xf numFmtId="1" fontId="34" fillId="0" borderId="11" xfId="1" applyNumberFormat="1" applyFont="1" applyFill="1" applyBorder="1" applyAlignment="1" applyProtection="1">
      <alignment horizontal="center" vertical="center" wrapText="1"/>
      <protection hidden="1"/>
    </xf>
    <xf numFmtId="1" fontId="33" fillId="0" borderId="11" xfId="1" applyNumberFormat="1" applyFont="1" applyFill="1" applyBorder="1" applyAlignment="1" applyProtection="1">
      <alignment horizontal="center" vertical="center"/>
      <protection hidden="1"/>
    </xf>
    <xf numFmtId="4" fontId="5" fillId="0" borderId="1" xfId="1" applyNumberFormat="1" applyFont="1" applyFill="1" applyBorder="1" applyAlignment="1" applyProtection="1">
      <alignment horizontal="center" vertical="center" shrinkToFit="1"/>
    </xf>
    <xf numFmtId="180" fontId="15" fillId="7" borderId="15" xfId="1" applyNumberFormat="1" applyFont="1" applyFill="1" applyBorder="1" applyAlignment="1" applyProtection="1">
      <alignment horizontal="center" vertical="center"/>
      <protection locked="0"/>
    </xf>
    <xf numFmtId="180" fontId="15" fillId="7" borderId="12" xfId="1" applyNumberFormat="1" applyFont="1" applyFill="1" applyBorder="1" applyAlignment="1" applyProtection="1">
      <alignment horizontal="center" vertical="center"/>
      <protection locked="0"/>
    </xf>
    <xf numFmtId="191" fontId="34" fillId="0" borderId="11" xfId="1" applyNumberFormat="1" applyFont="1" applyFill="1" applyBorder="1" applyAlignment="1" applyProtection="1">
      <alignment horizontal="center" vertical="center" wrapText="1"/>
    </xf>
    <xf numFmtId="191" fontId="33" fillId="0" borderId="11" xfId="1" applyNumberFormat="1" applyFont="1" applyFill="1" applyBorder="1" applyAlignment="1" applyProtection="1">
      <alignment horizontal="center" vertical="center"/>
    </xf>
    <xf numFmtId="0" fontId="14" fillId="0" borderId="16" xfId="1" applyFont="1" applyFill="1" applyBorder="1" applyAlignment="1" applyProtection="1">
      <alignment horizontal="left" vertical="center" wrapText="1"/>
    </xf>
    <xf numFmtId="0" fontId="14" fillId="0" borderId="6" xfId="1" applyFont="1" applyFill="1" applyBorder="1" applyAlignment="1" applyProtection="1">
      <alignment horizontal="left" vertical="center" wrapText="1"/>
    </xf>
    <xf numFmtId="0" fontId="14" fillId="0" borderId="17" xfId="1" applyFont="1" applyFill="1" applyBorder="1" applyAlignment="1" applyProtection="1">
      <alignment horizontal="left" vertical="center" wrapText="1"/>
    </xf>
    <xf numFmtId="0" fontId="5" fillId="0" borderId="1" xfId="1" applyFont="1" applyFill="1" applyBorder="1" applyAlignment="1" applyProtection="1">
      <alignment horizontal="left" vertical="center" wrapText="1"/>
    </xf>
    <xf numFmtId="0" fontId="9" fillId="0" borderId="1" xfId="2" applyNumberFormat="1" applyFont="1" applyBorder="1" applyAlignment="1" applyProtection="1">
      <alignment horizontal="center" vertical="center"/>
    </xf>
    <xf numFmtId="0" fontId="15" fillId="7" borderId="22" xfId="1" applyNumberFormat="1" applyFont="1" applyFill="1" applyBorder="1" applyAlignment="1" applyProtection="1">
      <alignment horizontal="center" vertical="center"/>
      <protection locked="0"/>
    </xf>
    <xf numFmtId="0" fontId="15" fillId="7" borderId="26" xfId="1" applyNumberFormat="1" applyFont="1" applyFill="1" applyBorder="1" applyAlignment="1" applyProtection="1">
      <alignment horizontal="center" vertical="center"/>
      <protection locked="0"/>
    </xf>
    <xf numFmtId="0" fontId="15" fillId="7" borderId="24" xfId="1" applyNumberFormat="1" applyFont="1" applyFill="1" applyBorder="1" applyAlignment="1" applyProtection="1">
      <alignment horizontal="center" vertical="center"/>
      <protection locked="0"/>
    </xf>
    <xf numFmtId="4" fontId="15" fillId="7" borderId="1" xfId="1" applyNumberFormat="1" applyFont="1" applyFill="1" applyBorder="1" applyAlignment="1" applyProtection="1">
      <alignment horizontal="center" vertical="center"/>
      <protection locked="0"/>
    </xf>
    <xf numFmtId="0" fontId="15" fillId="7" borderId="1" xfId="1" applyFont="1" applyFill="1" applyBorder="1" applyAlignment="1" applyProtection="1">
      <alignment horizontal="center" vertical="center"/>
      <protection locked="0"/>
    </xf>
    <xf numFmtId="0" fontId="15" fillId="7" borderId="42" xfId="1" applyFont="1" applyFill="1" applyBorder="1" applyAlignment="1" applyProtection="1">
      <alignment horizontal="center" vertical="center"/>
      <protection locked="0"/>
    </xf>
    <xf numFmtId="3" fontId="15" fillId="7" borderId="1" xfId="1" applyNumberFormat="1" applyFont="1" applyFill="1" applyBorder="1" applyAlignment="1" applyProtection="1">
      <alignment horizontal="center" vertical="center"/>
      <protection locked="0"/>
    </xf>
    <xf numFmtId="0" fontId="15" fillId="7" borderId="1" xfId="1" applyFont="1" applyFill="1" applyBorder="1" applyAlignment="1" applyProtection="1">
      <alignment horizontal="left" vertical="center"/>
      <protection locked="0"/>
    </xf>
    <xf numFmtId="0" fontId="5" fillId="0" borderId="1" xfId="1" applyFont="1" applyFill="1" applyBorder="1" applyAlignment="1" applyProtection="1">
      <alignment horizontal="center" vertical="center" wrapText="1"/>
    </xf>
    <xf numFmtId="49" fontId="9" fillId="0" borderId="1" xfId="2" applyNumberFormat="1" applyFont="1" applyBorder="1" applyAlignment="1" applyProtection="1">
      <alignment horizontal="center" vertical="center" wrapText="1"/>
    </xf>
    <xf numFmtId="0" fontId="5" fillId="0" borderId="1" xfId="2" applyFont="1" applyBorder="1" applyAlignment="1" applyProtection="1">
      <alignment horizontal="left" vertical="center" wrapText="1"/>
    </xf>
    <xf numFmtId="0" fontId="5" fillId="0" borderId="15" xfId="2" applyFont="1" applyBorder="1" applyAlignment="1" applyProtection="1">
      <alignment horizontal="left" vertical="center" wrapText="1"/>
    </xf>
    <xf numFmtId="0" fontId="15" fillId="7" borderId="23" xfId="1" applyNumberFormat="1" applyFont="1" applyFill="1" applyBorder="1" applyAlignment="1" applyProtection="1">
      <alignment horizontal="center" vertical="center"/>
      <protection locked="0"/>
    </xf>
    <xf numFmtId="0" fontId="9" fillId="0" borderId="1" xfId="1" applyFont="1" applyFill="1" applyBorder="1" applyAlignment="1" applyProtection="1">
      <alignment horizontal="center" vertical="center"/>
    </xf>
    <xf numFmtId="0" fontId="5" fillId="0" borderId="15" xfId="1" applyFont="1" applyFill="1" applyBorder="1" applyAlignment="1" applyProtection="1">
      <alignment horizontal="left" vertical="center" wrapText="1"/>
    </xf>
    <xf numFmtId="0" fontId="5" fillId="0" borderId="11" xfId="1" applyFont="1" applyFill="1" applyBorder="1" applyAlignment="1" applyProtection="1">
      <alignment horizontal="left" vertical="center" wrapText="1"/>
    </xf>
    <xf numFmtId="0" fontId="5" fillId="0" borderId="12" xfId="1" applyFont="1" applyFill="1" applyBorder="1" applyAlignment="1" applyProtection="1">
      <alignment horizontal="left" vertical="center" wrapText="1"/>
    </xf>
    <xf numFmtId="3" fontId="15" fillId="7" borderId="1" xfId="1" applyNumberFormat="1" applyFont="1" applyFill="1" applyBorder="1" applyAlignment="1" applyProtection="1">
      <alignment horizontal="left" vertical="center"/>
      <protection locked="0"/>
    </xf>
    <xf numFmtId="49" fontId="15" fillId="7" borderId="1" xfId="1" applyNumberFormat="1" applyFont="1" applyFill="1" applyBorder="1" applyAlignment="1" applyProtection="1">
      <alignment horizontal="center" vertical="center"/>
      <protection locked="0"/>
    </xf>
    <xf numFmtId="4" fontId="15" fillId="7" borderId="22" xfId="2" applyNumberFormat="1" applyFont="1" applyFill="1" applyBorder="1" applyAlignment="1" applyProtection="1">
      <alignment horizontal="center" vertical="center"/>
      <protection locked="0"/>
    </xf>
    <xf numFmtId="4" fontId="15" fillId="7" borderId="23" xfId="2" applyNumberFormat="1" applyFont="1" applyFill="1" applyBorder="1" applyAlignment="1" applyProtection="1">
      <alignment horizontal="center" vertical="center"/>
      <protection locked="0"/>
    </xf>
    <xf numFmtId="4" fontId="15" fillId="7" borderId="24" xfId="2" applyNumberFormat="1" applyFont="1" applyFill="1" applyBorder="1" applyAlignment="1" applyProtection="1">
      <alignment horizontal="center" vertical="center"/>
      <protection locked="0"/>
    </xf>
    <xf numFmtId="201" fontId="15" fillId="7" borderId="15" xfId="2" applyNumberFormat="1" applyFont="1" applyFill="1" applyBorder="1" applyAlignment="1" applyProtection="1">
      <alignment horizontal="center" vertical="center"/>
      <protection locked="0"/>
    </xf>
    <xf numFmtId="201" fontId="15" fillId="7" borderId="11" xfId="2" applyNumberFormat="1" applyFont="1" applyFill="1" applyBorder="1" applyAlignment="1" applyProtection="1">
      <alignment horizontal="center" vertical="center"/>
      <protection locked="0"/>
    </xf>
    <xf numFmtId="201" fontId="15" fillId="7" borderId="12" xfId="2" applyNumberFormat="1" applyFont="1" applyFill="1" applyBorder="1" applyAlignment="1" applyProtection="1">
      <alignment horizontal="center" vertical="center"/>
      <protection locked="0"/>
    </xf>
    <xf numFmtId="0" fontId="15" fillId="7" borderId="25" xfId="1" applyNumberFormat="1" applyFont="1" applyFill="1" applyBorder="1" applyAlignment="1" applyProtection="1">
      <alignment horizontal="center" vertical="center"/>
      <protection locked="0"/>
    </xf>
    <xf numFmtId="0" fontId="15" fillId="7" borderId="27" xfId="1" applyNumberFormat="1" applyFont="1" applyFill="1" applyBorder="1" applyAlignment="1" applyProtection="1">
      <alignment horizontal="center" vertical="center"/>
      <protection locked="0"/>
    </xf>
    <xf numFmtId="49" fontId="9" fillId="0" borderId="15" xfId="1" applyNumberFormat="1" applyFont="1" applyFill="1" applyBorder="1" applyAlignment="1" applyProtection="1">
      <alignment horizontal="center" vertical="center"/>
    </xf>
    <xf numFmtId="49" fontId="9" fillId="0" borderId="12" xfId="1" applyNumberFormat="1" applyFont="1" applyFill="1" applyBorder="1" applyAlignment="1" applyProtection="1">
      <alignment horizontal="center" vertical="center"/>
    </xf>
    <xf numFmtId="0" fontId="5" fillId="0" borderId="1" xfId="2" applyFont="1" applyBorder="1" applyAlignment="1" applyProtection="1">
      <alignment horizontal="right" vertical="center"/>
    </xf>
    <xf numFmtId="0" fontId="17" fillId="0" borderId="15" xfId="1" applyFont="1" applyFill="1" applyBorder="1" applyAlignment="1" applyProtection="1">
      <alignment horizontal="left" vertical="center" wrapText="1"/>
    </xf>
    <xf numFmtId="0" fontId="17" fillId="0" borderId="11" xfId="1" applyFont="1" applyFill="1" applyBorder="1" applyAlignment="1" applyProtection="1">
      <alignment horizontal="left" vertical="center" wrapText="1"/>
    </xf>
    <xf numFmtId="0" fontId="17" fillId="0" borderId="12" xfId="1" applyFont="1" applyFill="1" applyBorder="1" applyAlignment="1" applyProtection="1">
      <alignment horizontal="left" vertical="center" wrapText="1"/>
    </xf>
    <xf numFmtId="0" fontId="15" fillId="7" borderId="15" xfId="1" applyFont="1" applyFill="1" applyBorder="1" applyAlignment="1" applyProtection="1">
      <alignment horizontal="center" vertical="center"/>
      <protection locked="0"/>
    </xf>
    <xf numFmtId="0" fontId="15" fillId="7" borderId="11" xfId="1" applyFont="1" applyFill="1" applyBorder="1" applyAlignment="1" applyProtection="1">
      <alignment horizontal="center" vertical="center"/>
      <protection locked="0"/>
    </xf>
    <xf numFmtId="0" fontId="15" fillId="7" borderId="14" xfId="1" applyFont="1" applyFill="1" applyBorder="1" applyAlignment="1" applyProtection="1">
      <alignment horizontal="center" vertical="center"/>
      <protection locked="0"/>
    </xf>
    <xf numFmtId="0" fontId="15" fillId="7" borderId="41" xfId="1" applyFont="1" applyFill="1" applyBorder="1" applyAlignment="1" applyProtection="1">
      <alignment horizontal="center" vertical="center"/>
      <protection locked="0"/>
    </xf>
    <xf numFmtId="49" fontId="9" fillId="0" borderId="11" xfId="1" applyNumberFormat="1" applyFont="1" applyFill="1" applyBorder="1" applyAlignment="1" applyProtection="1">
      <alignment horizontal="center" vertical="center"/>
    </xf>
    <xf numFmtId="0" fontId="17" fillId="0" borderId="15" xfId="1" applyFont="1" applyFill="1" applyBorder="1" applyAlignment="1" applyProtection="1">
      <alignment horizontal="left" vertical="center" wrapText="1" indent="1"/>
    </xf>
    <xf numFmtId="0" fontId="17" fillId="0" borderId="11" xfId="1" applyFont="1" applyFill="1" applyBorder="1" applyAlignment="1" applyProtection="1">
      <alignment horizontal="left" vertical="center" wrapText="1" indent="1"/>
    </xf>
    <xf numFmtId="0" fontId="17" fillId="0" borderId="12" xfId="1" applyFont="1" applyFill="1" applyBorder="1" applyAlignment="1" applyProtection="1">
      <alignment horizontal="left" vertical="center" wrapText="1" indent="1"/>
    </xf>
    <xf numFmtId="0" fontId="16" fillId="0" borderId="15" xfId="1" applyFont="1" applyFill="1" applyBorder="1" applyAlignment="1" applyProtection="1">
      <alignment horizontal="left" vertical="center" wrapText="1"/>
    </xf>
    <xf numFmtId="0" fontId="17" fillId="0" borderId="6" xfId="1" applyFont="1" applyFill="1" applyBorder="1" applyAlignment="1" applyProtection="1">
      <alignment horizontal="left" vertical="center" wrapText="1"/>
    </xf>
    <xf numFmtId="0" fontId="17" fillId="0" borderId="17" xfId="1" applyFont="1" applyFill="1" applyBorder="1" applyAlignment="1" applyProtection="1">
      <alignment horizontal="left" vertical="center" wrapText="1"/>
    </xf>
    <xf numFmtId="0" fontId="5" fillId="0" borderId="16" xfId="2" applyFont="1" applyBorder="1" applyAlignment="1" applyProtection="1">
      <alignment horizontal="left" vertical="center" wrapText="1"/>
    </xf>
    <xf numFmtId="0" fontId="5" fillId="0" borderId="6" xfId="2" applyFont="1" applyBorder="1" applyAlignment="1" applyProtection="1">
      <alignment horizontal="left" vertical="center" wrapText="1"/>
    </xf>
    <xf numFmtId="0" fontId="5" fillId="0" borderId="17" xfId="2" applyFont="1" applyBorder="1" applyAlignment="1" applyProtection="1">
      <alignment horizontal="left" vertical="center" wrapText="1"/>
    </xf>
    <xf numFmtId="0" fontId="17" fillId="0" borderId="16" xfId="1" applyFont="1" applyFill="1" applyBorder="1" applyAlignment="1" applyProtection="1">
      <alignment horizontal="left" vertical="center"/>
    </xf>
    <xf numFmtId="0" fontId="17" fillId="0" borderId="6" xfId="1" applyFont="1" applyFill="1" applyBorder="1" applyAlignment="1" applyProtection="1">
      <alignment horizontal="left" vertical="center"/>
    </xf>
    <xf numFmtId="0" fontId="17" fillId="0" borderId="17" xfId="1" applyFont="1" applyFill="1" applyBorder="1" applyAlignment="1" applyProtection="1">
      <alignment horizontal="left" vertical="center"/>
    </xf>
    <xf numFmtId="49" fontId="15" fillId="7" borderId="12" xfId="1" applyNumberFormat="1" applyFont="1" applyFill="1" applyBorder="1" applyAlignment="1" applyProtection="1">
      <alignment horizontal="center" vertical="center"/>
      <protection locked="0"/>
    </xf>
    <xf numFmtId="0" fontId="17" fillId="0" borderId="13" xfId="1" applyFont="1" applyFill="1" applyBorder="1" applyAlignment="1" applyProtection="1">
      <alignment horizontal="left" vertical="center" wrapText="1"/>
    </xf>
    <xf numFmtId="0" fontId="17" fillId="0" borderId="14" xfId="1" applyFont="1" applyFill="1" applyBorder="1" applyAlignment="1" applyProtection="1">
      <alignment horizontal="left" vertical="center" wrapText="1"/>
    </xf>
    <xf numFmtId="0" fontId="17" fillId="0" borderId="5" xfId="1" applyFont="1" applyFill="1" applyBorder="1" applyAlignment="1" applyProtection="1">
      <alignment horizontal="left" vertical="center" wrapText="1"/>
    </xf>
    <xf numFmtId="0" fontId="15" fillId="7" borderId="12" xfId="1" applyFont="1" applyFill="1" applyBorder="1" applyAlignment="1" applyProtection="1">
      <alignment horizontal="center" vertical="center"/>
      <protection locked="0"/>
    </xf>
    <xf numFmtId="49" fontId="9" fillId="0" borderId="13" xfId="1" applyNumberFormat="1" applyFont="1" applyFill="1" applyBorder="1" applyAlignment="1" applyProtection="1">
      <alignment horizontal="center" vertical="center"/>
    </xf>
    <xf numFmtId="49" fontId="9" fillId="0" borderId="5" xfId="1" applyNumberFormat="1" applyFont="1" applyFill="1" applyBorder="1" applyAlignment="1" applyProtection="1">
      <alignment horizontal="center" vertical="center"/>
    </xf>
    <xf numFmtId="0" fontId="5" fillId="0" borderId="16" xfId="1" applyFont="1" applyFill="1" applyBorder="1" applyAlignment="1" applyProtection="1">
      <alignment horizontal="left" vertical="center" wrapText="1"/>
    </xf>
    <xf numFmtId="0" fontId="5" fillId="0" borderId="6" xfId="1" applyFont="1" applyFill="1" applyBorder="1" applyAlignment="1" applyProtection="1">
      <alignment horizontal="left" vertical="center" wrapText="1"/>
    </xf>
    <xf numFmtId="0" fontId="5" fillId="0" borderId="17" xfId="1" applyFont="1" applyFill="1" applyBorder="1" applyAlignment="1" applyProtection="1">
      <alignment horizontal="left" vertical="center" wrapText="1"/>
    </xf>
    <xf numFmtId="0" fontId="15" fillId="7" borderId="15" xfId="1" applyFont="1" applyFill="1" applyBorder="1" applyAlignment="1" applyProtection="1">
      <alignment horizontal="center" vertical="top" wrapText="1"/>
      <protection locked="0"/>
    </xf>
    <xf numFmtId="0" fontId="15" fillId="7" borderId="11" xfId="1" applyFont="1" applyFill="1" applyBorder="1" applyAlignment="1" applyProtection="1">
      <alignment horizontal="center" vertical="top"/>
      <protection locked="0"/>
    </xf>
    <xf numFmtId="0" fontId="15" fillId="7" borderId="12" xfId="1" applyFont="1" applyFill="1" applyBorder="1" applyAlignment="1" applyProtection="1">
      <alignment horizontal="center" vertical="top"/>
      <protection locked="0"/>
    </xf>
    <xf numFmtId="0" fontId="15" fillId="7" borderId="11" xfId="1" applyFont="1" applyFill="1" applyBorder="1" applyAlignment="1" applyProtection="1">
      <alignment horizontal="center" vertical="top" wrapText="1"/>
      <protection locked="0"/>
    </xf>
    <xf numFmtId="0" fontId="15" fillId="7" borderId="12" xfId="1" applyFont="1" applyFill="1" applyBorder="1" applyAlignment="1" applyProtection="1">
      <alignment horizontal="center" vertical="top" wrapText="1"/>
      <protection locked="0"/>
    </xf>
    <xf numFmtId="0" fontId="17" fillId="0" borderId="15" xfId="1" applyFont="1" applyFill="1" applyBorder="1" applyAlignment="1" applyProtection="1">
      <alignment horizontal="left" vertical="center"/>
    </xf>
    <xf numFmtId="0" fontId="17" fillId="0" borderId="11" xfId="1" applyFont="1" applyFill="1" applyBorder="1" applyAlignment="1" applyProtection="1">
      <alignment horizontal="left" vertical="center"/>
    </xf>
    <xf numFmtId="0" fontId="17" fillId="0" borderId="12" xfId="1" applyFont="1" applyFill="1" applyBorder="1" applyAlignment="1" applyProtection="1">
      <alignment horizontal="left" vertical="center"/>
    </xf>
    <xf numFmtId="4" fontId="15" fillId="7" borderId="15" xfId="1" applyNumberFormat="1" applyFont="1" applyFill="1" applyBorder="1" applyAlignment="1" applyProtection="1">
      <alignment horizontal="center" vertical="center"/>
      <protection locked="0"/>
    </xf>
    <xf numFmtId="4" fontId="15" fillId="7" borderId="11" xfId="1" applyNumberFormat="1" applyFont="1" applyFill="1" applyBorder="1" applyAlignment="1" applyProtection="1">
      <alignment horizontal="center" vertical="center"/>
      <protection locked="0"/>
    </xf>
    <xf numFmtId="4" fontId="15" fillId="7" borderId="12" xfId="1" applyNumberFormat="1" applyFont="1" applyFill="1" applyBorder="1" applyAlignment="1" applyProtection="1">
      <alignment horizontal="center" vertical="center"/>
      <protection locked="0"/>
    </xf>
    <xf numFmtId="203" fontId="9" fillId="0" borderId="1" xfId="1" applyNumberFormat="1" applyFont="1" applyFill="1" applyBorder="1" applyAlignment="1" applyProtection="1">
      <alignment horizontal="center" vertical="center"/>
    </xf>
    <xf numFmtId="177" fontId="5" fillId="0" borderId="1" xfId="1" applyNumberFormat="1" applyFont="1" applyFill="1" applyBorder="1" applyAlignment="1" applyProtection="1">
      <alignment horizontal="left" vertical="center" shrinkToFit="1"/>
    </xf>
    <xf numFmtId="0" fontId="5" fillId="0" borderId="1" xfId="1" applyFont="1" applyFill="1" applyBorder="1" applyAlignment="1" applyProtection="1">
      <alignment horizontal="left" vertical="center" shrinkToFit="1"/>
    </xf>
    <xf numFmtId="204" fontId="5" fillId="0" borderId="1" xfId="1" applyNumberFormat="1" applyFont="1" applyFill="1" applyBorder="1" applyAlignment="1" applyProtection="1">
      <alignment horizontal="center" vertical="center" wrapText="1"/>
    </xf>
    <xf numFmtId="4" fontId="15" fillId="7" borderId="1" xfId="1" applyNumberFormat="1" applyFont="1" applyFill="1" applyBorder="1" applyAlignment="1" applyProtection="1">
      <alignment horizontal="center" vertical="center" wrapText="1"/>
      <protection locked="0"/>
    </xf>
    <xf numFmtId="2" fontId="7" fillId="3" borderId="15" xfId="1" applyNumberFormat="1" applyFont="1" applyFill="1" applyBorder="1" applyAlignment="1" applyProtection="1">
      <alignment horizontal="center"/>
    </xf>
    <xf numFmtId="2" fontId="7" fillId="3" borderId="12" xfId="1" applyNumberFormat="1" applyFont="1" applyFill="1" applyBorder="1" applyAlignment="1" applyProtection="1">
      <alignment horizontal="center"/>
    </xf>
    <xf numFmtId="0" fontId="15" fillId="0" borderId="14" xfId="2" applyFont="1" applyFill="1" applyBorder="1" applyAlignment="1" applyProtection="1">
      <alignment horizontal="left" vertical="center"/>
    </xf>
    <xf numFmtId="3" fontId="15" fillId="0" borderId="11" xfId="2" applyNumberFormat="1" applyFont="1" applyFill="1" applyBorder="1" applyAlignment="1" applyProtection="1">
      <alignment horizontal="left" vertical="center"/>
    </xf>
    <xf numFmtId="0" fontId="15" fillId="0" borderId="11" xfId="2" applyFont="1" applyFill="1" applyBorder="1" applyAlignment="1" applyProtection="1">
      <alignment horizontal="left" vertical="center"/>
    </xf>
    <xf numFmtId="0" fontId="15" fillId="0" borderId="6" xfId="2" applyFont="1" applyFill="1" applyBorder="1" applyAlignment="1" applyProtection="1">
      <alignment horizontal="left" vertical="center"/>
    </xf>
    <xf numFmtId="4" fontId="15" fillId="0" borderId="1" xfId="1" applyNumberFormat="1" applyFont="1" applyFill="1" applyBorder="1" applyAlignment="1" applyProtection="1">
      <alignment horizontal="center" vertical="center"/>
    </xf>
    <xf numFmtId="2" fontId="15" fillId="10" borderId="38" xfId="1" applyNumberFormat="1" applyFont="1" applyFill="1" applyBorder="1" applyAlignment="1" applyProtection="1">
      <alignment horizontal="center" vertical="center"/>
    </xf>
    <xf numFmtId="2" fontId="15" fillId="10" borderId="39" xfId="1" applyNumberFormat="1" applyFont="1" applyFill="1" applyBorder="1" applyAlignment="1" applyProtection="1">
      <alignment horizontal="center" vertical="center"/>
    </xf>
    <xf numFmtId="2" fontId="15" fillId="10" borderId="40" xfId="1" applyNumberFormat="1" applyFont="1" applyFill="1" applyBorder="1" applyAlignment="1" applyProtection="1">
      <alignment horizontal="center" vertical="center"/>
    </xf>
    <xf numFmtId="4" fontId="15" fillId="0" borderId="15" xfId="1" applyNumberFormat="1" applyFont="1" applyFill="1" applyBorder="1" applyAlignment="1" applyProtection="1">
      <alignment horizontal="center" vertical="center"/>
    </xf>
    <xf numFmtId="4" fontId="15" fillId="0" borderId="11" xfId="1" applyNumberFormat="1" applyFont="1" applyFill="1" applyBorder="1" applyAlignment="1" applyProtection="1">
      <alignment horizontal="center" vertical="center"/>
    </xf>
    <xf numFmtId="4" fontId="15" fillId="0" borderId="12" xfId="1" applyNumberFormat="1" applyFont="1" applyFill="1" applyBorder="1" applyAlignment="1" applyProtection="1">
      <alignment horizontal="center" vertical="center"/>
    </xf>
    <xf numFmtId="4" fontId="15" fillId="9" borderId="1" xfId="1" applyNumberFormat="1" applyFont="1" applyFill="1" applyBorder="1" applyAlignment="1" applyProtection="1">
      <alignment horizontal="center" vertical="center"/>
    </xf>
    <xf numFmtId="2" fontId="5" fillId="0" borderId="1" xfId="1" applyNumberFormat="1" applyFont="1" applyFill="1" applyBorder="1" applyAlignment="1" applyProtection="1">
      <alignment horizontal="left" vertical="center" wrapText="1"/>
    </xf>
    <xf numFmtId="4" fontId="5" fillId="0" borderId="1" xfId="1" applyNumberFormat="1" applyFont="1" applyFill="1" applyBorder="1" applyAlignment="1" applyProtection="1">
      <alignment horizontal="center" vertical="center" wrapText="1"/>
    </xf>
    <xf numFmtId="203" fontId="9" fillId="0" borderId="13" xfId="1" applyNumberFormat="1" applyFont="1" applyFill="1" applyBorder="1" applyAlignment="1" applyProtection="1">
      <alignment horizontal="center" vertical="center" wrapText="1"/>
    </xf>
    <xf numFmtId="203" fontId="9" fillId="0" borderId="14" xfId="1" applyNumberFormat="1" applyFont="1" applyFill="1" applyBorder="1" applyAlignment="1" applyProtection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9" fontId="15" fillId="0" borderId="13" xfId="1" applyNumberFormat="1" applyFont="1" applyFill="1" applyBorder="1" applyAlignment="1" applyProtection="1">
      <alignment horizontal="center" vertical="center" wrapText="1"/>
    </xf>
    <xf numFmtId="9" fontId="15" fillId="0" borderId="14" xfId="1" applyNumberFormat="1" applyFont="1" applyFill="1" applyBorder="1" applyAlignment="1" applyProtection="1">
      <alignment horizontal="center" vertical="center" wrapText="1"/>
    </xf>
    <xf numFmtId="9" fontId="15" fillId="0" borderId="5" xfId="1" applyNumberFormat="1" applyFont="1" applyFill="1" applyBorder="1" applyAlignment="1" applyProtection="1">
      <alignment horizontal="center" vertical="center" wrapText="1"/>
    </xf>
    <xf numFmtId="9" fontId="15" fillId="0" borderId="16" xfId="1" applyNumberFormat="1" applyFont="1" applyFill="1" applyBorder="1" applyAlignment="1" applyProtection="1">
      <alignment horizontal="center" vertical="center" wrapText="1"/>
    </xf>
    <xf numFmtId="9" fontId="15" fillId="0" borderId="6" xfId="1" applyNumberFormat="1" applyFont="1" applyFill="1" applyBorder="1" applyAlignment="1" applyProtection="1">
      <alignment horizontal="center" vertical="center" wrapText="1"/>
    </xf>
    <xf numFmtId="9" fontId="15" fillId="0" borderId="17" xfId="1" applyNumberFormat="1" applyFont="1" applyFill="1" applyBorder="1" applyAlignment="1" applyProtection="1">
      <alignment horizontal="center" vertical="center" wrapText="1"/>
    </xf>
    <xf numFmtId="0" fontId="9" fillId="0" borderId="28" xfId="1" applyFont="1" applyFill="1" applyBorder="1" applyAlignment="1" applyProtection="1">
      <alignment horizontal="center" vertical="center" wrapText="1"/>
    </xf>
    <xf numFmtId="0" fontId="9" fillId="0" borderId="18" xfId="1" applyFont="1" applyFill="1" applyBorder="1" applyAlignment="1" applyProtection="1">
      <alignment horizontal="center" vertical="center" wrapText="1"/>
    </xf>
    <xf numFmtId="4" fontId="15" fillId="0" borderId="13" xfId="1" applyNumberFormat="1" applyFont="1" applyFill="1" applyBorder="1" applyAlignment="1" applyProtection="1">
      <alignment horizontal="center" vertical="center" wrapText="1"/>
    </xf>
    <xf numFmtId="4" fontId="15" fillId="0" borderId="14" xfId="1" applyNumberFormat="1" applyFont="1" applyFill="1" applyBorder="1" applyAlignment="1" applyProtection="1">
      <alignment horizontal="center" vertical="center" wrapText="1"/>
    </xf>
    <xf numFmtId="4" fontId="15" fillId="0" borderId="5" xfId="1" applyNumberFormat="1" applyFont="1" applyFill="1" applyBorder="1" applyAlignment="1" applyProtection="1">
      <alignment horizontal="center" vertical="center" wrapText="1"/>
    </xf>
    <xf numFmtId="4" fontId="15" fillId="0" borderId="16" xfId="1" applyNumberFormat="1" applyFont="1" applyFill="1" applyBorder="1" applyAlignment="1" applyProtection="1">
      <alignment horizontal="center" vertical="center" wrapText="1"/>
    </xf>
    <xf numFmtId="4" fontId="15" fillId="0" borderId="6" xfId="1" applyNumberFormat="1" applyFont="1" applyFill="1" applyBorder="1" applyAlignment="1" applyProtection="1">
      <alignment horizontal="center" vertical="center" wrapText="1"/>
    </xf>
    <xf numFmtId="4" fontId="15" fillId="0" borderId="17" xfId="1" applyNumberFormat="1" applyFont="1" applyFill="1" applyBorder="1" applyAlignment="1" applyProtection="1">
      <alignment horizontal="center" vertical="center" wrapText="1"/>
    </xf>
    <xf numFmtId="0" fontId="17" fillId="0" borderId="28" xfId="1" applyFont="1" applyFill="1" applyBorder="1" applyAlignment="1" applyProtection="1">
      <alignment horizontal="center" vertical="center" wrapText="1"/>
    </xf>
    <xf numFmtId="0" fontId="17" fillId="0" borderId="18" xfId="1" applyFont="1" applyFill="1" applyBorder="1" applyAlignment="1" applyProtection="1">
      <alignment horizontal="center" vertical="center" wrapText="1"/>
    </xf>
    <xf numFmtId="202" fontId="15" fillId="9" borderId="1" xfId="1" applyNumberFormat="1" applyFont="1" applyFill="1" applyBorder="1" applyAlignment="1" applyProtection="1">
      <alignment horizontal="center" vertical="center"/>
    </xf>
    <xf numFmtId="0" fontId="5" fillId="0" borderId="1" xfId="1" applyNumberFormat="1" applyFont="1" applyFill="1" applyBorder="1" applyAlignment="1" applyProtection="1">
      <alignment horizontal="center" vertical="center" shrinkToFit="1"/>
    </xf>
    <xf numFmtId="0" fontId="15" fillId="7" borderId="6" xfId="1" applyFont="1" applyFill="1" applyBorder="1" applyAlignment="1" applyProtection="1">
      <alignment horizontal="left" vertical="center"/>
      <protection locked="0"/>
    </xf>
    <xf numFmtId="205" fontId="17" fillId="0" borderId="1" xfId="1" applyNumberFormat="1" applyFont="1" applyFill="1" applyBorder="1" applyAlignment="1" applyProtection="1">
      <alignment horizontal="center" vertical="center" shrinkToFit="1"/>
    </xf>
    <xf numFmtId="0" fontId="17" fillId="0" borderId="1" xfId="1" applyNumberFormat="1" applyFont="1" applyFill="1" applyBorder="1" applyAlignment="1" applyProtection="1">
      <alignment horizontal="center" vertical="center" shrinkToFit="1"/>
    </xf>
    <xf numFmtId="0" fontId="17" fillId="0" borderId="0" xfId="1" applyNumberFormat="1" applyFont="1" applyFill="1" applyAlignment="1" applyProtection="1">
      <alignment horizontal="center" vertical="center" wrapText="1"/>
    </xf>
    <xf numFmtId="202" fontId="5" fillId="0" borderId="1" xfId="1" applyNumberFormat="1" applyFont="1" applyFill="1" applyBorder="1" applyAlignment="1" applyProtection="1">
      <alignment horizontal="center" vertical="center" wrapText="1"/>
    </xf>
    <xf numFmtId="205" fontId="17" fillId="0" borderId="1" xfId="1" applyNumberFormat="1" applyFont="1" applyFill="1" applyBorder="1" applyAlignment="1" applyProtection="1">
      <alignment horizontal="center" vertical="center" wrapText="1"/>
    </xf>
    <xf numFmtId="0" fontId="5" fillId="0" borderId="18" xfId="1" applyNumberFormat="1" applyFont="1" applyFill="1" applyBorder="1" applyAlignment="1" applyProtection="1">
      <alignment horizontal="center" vertical="center" wrapText="1"/>
    </xf>
    <xf numFmtId="0" fontId="5" fillId="0" borderId="1" xfId="1" applyNumberFormat="1" applyFont="1" applyFill="1" applyBorder="1" applyAlignment="1" applyProtection="1">
      <alignment horizontal="center" vertical="center" wrapText="1"/>
    </xf>
    <xf numFmtId="0" fontId="17" fillId="0" borderId="18" xfId="1" applyNumberFormat="1" applyFont="1" applyFill="1" applyBorder="1" applyAlignment="1" applyProtection="1">
      <alignment horizontal="center" vertical="center" wrapText="1"/>
    </xf>
    <xf numFmtId="0" fontId="17" fillId="0" borderId="1" xfId="1" applyNumberFormat="1" applyFont="1" applyFill="1" applyBorder="1" applyAlignment="1" applyProtection="1">
      <alignment horizontal="center" vertical="center" wrapText="1"/>
    </xf>
    <xf numFmtId="206" fontId="5" fillId="0" borderId="18" xfId="1" applyNumberFormat="1" applyFont="1" applyFill="1" applyBorder="1" applyAlignment="1" applyProtection="1">
      <alignment horizontal="center" vertical="center" wrapText="1"/>
    </xf>
    <xf numFmtId="2" fontId="5" fillId="0" borderId="18" xfId="1" applyNumberFormat="1" applyFont="1" applyFill="1" applyBorder="1" applyAlignment="1" applyProtection="1">
      <alignment horizontal="center" vertical="center"/>
    </xf>
    <xf numFmtId="2" fontId="5" fillId="0" borderId="1" xfId="1" applyNumberFormat="1" applyFont="1" applyFill="1" applyBorder="1" applyAlignment="1" applyProtection="1">
      <alignment horizontal="center" vertical="center"/>
    </xf>
    <xf numFmtId="194" fontId="5" fillId="0" borderId="1" xfId="1" applyNumberFormat="1" applyFont="1" applyFill="1" applyBorder="1" applyAlignment="1" applyProtection="1">
      <alignment horizontal="center" vertical="center" shrinkToFit="1"/>
    </xf>
    <xf numFmtId="180" fontId="15" fillId="7" borderId="28" xfId="1" applyNumberFormat="1" applyFont="1" applyFill="1" applyBorder="1" applyAlignment="1" applyProtection="1">
      <alignment horizontal="center" vertical="center"/>
      <protection locked="0"/>
    </xf>
    <xf numFmtId="4" fontId="5" fillId="7" borderId="1" xfId="1" applyNumberFormat="1" applyFont="1" applyFill="1" applyBorder="1" applyAlignment="1" applyProtection="1">
      <alignment horizontal="center" vertical="center" shrinkToFit="1"/>
      <protection locked="0"/>
    </xf>
    <xf numFmtId="180" fontId="15" fillId="7" borderId="1" xfId="1" applyNumberFormat="1" applyFont="1" applyFill="1" applyBorder="1" applyAlignment="1" applyProtection="1">
      <alignment horizontal="center" vertical="center"/>
      <protection locked="0"/>
    </xf>
    <xf numFmtId="0" fontId="16" fillId="0" borderId="0" xfId="1" applyFont="1" applyFill="1" applyAlignment="1" applyProtection="1">
      <alignment horizontal="center" vertical="center" wrapText="1"/>
    </xf>
    <xf numFmtId="4" fontId="5" fillId="9" borderId="15" xfId="1" applyNumberFormat="1" applyFont="1" applyFill="1" applyBorder="1" applyAlignment="1" applyProtection="1">
      <alignment horizontal="center" vertical="center" wrapText="1"/>
    </xf>
    <xf numFmtId="4" fontId="5" fillId="9" borderId="11" xfId="1" applyNumberFormat="1" applyFont="1" applyFill="1" applyBorder="1" applyAlignment="1" applyProtection="1">
      <alignment horizontal="center" vertical="center" wrapText="1"/>
    </xf>
    <xf numFmtId="4" fontId="5" fillId="9" borderId="12" xfId="1" applyNumberFormat="1" applyFont="1" applyFill="1" applyBorder="1" applyAlignment="1" applyProtection="1">
      <alignment horizontal="center" vertical="center" wrapText="1"/>
    </xf>
    <xf numFmtId="0" fontId="15" fillId="7" borderId="1" xfId="1" applyFont="1" applyFill="1" applyBorder="1" applyAlignment="1" applyProtection="1">
      <alignment horizontal="left" vertical="center" wrapText="1"/>
      <protection locked="0"/>
    </xf>
    <xf numFmtId="204" fontId="15" fillId="7" borderId="1" xfId="1" applyNumberFormat="1" applyFont="1" applyFill="1" applyBorder="1" applyAlignment="1" applyProtection="1">
      <alignment horizontal="center" vertical="center" wrapText="1"/>
      <protection locked="0"/>
    </xf>
    <xf numFmtId="204" fontId="15" fillId="7" borderId="1" xfId="1" applyNumberFormat="1" applyFont="1" applyFill="1" applyBorder="1" applyAlignment="1" applyProtection="1">
      <alignment horizontal="left" vertical="center" wrapText="1"/>
      <protection locked="0"/>
    </xf>
    <xf numFmtId="180" fontId="5" fillId="0" borderId="1" xfId="1" applyNumberFormat="1" applyFont="1" applyFill="1" applyBorder="1" applyAlignment="1" applyProtection="1">
      <alignment horizontal="center" vertical="center" wrapText="1"/>
    </xf>
    <xf numFmtId="4" fontId="9" fillId="6" borderId="1" xfId="1" applyNumberFormat="1" applyFont="1" applyFill="1" applyBorder="1" applyAlignment="1" applyProtection="1">
      <alignment horizontal="center" vertical="center" wrapText="1"/>
    </xf>
    <xf numFmtId="177" fontId="5" fillId="6" borderId="1" xfId="1" applyNumberFormat="1" applyFont="1" applyFill="1" applyBorder="1" applyAlignment="1" applyProtection="1">
      <alignment horizontal="left" vertical="center" shrinkToFit="1"/>
    </xf>
    <xf numFmtId="0" fontId="5" fillId="6" borderId="1" xfId="1" applyFont="1" applyFill="1" applyBorder="1" applyAlignment="1" applyProtection="1">
      <alignment horizontal="left" vertical="center" shrinkToFit="1"/>
    </xf>
    <xf numFmtId="49" fontId="16" fillId="0" borderId="0" xfId="1" applyNumberFormat="1" applyFont="1" applyFill="1" applyAlignment="1" applyProtection="1">
      <alignment horizontal="center" vertical="center" wrapText="1"/>
    </xf>
    <xf numFmtId="0" fontId="16" fillId="0" borderId="0" xfId="1" applyNumberFormat="1" applyFont="1" applyFill="1" applyAlignment="1" applyProtection="1">
      <alignment horizontal="center" vertical="center" wrapText="1"/>
    </xf>
    <xf numFmtId="4" fontId="5" fillId="0" borderId="1" xfId="1" applyNumberFormat="1" applyFont="1" applyFill="1" applyBorder="1" applyAlignment="1" applyProtection="1">
      <alignment horizontal="right" vertical="center" wrapText="1"/>
    </xf>
    <xf numFmtId="2" fontId="15" fillId="7" borderId="1" xfId="1" applyNumberFormat="1" applyFont="1" applyFill="1" applyBorder="1" applyAlignment="1" applyProtection="1">
      <alignment horizontal="left" vertical="center" wrapText="1"/>
      <protection locked="0"/>
    </xf>
    <xf numFmtId="4" fontId="5" fillId="6" borderId="1" xfId="1" applyNumberFormat="1" applyFont="1" applyFill="1" applyBorder="1" applyAlignment="1" applyProtection="1">
      <alignment horizontal="left" vertical="center" wrapText="1"/>
    </xf>
    <xf numFmtId="4" fontId="5" fillId="6" borderId="1" xfId="1" applyNumberFormat="1" applyFont="1" applyFill="1" applyBorder="1" applyAlignment="1" applyProtection="1">
      <alignment horizontal="center" vertical="center" wrapText="1"/>
    </xf>
    <xf numFmtId="0" fontId="23" fillId="7" borderId="16" xfId="1" applyFont="1" applyFill="1" applyBorder="1" applyAlignment="1" applyProtection="1">
      <alignment horizontal="right" vertical="center" wrapText="1"/>
      <protection locked="0"/>
    </xf>
    <xf numFmtId="0" fontId="23" fillId="7" borderId="6" xfId="1" applyFont="1" applyFill="1" applyBorder="1" applyAlignment="1" applyProtection="1">
      <alignment horizontal="right" vertical="center" wrapText="1"/>
      <protection locked="0"/>
    </xf>
    <xf numFmtId="0" fontId="23" fillId="7" borderId="17" xfId="1" applyFont="1" applyFill="1" applyBorder="1" applyAlignment="1" applyProtection="1">
      <alignment horizontal="right" vertical="center" wrapText="1"/>
      <protection locked="0"/>
    </xf>
    <xf numFmtId="0" fontId="5" fillId="0" borderId="16" xfId="0" applyFont="1" applyFill="1" applyBorder="1" applyAlignment="1" applyProtection="1">
      <alignment horizontal="left"/>
    </xf>
    <xf numFmtId="0" fontId="5" fillId="0" borderId="6" xfId="0" applyFont="1" applyFill="1" applyBorder="1" applyAlignment="1" applyProtection="1">
      <alignment horizontal="left"/>
    </xf>
    <xf numFmtId="0" fontId="5" fillId="0" borderId="17" xfId="0" applyFont="1" applyFill="1" applyBorder="1" applyAlignment="1" applyProtection="1">
      <alignment horizontal="left"/>
    </xf>
    <xf numFmtId="0" fontId="5" fillId="0" borderId="16" xfId="2" applyFont="1" applyFill="1" applyBorder="1" applyAlignment="1" applyProtection="1">
      <alignment horizontal="center" vertical="center" wrapText="1"/>
    </xf>
    <xf numFmtId="0" fontId="5" fillId="0" borderId="6" xfId="2" applyFont="1" applyFill="1" applyBorder="1" applyAlignment="1" applyProtection="1">
      <alignment horizontal="center" vertical="center" wrapText="1"/>
    </xf>
    <xf numFmtId="0" fontId="5" fillId="0" borderId="17" xfId="2" applyFont="1" applyFill="1" applyBorder="1" applyAlignment="1" applyProtection="1">
      <alignment horizontal="center" vertical="center" wrapText="1"/>
    </xf>
    <xf numFmtId="0" fontId="17" fillId="0" borderId="16" xfId="1" applyFont="1" applyFill="1" applyBorder="1" applyAlignment="1" applyProtection="1">
      <alignment horizontal="center" vertical="center"/>
    </xf>
    <xf numFmtId="0" fontId="17" fillId="0" borderId="6" xfId="1" applyFont="1" applyFill="1" applyBorder="1" applyAlignment="1" applyProtection="1">
      <alignment horizontal="center" vertical="center"/>
    </xf>
    <xf numFmtId="0" fontId="17" fillId="0" borderId="17" xfId="1" applyFont="1" applyFill="1" applyBorder="1" applyAlignment="1" applyProtection="1">
      <alignment horizontal="center" vertical="center"/>
    </xf>
    <xf numFmtId="0" fontId="17" fillId="0" borderId="0" xfId="1" applyFont="1" applyFill="1" applyAlignment="1" applyProtection="1">
      <alignment horizontal="center" vertical="center" wrapText="1"/>
    </xf>
    <xf numFmtId="0" fontId="9" fillId="0" borderId="16" xfId="1" applyNumberFormat="1" applyFont="1" applyFill="1" applyBorder="1" applyAlignment="1" applyProtection="1">
      <alignment horizontal="center" vertical="center"/>
    </xf>
    <xf numFmtId="0" fontId="9" fillId="0" borderId="6" xfId="1" applyNumberFormat="1" applyFont="1" applyFill="1" applyBorder="1" applyAlignment="1" applyProtection="1">
      <alignment horizontal="center" vertical="center"/>
    </xf>
    <xf numFmtId="0" fontId="9" fillId="0" borderId="17" xfId="1" applyNumberFormat="1" applyFont="1" applyFill="1" applyBorder="1" applyAlignment="1" applyProtection="1">
      <alignment horizontal="center" vertical="center"/>
    </xf>
    <xf numFmtId="0" fontId="17" fillId="0" borderId="18" xfId="1" applyNumberFormat="1" applyFont="1" applyFill="1" applyBorder="1" applyAlignment="1" applyProtection="1">
      <alignment horizontal="left" vertical="center"/>
    </xf>
    <xf numFmtId="0" fontId="17" fillId="0" borderId="7" xfId="1" applyNumberFormat="1" applyFont="1" applyFill="1" applyBorder="1" applyAlignment="1" applyProtection="1">
      <alignment horizontal="left" vertical="center" wrapText="1"/>
    </xf>
    <xf numFmtId="0" fontId="17" fillId="0" borderId="4" xfId="1" applyNumberFormat="1" applyFont="1" applyFill="1" applyBorder="1" applyAlignment="1" applyProtection="1">
      <alignment horizontal="left" vertical="center" wrapText="1"/>
    </xf>
    <xf numFmtId="49" fontId="9" fillId="0" borderId="18" xfId="1" applyNumberFormat="1" applyFont="1" applyFill="1" applyBorder="1" applyAlignment="1" applyProtection="1">
      <alignment horizontal="center" vertical="center"/>
    </xf>
    <xf numFmtId="210" fontId="15" fillId="7" borderId="6" xfId="1" applyNumberFormat="1" applyFont="1" applyFill="1" applyBorder="1" applyAlignment="1" applyProtection="1">
      <alignment horizontal="center" vertical="center"/>
      <protection locked="0"/>
    </xf>
    <xf numFmtId="210" fontId="15" fillId="7" borderId="17" xfId="1" applyNumberFormat="1" applyFont="1" applyFill="1" applyBorder="1" applyAlignment="1" applyProtection="1">
      <alignment horizontal="center" vertical="center"/>
      <protection locked="0"/>
    </xf>
    <xf numFmtId="0" fontId="17" fillId="0" borderId="16" xfId="1" applyNumberFormat="1" applyFont="1" applyFill="1" applyBorder="1" applyAlignment="1" applyProtection="1">
      <alignment horizontal="left" vertical="center"/>
    </xf>
    <xf numFmtId="0" fontId="17" fillId="0" borderId="6" xfId="1" applyNumberFormat="1" applyFont="1" applyFill="1" applyBorder="1" applyAlignment="1" applyProtection="1">
      <alignment horizontal="left" vertical="center"/>
    </xf>
    <xf numFmtId="0" fontId="17" fillId="0" borderId="17" xfId="1" applyNumberFormat="1" applyFont="1" applyFill="1" applyBorder="1" applyAlignment="1" applyProtection="1">
      <alignment horizontal="left" vertical="center"/>
    </xf>
    <xf numFmtId="0" fontId="15" fillId="7" borderId="1" xfId="1" applyFont="1" applyFill="1" applyBorder="1" applyAlignment="1" applyProtection="1">
      <alignment horizontal="center" vertical="top" wrapText="1"/>
      <protection locked="0"/>
    </xf>
    <xf numFmtId="0" fontId="15" fillId="7" borderId="1" xfId="1" applyFont="1" applyFill="1" applyBorder="1" applyAlignment="1" applyProtection="1">
      <alignment horizontal="center" vertical="top"/>
      <protection locked="0"/>
    </xf>
    <xf numFmtId="0" fontId="16" fillId="7" borderId="15" xfId="1" applyFont="1" applyFill="1" applyBorder="1" applyAlignment="1" applyProtection="1">
      <alignment horizontal="left" vertical="center" wrapText="1"/>
      <protection locked="0"/>
    </xf>
    <xf numFmtId="0" fontId="17" fillId="7" borderId="11" xfId="1" applyFont="1" applyFill="1" applyBorder="1" applyAlignment="1" applyProtection="1">
      <alignment horizontal="left" vertical="center" wrapText="1"/>
      <protection locked="0"/>
    </xf>
    <xf numFmtId="0" fontId="17" fillId="7" borderId="12" xfId="1" applyFont="1" applyFill="1" applyBorder="1" applyAlignment="1" applyProtection="1">
      <alignment horizontal="left" vertical="center" wrapText="1"/>
      <protection locked="0"/>
    </xf>
    <xf numFmtId="0" fontId="15" fillId="7" borderId="15" xfId="1" applyNumberFormat="1" applyFont="1" applyFill="1" applyBorder="1" applyAlignment="1" applyProtection="1">
      <alignment horizontal="center" vertical="center"/>
      <protection locked="0"/>
    </xf>
    <xf numFmtId="0" fontId="17" fillId="0" borderId="18" xfId="1" applyFont="1" applyFill="1" applyBorder="1" applyAlignment="1" applyProtection="1">
      <alignment horizontal="left" vertical="center"/>
    </xf>
    <xf numFmtId="3" fontId="15" fillId="7" borderId="16" xfId="1" applyNumberFormat="1" applyFont="1" applyFill="1" applyBorder="1" applyAlignment="1" applyProtection="1">
      <alignment horizontal="center" vertical="top" wrapText="1"/>
      <protection locked="0"/>
    </xf>
    <xf numFmtId="3" fontId="15" fillId="7" borderId="6" xfId="1" applyNumberFormat="1" applyFont="1" applyFill="1" applyBorder="1" applyAlignment="1" applyProtection="1">
      <alignment horizontal="center" vertical="top"/>
      <protection locked="0"/>
    </xf>
    <xf numFmtId="3" fontId="15" fillId="7" borderId="17" xfId="1" applyNumberFormat="1" applyFont="1" applyFill="1" applyBorder="1" applyAlignment="1" applyProtection="1">
      <alignment horizontal="center" vertical="top"/>
      <protection locked="0"/>
    </xf>
    <xf numFmtId="0" fontId="6" fillId="0" borderId="2" xfId="2" applyFont="1" applyFill="1" applyBorder="1" applyAlignment="1" applyProtection="1">
      <alignment horizontal="center" vertical="center"/>
    </xf>
    <xf numFmtId="0" fontId="8" fillId="0" borderId="0" xfId="2" applyFont="1" applyFill="1" applyBorder="1" applyAlignment="1" applyProtection="1">
      <alignment horizontal="center" vertical="center"/>
    </xf>
    <xf numFmtId="0" fontId="11" fillId="0" borderId="0" xfId="2" applyFont="1" applyFill="1" applyBorder="1" applyAlignment="1" applyProtection="1">
      <alignment horizontal="center" vertical="center"/>
    </xf>
    <xf numFmtId="0" fontId="21" fillId="0" borderId="0" xfId="1" applyFont="1" applyFill="1" applyBorder="1" applyAlignment="1" applyProtection="1">
      <alignment horizontal="center" vertical="center"/>
    </xf>
    <xf numFmtId="0" fontId="20" fillId="0" borderId="2" xfId="1" applyFont="1" applyFill="1" applyBorder="1" applyAlignment="1" applyProtection="1">
      <alignment horizontal="center" vertical="center"/>
    </xf>
    <xf numFmtId="0" fontId="13" fillId="0" borderId="15" xfId="2" applyFont="1" applyBorder="1" applyAlignment="1" applyProtection="1">
      <alignment horizontal="left" vertical="center" wrapText="1"/>
    </xf>
    <xf numFmtId="0" fontId="13" fillId="0" borderId="11" xfId="2" applyFont="1" applyBorder="1" applyAlignment="1" applyProtection="1">
      <alignment horizontal="left" vertical="center" wrapText="1"/>
    </xf>
    <xf numFmtId="0" fontId="13" fillId="0" borderId="12" xfId="2" applyFont="1" applyBorder="1" applyAlignment="1" applyProtection="1">
      <alignment horizontal="left" vertical="center" wrapText="1"/>
    </xf>
    <xf numFmtId="0" fontId="0" fillId="7" borderId="30" xfId="0" applyFill="1" applyBorder="1" applyAlignment="1" applyProtection="1">
      <alignment horizontal="center"/>
      <protection locked="0"/>
    </xf>
    <xf numFmtId="0" fontId="0" fillId="7" borderId="31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7" fillId="7" borderId="22" xfId="0" applyFont="1" applyFill="1" applyBorder="1" applyAlignment="1" applyProtection="1">
      <alignment horizontal="center"/>
      <protection locked="0"/>
    </xf>
    <xf numFmtId="0" fontId="7" fillId="7" borderId="23" xfId="0" applyFont="1" applyFill="1" applyBorder="1" applyAlignment="1" applyProtection="1">
      <alignment horizontal="center"/>
      <protection locked="0"/>
    </xf>
    <xf numFmtId="0" fontId="7" fillId="7" borderId="24" xfId="0" applyFont="1" applyFill="1" applyBorder="1" applyAlignment="1" applyProtection="1">
      <alignment horizontal="center"/>
      <protection locked="0"/>
    </xf>
    <xf numFmtId="0" fontId="12" fillId="0" borderId="15" xfId="0" applyNumberFormat="1" applyFont="1" applyFill="1" applyBorder="1" applyAlignment="1" applyProtection="1">
      <alignment horizontal="center" vertical="center"/>
    </xf>
    <xf numFmtId="0" fontId="12" fillId="0" borderId="11" xfId="0" applyNumberFormat="1" applyFont="1" applyFill="1" applyBorder="1" applyAlignment="1" applyProtection="1">
      <alignment horizontal="center" vertical="center"/>
    </xf>
    <xf numFmtId="0" fontId="12" fillId="0" borderId="12" xfId="0" applyNumberFormat="1" applyFont="1" applyFill="1" applyBorder="1" applyAlignment="1" applyProtection="1">
      <alignment horizontal="center" vertical="center"/>
    </xf>
    <xf numFmtId="49" fontId="16" fillId="0" borderId="16" xfId="1" applyNumberFormat="1" applyFont="1" applyFill="1" applyBorder="1" applyAlignment="1" applyProtection="1">
      <alignment horizontal="left" vertical="center" wrapText="1" indent="1"/>
    </xf>
    <xf numFmtId="49" fontId="16" fillId="0" borderId="6" xfId="1" applyNumberFormat="1" applyFont="1" applyFill="1" applyBorder="1" applyAlignment="1" applyProtection="1">
      <alignment horizontal="left" vertical="center" wrapText="1" indent="1"/>
    </xf>
    <xf numFmtId="49" fontId="16" fillId="0" borderId="17" xfId="1" applyNumberFormat="1" applyFont="1" applyFill="1" applyBorder="1" applyAlignment="1" applyProtection="1">
      <alignment horizontal="left" vertical="center" wrapText="1" indent="1"/>
    </xf>
    <xf numFmtId="0" fontId="7" fillId="2" borderId="30" xfId="0" applyFont="1" applyFill="1" applyBorder="1" applyAlignment="1" applyProtection="1">
      <alignment horizontal="center"/>
      <protection locked="0"/>
    </xf>
    <xf numFmtId="0" fontId="7" fillId="2" borderId="31" xfId="0" applyFont="1" applyFill="1" applyBorder="1" applyAlignment="1" applyProtection="1">
      <alignment horizontal="center"/>
      <protection locked="0"/>
    </xf>
    <xf numFmtId="0" fontId="7" fillId="2" borderId="32" xfId="0" applyFont="1" applyFill="1" applyBorder="1" applyAlignment="1" applyProtection="1">
      <alignment horizontal="center"/>
      <protection locked="0"/>
    </xf>
    <xf numFmtId="0" fontId="7" fillId="2" borderId="22" xfId="0" applyFont="1" applyFill="1" applyBorder="1" applyAlignment="1" applyProtection="1">
      <alignment horizontal="center"/>
      <protection locked="0"/>
    </xf>
    <xf numFmtId="0" fontId="7" fillId="2" borderId="23" xfId="0" applyFont="1" applyFill="1" applyBorder="1" applyAlignment="1" applyProtection="1">
      <alignment horizontal="center"/>
      <protection locked="0"/>
    </xf>
    <xf numFmtId="0" fontId="7" fillId="2" borderId="24" xfId="0" applyFont="1" applyFill="1" applyBorder="1" applyAlignment="1" applyProtection="1">
      <alignment horizontal="center"/>
      <protection locked="0"/>
    </xf>
    <xf numFmtId="0" fontId="10" fillId="0" borderId="0" xfId="2" applyFont="1" applyFill="1" applyBorder="1" applyAlignment="1" applyProtection="1">
      <alignment horizontal="left" vertical="center" wrapText="1"/>
    </xf>
    <xf numFmtId="0" fontId="12" fillId="0" borderId="15" xfId="0" applyFont="1" applyFill="1" applyBorder="1" applyAlignment="1" applyProtection="1">
      <alignment horizontal="center" vertical="center"/>
    </xf>
    <xf numFmtId="0" fontId="12" fillId="0" borderId="11" xfId="0" applyFont="1" applyFill="1" applyBorder="1" applyAlignment="1" applyProtection="1">
      <alignment horizontal="center" vertical="center"/>
    </xf>
    <xf numFmtId="0" fontId="12" fillId="0" borderId="12" xfId="0" applyFont="1" applyFill="1" applyBorder="1" applyAlignment="1" applyProtection="1">
      <alignment horizontal="center" vertical="center"/>
    </xf>
    <xf numFmtId="0" fontId="13" fillId="8" borderId="0" xfId="2" applyFont="1" applyFill="1" applyBorder="1" applyAlignment="1" applyProtection="1">
      <alignment horizontal="center" vertical="center" wrapText="1"/>
      <protection locked="0"/>
    </xf>
    <xf numFmtId="0" fontId="10" fillId="0" borderId="15" xfId="2" applyFont="1" applyBorder="1" applyAlignment="1" applyProtection="1">
      <alignment horizontal="left" vertical="center" wrapText="1"/>
    </xf>
    <xf numFmtId="0" fontId="10" fillId="0" borderId="11" xfId="2" applyFont="1" applyBorder="1" applyAlignment="1" applyProtection="1">
      <alignment horizontal="left" vertical="center" wrapText="1"/>
    </xf>
    <xf numFmtId="0" fontId="10" fillId="0" borderId="12" xfId="2" applyFont="1" applyBorder="1" applyAlignment="1" applyProtection="1">
      <alignment horizontal="left" vertical="center" wrapText="1"/>
    </xf>
    <xf numFmtId="0" fontId="0" fillId="0" borderId="0" xfId="0" applyAlignment="1">
      <alignment horizontal="left" vertical="center" wrapText="1"/>
    </xf>
    <xf numFmtId="0" fontId="17" fillId="0" borderId="16" xfId="1" applyFont="1" applyFill="1" applyBorder="1" applyAlignment="1" applyProtection="1">
      <alignment horizontal="center" vertical="center" wrapText="1"/>
    </xf>
    <xf numFmtId="0" fontId="17" fillId="0" borderId="6" xfId="1" applyFont="1" applyFill="1" applyBorder="1" applyAlignment="1" applyProtection="1">
      <alignment horizontal="center" vertical="center" wrapText="1"/>
    </xf>
    <xf numFmtId="0" fontId="17" fillId="0" borderId="17" xfId="1" applyFont="1" applyFill="1" applyBorder="1" applyAlignment="1" applyProtection="1">
      <alignment horizontal="center" vertical="center" wrapText="1"/>
    </xf>
    <xf numFmtId="0" fontId="17" fillId="0" borderId="34" xfId="2" applyFont="1" applyFill="1" applyBorder="1" applyAlignment="1" applyProtection="1">
      <alignment horizontal="center"/>
    </xf>
    <xf numFmtId="0" fontId="17" fillId="0" borderId="0" xfId="2" applyFont="1" applyFill="1" applyBorder="1" applyAlignment="1" applyProtection="1">
      <alignment horizontal="center"/>
    </xf>
    <xf numFmtId="0" fontId="17" fillId="0" borderId="35" xfId="2" applyFont="1" applyFill="1" applyBorder="1" applyAlignment="1" applyProtection="1">
      <alignment horizontal="center"/>
    </xf>
    <xf numFmtId="49" fontId="16" fillId="0" borderId="36" xfId="2" applyNumberFormat="1" applyFont="1" applyFill="1" applyBorder="1" applyAlignment="1" applyProtection="1">
      <alignment horizontal="center" vertical="top"/>
    </xf>
    <xf numFmtId="49" fontId="16" fillId="0" borderId="2" xfId="2" applyNumberFormat="1" applyFont="1" applyFill="1" applyBorder="1" applyAlignment="1" applyProtection="1">
      <alignment horizontal="center" vertical="top"/>
    </xf>
    <xf numFmtId="49" fontId="16" fillId="0" borderId="37" xfId="2" applyNumberFormat="1" applyFont="1" applyFill="1" applyBorder="1" applyAlignment="1" applyProtection="1">
      <alignment horizontal="center" vertical="top"/>
    </xf>
    <xf numFmtId="0" fontId="14" fillId="0" borderId="15" xfId="2" applyFont="1" applyFill="1" applyBorder="1" applyAlignment="1" applyProtection="1">
      <alignment horizontal="left" vertical="center" wrapText="1"/>
    </xf>
    <xf numFmtId="0" fontId="14" fillId="0" borderId="11" xfId="2" applyFont="1" applyFill="1" applyBorder="1" applyAlignment="1" applyProtection="1">
      <alignment horizontal="left" vertical="center" wrapText="1"/>
    </xf>
    <xf numFmtId="0" fontId="14" fillId="0" borderId="12" xfId="2" applyFont="1" applyFill="1" applyBorder="1" applyAlignment="1" applyProtection="1">
      <alignment horizontal="left" vertical="center" wrapText="1"/>
    </xf>
    <xf numFmtId="0" fontId="9" fillId="0" borderId="1" xfId="1" applyNumberFormat="1" applyFont="1" applyFill="1" applyBorder="1" applyAlignment="1" applyProtection="1">
      <alignment horizontal="center" vertical="center" wrapText="1"/>
    </xf>
    <xf numFmtId="0" fontId="9" fillId="0" borderId="15" xfId="1" applyNumberFormat="1" applyFont="1" applyFill="1" applyBorder="1" applyAlignment="1" applyProtection="1">
      <alignment horizontal="center" vertical="center" wrapText="1"/>
    </xf>
    <xf numFmtId="0" fontId="9" fillId="0" borderId="11" xfId="1" applyNumberFormat="1" applyFont="1" applyFill="1" applyBorder="1" applyAlignment="1" applyProtection="1">
      <alignment horizontal="center" vertical="center" wrapText="1"/>
    </xf>
    <xf numFmtId="0" fontId="9" fillId="0" borderId="12" xfId="1" applyNumberFormat="1" applyFont="1" applyFill="1" applyBorder="1" applyAlignment="1" applyProtection="1">
      <alignment horizontal="center" vertical="center" wrapText="1"/>
    </xf>
    <xf numFmtId="0" fontId="5" fillId="6" borderId="1" xfId="1" applyFont="1" applyFill="1" applyBorder="1" applyAlignment="1" applyProtection="1">
      <alignment horizontal="left" vertical="center" wrapText="1"/>
    </xf>
    <xf numFmtId="177" fontId="5" fillId="0" borderId="1" xfId="1" applyNumberFormat="1" applyFont="1" applyFill="1" applyBorder="1" applyAlignment="1" applyProtection="1">
      <alignment horizontal="left" vertical="center" wrapText="1"/>
    </xf>
    <xf numFmtId="4" fontId="5" fillId="0" borderId="12" xfId="1" applyNumberFormat="1" applyFont="1" applyFill="1" applyBorder="1" applyAlignment="1" applyProtection="1">
      <alignment horizontal="left" vertical="center" wrapText="1" indent="1"/>
    </xf>
    <xf numFmtId="0" fontId="5" fillId="0" borderId="1" xfId="1" applyFont="1" applyFill="1" applyBorder="1" applyAlignment="1" applyProtection="1">
      <alignment horizontal="left" vertical="center" wrapText="1" indent="1"/>
    </xf>
    <xf numFmtId="0" fontId="5" fillId="0" borderId="12" xfId="1" applyFont="1" applyFill="1" applyBorder="1" applyAlignment="1" applyProtection="1">
      <alignment horizontal="left" vertical="center" wrapText="1" indent="1"/>
    </xf>
    <xf numFmtId="0" fontId="5" fillId="0" borderId="29" xfId="1" applyNumberFormat="1" applyFont="1" applyFill="1" applyBorder="1" applyAlignment="1" applyProtection="1">
      <alignment horizontal="center" vertical="center" wrapText="1"/>
    </xf>
    <xf numFmtId="0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2" fontId="5" fillId="0" borderId="28" xfId="1" applyNumberFormat="1" applyFont="1" applyFill="1" applyBorder="1" applyAlignment="1" applyProtection="1">
      <alignment horizontal="center" vertical="center"/>
    </xf>
    <xf numFmtId="0" fontId="17" fillId="0" borderId="33" xfId="1" applyNumberFormat="1" applyFont="1" applyFill="1" applyBorder="1" applyAlignment="1" applyProtection="1">
      <alignment horizontal="center" vertical="center" wrapText="1"/>
    </xf>
    <xf numFmtId="0" fontId="5" fillId="0" borderId="28" xfId="1" applyNumberFormat="1" applyFont="1" applyFill="1" applyBorder="1" applyAlignment="1" applyProtection="1">
      <alignment horizontal="center" vertical="center" wrapText="1"/>
    </xf>
    <xf numFmtId="202" fontId="5" fillId="0" borderId="28" xfId="1" applyNumberFormat="1" applyFont="1" applyFill="1" applyBorder="1" applyAlignment="1" applyProtection="1">
      <alignment horizontal="center" vertical="center" wrapText="1"/>
    </xf>
    <xf numFmtId="0" fontId="5" fillId="0" borderId="33" xfId="1" applyNumberFormat="1" applyFont="1" applyFill="1" applyBorder="1" applyAlignment="1" applyProtection="1">
      <alignment horizontal="center" vertical="center" wrapText="1"/>
    </xf>
    <xf numFmtId="0" fontId="14" fillId="0" borderId="15" xfId="1" applyFont="1" applyFill="1" applyBorder="1" applyAlignment="1" applyProtection="1">
      <alignment horizontal="left" vertical="center" wrapText="1"/>
    </xf>
    <xf numFmtId="0" fontId="14" fillId="0" borderId="11" xfId="1" applyFont="1" applyFill="1" applyBorder="1" applyAlignment="1" applyProtection="1">
      <alignment horizontal="left" vertical="center" wrapText="1"/>
    </xf>
    <xf numFmtId="0" fontId="14" fillId="0" borderId="12" xfId="1" applyFont="1" applyFill="1" applyBorder="1" applyAlignment="1" applyProtection="1">
      <alignment horizontal="left" vertical="center" wrapText="1"/>
    </xf>
    <xf numFmtId="49" fontId="15" fillId="7" borderId="1" xfId="1" applyNumberFormat="1" applyFont="1" applyFill="1" applyBorder="1" applyAlignment="1" applyProtection="1">
      <alignment horizontal="left" vertical="center"/>
      <protection locked="0"/>
    </xf>
    <xf numFmtId="4" fontId="5" fillId="0" borderId="15" xfId="1" applyNumberFormat="1" applyFont="1" applyFill="1" applyBorder="1" applyAlignment="1" applyProtection="1">
      <alignment horizontal="left" vertical="center" wrapText="1" indent="1"/>
    </xf>
    <xf numFmtId="4" fontId="5" fillId="0" borderId="11" xfId="1" applyNumberFormat="1" applyFont="1" applyFill="1" applyBorder="1" applyAlignment="1" applyProtection="1">
      <alignment horizontal="left" vertical="center" wrapText="1" indent="1"/>
    </xf>
    <xf numFmtId="0" fontId="15" fillId="7" borderId="1" xfId="1" applyNumberFormat="1" applyFont="1" applyFill="1" applyBorder="1" applyAlignment="1" applyProtection="1">
      <alignment horizontal="left" vertical="center"/>
      <protection locked="0"/>
    </xf>
    <xf numFmtId="49" fontId="9" fillId="0" borderId="16" xfId="1" applyNumberFormat="1" applyFont="1" applyFill="1" applyBorder="1" applyAlignment="1" applyProtection="1">
      <alignment horizontal="center" vertical="center"/>
    </xf>
    <xf numFmtId="49" fontId="9" fillId="0" borderId="6" xfId="1" applyNumberFormat="1" applyFont="1" applyFill="1" applyBorder="1" applyAlignment="1" applyProtection="1">
      <alignment horizontal="center" vertical="center"/>
    </xf>
    <xf numFmtId="49" fontId="9" fillId="0" borderId="17" xfId="1" applyNumberFormat="1" applyFont="1" applyFill="1" applyBorder="1" applyAlignment="1" applyProtection="1">
      <alignment horizontal="center" vertical="center"/>
    </xf>
    <xf numFmtId="0" fontId="5" fillId="0" borderId="18" xfId="1" applyFont="1" applyFill="1" applyBorder="1" applyAlignment="1" applyProtection="1">
      <alignment horizontal="center" vertical="center" wrapText="1"/>
    </xf>
    <xf numFmtId="0" fontId="13" fillId="0" borderId="30" xfId="1" applyFont="1" applyFill="1" applyBorder="1" applyAlignment="1" applyProtection="1">
      <alignment horizontal="left" vertical="center" wrapText="1"/>
    </xf>
    <xf numFmtId="0" fontId="13" fillId="0" borderId="31" xfId="1" applyFont="1" applyFill="1" applyBorder="1" applyAlignment="1" applyProtection="1">
      <alignment horizontal="left" vertical="center" wrapText="1"/>
    </xf>
    <xf numFmtId="0" fontId="13" fillId="0" borderId="32" xfId="1" applyFont="1" applyFill="1" applyBorder="1" applyAlignment="1" applyProtection="1">
      <alignment horizontal="left" vertical="center" wrapText="1"/>
    </xf>
    <xf numFmtId="0" fontId="15" fillId="7" borderId="15" xfId="1" applyFont="1" applyFill="1" applyBorder="1" applyAlignment="1" applyProtection="1">
      <alignment horizontal="left" vertical="center"/>
      <protection locked="0"/>
    </xf>
    <xf numFmtId="0" fontId="15" fillId="7" borderId="11" xfId="1" applyFont="1" applyFill="1" applyBorder="1" applyAlignment="1" applyProtection="1">
      <alignment horizontal="left" vertical="center"/>
      <protection locked="0"/>
    </xf>
    <xf numFmtId="0" fontId="15" fillId="7" borderId="12" xfId="1" applyFont="1" applyFill="1" applyBorder="1" applyAlignment="1" applyProtection="1">
      <alignment horizontal="left" vertical="center"/>
      <protection locked="0"/>
    </xf>
    <xf numFmtId="49" fontId="9" fillId="0" borderId="18" xfId="2" applyNumberFormat="1" applyFont="1" applyBorder="1" applyAlignment="1" applyProtection="1">
      <alignment horizontal="center" vertical="center"/>
    </xf>
    <xf numFmtId="2" fontId="5" fillId="0" borderId="1" xfId="1" applyNumberFormat="1" applyFont="1" applyFill="1" applyBorder="1" applyAlignment="1" applyProtection="1">
      <alignment horizontal="center" vertical="center" wrapText="1"/>
    </xf>
    <xf numFmtId="2" fontId="5" fillId="0" borderId="28" xfId="1" applyNumberFormat="1" applyFont="1" applyFill="1" applyBorder="1" applyAlignment="1" applyProtection="1">
      <alignment horizontal="center" vertical="center" wrapText="1"/>
    </xf>
    <xf numFmtId="0" fontId="17" fillId="0" borderId="29" xfId="1" applyNumberFormat="1" applyFont="1" applyFill="1" applyBorder="1" applyAlignment="1" applyProtection="1">
      <alignment horizontal="center" vertical="center" wrapText="1"/>
    </xf>
    <xf numFmtId="0" fontId="15" fillId="0" borderId="14" xfId="2" applyFont="1" applyBorder="1" applyAlignment="1" applyProtection="1">
      <alignment horizontal="left" vertical="top" wrapText="1"/>
    </xf>
    <xf numFmtId="0" fontId="9" fillId="0" borderId="16" xfId="1" applyNumberFormat="1" applyFont="1" applyFill="1" applyBorder="1" applyAlignment="1" applyProtection="1">
      <alignment horizontal="center" vertical="center" wrapText="1"/>
    </xf>
    <xf numFmtId="0" fontId="9" fillId="0" borderId="6" xfId="1" applyNumberFormat="1" applyFont="1" applyFill="1" applyBorder="1" applyAlignment="1" applyProtection="1">
      <alignment horizontal="center" vertical="center" wrapText="1"/>
    </xf>
    <xf numFmtId="0" fontId="9" fillId="0" borderId="17" xfId="1" applyNumberFormat="1" applyFont="1" applyFill="1" applyBorder="1" applyAlignment="1" applyProtection="1">
      <alignment horizontal="center" vertical="center" wrapText="1"/>
    </xf>
    <xf numFmtId="49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4" fontId="15" fillId="7" borderId="1" xfId="2" applyNumberFormat="1" applyFont="1" applyFill="1" applyBorder="1" applyAlignment="1" applyProtection="1">
      <alignment horizontal="right" vertical="center"/>
      <protection locked="0"/>
    </xf>
    <xf numFmtId="4" fontId="15" fillId="7" borderId="1" xfId="2" applyNumberFormat="1" applyFont="1" applyFill="1" applyBorder="1" applyAlignment="1" applyProtection="1">
      <alignment horizontal="left" vertical="center"/>
      <protection locked="0"/>
    </xf>
    <xf numFmtId="0" fontId="15" fillId="7" borderId="13" xfId="1" applyFont="1" applyFill="1" applyBorder="1" applyAlignment="1" applyProtection="1">
      <alignment horizontal="left" vertical="center"/>
      <protection locked="0"/>
    </xf>
    <xf numFmtId="0" fontId="15" fillId="7" borderId="14" xfId="1" applyFont="1" applyFill="1" applyBorder="1" applyAlignment="1" applyProtection="1">
      <alignment horizontal="left" vertical="center"/>
      <protection locked="0"/>
    </xf>
    <xf numFmtId="0" fontId="15" fillId="7" borderId="5" xfId="1" applyFont="1" applyFill="1" applyBorder="1" applyAlignment="1" applyProtection="1">
      <alignment horizontal="left" vertical="center"/>
      <protection locked="0"/>
    </xf>
    <xf numFmtId="0" fontId="15" fillId="7" borderId="7" xfId="1" applyFont="1" applyFill="1" applyBorder="1" applyAlignment="1" applyProtection="1">
      <alignment horizontal="left" vertical="center"/>
      <protection locked="0"/>
    </xf>
    <xf numFmtId="0" fontId="15" fillId="7" borderId="0" xfId="1" applyFont="1" applyFill="1" applyBorder="1" applyAlignment="1" applyProtection="1">
      <alignment horizontal="left" vertical="center"/>
      <protection locked="0"/>
    </xf>
    <xf numFmtId="0" fontId="15" fillId="7" borderId="4" xfId="1" applyFont="1" applyFill="1" applyBorder="1" applyAlignment="1" applyProtection="1">
      <alignment horizontal="left" vertical="center"/>
      <protection locked="0"/>
    </xf>
    <xf numFmtId="0" fontId="15" fillId="7" borderId="16" xfId="1" applyFont="1" applyFill="1" applyBorder="1" applyAlignment="1" applyProtection="1">
      <alignment horizontal="left" vertical="center"/>
      <protection locked="0"/>
    </xf>
    <xf numFmtId="0" fontId="15" fillId="7" borderId="17" xfId="1" applyFont="1" applyFill="1" applyBorder="1" applyAlignment="1" applyProtection="1">
      <alignment horizontal="left" vertical="center"/>
      <protection locked="0"/>
    </xf>
    <xf numFmtId="177" fontId="5" fillId="6" borderId="1" xfId="1" applyNumberFormat="1" applyFont="1" applyFill="1" applyBorder="1" applyAlignment="1" applyProtection="1">
      <alignment horizontal="left" vertical="center" wrapText="1"/>
    </xf>
    <xf numFmtId="0" fontId="9" fillId="0" borderId="16" xfId="1" applyFont="1" applyFill="1" applyBorder="1" applyAlignment="1" applyProtection="1">
      <alignment horizontal="center" vertical="center"/>
    </xf>
    <xf numFmtId="0" fontId="9" fillId="0" borderId="6" xfId="1" applyFont="1" applyFill="1" applyBorder="1" applyAlignment="1" applyProtection="1">
      <alignment horizontal="center" vertical="center"/>
    </xf>
    <xf numFmtId="0" fontId="9" fillId="0" borderId="17" xfId="1" applyFont="1" applyFill="1" applyBorder="1" applyAlignment="1" applyProtection="1">
      <alignment horizontal="center" vertical="center"/>
    </xf>
    <xf numFmtId="4" fontId="15" fillId="7" borderId="15" xfId="1" applyNumberFormat="1" applyFont="1" applyFill="1" applyBorder="1" applyAlignment="1" applyProtection="1">
      <alignment horizontal="center" vertical="center" wrapText="1"/>
      <protection locked="0"/>
    </xf>
    <xf numFmtId="4" fontId="15" fillId="7" borderId="11" xfId="1" applyNumberFormat="1" applyFont="1" applyFill="1" applyBorder="1" applyAlignment="1" applyProtection="1">
      <alignment horizontal="center" vertical="center" wrapText="1"/>
      <protection locked="0"/>
    </xf>
    <xf numFmtId="4" fontId="15" fillId="7" borderId="12" xfId="1" applyNumberFormat="1" applyFont="1" applyFill="1" applyBorder="1" applyAlignment="1" applyProtection="1">
      <alignment horizontal="center" vertical="center" wrapText="1"/>
      <protection locked="0"/>
    </xf>
    <xf numFmtId="204" fontId="15" fillId="7" borderId="15" xfId="1" applyNumberFormat="1" applyFont="1" applyFill="1" applyBorder="1" applyAlignment="1" applyProtection="1">
      <alignment horizontal="center" vertical="center" wrapText="1"/>
      <protection locked="0"/>
    </xf>
    <xf numFmtId="204" fontId="15" fillId="7" borderId="12" xfId="1" applyNumberFormat="1" applyFont="1" applyFill="1" applyBorder="1" applyAlignment="1" applyProtection="1">
      <alignment horizontal="center" vertical="center" wrapText="1"/>
      <protection locked="0"/>
    </xf>
    <xf numFmtId="0" fontId="15" fillId="7" borderId="15" xfId="1" applyFont="1" applyFill="1" applyBorder="1" applyAlignment="1" applyProtection="1">
      <alignment horizontal="left" vertical="center" wrapText="1"/>
      <protection locked="0"/>
    </xf>
    <xf numFmtId="0" fontId="15" fillId="7" borderId="11" xfId="1" applyFont="1" applyFill="1" applyBorder="1" applyAlignment="1" applyProtection="1">
      <alignment horizontal="left" vertical="center" wrapText="1"/>
      <protection locked="0"/>
    </xf>
    <xf numFmtId="0" fontId="15" fillId="7" borderId="12" xfId="1" applyFont="1" applyFill="1" applyBorder="1" applyAlignment="1" applyProtection="1">
      <alignment horizontal="left" vertical="center" wrapText="1"/>
      <protection locked="0"/>
    </xf>
    <xf numFmtId="204" fontId="5" fillId="0" borderId="1" xfId="1" applyNumberFormat="1" applyFont="1" applyFill="1" applyBorder="1" applyAlignment="1" applyProtection="1">
      <alignment horizontal="left" vertical="center" wrapText="1"/>
    </xf>
    <xf numFmtId="204" fontId="5" fillId="0" borderId="15" xfId="1" applyNumberFormat="1" applyFont="1" applyFill="1" applyBorder="1" applyAlignment="1" applyProtection="1">
      <alignment horizontal="left" vertical="center" wrapText="1"/>
    </xf>
    <xf numFmtId="204" fontId="5" fillId="0" borderId="11" xfId="1" applyNumberFormat="1" applyFont="1" applyFill="1" applyBorder="1" applyAlignment="1" applyProtection="1">
      <alignment horizontal="left" vertical="center" wrapText="1"/>
    </xf>
    <xf numFmtId="204" fontId="5" fillId="0" borderId="12" xfId="1" applyNumberFormat="1" applyFont="1" applyFill="1" applyBorder="1" applyAlignment="1" applyProtection="1">
      <alignment horizontal="left" vertical="center" wrapText="1"/>
    </xf>
    <xf numFmtId="204" fontId="5" fillId="6" borderId="1" xfId="1" applyNumberFormat="1" applyFont="1" applyFill="1" applyBorder="1" applyAlignment="1" applyProtection="1">
      <alignment horizontal="center" vertical="center" wrapText="1"/>
    </xf>
    <xf numFmtId="1" fontId="15" fillId="7" borderId="1" xfId="1" applyNumberFormat="1" applyFont="1" applyFill="1" applyBorder="1" applyAlignment="1" applyProtection="1">
      <alignment horizontal="center" vertical="center" wrapText="1"/>
      <protection locked="0"/>
    </xf>
    <xf numFmtId="204" fontId="5" fillId="6" borderId="1" xfId="1" applyNumberFormat="1" applyFont="1" applyFill="1" applyBorder="1" applyAlignment="1" applyProtection="1">
      <alignment horizontal="left" vertical="center" wrapText="1"/>
    </xf>
    <xf numFmtId="4" fontId="15" fillId="6" borderId="1" xfId="1" applyNumberFormat="1" applyFont="1" applyFill="1" applyBorder="1" applyAlignment="1" applyProtection="1">
      <alignment horizontal="center" vertical="center"/>
    </xf>
    <xf numFmtId="14" fontId="23" fillId="7" borderId="16" xfId="1" applyNumberFormat="1" applyFont="1" applyFill="1" applyBorder="1" applyAlignment="1" applyProtection="1">
      <alignment horizontal="left" vertical="center" wrapText="1"/>
      <protection locked="0"/>
    </xf>
    <xf numFmtId="14" fontId="23" fillId="7" borderId="6" xfId="1" applyNumberFormat="1" applyFont="1" applyFill="1" applyBorder="1" applyAlignment="1" applyProtection="1">
      <alignment horizontal="left" vertical="center" wrapText="1"/>
      <protection locked="0"/>
    </xf>
    <xf numFmtId="14" fontId="23" fillId="7" borderId="17" xfId="1" applyNumberFormat="1" applyFont="1" applyFill="1" applyBorder="1" applyAlignment="1" applyProtection="1">
      <alignment horizontal="left" vertical="center" wrapText="1"/>
      <protection locked="0"/>
    </xf>
    <xf numFmtId="2" fontId="15" fillId="6" borderId="1" xfId="1" applyNumberFormat="1" applyFont="1" applyFill="1" applyBorder="1" applyAlignment="1" applyProtection="1">
      <alignment horizontal="center" vertical="center" shrinkToFit="1"/>
    </xf>
    <xf numFmtId="4" fontId="15" fillId="7" borderId="1" xfId="1" applyNumberFormat="1" applyFont="1" applyFill="1" applyBorder="1" applyAlignment="1" applyProtection="1">
      <alignment horizontal="right" vertical="center" wrapText="1"/>
      <protection locked="0"/>
    </xf>
    <xf numFmtId="4" fontId="5" fillId="3" borderId="15" xfId="1" applyNumberFormat="1" applyFont="1" applyFill="1" applyBorder="1" applyAlignment="1" applyProtection="1">
      <alignment horizontal="center" vertical="center" wrapText="1"/>
    </xf>
    <xf numFmtId="4" fontId="5" fillId="3" borderId="11" xfId="1" applyNumberFormat="1" applyFont="1" applyFill="1" applyBorder="1" applyAlignment="1" applyProtection="1">
      <alignment horizontal="center" vertical="center" wrapText="1"/>
    </xf>
    <xf numFmtId="4" fontId="5" fillId="3" borderId="12" xfId="1" applyNumberFormat="1" applyFont="1" applyFill="1" applyBorder="1" applyAlignment="1" applyProtection="1">
      <alignment horizontal="center" vertical="center" wrapText="1"/>
    </xf>
    <xf numFmtId="0" fontId="15" fillId="7" borderId="1" xfId="1" applyNumberFormat="1" applyFont="1" applyFill="1" applyBorder="1" applyAlignment="1" applyProtection="1">
      <alignment horizontal="left" vertical="center" wrapText="1"/>
      <protection locked="0"/>
    </xf>
    <xf numFmtId="49" fontId="9" fillId="4" borderId="15" xfId="1" applyNumberFormat="1" applyFont="1" applyFill="1" applyBorder="1" applyAlignment="1" applyProtection="1">
      <alignment horizontal="center" vertical="center" wrapText="1"/>
      <protection locked="0"/>
    </xf>
    <xf numFmtId="49" fontId="9" fillId="4" borderId="11" xfId="1" applyNumberFormat="1" applyFont="1" applyFill="1" applyBorder="1" applyAlignment="1" applyProtection="1">
      <alignment horizontal="center" vertical="center" wrapText="1"/>
      <protection locked="0"/>
    </xf>
    <xf numFmtId="49" fontId="9" fillId="4" borderId="12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15" xfId="1" applyFont="1" applyFill="1" applyBorder="1" applyAlignment="1" applyProtection="1">
      <alignment horizontal="left" vertical="center" wrapText="1" indent="1"/>
    </xf>
    <xf numFmtId="0" fontId="5" fillId="0" borderId="11" xfId="1" applyFont="1" applyFill="1" applyBorder="1" applyAlignment="1" applyProtection="1">
      <alignment horizontal="left" vertical="center" wrapText="1" indent="1"/>
    </xf>
    <xf numFmtId="0" fontId="9" fillId="4" borderId="1" xfId="1" applyFont="1" applyFill="1" applyBorder="1" applyAlignment="1" applyProtection="1">
      <alignment horizontal="center" vertical="center"/>
      <protection locked="0"/>
    </xf>
    <xf numFmtId="4" fontId="5" fillId="0" borderId="6" xfId="1" applyNumberFormat="1" applyFont="1" applyFill="1" applyBorder="1" applyAlignment="1" applyProtection="1">
      <alignment horizontal="left" vertical="center" wrapText="1" indent="1"/>
    </xf>
    <xf numFmtId="4" fontId="5" fillId="0" borderId="17" xfId="1" applyNumberFormat="1" applyFont="1" applyFill="1" applyBorder="1" applyAlignment="1" applyProtection="1">
      <alignment horizontal="left" vertical="center" wrapText="1" indent="1"/>
    </xf>
    <xf numFmtId="4" fontId="5" fillId="0" borderId="16" xfId="1" applyNumberFormat="1" applyFont="1" applyFill="1" applyBorder="1" applyAlignment="1" applyProtection="1">
      <alignment horizontal="left" vertical="center" wrapText="1" indent="1"/>
    </xf>
    <xf numFmtId="4" fontId="15" fillId="7" borderId="25" xfId="2" applyNumberFormat="1" applyFont="1" applyFill="1" applyBorder="1" applyAlignment="1" applyProtection="1">
      <alignment horizontal="center" vertical="center"/>
      <protection locked="0"/>
    </xf>
    <xf numFmtId="4" fontId="15" fillId="7" borderId="26" xfId="2" applyNumberFormat="1" applyFont="1" applyFill="1" applyBorder="1" applyAlignment="1" applyProtection="1">
      <alignment horizontal="center" vertical="center"/>
      <protection locked="0"/>
    </xf>
    <xf numFmtId="4" fontId="15" fillId="7" borderId="27" xfId="2" applyNumberFormat="1" applyFont="1" applyFill="1" applyBorder="1" applyAlignment="1" applyProtection="1">
      <alignment horizontal="center" vertical="center"/>
      <protection locked="0"/>
    </xf>
    <xf numFmtId="199" fontId="15" fillId="0" borderId="1" xfId="2" applyNumberFormat="1" applyFont="1" applyFill="1" applyBorder="1" applyAlignment="1" applyProtection="1">
      <alignment horizontal="right" vertical="center"/>
    </xf>
    <xf numFmtId="0" fontId="5" fillId="0" borderId="1" xfId="1" applyNumberFormat="1" applyFont="1" applyFill="1" applyBorder="1" applyAlignment="1" applyProtection="1">
      <alignment horizontal="left" vertical="center" wrapText="1"/>
    </xf>
    <xf numFmtId="4" fontId="17" fillId="0" borderId="1" xfId="1" applyNumberFormat="1" applyFont="1" applyFill="1" applyBorder="1" applyAlignment="1" applyProtection="1">
      <alignment horizontal="right" vertical="center" wrapText="1"/>
    </xf>
    <xf numFmtId="49" fontId="9" fillId="4" borderId="18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16" xfId="1" applyFont="1" applyFill="1" applyBorder="1" applyAlignment="1" applyProtection="1">
      <alignment horizontal="left" vertical="center" wrapText="1"/>
    </xf>
    <xf numFmtId="203" fontId="23" fillId="7" borderId="1" xfId="1" applyNumberFormat="1" applyFont="1" applyFill="1" applyBorder="1" applyAlignment="1" applyProtection="1">
      <alignment horizontal="center" vertical="center" wrapText="1"/>
      <protection locked="0"/>
    </xf>
    <xf numFmtId="0" fontId="38" fillId="0" borderId="16" xfId="1" applyFont="1" applyFill="1" applyBorder="1" applyAlignment="1" applyProtection="1">
      <alignment horizontal="center" vertical="top" wrapText="1"/>
    </xf>
    <xf numFmtId="0" fontId="38" fillId="0" borderId="17" xfId="1" applyFont="1" applyFill="1" applyBorder="1" applyAlignment="1" applyProtection="1">
      <alignment horizontal="center" vertical="top" wrapText="1"/>
    </xf>
    <xf numFmtId="0" fontId="37" fillId="0" borderId="16" xfId="1" quotePrefix="1" applyFont="1" applyFill="1" applyBorder="1" applyAlignment="1" applyProtection="1">
      <alignment horizontal="center" vertical="top" wrapText="1"/>
    </xf>
    <xf numFmtId="0" fontId="37" fillId="0" borderId="17" xfId="1" applyFont="1" applyFill="1" applyBorder="1" applyAlignment="1" applyProtection="1">
      <alignment horizontal="center" vertical="top" wrapText="1"/>
    </xf>
    <xf numFmtId="49" fontId="9" fillId="0" borderId="15" xfId="1" applyNumberFormat="1" applyFont="1" applyFill="1" applyBorder="1" applyAlignment="1" applyProtection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214" fontId="23" fillId="7" borderId="1" xfId="1" applyNumberFormat="1" applyFont="1" applyFill="1" applyBorder="1" applyAlignment="1" applyProtection="1">
      <alignment horizontal="center" vertical="center" wrapText="1"/>
      <protection locked="0"/>
    </xf>
    <xf numFmtId="0" fontId="37" fillId="0" borderId="16" xfId="1" applyFont="1" applyFill="1" applyBorder="1" applyAlignment="1" applyProtection="1">
      <alignment horizontal="center" vertical="top" wrapText="1"/>
    </xf>
    <xf numFmtId="0" fontId="23" fillId="7" borderId="19" xfId="1" applyFont="1" applyFill="1" applyBorder="1" applyAlignment="1" applyProtection="1">
      <alignment horizontal="center" vertical="center" wrapText="1"/>
      <protection locked="0"/>
    </xf>
    <xf numFmtId="0" fontId="23" fillId="7" borderId="20" xfId="1" applyFont="1" applyFill="1" applyBorder="1" applyAlignment="1" applyProtection="1">
      <alignment horizontal="center" vertical="center" wrapText="1"/>
      <protection locked="0"/>
    </xf>
    <xf numFmtId="0" fontId="23" fillId="7" borderId="21" xfId="1" applyFont="1" applyFill="1" applyBorder="1" applyAlignment="1" applyProtection="1">
      <alignment horizontal="center" vertical="center" wrapText="1"/>
      <protection locked="0"/>
    </xf>
    <xf numFmtId="203" fontId="23" fillId="0" borderId="1" xfId="1" applyNumberFormat="1" applyFont="1" applyFill="1" applyBorder="1" applyAlignment="1" applyProtection="1">
      <alignment horizontal="center" vertical="center" wrapText="1"/>
      <protection locked="0"/>
    </xf>
    <xf numFmtId="209" fontId="15" fillId="7" borderId="15" xfId="1" applyNumberFormat="1" applyFont="1" applyFill="1" applyBorder="1" applyAlignment="1" applyProtection="1">
      <alignment horizontal="left" vertical="center"/>
      <protection locked="0"/>
    </xf>
    <xf numFmtId="209" fontId="15" fillId="7" borderId="11" xfId="1" applyNumberFormat="1" applyFont="1" applyFill="1" applyBorder="1" applyAlignment="1" applyProtection="1">
      <alignment horizontal="left" vertical="center"/>
      <protection locked="0"/>
    </xf>
    <xf numFmtId="209" fontId="15" fillId="7" borderId="12" xfId="1" applyNumberFormat="1" applyFont="1" applyFill="1" applyBorder="1" applyAlignment="1" applyProtection="1">
      <alignment horizontal="left" vertical="center"/>
      <protection locked="0"/>
    </xf>
    <xf numFmtId="0" fontId="17" fillId="0" borderId="13" xfId="1" applyFont="1" applyFill="1" applyBorder="1" applyAlignment="1" applyProtection="1">
      <alignment horizontal="left"/>
    </xf>
    <xf numFmtId="0" fontId="17" fillId="0" borderId="14" xfId="1" applyFont="1" applyFill="1" applyBorder="1" applyAlignment="1" applyProtection="1">
      <alignment horizontal="left"/>
    </xf>
    <xf numFmtId="204" fontId="5" fillId="6" borderId="15" xfId="1" quotePrefix="1" applyNumberFormat="1" applyFont="1" applyFill="1" applyBorder="1" applyAlignment="1" applyProtection="1">
      <alignment horizontal="center" vertical="center" wrapText="1"/>
    </xf>
    <xf numFmtId="204" fontId="5" fillId="6" borderId="11" xfId="1" quotePrefix="1" applyNumberFormat="1" applyFont="1" applyFill="1" applyBorder="1" applyAlignment="1" applyProtection="1">
      <alignment horizontal="center" vertical="center" wrapText="1"/>
    </xf>
    <xf numFmtId="204" fontId="5" fillId="6" borderId="12" xfId="1" quotePrefix="1" applyNumberFormat="1" applyFont="1" applyFill="1" applyBorder="1" applyAlignment="1" applyProtection="1">
      <alignment horizontal="center" vertical="center" wrapText="1"/>
    </xf>
    <xf numFmtId="4" fontId="23" fillId="6" borderId="13" xfId="1" applyNumberFormat="1" applyFont="1" applyFill="1" applyBorder="1" applyAlignment="1" applyProtection="1">
      <alignment horizontal="center" vertical="center" wrapText="1"/>
    </xf>
    <xf numFmtId="4" fontId="23" fillId="6" borderId="14" xfId="1" applyNumberFormat="1" applyFont="1" applyFill="1" applyBorder="1" applyAlignment="1" applyProtection="1">
      <alignment horizontal="center" vertical="center" wrapText="1"/>
    </xf>
    <xf numFmtId="4" fontId="23" fillId="6" borderId="5" xfId="1" applyNumberFormat="1" applyFont="1" applyFill="1" applyBorder="1" applyAlignment="1" applyProtection="1">
      <alignment horizontal="center" vertical="center" wrapText="1"/>
    </xf>
    <xf numFmtId="4" fontId="23" fillId="11" borderId="13" xfId="1" applyNumberFormat="1" applyFont="1" applyFill="1" applyBorder="1" applyAlignment="1" applyProtection="1">
      <alignment horizontal="center" vertical="center" wrapText="1"/>
      <protection locked="0"/>
    </xf>
    <xf numFmtId="4" fontId="23" fillId="11" borderId="14" xfId="1" applyNumberFormat="1" applyFont="1" applyFill="1" applyBorder="1" applyAlignment="1" applyProtection="1">
      <alignment horizontal="center" vertical="center" wrapText="1"/>
      <protection locked="0"/>
    </xf>
    <xf numFmtId="210" fontId="15" fillId="0" borderId="15" xfId="1" applyNumberFormat="1" applyFont="1" applyFill="1" applyBorder="1" applyAlignment="1" applyProtection="1">
      <alignment horizontal="center" vertical="center"/>
    </xf>
    <xf numFmtId="210" fontId="15" fillId="0" borderId="11" xfId="1" applyNumberFormat="1" applyFont="1" applyFill="1" applyBorder="1" applyAlignment="1" applyProtection="1">
      <alignment horizontal="center" vertical="center"/>
    </xf>
    <xf numFmtId="210" fontId="15" fillId="0" borderId="12" xfId="1" applyNumberFormat="1" applyFont="1" applyFill="1" applyBorder="1" applyAlignment="1" applyProtection="1">
      <alignment horizontal="center" vertical="center"/>
    </xf>
    <xf numFmtId="0" fontId="15" fillId="0" borderId="11" xfId="1" applyFont="1" applyFill="1" applyBorder="1" applyAlignment="1" applyProtection="1">
      <alignment horizontal="left" vertical="center"/>
    </xf>
    <xf numFmtId="0" fontId="15" fillId="0" borderId="12" xfId="1" applyFont="1" applyFill="1" applyBorder="1" applyAlignment="1" applyProtection="1">
      <alignment horizontal="left" vertical="center"/>
    </xf>
    <xf numFmtId="0" fontId="15" fillId="0" borderId="15" xfId="1" applyFont="1" applyFill="1" applyBorder="1" applyAlignment="1" applyProtection="1">
      <alignment horizontal="left" vertical="center"/>
    </xf>
    <xf numFmtId="3" fontId="15" fillId="0" borderId="16" xfId="1" applyNumberFormat="1" applyFont="1" applyFill="1" applyBorder="1" applyAlignment="1" applyProtection="1">
      <alignment horizontal="left" vertical="center"/>
    </xf>
    <xf numFmtId="3" fontId="15" fillId="0" borderId="6" xfId="1" applyNumberFormat="1" applyFont="1" applyFill="1" applyBorder="1" applyAlignment="1" applyProtection="1">
      <alignment horizontal="left" vertical="center"/>
    </xf>
    <xf numFmtId="3" fontId="15" fillId="0" borderId="17" xfId="1" applyNumberFormat="1" applyFont="1" applyFill="1" applyBorder="1" applyAlignment="1" applyProtection="1">
      <alignment horizontal="left" vertical="center"/>
    </xf>
    <xf numFmtId="3" fontId="15" fillId="0" borderId="1" xfId="1" applyNumberFormat="1" applyFont="1" applyFill="1" applyBorder="1" applyAlignment="1" applyProtection="1">
      <alignment horizontal="left" vertical="center"/>
    </xf>
    <xf numFmtId="0" fontId="15" fillId="0" borderId="15" xfId="1" applyFont="1" applyFill="1" applyBorder="1" applyAlignment="1" applyProtection="1">
      <alignment horizontal="left" vertical="center" wrapText="1"/>
    </xf>
    <xf numFmtId="0" fontId="15" fillId="0" borderId="11" xfId="1" applyFont="1" applyFill="1" applyBorder="1" applyAlignment="1" applyProtection="1">
      <alignment horizontal="left" vertical="center" wrapText="1"/>
    </xf>
    <xf numFmtId="0" fontId="15" fillId="0" borderId="12" xfId="1" applyFont="1" applyFill="1" applyBorder="1" applyAlignment="1" applyProtection="1">
      <alignment horizontal="left" vertical="center" wrapText="1"/>
    </xf>
    <xf numFmtId="0" fontId="15" fillId="0" borderId="1" xfId="1" applyFont="1" applyFill="1" applyBorder="1" applyAlignment="1" applyProtection="1">
      <alignment horizontal="left" vertical="center"/>
    </xf>
    <xf numFmtId="4" fontId="15" fillId="0" borderId="1" xfId="1" applyNumberFormat="1" applyFont="1" applyFill="1" applyBorder="1" applyAlignment="1" applyProtection="1">
      <alignment horizontal="left" vertical="center"/>
    </xf>
    <xf numFmtId="194" fontId="5" fillId="0" borderId="15" xfId="1" applyNumberFormat="1" applyFont="1" applyFill="1" applyBorder="1" applyAlignment="1" applyProtection="1">
      <alignment horizontal="center" vertical="center" shrinkToFit="1"/>
    </xf>
    <xf numFmtId="194" fontId="5" fillId="0" borderId="12" xfId="1" applyNumberFormat="1" applyFont="1" applyFill="1" applyBorder="1" applyAlignment="1" applyProtection="1">
      <alignment horizontal="center" vertical="center" shrinkToFit="1"/>
    </xf>
  </cellXfs>
  <cellStyles count="3">
    <cellStyle name="Normal" xfId="0" builtinId="0"/>
    <cellStyle name="Normal_24DefProposta de construção de unidade isolada- v23" xfId="1"/>
    <cellStyle name="Normal_LAE-OGU" xfId="2"/>
  </cellStyles>
  <dxfs count="43">
    <dxf>
      <font>
        <b/>
        <i val="0"/>
        <condense val="0"/>
        <extend val="0"/>
        <color indexed="63"/>
      </font>
      <fill>
        <patternFill patternType="darkGrid">
          <fgColor indexed="22"/>
        </patternFill>
      </fill>
    </dxf>
    <dxf>
      <font>
        <b/>
        <i val="0"/>
        <condense val="0"/>
        <extend val="0"/>
        <color indexed="63"/>
      </font>
      <fill>
        <patternFill patternType="darkGrid">
          <fgColor indexed="22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27"/>
      </font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27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  <fill>
        <patternFill patternType="none"/>
      </fill>
    </dxf>
    <dxf>
      <fill>
        <patternFill patternType="darkGrid"/>
      </fill>
    </dxf>
    <dxf>
      <fill>
        <patternFill patternType="darkGrid"/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 patternType="darkGrid"/>
      </fill>
    </dxf>
    <dxf>
      <fill>
        <patternFill patternType="darkGrid"/>
      </fill>
    </dxf>
    <dxf>
      <fill>
        <patternFill patternType="darkGrid"/>
      </fill>
    </dxf>
    <dxf>
      <fill>
        <patternFill patternType="darkGrid"/>
      </fill>
    </dxf>
    <dxf>
      <fill>
        <patternFill patternType="darkGrid"/>
      </fill>
    </dxf>
    <dxf>
      <fill>
        <patternFill patternType="darkGrid"/>
      </fill>
    </dxf>
    <dxf>
      <fill>
        <patternFill patternType="darkGrid"/>
      </fill>
    </dxf>
    <dxf>
      <fill>
        <patternFill patternType="darkGrid"/>
      </fill>
    </dxf>
    <dxf>
      <fill>
        <patternFill patternType="darkGrid"/>
      </fill>
    </dxf>
    <dxf>
      <fill>
        <patternFill patternType="darkGrid"/>
      </fill>
    </dxf>
    <dxf>
      <fill>
        <patternFill patternType="darkGrid"/>
      </fill>
    </dxf>
    <dxf>
      <fill>
        <patternFill patternType="darkGrid"/>
      </fill>
    </dxf>
    <dxf>
      <font>
        <condense val="0"/>
        <extend val="0"/>
        <color indexed="9"/>
      </font>
      <fill>
        <patternFill>
          <bgColor indexed="41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63"/>
      </font>
      <fill>
        <patternFill patternType="darkGrid">
          <fgColor indexed="22"/>
        </patternFill>
      </fill>
    </dxf>
    <dxf>
      <font>
        <b/>
        <i val="0"/>
        <condense val="0"/>
        <extend val="0"/>
        <color indexed="63"/>
      </font>
      <fill>
        <patternFill patternType="darkGrid">
          <fgColor indexed="22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41"/>
        </patternFill>
      </fill>
    </dxf>
    <dxf>
      <font>
        <condense val="0"/>
        <extend val="0"/>
        <color indexed="27"/>
      </font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27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  <fill>
        <patternFill patternType="none"/>
      </fill>
    </dxf>
    <dxf>
      <fill>
        <patternFill patternType="darkGrid"/>
      </fill>
    </dxf>
    <dxf>
      <fill>
        <patternFill patternType="darkGrid"/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32</xdr:row>
      <xdr:rowOff>114300</xdr:rowOff>
    </xdr:from>
    <xdr:to>
      <xdr:col>12</xdr:col>
      <xdr:colOff>9525</xdr:colOff>
      <xdr:row>35</xdr:row>
      <xdr:rowOff>123825</xdr:rowOff>
    </xdr:to>
    <xdr:pic macro="[0]!VeriAWP">
      <xdr:nvPicPr>
        <xdr:cNvPr id="42165" name="lcaixa" descr="Logo_CAIXA.gi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4533900"/>
          <a:ext cx="619125" cy="304800"/>
        </a:xfrm>
        <a:prstGeom prst="rect">
          <a:avLst/>
        </a:prstGeom>
        <a:noFill/>
        <a:ln w="50800">
          <a:solidFill>
            <a:srgbClr val="FFFFFF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6350</xdr:colOff>
      <xdr:row>315</xdr:row>
      <xdr:rowOff>0</xdr:rowOff>
    </xdr:from>
    <xdr:to>
      <xdr:col>37</xdr:col>
      <xdr:colOff>121929</xdr:colOff>
      <xdr:row>315</xdr:row>
      <xdr:rowOff>0</xdr:rowOff>
    </xdr:to>
    <xdr:sp macro="" textlink="">
      <xdr:nvSpPr>
        <xdr:cNvPr id="13314" name="Text Box 2"/>
        <xdr:cNvSpPr txBox="1">
          <a:spLocks noChangeArrowheads="1"/>
        </xdr:cNvSpPr>
      </xdr:nvSpPr>
      <xdr:spPr bwMode="auto">
        <a:xfrm>
          <a:off x="228600" y="37709475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404</xdr:row>
      <xdr:rowOff>0</xdr:rowOff>
    </xdr:from>
    <xdr:to>
      <xdr:col>43</xdr:col>
      <xdr:colOff>0</xdr:colOff>
      <xdr:row>404</xdr:row>
      <xdr:rowOff>0</xdr:rowOff>
    </xdr:to>
    <xdr:sp macro="" textlink="">
      <xdr:nvSpPr>
        <xdr:cNvPr id="42167" name="Rectangle 3"/>
        <xdr:cNvSpPr>
          <a:spLocks noChangeArrowheads="1"/>
        </xdr:cNvSpPr>
      </xdr:nvSpPr>
      <xdr:spPr bwMode="auto">
        <a:xfrm>
          <a:off x="5591175" y="365855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404</xdr:row>
      <xdr:rowOff>0</xdr:rowOff>
    </xdr:from>
    <xdr:to>
      <xdr:col>44</xdr:col>
      <xdr:colOff>19050</xdr:colOff>
      <xdr:row>404</xdr:row>
      <xdr:rowOff>0</xdr:rowOff>
    </xdr:to>
    <xdr:sp macro="" textlink="">
      <xdr:nvSpPr>
        <xdr:cNvPr id="42168" name="Rectangle 4"/>
        <xdr:cNvSpPr>
          <a:spLocks noChangeArrowheads="1"/>
        </xdr:cNvSpPr>
      </xdr:nvSpPr>
      <xdr:spPr bwMode="auto">
        <a:xfrm>
          <a:off x="5705475" y="365855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6350</xdr:colOff>
      <xdr:row>315</xdr:row>
      <xdr:rowOff>0</xdr:rowOff>
    </xdr:from>
    <xdr:to>
      <xdr:col>37</xdr:col>
      <xdr:colOff>121929</xdr:colOff>
      <xdr:row>315</xdr:row>
      <xdr:rowOff>0</xdr:rowOff>
    </xdr:to>
    <xdr:sp macro="" textlink="">
      <xdr:nvSpPr>
        <xdr:cNvPr id="13317" name="Text Box 5"/>
        <xdr:cNvSpPr txBox="1">
          <a:spLocks noChangeArrowheads="1"/>
        </xdr:cNvSpPr>
      </xdr:nvSpPr>
      <xdr:spPr bwMode="auto">
        <a:xfrm>
          <a:off x="228600" y="37709475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404</xdr:row>
      <xdr:rowOff>0</xdr:rowOff>
    </xdr:from>
    <xdr:to>
      <xdr:col>44</xdr:col>
      <xdr:colOff>19050</xdr:colOff>
      <xdr:row>404</xdr:row>
      <xdr:rowOff>0</xdr:rowOff>
    </xdr:to>
    <xdr:sp macro="" textlink="">
      <xdr:nvSpPr>
        <xdr:cNvPr id="42170" name="Rectangle 6"/>
        <xdr:cNvSpPr>
          <a:spLocks noChangeArrowheads="1"/>
        </xdr:cNvSpPr>
      </xdr:nvSpPr>
      <xdr:spPr bwMode="auto">
        <a:xfrm>
          <a:off x="5705475" y="365855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6350</xdr:colOff>
      <xdr:row>95</xdr:row>
      <xdr:rowOff>35594</xdr:rowOff>
    </xdr:from>
    <xdr:to>
      <xdr:col>29</xdr:col>
      <xdr:colOff>131430</xdr:colOff>
      <xdr:row>95</xdr:row>
      <xdr:rowOff>35594</xdr:rowOff>
    </xdr:to>
    <xdr:sp macro="" textlink="">
      <xdr:nvSpPr>
        <xdr:cNvPr id="13324" name="Text Box 12"/>
        <xdr:cNvSpPr txBox="1">
          <a:spLocks noChangeArrowheads="1"/>
        </xdr:cNvSpPr>
      </xdr:nvSpPr>
      <xdr:spPr bwMode="auto">
        <a:xfrm>
          <a:off x="228600" y="10067925"/>
          <a:ext cx="34480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7</xdr:col>
      <xdr:colOff>6350</xdr:colOff>
      <xdr:row>95</xdr:row>
      <xdr:rowOff>35594</xdr:rowOff>
    </xdr:from>
    <xdr:to>
      <xdr:col>29</xdr:col>
      <xdr:colOff>131430</xdr:colOff>
      <xdr:row>95</xdr:row>
      <xdr:rowOff>35594</xdr:rowOff>
    </xdr:to>
    <xdr:sp macro="" textlink="">
      <xdr:nvSpPr>
        <xdr:cNvPr id="13327" name="Text Box 15"/>
        <xdr:cNvSpPr txBox="1">
          <a:spLocks noChangeArrowheads="1"/>
        </xdr:cNvSpPr>
      </xdr:nvSpPr>
      <xdr:spPr bwMode="auto">
        <a:xfrm>
          <a:off x="228600" y="10067925"/>
          <a:ext cx="34480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7</xdr:col>
      <xdr:colOff>6350</xdr:colOff>
      <xdr:row>315</xdr:row>
      <xdr:rowOff>0</xdr:rowOff>
    </xdr:from>
    <xdr:to>
      <xdr:col>37</xdr:col>
      <xdr:colOff>121929</xdr:colOff>
      <xdr:row>315</xdr:row>
      <xdr:rowOff>0</xdr:rowOff>
    </xdr:to>
    <xdr:sp macro="" textlink="">
      <xdr:nvSpPr>
        <xdr:cNvPr id="13319" name="Text Box 7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404</xdr:row>
      <xdr:rowOff>0</xdr:rowOff>
    </xdr:from>
    <xdr:to>
      <xdr:col>43</xdr:col>
      <xdr:colOff>0</xdr:colOff>
      <xdr:row>404</xdr:row>
      <xdr:rowOff>0</xdr:rowOff>
    </xdr:to>
    <xdr:sp macro="" textlink="">
      <xdr:nvSpPr>
        <xdr:cNvPr id="42174" name="Rectangle 8"/>
        <xdr:cNvSpPr>
          <a:spLocks noChangeArrowheads="1"/>
        </xdr:cNvSpPr>
      </xdr:nvSpPr>
      <xdr:spPr bwMode="auto">
        <a:xfrm>
          <a:off x="5591175" y="365855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404</xdr:row>
      <xdr:rowOff>0</xdr:rowOff>
    </xdr:from>
    <xdr:to>
      <xdr:col>44</xdr:col>
      <xdr:colOff>19050</xdr:colOff>
      <xdr:row>404</xdr:row>
      <xdr:rowOff>0</xdr:rowOff>
    </xdr:to>
    <xdr:sp macro="" textlink="">
      <xdr:nvSpPr>
        <xdr:cNvPr id="42175" name="Rectangle 9"/>
        <xdr:cNvSpPr>
          <a:spLocks noChangeArrowheads="1"/>
        </xdr:cNvSpPr>
      </xdr:nvSpPr>
      <xdr:spPr bwMode="auto">
        <a:xfrm>
          <a:off x="5705475" y="365855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6350</xdr:colOff>
      <xdr:row>315</xdr:row>
      <xdr:rowOff>0</xdr:rowOff>
    </xdr:from>
    <xdr:to>
      <xdr:col>37</xdr:col>
      <xdr:colOff>121929</xdr:colOff>
      <xdr:row>315</xdr:row>
      <xdr:rowOff>0</xdr:rowOff>
    </xdr:to>
    <xdr:sp macro="" textlink="">
      <xdr:nvSpPr>
        <xdr:cNvPr id="13322" name="Text Box 10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404</xdr:row>
      <xdr:rowOff>0</xdr:rowOff>
    </xdr:from>
    <xdr:to>
      <xdr:col>44</xdr:col>
      <xdr:colOff>19050</xdr:colOff>
      <xdr:row>404</xdr:row>
      <xdr:rowOff>0</xdr:rowOff>
    </xdr:to>
    <xdr:sp macro="" textlink="">
      <xdr:nvSpPr>
        <xdr:cNvPr id="42177" name="Rectangle 11"/>
        <xdr:cNvSpPr>
          <a:spLocks noChangeArrowheads="1"/>
        </xdr:cNvSpPr>
      </xdr:nvSpPr>
      <xdr:spPr bwMode="auto">
        <a:xfrm>
          <a:off x="5705475" y="365855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6350</xdr:colOff>
      <xdr:row>315</xdr:row>
      <xdr:rowOff>0</xdr:rowOff>
    </xdr:from>
    <xdr:to>
      <xdr:col>37</xdr:col>
      <xdr:colOff>121929</xdr:colOff>
      <xdr:row>315</xdr:row>
      <xdr:rowOff>0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404</xdr:row>
      <xdr:rowOff>0</xdr:rowOff>
    </xdr:from>
    <xdr:to>
      <xdr:col>43</xdr:col>
      <xdr:colOff>0</xdr:colOff>
      <xdr:row>404</xdr:row>
      <xdr:rowOff>0</xdr:rowOff>
    </xdr:to>
    <xdr:sp macro="" textlink="">
      <xdr:nvSpPr>
        <xdr:cNvPr id="42179" name="Rectangle 8"/>
        <xdr:cNvSpPr>
          <a:spLocks noChangeArrowheads="1"/>
        </xdr:cNvSpPr>
      </xdr:nvSpPr>
      <xdr:spPr bwMode="auto">
        <a:xfrm>
          <a:off x="5591175" y="365855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404</xdr:row>
      <xdr:rowOff>0</xdr:rowOff>
    </xdr:from>
    <xdr:to>
      <xdr:col>44</xdr:col>
      <xdr:colOff>19050</xdr:colOff>
      <xdr:row>404</xdr:row>
      <xdr:rowOff>0</xdr:rowOff>
    </xdr:to>
    <xdr:sp macro="" textlink="">
      <xdr:nvSpPr>
        <xdr:cNvPr id="42180" name="Rectangle 9"/>
        <xdr:cNvSpPr>
          <a:spLocks noChangeArrowheads="1"/>
        </xdr:cNvSpPr>
      </xdr:nvSpPr>
      <xdr:spPr bwMode="auto">
        <a:xfrm>
          <a:off x="5705475" y="365855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6350</xdr:colOff>
      <xdr:row>315</xdr:row>
      <xdr:rowOff>0</xdr:rowOff>
    </xdr:from>
    <xdr:to>
      <xdr:col>37</xdr:col>
      <xdr:colOff>121929</xdr:colOff>
      <xdr:row>315</xdr:row>
      <xdr:rowOff>0</xdr:rowOff>
    </xdr:to>
    <xdr:sp macro="" textlink="">
      <xdr:nvSpPr>
        <xdr:cNvPr id="3" name="Text Box 10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404</xdr:row>
      <xdr:rowOff>0</xdr:rowOff>
    </xdr:from>
    <xdr:to>
      <xdr:col>44</xdr:col>
      <xdr:colOff>19050</xdr:colOff>
      <xdr:row>404</xdr:row>
      <xdr:rowOff>0</xdr:rowOff>
    </xdr:to>
    <xdr:sp macro="" textlink="">
      <xdr:nvSpPr>
        <xdr:cNvPr id="42182" name="Rectangle 11"/>
        <xdr:cNvSpPr>
          <a:spLocks noChangeArrowheads="1"/>
        </xdr:cNvSpPr>
      </xdr:nvSpPr>
      <xdr:spPr bwMode="auto">
        <a:xfrm>
          <a:off x="5705475" y="365855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6350</xdr:colOff>
      <xdr:row>315</xdr:row>
      <xdr:rowOff>0</xdr:rowOff>
    </xdr:from>
    <xdr:to>
      <xdr:col>37</xdr:col>
      <xdr:colOff>121929</xdr:colOff>
      <xdr:row>315</xdr:row>
      <xdr:rowOff>0</xdr:rowOff>
    </xdr:to>
    <xdr:sp macro="" textlink="">
      <xdr:nvSpPr>
        <xdr:cNvPr id="4" name="Text Box 7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404</xdr:row>
      <xdr:rowOff>0</xdr:rowOff>
    </xdr:from>
    <xdr:to>
      <xdr:col>43</xdr:col>
      <xdr:colOff>0</xdr:colOff>
      <xdr:row>404</xdr:row>
      <xdr:rowOff>0</xdr:rowOff>
    </xdr:to>
    <xdr:sp macro="" textlink="">
      <xdr:nvSpPr>
        <xdr:cNvPr id="42184" name="Rectangle 8"/>
        <xdr:cNvSpPr>
          <a:spLocks noChangeArrowheads="1"/>
        </xdr:cNvSpPr>
      </xdr:nvSpPr>
      <xdr:spPr bwMode="auto">
        <a:xfrm>
          <a:off x="5591175" y="365855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404</xdr:row>
      <xdr:rowOff>0</xdr:rowOff>
    </xdr:from>
    <xdr:to>
      <xdr:col>44</xdr:col>
      <xdr:colOff>19050</xdr:colOff>
      <xdr:row>404</xdr:row>
      <xdr:rowOff>0</xdr:rowOff>
    </xdr:to>
    <xdr:sp macro="" textlink="">
      <xdr:nvSpPr>
        <xdr:cNvPr id="42185" name="Rectangle 9"/>
        <xdr:cNvSpPr>
          <a:spLocks noChangeArrowheads="1"/>
        </xdr:cNvSpPr>
      </xdr:nvSpPr>
      <xdr:spPr bwMode="auto">
        <a:xfrm>
          <a:off x="5705475" y="365855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6350</xdr:colOff>
      <xdr:row>315</xdr:row>
      <xdr:rowOff>0</xdr:rowOff>
    </xdr:from>
    <xdr:to>
      <xdr:col>37</xdr:col>
      <xdr:colOff>121929</xdr:colOff>
      <xdr:row>315</xdr:row>
      <xdr:rowOff>0</xdr:rowOff>
    </xdr:to>
    <xdr:sp macro="" textlink="">
      <xdr:nvSpPr>
        <xdr:cNvPr id="5" name="Text Box 10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404</xdr:row>
      <xdr:rowOff>0</xdr:rowOff>
    </xdr:from>
    <xdr:to>
      <xdr:col>44</xdr:col>
      <xdr:colOff>19050</xdr:colOff>
      <xdr:row>404</xdr:row>
      <xdr:rowOff>0</xdr:rowOff>
    </xdr:to>
    <xdr:sp macro="" textlink="">
      <xdr:nvSpPr>
        <xdr:cNvPr id="42187" name="Rectangle 11"/>
        <xdr:cNvSpPr>
          <a:spLocks noChangeArrowheads="1"/>
        </xdr:cNvSpPr>
      </xdr:nvSpPr>
      <xdr:spPr bwMode="auto">
        <a:xfrm>
          <a:off x="5705475" y="365855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6350</xdr:colOff>
      <xdr:row>315</xdr:row>
      <xdr:rowOff>0</xdr:rowOff>
    </xdr:from>
    <xdr:to>
      <xdr:col>37</xdr:col>
      <xdr:colOff>121929</xdr:colOff>
      <xdr:row>315</xdr:row>
      <xdr:rowOff>0</xdr:rowOff>
    </xdr:to>
    <xdr:sp macro="" textlink="">
      <xdr:nvSpPr>
        <xdr:cNvPr id="6" name="Text Box 7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404</xdr:row>
      <xdr:rowOff>0</xdr:rowOff>
    </xdr:from>
    <xdr:to>
      <xdr:col>43</xdr:col>
      <xdr:colOff>0</xdr:colOff>
      <xdr:row>404</xdr:row>
      <xdr:rowOff>0</xdr:rowOff>
    </xdr:to>
    <xdr:sp macro="" textlink="">
      <xdr:nvSpPr>
        <xdr:cNvPr id="42189" name="Rectangle 8"/>
        <xdr:cNvSpPr>
          <a:spLocks noChangeArrowheads="1"/>
        </xdr:cNvSpPr>
      </xdr:nvSpPr>
      <xdr:spPr bwMode="auto">
        <a:xfrm>
          <a:off x="5591175" y="365855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404</xdr:row>
      <xdr:rowOff>0</xdr:rowOff>
    </xdr:from>
    <xdr:to>
      <xdr:col>44</xdr:col>
      <xdr:colOff>19050</xdr:colOff>
      <xdr:row>404</xdr:row>
      <xdr:rowOff>0</xdr:rowOff>
    </xdr:to>
    <xdr:sp macro="" textlink="">
      <xdr:nvSpPr>
        <xdr:cNvPr id="42190" name="Rectangle 9"/>
        <xdr:cNvSpPr>
          <a:spLocks noChangeArrowheads="1"/>
        </xdr:cNvSpPr>
      </xdr:nvSpPr>
      <xdr:spPr bwMode="auto">
        <a:xfrm>
          <a:off x="5705475" y="365855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6350</xdr:colOff>
      <xdr:row>315</xdr:row>
      <xdr:rowOff>0</xdr:rowOff>
    </xdr:from>
    <xdr:to>
      <xdr:col>37</xdr:col>
      <xdr:colOff>121929</xdr:colOff>
      <xdr:row>315</xdr:row>
      <xdr:rowOff>0</xdr:rowOff>
    </xdr:to>
    <xdr:sp macro="" textlink="">
      <xdr:nvSpPr>
        <xdr:cNvPr id="7" name="Text Box 10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404</xdr:row>
      <xdr:rowOff>0</xdr:rowOff>
    </xdr:from>
    <xdr:to>
      <xdr:col>44</xdr:col>
      <xdr:colOff>19050</xdr:colOff>
      <xdr:row>404</xdr:row>
      <xdr:rowOff>0</xdr:rowOff>
    </xdr:to>
    <xdr:sp macro="" textlink="">
      <xdr:nvSpPr>
        <xdr:cNvPr id="42192" name="Rectangle 11"/>
        <xdr:cNvSpPr>
          <a:spLocks noChangeArrowheads="1"/>
        </xdr:cNvSpPr>
      </xdr:nvSpPr>
      <xdr:spPr bwMode="auto">
        <a:xfrm>
          <a:off x="5705475" y="365855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6350</xdr:colOff>
      <xdr:row>315</xdr:row>
      <xdr:rowOff>0</xdr:rowOff>
    </xdr:from>
    <xdr:to>
      <xdr:col>37</xdr:col>
      <xdr:colOff>121929</xdr:colOff>
      <xdr:row>315</xdr:row>
      <xdr:rowOff>0</xdr:rowOff>
    </xdr:to>
    <xdr:sp macro="" textlink="">
      <xdr:nvSpPr>
        <xdr:cNvPr id="8" name="Text Box 7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404</xdr:row>
      <xdr:rowOff>0</xdr:rowOff>
    </xdr:from>
    <xdr:to>
      <xdr:col>43</xdr:col>
      <xdr:colOff>0</xdr:colOff>
      <xdr:row>404</xdr:row>
      <xdr:rowOff>0</xdr:rowOff>
    </xdr:to>
    <xdr:sp macro="" textlink="">
      <xdr:nvSpPr>
        <xdr:cNvPr id="42194" name="Rectangle 8"/>
        <xdr:cNvSpPr>
          <a:spLocks noChangeArrowheads="1"/>
        </xdr:cNvSpPr>
      </xdr:nvSpPr>
      <xdr:spPr bwMode="auto">
        <a:xfrm>
          <a:off x="5591175" y="365855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404</xdr:row>
      <xdr:rowOff>0</xdr:rowOff>
    </xdr:from>
    <xdr:to>
      <xdr:col>44</xdr:col>
      <xdr:colOff>19050</xdr:colOff>
      <xdr:row>404</xdr:row>
      <xdr:rowOff>0</xdr:rowOff>
    </xdr:to>
    <xdr:sp macro="" textlink="">
      <xdr:nvSpPr>
        <xdr:cNvPr id="42195" name="Rectangle 9"/>
        <xdr:cNvSpPr>
          <a:spLocks noChangeArrowheads="1"/>
        </xdr:cNvSpPr>
      </xdr:nvSpPr>
      <xdr:spPr bwMode="auto">
        <a:xfrm>
          <a:off x="5705475" y="365855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6350</xdr:colOff>
      <xdr:row>315</xdr:row>
      <xdr:rowOff>0</xdr:rowOff>
    </xdr:from>
    <xdr:to>
      <xdr:col>37</xdr:col>
      <xdr:colOff>121929</xdr:colOff>
      <xdr:row>315</xdr:row>
      <xdr:rowOff>0</xdr:rowOff>
    </xdr:to>
    <xdr:sp macro="" textlink="">
      <xdr:nvSpPr>
        <xdr:cNvPr id="9" name="Text Box 10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404</xdr:row>
      <xdr:rowOff>0</xdr:rowOff>
    </xdr:from>
    <xdr:to>
      <xdr:col>44</xdr:col>
      <xdr:colOff>19050</xdr:colOff>
      <xdr:row>404</xdr:row>
      <xdr:rowOff>0</xdr:rowOff>
    </xdr:to>
    <xdr:sp macro="" textlink="">
      <xdr:nvSpPr>
        <xdr:cNvPr id="42197" name="Rectangle 11"/>
        <xdr:cNvSpPr>
          <a:spLocks noChangeArrowheads="1"/>
        </xdr:cNvSpPr>
      </xdr:nvSpPr>
      <xdr:spPr bwMode="auto">
        <a:xfrm>
          <a:off x="5705475" y="365855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6350</xdr:colOff>
      <xdr:row>315</xdr:row>
      <xdr:rowOff>0</xdr:rowOff>
    </xdr:from>
    <xdr:to>
      <xdr:col>37</xdr:col>
      <xdr:colOff>121929</xdr:colOff>
      <xdr:row>315</xdr:row>
      <xdr:rowOff>0</xdr:rowOff>
    </xdr:to>
    <xdr:sp macro="" textlink="">
      <xdr:nvSpPr>
        <xdr:cNvPr id="10" name="Text Box 7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404</xdr:row>
      <xdr:rowOff>0</xdr:rowOff>
    </xdr:from>
    <xdr:to>
      <xdr:col>43</xdr:col>
      <xdr:colOff>0</xdr:colOff>
      <xdr:row>404</xdr:row>
      <xdr:rowOff>0</xdr:rowOff>
    </xdr:to>
    <xdr:sp macro="" textlink="">
      <xdr:nvSpPr>
        <xdr:cNvPr id="42199" name="Rectangle 8"/>
        <xdr:cNvSpPr>
          <a:spLocks noChangeArrowheads="1"/>
        </xdr:cNvSpPr>
      </xdr:nvSpPr>
      <xdr:spPr bwMode="auto">
        <a:xfrm>
          <a:off x="5591175" y="365855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404</xdr:row>
      <xdr:rowOff>0</xdr:rowOff>
    </xdr:from>
    <xdr:to>
      <xdr:col>44</xdr:col>
      <xdr:colOff>19050</xdr:colOff>
      <xdr:row>404</xdr:row>
      <xdr:rowOff>0</xdr:rowOff>
    </xdr:to>
    <xdr:sp macro="" textlink="">
      <xdr:nvSpPr>
        <xdr:cNvPr id="42200" name="Rectangle 9"/>
        <xdr:cNvSpPr>
          <a:spLocks noChangeArrowheads="1"/>
        </xdr:cNvSpPr>
      </xdr:nvSpPr>
      <xdr:spPr bwMode="auto">
        <a:xfrm>
          <a:off x="5705475" y="365855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6350</xdr:colOff>
      <xdr:row>315</xdr:row>
      <xdr:rowOff>0</xdr:rowOff>
    </xdr:from>
    <xdr:to>
      <xdr:col>37</xdr:col>
      <xdr:colOff>121929</xdr:colOff>
      <xdr:row>315</xdr:row>
      <xdr:rowOff>0</xdr:rowOff>
    </xdr:to>
    <xdr:sp macro="" textlink="">
      <xdr:nvSpPr>
        <xdr:cNvPr id="11" name="Text Box 10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404</xdr:row>
      <xdr:rowOff>0</xdr:rowOff>
    </xdr:from>
    <xdr:to>
      <xdr:col>44</xdr:col>
      <xdr:colOff>19050</xdr:colOff>
      <xdr:row>404</xdr:row>
      <xdr:rowOff>0</xdr:rowOff>
    </xdr:to>
    <xdr:sp macro="" textlink="">
      <xdr:nvSpPr>
        <xdr:cNvPr id="42202" name="Rectangle 11"/>
        <xdr:cNvSpPr>
          <a:spLocks noChangeArrowheads="1"/>
        </xdr:cNvSpPr>
      </xdr:nvSpPr>
      <xdr:spPr bwMode="auto">
        <a:xfrm>
          <a:off x="5705475" y="365855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6350</xdr:colOff>
      <xdr:row>315</xdr:row>
      <xdr:rowOff>0</xdr:rowOff>
    </xdr:from>
    <xdr:to>
      <xdr:col>37</xdr:col>
      <xdr:colOff>121929</xdr:colOff>
      <xdr:row>315</xdr:row>
      <xdr:rowOff>0</xdr:rowOff>
    </xdr:to>
    <xdr:sp macro="" textlink="">
      <xdr:nvSpPr>
        <xdr:cNvPr id="12" name="Text Box 7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404</xdr:row>
      <xdr:rowOff>0</xdr:rowOff>
    </xdr:from>
    <xdr:to>
      <xdr:col>43</xdr:col>
      <xdr:colOff>0</xdr:colOff>
      <xdr:row>404</xdr:row>
      <xdr:rowOff>0</xdr:rowOff>
    </xdr:to>
    <xdr:sp macro="" textlink="">
      <xdr:nvSpPr>
        <xdr:cNvPr id="42204" name="Rectangle 8"/>
        <xdr:cNvSpPr>
          <a:spLocks noChangeArrowheads="1"/>
        </xdr:cNvSpPr>
      </xdr:nvSpPr>
      <xdr:spPr bwMode="auto">
        <a:xfrm>
          <a:off x="5591175" y="365855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404</xdr:row>
      <xdr:rowOff>0</xdr:rowOff>
    </xdr:from>
    <xdr:to>
      <xdr:col>44</xdr:col>
      <xdr:colOff>19050</xdr:colOff>
      <xdr:row>404</xdr:row>
      <xdr:rowOff>0</xdr:rowOff>
    </xdr:to>
    <xdr:sp macro="" textlink="">
      <xdr:nvSpPr>
        <xdr:cNvPr id="42205" name="Rectangle 9"/>
        <xdr:cNvSpPr>
          <a:spLocks noChangeArrowheads="1"/>
        </xdr:cNvSpPr>
      </xdr:nvSpPr>
      <xdr:spPr bwMode="auto">
        <a:xfrm>
          <a:off x="5705475" y="365855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6350</xdr:colOff>
      <xdr:row>315</xdr:row>
      <xdr:rowOff>0</xdr:rowOff>
    </xdr:from>
    <xdr:to>
      <xdr:col>37</xdr:col>
      <xdr:colOff>121929</xdr:colOff>
      <xdr:row>315</xdr:row>
      <xdr:rowOff>0</xdr:rowOff>
    </xdr:to>
    <xdr:sp macro="" textlink="">
      <xdr:nvSpPr>
        <xdr:cNvPr id="13" name="Text Box 10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404</xdr:row>
      <xdr:rowOff>0</xdr:rowOff>
    </xdr:from>
    <xdr:to>
      <xdr:col>44</xdr:col>
      <xdr:colOff>19050</xdr:colOff>
      <xdr:row>404</xdr:row>
      <xdr:rowOff>0</xdr:rowOff>
    </xdr:to>
    <xdr:sp macro="" textlink="">
      <xdr:nvSpPr>
        <xdr:cNvPr id="42207" name="Rectangle 11"/>
        <xdr:cNvSpPr>
          <a:spLocks noChangeArrowheads="1"/>
        </xdr:cNvSpPr>
      </xdr:nvSpPr>
      <xdr:spPr bwMode="auto">
        <a:xfrm>
          <a:off x="5705475" y="365855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6350</xdr:colOff>
      <xdr:row>315</xdr:row>
      <xdr:rowOff>0</xdr:rowOff>
    </xdr:from>
    <xdr:to>
      <xdr:col>37</xdr:col>
      <xdr:colOff>121929</xdr:colOff>
      <xdr:row>315</xdr:row>
      <xdr:rowOff>0</xdr:rowOff>
    </xdr:to>
    <xdr:sp macro="" textlink="">
      <xdr:nvSpPr>
        <xdr:cNvPr id="14" name="Text Box 7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404</xdr:row>
      <xdr:rowOff>0</xdr:rowOff>
    </xdr:from>
    <xdr:to>
      <xdr:col>43</xdr:col>
      <xdr:colOff>0</xdr:colOff>
      <xdr:row>404</xdr:row>
      <xdr:rowOff>0</xdr:rowOff>
    </xdr:to>
    <xdr:sp macro="" textlink="">
      <xdr:nvSpPr>
        <xdr:cNvPr id="42209" name="Rectangle 8"/>
        <xdr:cNvSpPr>
          <a:spLocks noChangeArrowheads="1"/>
        </xdr:cNvSpPr>
      </xdr:nvSpPr>
      <xdr:spPr bwMode="auto">
        <a:xfrm>
          <a:off x="5591175" y="365855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404</xdr:row>
      <xdr:rowOff>0</xdr:rowOff>
    </xdr:from>
    <xdr:to>
      <xdr:col>44</xdr:col>
      <xdr:colOff>19050</xdr:colOff>
      <xdr:row>404</xdr:row>
      <xdr:rowOff>0</xdr:rowOff>
    </xdr:to>
    <xdr:sp macro="" textlink="">
      <xdr:nvSpPr>
        <xdr:cNvPr id="42210" name="Rectangle 9"/>
        <xdr:cNvSpPr>
          <a:spLocks noChangeArrowheads="1"/>
        </xdr:cNvSpPr>
      </xdr:nvSpPr>
      <xdr:spPr bwMode="auto">
        <a:xfrm>
          <a:off x="5705475" y="365855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6350</xdr:colOff>
      <xdr:row>315</xdr:row>
      <xdr:rowOff>0</xdr:rowOff>
    </xdr:from>
    <xdr:to>
      <xdr:col>37</xdr:col>
      <xdr:colOff>121929</xdr:colOff>
      <xdr:row>315</xdr:row>
      <xdr:rowOff>0</xdr:rowOff>
    </xdr:to>
    <xdr:sp macro="" textlink="">
      <xdr:nvSpPr>
        <xdr:cNvPr id="15" name="Text Box 10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404</xdr:row>
      <xdr:rowOff>0</xdr:rowOff>
    </xdr:from>
    <xdr:to>
      <xdr:col>44</xdr:col>
      <xdr:colOff>19050</xdr:colOff>
      <xdr:row>404</xdr:row>
      <xdr:rowOff>0</xdr:rowOff>
    </xdr:to>
    <xdr:sp macro="" textlink="">
      <xdr:nvSpPr>
        <xdr:cNvPr id="42212" name="Rectangle 11"/>
        <xdr:cNvSpPr>
          <a:spLocks noChangeArrowheads="1"/>
        </xdr:cNvSpPr>
      </xdr:nvSpPr>
      <xdr:spPr bwMode="auto">
        <a:xfrm>
          <a:off x="5705475" y="365855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6350</xdr:colOff>
      <xdr:row>315</xdr:row>
      <xdr:rowOff>0</xdr:rowOff>
    </xdr:from>
    <xdr:to>
      <xdr:col>37</xdr:col>
      <xdr:colOff>121929</xdr:colOff>
      <xdr:row>315</xdr:row>
      <xdr:rowOff>0</xdr:rowOff>
    </xdr:to>
    <xdr:sp macro="" textlink="">
      <xdr:nvSpPr>
        <xdr:cNvPr id="16" name="Text Box 7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404</xdr:row>
      <xdr:rowOff>0</xdr:rowOff>
    </xdr:from>
    <xdr:to>
      <xdr:col>43</xdr:col>
      <xdr:colOff>0</xdr:colOff>
      <xdr:row>404</xdr:row>
      <xdr:rowOff>0</xdr:rowOff>
    </xdr:to>
    <xdr:sp macro="" textlink="">
      <xdr:nvSpPr>
        <xdr:cNvPr id="42214" name="Rectangle 8"/>
        <xdr:cNvSpPr>
          <a:spLocks noChangeArrowheads="1"/>
        </xdr:cNvSpPr>
      </xdr:nvSpPr>
      <xdr:spPr bwMode="auto">
        <a:xfrm>
          <a:off x="5591175" y="365855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404</xdr:row>
      <xdr:rowOff>0</xdr:rowOff>
    </xdr:from>
    <xdr:to>
      <xdr:col>44</xdr:col>
      <xdr:colOff>19050</xdr:colOff>
      <xdr:row>404</xdr:row>
      <xdr:rowOff>0</xdr:rowOff>
    </xdr:to>
    <xdr:sp macro="" textlink="">
      <xdr:nvSpPr>
        <xdr:cNvPr id="42215" name="Rectangle 9"/>
        <xdr:cNvSpPr>
          <a:spLocks noChangeArrowheads="1"/>
        </xdr:cNvSpPr>
      </xdr:nvSpPr>
      <xdr:spPr bwMode="auto">
        <a:xfrm>
          <a:off x="5705475" y="365855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6350</xdr:colOff>
      <xdr:row>315</xdr:row>
      <xdr:rowOff>0</xdr:rowOff>
    </xdr:from>
    <xdr:to>
      <xdr:col>37</xdr:col>
      <xdr:colOff>121929</xdr:colOff>
      <xdr:row>315</xdr:row>
      <xdr:rowOff>0</xdr:rowOff>
    </xdr:to>
    <xdr:sp macro="" textlink="">
      <xdr:nvSpPr>
        <xdr:cNvPr id="17" name="Text Box 10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404</xdr:row>
      <xdr:rowOff>0</xdr:rowOff>
    </xdr:from>
    <xdr:to>
      <xdr:col>44</xdr:col>
      <xdr:colOff>19050</xdr:colOff>
      <xdr:row>404</xdr:row>
      <xdr:rowOff>0</xdr:rowOff>
    </xdr:to>
    <xdr:sp macro="" textlink="">
      <xdr:nvSpPr>
        <xdr:cNvPr id="42217" name="Rectangle 11"/>
        <xdr:cNvSpPr>
          <a:spLocks noChangeArrowheads="1"/>
        </xdr:cNvSpPr>
      </xdr:nvSpPr>
      <xdr:spPr bwMode="auto">
        <a:xfrm>
          <a:off x="5705475" y="365855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42</xdr:col>
      <xdr:colOff>47625</xdr:colOff>
      <xdr:row>404</xdr:row>
      <xdr:rowOff>0</xdr:rowOff>
    </xdr:from>
    <xdr:to>
      <xdr:col>43</xdr:col>
      <xdr:colOff>0</xdr:colOff>
      <xdr:row>404</xdr:row>
      <xdr:rowOff>0</xdr:rowOff>
    </xdr:to>
    <xdr:sp macro="" textlink="">
      <xdr:nvSpPr>
        <xdr:cNvPr id="42218" name="Rectangle 8"/>
        <xdr:cNvSpPr>
          <a:spLocks noChangeArrowheads="1"/>
        </xdr:cNvSpPr>
      </xdr:nvSpPr>
      <xdr:spPr bwMode="auto">
        <a:xfrm>
          <a:off x="5591175" y="365855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404</xdr:row>
      <xdr:rowOff>0</xdr:rowOff>
    </xdr:from>
    <xdr:to>
      <xdr:col>44</xdr:col>
      <xdr:colOff>19050</xdr:colOff>
      <xdr:row>404</xdr:row>
      <xdr:rowOff>0</xdr:rowOff>
    </xdr:to>
    <xdr:sp macro="" textlink="">
      <xdr:nvSpPr>
        <xdr:cNvPr id="42219" name="Rectangle 9"/>
        <xdr:cNvSpPr>
          <a:spLocks noChangeArrowheads="1"/>
        </xdr:cNvSpPr>
      </xdr:nvSpPr>
      <xdr:spPr bwMode="auto">
        <a:xfrm>
          <a:off x="5705475" y="365855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404</xdr:row>
      <xdr:rowOff>0</xdr:rowOff>
    </xdr:from>
    <xdr:to>
      <xdr:col>44</xdr:col>
      <xdr:colOff>19050</xdr:colOff>
      <xdr:row>404</xdr:row>
      <xdr:rowOff>0</xdr:rowOff>
    </xdr:to>
    <xdr:sp macro="" textlink="">
      <xdr:nvSpPr>
        <xdr:cNvPr id="42220" name="Rectangle 11"/>
        <xdr:cNvSpPr>
          <a:spLocks noChangeArrowheads="1"/>
        </xdr:cNvSpPr>
      </xdr:nvSpPr>
      <xdr:spPr bwMode="auto">
        <a:xfrm>
          <a:off x="5705475" y="365855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42</xdr:col>
      <xdr:colOff>47625</xdr:colOff>
      <xdr:row>404</xdr:row>
      <xdr:rowOff>0</xdr:rowOff>
    </xdr:from>
    <xdr:to>
      <xdr:col>43</xdr:col>
      <xdr:colOff>0</xdr:colOff>
      <xdr:row>404</xdr:row>
      <xdr:rowOff>0</xdr:rowOff>
    </xdr:to>
    <xdr:sp macro="" textlink="">
      <xdr:nvSpPr>
        <xdr:cNvPr id="42221" name="Rectangle 8"/>
        <xdr:cNvSpPr>
          <a:spLocks noChangeArrowheads="1"/>
        </xdr:cNvSpPr>
      </xdr:nvSpPr>
      <xdr:spPr bwMode="auto">
        <a:xfrm>
          <a:off x="5591175" y="365855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404</xdr:row>
      <xdr:rowOff>0</xdr:rowOff>
    </xdr:from>
    <xdr:to>
      <xdr:col>44</xdr:col>
      <xdr:colOff>19050</xdr:colOff>
      <xdr:row>404</xdr:row>
      <xdr:rowOff>0</xdr:rowOff>
    </xdr:to>
    <xdr:sp macro="" textlink="">
      <xdr:nvSpPr>
        <xdr:cNvPr id="42222" name="Rectangle 9"/>
        <xdr:cNvSpPr>
          <a:spLocks noChangeArrowheads="1"/>
        </xdr:cNvSpPr>
      </xdr:nvSpPr>
      <xdr:spPr bwMode="auto">
        <a:xfrm>
          <a:off x="5705475" y="365855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404</xdr:row>
      <xdr:rowOff>0</xdr:rowOff>
    </xdr:from>
    <xdr:to>
      <xdr:col>44</xdr:col>
      <xdr:colOff>19050</xdr:colOff>
      <xdr:row>404</xdr:row>
      <xdr:rowOff>0</xdr:rowOff>
    </xdr:to>
    <xdr:sp macro="" textlink="">
      <xdr:nvSpPr>
        <xdr:cNvPr id="42223" name="Rectangle 11"/>
        <xdr:cNvSpPr>
          <a:spLocks noChangeArrowheads="1"/>
        </xdr:cNvSpPr>
      </xdr:nvSpPr>
      <xdr:spPr bwMode="auto">
        <a:xfrm>
          <a:off x="5705475" y="365855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42</xdr:col>
      <xdr:colOff>47625</xdr:colOff>
      <xdr:row>404</xdr:row>
      <xdr:rowOff>0</xdr:rowOff>
    </xdr:from>
    <xdr:to>
      <xdr:col>43</xdr:col>
      <xdr:colOff>0</xdr:colOff>
      <xdr:row>404</xdr:row>
      <xdr:rowOff>0</xdr:rowOff>
    </xdr:to>
    <xdr:sp macro="" textlink="">
      <xdr:nvSpPr>
        <xdr:cNvPr id="42224" name="Rectangle 8"/>
        <xdr:cNvSpPr>
          <a:spLocks noChangeArrowheads="1"/>
        </xdr:cNvSpPr>
      </xdr:nvSpPr>
      <xdr:spPr bwMode="auto">
        <a:xfrm>
          <a:off x="5591175" y="365855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404</xdr:row>
      <xdr:rowOff>0</xdr:rowOff>
    </xdr:from>
    <xdr:to>
      <xdr:col>44</xdr:col>
      <xdr:colOff>19050</xdr:colOff>
      <xdr:row>404</xdr:row>
      <xdr:rowOff>0</xdr:rowOff>
    </xdr:to>
    <xdr:sp macro="" textlink="">
      <xdr:nvSpPr>
        <xdr:cNvPr id="42225" name="Rectangle 9"/>
        <xdr:cNvSpPr>
          <a:spLocks noChangeArrowheads="1"/>
        </xdr:cNvSpPr>
      </xdr:nvSpPr>
      <xdr:spPr bwMode="auto">
        <a:xfrm>
          <a:off x="5705475" y="365855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404</xdr:row>
      <xdr:rowOff>0</xdr:rowOff>
    </xdr:from>
    <xdr:to>
      <xdr:col>44</xdr:col>
      <xdr:colOff>19050</xdr:colOff>
      <xdr:row>404</xdr:row>
      <xdr:rowOff>0</xdr:rowOff>
    </xdr:to>
    <xdr:sp macro="" textlink="">
      <xdr:nvSpPr>
        <xdr:cNvPr id="42226" name="Rectangle 11"/>
        <xdr:cNvSpPr>
          <a:spLocks noChangeArrowheads="1"/>
        </xdr:cNvSpPr>
      </xdr:nvSpPr>
      <xdr:spPr bwMode="auto">
        <a:xfrm>
          <a:off x="5705475" y="365855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42</xdr:col>
      <xdr:colOff>47625</xdr:colOff>
      <xdr:row>404</xdr:row>
      <xdr:rowOff>0</xdr:rowOff>
    </xdr:from>
    <xdr:to>
      <xdr:col>43</xdr:col>
      <xdr:colOff>0</xdr:colOff>
      <xdr:row>404</xdr:row>
      <xdr:rowOff>0</xdr:rowOff>
    </xdr:to>
    <xdr:sp macro="" textlink="">
      <xdr:nvSpPr>
        <xdr:cNvPr id="42227" name="Rectangle 8"/>
        <xdr:cNvSpPr>
          <a:spLocks noChangeArrowheads="1"/>
        </xdr:cNvSpPr>
      </xdr:nvSpPr>
      <xdr:spPr bwMode="auto">
        <a:xfrm>
          <a:off x="5591175" y="365855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404</xdr:row>
      <xdr:rowOff>0</xdr:rowOff>
    </xdr:from>
    <xdr:to>
      <xdr:col>44</xdr:col>
      <xdr:colOff>19050</xdr:colOff>
      <xdr:row>404</xdr:row>
      <xdr:rowOff>0</xdr:rowOff>
    </xdr:to>
    <xdr:sp macro="" textlink="">
      <xdr:nvSpPr>
        <xdr:cNvPr id="42228" name="Rectangle 9"/>
        <xdr:cNvSpPr>
          <a:spLocks noChangeArrowheads="1"/>
        </xdr:cNvSpPr>
      </xdr:nvSpPr>
      <xdr:spPr bwMode="auto">
        <a:xfrm>
          <a:off x="5705475" y="365855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404</xdr:row>
      <xdr:rowOff>0</xdr:rowOff>
    </xdr:from>
    <xdr:to>
      <xdr:col>44</xdr:col>
      <xdr:colOff>19050</xdr:colOff>
      <xdr:row>404</xdr:row>
      <xdr:rowOff>0</xdr:rowOff>
    </xdr:to>
    <xdr:sp macro="" textlink="">
      <xdr:nvSpPr>
        <xdr:cNvPr id="42229" name="Rectangle 11"/>
        <xdr:cNvSpPr>
          <a:spLocks noChangeArrowheads="1"/>
        </xdr:cNvSpPr>
      </xdr:nvSpPr>
      <xdr:spPr bwMode="auto">
        <a:xfrm>
          <a:off x="5705475" y="365855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42</xdr:col>
      <xdr:colOff>47625</xdr:colOff>
      <xdr:row>404</xdr:row>
      <xdr:rowOff>0</xdr:rowOff>
    </xdr:from>
    <xdr:to>
      <xdr:col>43</xdr:col>
      <xdr:colOff>0</xdr:colOff>
      <xdr:row>404</xdr:row>
      <xdr:rowOff>0</xdr:rowOff>
    </xdr:to>
    <xdr:sp macro="" textlink="">
      <xdr:nvSpPr>
        <xdr:cNvPr id="42230" name="Rectangle 8"/>
        <xdr:cNvSpPr>
          <a:spLocks noChangeArrowheads="1"/>
        </xdr:cNvSpPr>
      </xdr:nvSpPr>
      <xdr:spPr bwMode="auto">
        <a:xfrm>
          <a:off x="5591175" y="365855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404</xdr:row>
      <xdr:rowOff>0</xdr:rowOff>
    </xdr:from>
    <xdr:to>
      <xdr:col>44</xdr:col>
      <xdr:colOff>19050</xdr:colOff>
      <xdr:row>404</xdr:row>
      <xdr:rowOff>0</xdr:rowOff>
    </xdr:to>
    <xdr:sp macro="" textlink="">
      <xdr:nvSpPr>
        <xdr:cNvPr id="42231" name="Rectangle 9"/>
        <xdr:cNvSpPr>
          <a:spLocks noChangeArrowheads="1"/>
        </xdr:cNvSpPr>
      </xdr:nvSpPr>
      <xdr:spPr bwMode="auto">
        <a:xfrm>
          <a:off x="5705475" y="365855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404</xdr:row>
      <xdr:rowOff>0</xdr:rowOff>
    </xdr:from>
    <xdr:to>
      <xdr:col>44</xdr:col>
      <xdr:colOff>19050</xdr:colOff>
      <xdr:row>404</xdr:row>
      <xdr:rowOff>0</xdr:rowOff>
    </xdr:to>
    <xdr:sp macro="" textlink="">
      <xdr:nvSpPr>
        <xdr:cNvPr id="42232" name="Rectangle 11"/>
        <xdr:cNvSpPr>
          <a:spLocks noChangeArrowheads="1"/>
        </xdr:cNvSpPr>
      </xdr:nvSpPr>
      <xdr:spPr bwMode="auto">
        <a:xfrm>
          <a:off x="5705475" y="365855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42</xdr:col>
      <xdr:colOff>47625</xdr:colOff>
      <xdr:row>404</xdr:row>
      <xdr:rowOff>0</xdr:rowOff>
    </xdr:from>
    <xdr:to>
      <xdr:col>43</xdr:col>
      <xdr:colOff>0</xdr:colOff>
      <xdr:row>404</xdr:row>
      <xdr:rowOff>0</xdr:rowOff>
    </xdr:to>
    <xdr:sp macro="" textlink="">
      <xdr:nvSpPr>
        <xdr:cNvPr id="42233" name="Rectangle 8"/>
        <xdr:cNvSpPr>
          <a:spLocks noChangeArrowheads="1"/>
        </xdr:cNvSpPr>
      </xdr:nvSpPr>
      <xdr:spPr bwMode="auto">
        <a:xfrm>
          <a:off x="5591175" y="365855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404</xdr:row>
      <xdr:rowOff>0</xdr:rowOff>
    </xdr:from>
    <xdr:to>
      <xdr:col>44</xdr:col>
      <xdr:colOff>19050</xdr:colOff>
      <xdr:row>404</xdr:row>
      <xdr:rowOff>0</xdr:rowOff>
    </xdr:to>
    <xdr:sp macro="" textlink="">
      <xdr:nvSpPr>
        <xdr:cNvPr id="42234" name="Rectangle 9"/>
        <xdr:cNvSpPr>
          <a:spLocks noChangeArrowheads="1"/>
        </xdr:cNvSpPr>
      </xdr:nvSpPr>
      <xdr:spPr bwMode="auto">
        <a:xfrm>
          <a:off x="5705475" y="365855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404</xdr:row>
      <xdr:rowOff>0</xdr:rowOff>
    </xdr:from>
    <xdr:to>
      <xdr:col>44</xdr:col>
      <xdr:colOff>19050</xdr:colOff>
      <xdr:row>404</xdr:row>
      <xdr:rowOff>0</xdr:rowOff>
    </xdr:to>
    <xdr:sp macro="" textlink="">
      <xdr:nvSpPr>
        <xdr:cNvPr id="42235" name="Rectangle 11"/>
        <xdr:cNvSpPr>
          <a:spLocks noChangeArrowheads="1"/>
        </xdr:cNvSpPr>
      </xdr:nvSpPr>
      <xdr:spPr bwMode="auto">
        <a:xfrm>
          <a:off x="5705475" y="365855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6350</xdr:colOff>
      <xdr:row>315</xdr:row>
      <xdr:rowOff>0</xdr:rowOff>
    </xdr:from>
    <xdr:to>
      <xdr:col>37</xdr:col>
      <xdr:colOff>121929</xdr:colOff>
      <xdr:row>315</xdr:row>
      <xdr:rowOff>0</xdr:rowOff>
    </xdr:to>
    <xdr:sp macro="" textlink="">
      <xdr:nvSpPr>
        <xdr:cNvPr id="18" name="Text Box 7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7</xdr:col>
      <xdr:colOff>6350</xdr:colOff>
      <xdr:row>315</xdr:row>
      <xdr:rowOff>0</xdr:rowOff>
    </xdr:from>
    <xdr:to>
      <xdr:col>37</xdr:col>
      <xdr:colOff>121929</xdr:colOff>
      <xdr:row>315</xdr:row>
      <xdr:rowOff>0</xdr:rowOff>
    </xdr:to>
    <xdr:sp macro="" textlink="">
      <xdr:nvSpPr>
        <xdr:cNvPr id="19" name="Text Box 10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7</xdr:col>
      <xdr:colOff>6350</xdr:colOff>
      <xdr:row>315</xdr:row>
      <xdr:rowOff>0</xdr:rowOff>
    </xdr:from>
    <xdr:to>
      <xdr:col>37</xdr:col>
      <xdr:colOff>121929</xdr:colOff>
      <xdr:row>315</xdr:row>
      <xdr:rowOff>0</xdr:rowOff>
    </xdr:to>
    <xdr:sp macro="" textlink="">
      <xdr:nvSpPr>
        <xdr:cNvPr id="20" name="Text Box 7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324</xdr:row>
      <xdr:rowOff>0</xdr:rowOff>
    </xdr:from>
    <xdr:to>
      <xdr:col>43</xdr:col>
      <xdr:colOff>0</xdr:colOff>
      <xdr:row>324</xdr:row>
      <xdr:rowOff>0</xdr:rowOff>
    </xdr:to>
    <xdr:sp macro="" textlink="">
      <xdr:nvSpPr>
        <xdr:cNvPr id="42239" name="Rectangle 8"/>
        <xdr:cNvSpPr>
          <a:spLocks noChangeArrowheads="1"/>
        </xdr:cNvSpPr>
      </xdr:nvSpPr>
      <xdr:spPr bwMode="auto">
        <a:xfrm>
          <a:off x="5591175" y="3171825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324</xdr:row>
      <xdr:rowOff>0</xdr:rowOff>
    </xdr:from>
    <xdr:to>
      <xdr:col>44</xdr:col>
      <xdr:colOff>19050</xdr:colOff>
      <xdr:row>324</xdr:row>
      <xdr:rowOff>0</xdr:rowOff>
    </xdr:to>
    <xdr:sp macro="" textlink="">
      <xdr:nvSpPr>
        <xdr:cNvPr id="42240" name="Rectangle 9"/>
        <xdr:cNvSpPr>
          <a:spLocks noChangeArrowheads="1"/>
        </xdr:cNvSpPr>
      </xdr:nvSpPr>
      <xdr:spPr bwMode="auto">
        <a:xfrm>
          <a:off x="5705475" y="3171825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6350</xdr:colOff>
      <xdr:row>315</xdr:row>
      <xdr:rowOff>0</xdr:rowOff>
    </xdr:from>
    <xdr:to>
      <xdr:col>37</xdr:col>
      <xdr:colOff>121929</xdr:colOff>
      <xdr:row>315</xdr:row>
      <xdr:rowOff>0</xdr:rowOff>
    </xdr:to>
    <xdr:sp macro="" textlink="">
      <xdr:nvSpPr>
        <xdr:cNvPr id="21" name="Text Box 10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324</xdr:row>
      <xdr:rowOff>0</xdr:rowOff>
    </xdr:from>
    <xdr:to>
      <xdr:col>44</xdr:col>
      <xdr:colOff>19050</xdr:colOff>
      <xdr:row>324</xdr:row>
      <xdr:rowOff>0</xdr:rowOff>
    </xdr:to>
    <xdr:sp macro="" textlink="">
      <xdr:nvSpPr>
        <xdr:cNvPr id="42242" name="Rectangle 11"/>
        <xdr:cNvSpPr>
          <a:spLocks noChangeArrowheads="1"/>
        </xdr:cNvSpPr>
      </xdr:nvSpPr>
      <xdr:spPr bwMode="auto">
        <a:xfrm>
          <a:off x="5705475" y="3171825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6350</xdr:colOff>
      <xdr:row>315</xdr:row>
      <xdr:rowOff>0</xdr:rowOff>
    </xdr:from>
    <xdr:to>
      <xdr:col>37</xdr:col>
      <xdr:colOff>121929</xdr:colOff>
      <xdr:row>315</xdr:row>
      <xdr:rowOff>0</xdr:rowOff>
    </xdr:to>
    <xdr:sp macro="" textlink="">
      <xdr:nvSpPr>
        <xdr:cNvPr id="22" name="Text Box 7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364</xdr:row>
      <xdr:rowOff>0</xdr:rowOff>
    </xdr:from>
    <xdr:to>
      <xdr:col>43</xdr:col>
      <xdr:colOff>0</xdr:colOff>
      <xdr:row>364</xdr:row>
      <xdr:rowOff>0</xdr:rowOff>
    </xdr:to>
    <xdr:sp macro="" textlink="">
      <xdr:nvSpPr>
        <xdr:cNvPr id="42244" name="Rectangle 8"/>
        <xdr:cNvSpPr>
          <a:spLocks noChangeArrowheads="1"/>
        </xdr:cNvSpPr>
      </xdr:nvSpPr>
      <xdr:spPr bwMode="auto">
        <a:xfrm>
          <a:off x="5591175" y="3653790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364</xdr:row>
      <xdr:rowOff>0</xdr:rowOff>
    </xdr:from>
    <xdr:to>
      <xdr:col>44</xdr:col>
      <xdr:colOff>19050</xdr:colOff>
      <xdr:row>364</xdr:row>
      <xdr:rowOff>0</xdr:rowOff>
    </xdr:to>
    <xdr:sp macro="" textlink="">
      <xdr:nvSpPr>
        <xdr:cNvPr id="42245" name="Rectangle 9"/>
        <xdr:cNvSpPr>
          <a:spLocks noChangeArrowheads="1"/>
        </xdr:cNvSpPr>
      </xdr:nvSpPr>
      <xdr:spPr bwMode="auto">
        <a:xfrm>
          <a:off x="5705475" y="3653790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6350</xdr:colOff>
      <xdr:row>315</xdr:row>
      <xdr:rowOff>0</xdr:rowOff>
    </xdr:from>
    <xdr:to>
      <xdr:col>37</xdr:col>
      <xdr:colOff>121929</xdr:colOff>
      <xdr:row>315</xdr:row>
      <xdr:rowOff>0</xdr:rowOff>
    </xdr:to>
    <xdr:sp macro="" textlink="">
      <xdr:nvSpPr>
        <xdr:cNvPr id="23" name="Text Box 10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364</xdr:row>
      <xdr:rowOff>0</xdr:rowOff>
    </xdr:from>
    <xdr:to>
      <xdr:col>44</xdr:col>
      <xdr:colOff>19050</xdr:colOff>
      <xdr:row>364</xdr:row>
      <xdr:rowOff>0</xdr:rowOff>
    </xdr:to>
    <xdr:sp macro="" textlink="">
      <xdr:nvSpPr>
        <xdr:cNvPr id="42247" name="Rectangle 11"/>
        <xdr:cNvSpPr>
          <a:spLocks noChangeArrowheads="1"/>
        </xdr:cNvSpPr>
      </xdr:nvSpPr>
      <xdr:spPr bwMode="auto">
        <a:xfrm>
          <a:off x="5705475" y="3653790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2</xdr:row>
      <xdr:rowOff>28575</xdr:rowOff>
    </xdr:from>
    <xdr:to>
      <xdr:col>12</xdr:col>
      <xdr:colOff>47625</xdr:colOff>
      <xdr:row>3</xdr:row>
      <xdr:rowOff>66675</xdr:rowOff>
    </xdr:to>
    <xdr:pic>
      <xdr:nvPicPr>
        <xdr:cNvPr id="42248" name="lcaixa" descr="Logo_CAIXA.gi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209550"/>
          <a:ext cx="609600" cy="266700"/>
        </a:xfrm>
        <a:prstGeom prst="rect">
          <a:avLst/>
        </a:prstGeom>
        <a:noFill/>
        <a:ln w="50800">
          <a:solidFill>
            <a:srgbClr val="FFFFFF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35</xdr:col>
      <xdr:colOff>38100</xdr:colOff>
      <xdr:row>47</xdr:row>
      <xdr:rowOff>28575</xdr:rowOff>
    </xdr:from>
    <xdr:to>
      <xdr:col>35</xdr:col>
      <xdr:colOff>114300</xdr:colOff>
      <xdr:row>47</xdr:row>
      <xdr:rowOff>104775</xdr:rowOff>
    </xdr:to>
    <xdr:sp macro="[0]!BotAlt" textlink="">
      <xdr:nvSpPr>
        <xdr:cNvPr id="42249" name="QO001,13.L0C0;L0C-29^"/>
        <xdr:cNvSpPr>
          <a:spLocks noChangeArrowheads="1"/>
        </xdr:cNvSpPr>
      </xdr:nvSpPr>
      <xdr:spPr bwMode="auto">
        <a:xfrm>
          <a:off x="4514850" y="6238875"/>
          <a:ext cx="76200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42</xdr:col>
      <xdr:colOff>38100</xdr:colOff>
      <xdr:row>47</xdr:row>
      <xdr:rowOff>28575</xdr:rowOff>
    </xdr:from>
    <xdr:to>
      <xdr:col>42</xdr:col>
      <xdr:colOff>114300</xdr:colOff>
      <xdr:row>47</xdr:row>
      <xdr:rowOff>104775</xdr:rowOff>
    </xdr:to>
    <xdr:sp macro="[0]!BotAlt" textlink="">
      <xdr:nvSpPr>
        <xdr:cNvPr id="42250" name="QO001,23.L0C0;L0C-37^"/>
        <xdr:cNvSpPr>
          <a:spLocks noChangeArrowheads="1"/>
        </xdr:cNvSpPr>
      </xdr:nvSpPr>
      <xdr:spPr bwMode="auto">
        <a:xfrm>
          <a:off x="5581650" y="6238875"/>
          <a:ext cx="76200" cy="76200"/>
        </a:xfrm>
        <a:prstGeom prst="rect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50</xdr:col>
      <xdr:colOff>38100</xdr:colOff>
      <xdr:row>47</xdr:row>
      <xdr:rowOff>28575</xdr:rowOff>
    </xdr:from>
    <xdr:to>
      <xdr:col>50</xdr:col>
      <xdr:colOff>114300</xdr:colOff>
      <xdr:row>47</xdr:row>
      <xdr:rowOff>104775</xdr:rowOff>
    </xdr:to>
    <xdr:sp macro="[0]!BotAlt" textlink="">
      <xdr:nvSpPr>
        <xdr:cNvPr id="42251" name="QO001,33.L0C0;L0C-45^L0C6"/>
        <xdr:cNvSpPr>
          <a:spLocks noChangeArrowheads="1"/>
        </xdr:cNvSpPr>
      </xdr:nvSpPr>
      <xdr:spPr bwMode="auto">
        <a:xfrm>
          <a:off x="6800850" y="6238875"/>
          <a:ext cx="76200" cy="76200"/>
        </a:xfrm>
        <a:prstGeom prst="rect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38100</xdr:colOff>
      <xdr:row>49</xdr:row>
      <xdr:rowOff>28575</xdr:rowOff>
    </xdr:from>
    <xdr:to>
      <xdr:col>9</xdr:col>
      <xdr:colOff>114300</xdr:colOff>
      <xdr:row>49</xdr:row>
      <xdr:rowOff>104775</xdr:rowOff>
    </xdr:to>
    <xdr:sp macro="[0]!BotAlt" textlink="">
      <xdr:nvSpPr>
        <xdr:cNvPr id="42252" name="QO002,13.L0C0;L0C-3^"/>
        <xdr:cNvSpPr>
          <a:spLocks noChangeArrowheads="1"/>
        </xdr:cNvSpPr>
      </xdr:nvSpPr>
      <xdr:spPr bwMode="auto">
        <a:xfrm>
          <a:off x="552450" y="6505575"/>
          <a:ext cx="76200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38100</xdr:colOff>
      <xdr:row>49</xdr:row>
      <xdr:rowOff>28575</xdr:rowOff>
    </xdr:from>
    <xdr:to>
      <xdr:col>18</xdr:col>
      <xdr:colOff>114300</xdr:colOff>
      <xdr:row>49</xdr:row>
      <xdr:rowOff>104775</xdr:rowOff>
    </xdr:to>
    <xdr:sp macro="[0]!BotAlt" textlink="">
      <xdr:nvSpPr>
        <xdr:cNvPr id="42253" name="QO002,23.L0C0;L0C-12^"/>
        <xdr:cNvSpPr>
          <a:spLocks noChangeArrowheads="1"/>
        </xdr:cNvSpPr>
      </xdr:nvSpPr>
      <xdr:spPr bwMode="auto">
        <a:xfrm>
          <a:off x="1924050" y="6505575"/>
          <a:ext cx="76200" cy="76200"/>
        </a:xfrm>
        <a:prstGeom prst="rect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27</xdr:col>
      <xdr:colOff>38100</xdr:colOff>
      <xdr:row>49</xdr:row>
      <xdr:rowOff>28575</xdr:rowOff>
    </xdr:from>
    <xdr:to>
      <xdr:col>27</xdr:col>
      <xdr:colOff>114300</xdr:colOff>
      <xdr:row>49</xdr:row>
      <xdr:rowOff>104775</xdr:rowOff>
    </xdr:to>
    <xdr:sp macro="[0]!BotAlt" textlink="">
      <xdr:nvSpPr>
        <xdr:cNvPr id="42254" name="QO002,33.L0C0;L0C-21^"/>
        <xdr:cNvSpPr>
          <a:spLocks noChangeArrowheads="1"/>
        </xdr:cNvSpPr>
      </xdr:nvSpPr>
      <xdr:spPr bwMode="auto">
        <a:xfrm>
          <a:off x="3295650" y="6505575"/>
          <a:ext cx="76200" cy="76200"/>
        </a:xfrm>
        <a:prstGeom prst="rect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20</xdr:col>
      <xdr:colOff>19050</xdr:colOff>
      <xdr:row>99</xdr:row>
      <xdr:rowOff>28575</xdr:rowOff>
    </xdr:from>
    <xdr:to>
      <xdr:col>20</xdr:col>
      <xdr:colOff>95250</xdr:colOff>
      <xdr:row>99</xdr:row>
      <xdr:rowOff>104775</xdr:rowOff>
    </xdr:to>
    <xdr:sp macro="[0]!BotAlt" textlink="">
      <xdr:nvSpPr>
        <xdr:cNvPr id="42255" name="Q003,12.L0C0;L0C-14^"/>
        <xdr:cNvSpPr>
          <a:spLocks noChangeArrowheads="1"/>
        </xdr:cNvSpPr>
      </xdr:nvSpPr>
      <xdr:spPr bwMode="auto">
        <a:xfrm>
          <a:off x="2209800" y="12306300"/>
          <a:ext cx="76200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31</xdr:col>
      <xdr:colOff>19050</xdr:colOff>
      <xdr:row>99</xdr:row>
      <xdr:rowOff>28575</xdr:rowOff>
    </xdr:from>
    <xdr:to>
      <xdr:col>31</xdr:col>
      <xdr:colOff>95250</xdr:colOff>
      <xdr:row>99</xdr:row>
      <xdr:rowOff>104775</xdr:rowOff>
    </xdr:to>
    <xdr:sp macro="[0]!BotAlt" textlink="">
      <xdr:nvSpPr>
        <xdr:cNvPr id="42256" name="Q003,22.L0C0;L0C-22^L0C7"/>
        <xdr:cNvSpPr>
          <a:spLocks noChangeArrowheads="1"/>
        </xdr:cNvSpPr>
      </xdr:nvSpPr>
      <xdr:spPr bwMode="auto">
        <a:xfrm>
          <a:off x="3886200" y="12306300"/>
          <a:ext cx="76200" cy="76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20</xdr:col>
      <xdr:colOff>19050</xdr:colOff>
      <xdr:row>100</xdr:row>
      <xdr:rowOff>28575</xdr:rowOff>
    </xdr:from>
    <xdr:to>
      <xdr:col>20</xdr:col>
      <xdr:colOff>95250</xdr:colOff>
      <xdr:row>100</xdr:row>
      <xdr:rowOff>104775</xdr:rowOff>
    </xdr:to>
    <xdr:sp macro="[0]!BotAlt" textlink="">
      <xdr:nvSpPr>
        <xdr:cNvPr id="42257" name="Q004,14.L0C0;L0C-14^"/>
        <xdr:cNvSpPr>
          <a:spLocks noChangeArrowheads="1"/>
        </xdr:cNvSpPr>
      </xdr:nvSpPr>
      <xdr:spPr bwMode="auto">
        <a:xfrm>
          <a:off x="2209800" y="12439650"/>
          <a:ext cx="76200" cy="76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31</xdr:col>
      <xdr:colOff>19050</xdr:colOff>
      <xdr:row>100</xdr:row>
      <xdr:rowOff>28575</xdr:rowOff>
    </xdr:from>
    <xdr:to>
      <xdr:col>31</xdr:col>
      <xdr:colOff>95250</xdr:colOff>
      <xdr:row>100</xdr:row>
      <xdr:rowOff>104775</xdr:rowOff>
    </xdr:to>
    <xdr:sp macro="[0]!BotAlt" textlink="">
      <xdr:nvSpPr>
        <xdr:cNvPr id="42258" name="Q004,24.L0C0;L0C-25^"/>
        <xdr:cNvSpPr>
          <a:spLocks noChangeArrowheads="1"/>
        </xdr:cNvSpPr>
      </xdr:nvSpPr>
      <xdr:spPr bwMode="auto">
        <a:xfrm>
          <a:off x="3886200" y="12439650"/>
          <a:ext cx="76200" cy="76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42</xdr:col>
      <xdr:colOff>19050</xdr:colOff>
      <xdr:row>100</xdr:row>
      <xdr:rowOff>28575</xdr:rowOff>
    </xdr:from>
    <xdr:to>
      <xdr:col>42</xdr:col>
      <xdr:colOff>95250</xdr:colOff>
      <xdr:row>100</xdr:row>
      <xdr:rowOff>104775</xdr:rowOff>
    </xdr:to>
    <xdr:sp macro="[0]!BotAlt" textlink="">
      <xdr:nvSpPr>
        <xdr:cNvPr id="42259" name="Q004,34.L0C0;L0C-36^"/>
        <xdr:cNvSpPr>
          <a:spLocks noChangeArrowheads="1"/>
        </xdr:cNvSpPr>
      </xdr:nvSpPr>
      <xdr:spPr bwMode="auto">
        <a:xfrm>
          <a:off x="5562600" y="12439650"/>
          <a:ext cx="76200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53</xdr:col>
      <xdr:colOff>19050</xdr:colOff>
      <xdr:row>100</xdr:row>
      <xdr:rowOff>28575</xdr:rowOff>
    </xdr:from>
    <xdr:to>
      <xdr:col>53</xdr:col>
      <xdr:colOff>95250</xdr:colOff>
      <xdr:row>100</xdr:row>
      <xdr:rowOff>104775</xdr:rowOff>
    </xdr:to>
    <xdr:sp macro="[0]!BotAlt" textlink="">
      <xdr:nvSpPr>
        <xdr:cNvPr id="42260" name="Q004,44.L0C0;L0C-47^"/>
        <xdr:cNvSpPr>
          <a:spLocks noChangeArrowheads="1"/>
        </xdr:cNvSpPr>
      </xdr:nvSpPr>
      <xdr:spPr bwMode="auto">
        <a:xfrm>
          <a:off x="7239000" y="12439650"/>
          <a:ext cx="76200" cy="76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9</xdr:col>
      <xdr:colOff>19050</xdr:colOff>
      <xdr:row>102</xdr:row>
      <xdr:rowOff>28575</xdr:rowOff>
    </xdr:from>
    <xdr:to>
      <xdr:col>9</xdr:col>
      <xdr:colOff>95250</xdr:colOff>
      <xdr:row>102</xdr:row>
      <xdr:rowOff>104775</xdr:rowOff>
    </xdr:to>
    <xdr:sp macro="[0]!BotAlt" textlink="">
      <xdr:nvSpPr>
        <xdr:cNvPr id="42261" name="Q005,12.L0C0;L0C-3^"/>
        <xdr:cNvSpPr>
          <a:spLocks noChangeArrowheads="1"/>
        </xdr:cNvSpPr>
      </xdr:nvSpPr>
      <xdr:spPr bwMode="auto">
        <a:xfrm>
          <a:off x="533400" y="12706350"/>
          <a:ext cx="76200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19050</xdr:colOff>
      <xdr:row>102</xdr:row>
      <xdr:rowOff>28575</xdr:rowOff>
    </xdr:from>
    <xdr:to>
      <xdr:col>20</xdr:col>
      <xdr:colOff>95250</xdr:colOff>
      <xdr:row>102</xdr:row>
      <xdr:rowOff>104775</xdr:rowOff>
    </xdr:to>
    <xdr:sp macro="[0]!BotAlt" textlink="">
      <xdr:nvSpPr>
        <xdr:cNvPr id="42262" name="Q005,22.L0C0;L0C-14^L0C8"/>
        <xdr:cNvSpPr>
          <a:spLocks noChangeArrowheads="1"/>
        </xdr:cNvSpPr>
      </xdr:nvSpPr>
      <xdr:spPr bwMode="auto">
        <a:xfrm>
          <a:off x="2209800" y="12706350"/>
          <a:ext cx="76200" cy="76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32</xdr:col>
      <xdr:colOff>19050</xdr:colOff>
      <xdr:row>106</xdr:row>
      <xdr:rowOff>28575</xdr:rowOff>
    </xdr:from>
    <xdr:to>
      <xdr:col>32</xdr:col>
      <xdr:colOff>95250</xdr:colOff>
      <xdr:row>106</xdr:row>
      <xdr:rowOff>104775</xdr:rowOff>
    </xdr:to>
    <xdr:sp macro="[0]!BotAlt" textlink="">
      <xdr:nvSpPr>
        <xdr:cNvPr id="42263" name="Q006,12.L0C0;L0C-26^"/>
        <xdr:cNvSpPr>
          <a:spLocks noChangeArrowheads="1"/>
        </xdr:cNvSpPr>
      </xdr:nvSpPr>
      <xdr:spPr bwMode="auto">
        <a:xfrm>
          <a:off x="4038600" y="13201650"/>
          <a:ext cx="76200" cy="76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41</xdr:col>
      <xdr:colOff>19050</xdr:colOff>
      <xdr:row>106</xdr:row>
      <xdr:rowOff>28575</xdr:rowOff>
    </xdr:from>
    <xdr:to>
      <xdr:col>41</xdr:col>
      <xdr:colOff>95250</xdr:colOff>
      <xdr:row>106</xdr:row>
      <xdr:rowOff>104775</xdr:rowOff>
    </xdr:to>
    <xdr:sp macro="[0]!BotAlt" textlink="">
      <xdr:nvSpPr>
        <xdr:cNvPr id="42264" name="Q006,22.L0C0;L0C-35^L-1C5"/>
        <xdr:cNvSpPr>
          <a:spLocks noChangeArrowheads="1"/>
        </xdr:cNvSpPr>
      </xdr:nvSpPr>
      <xdr:spPr bwMode="auto">
        <a:xfrm>
          <a:off x="5410200" y="13201650"/>
          <a:ext cx="76200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15</xdr:row>
      <xdr:rowOff>38100</xdr:rowOff>
    </xdr:from>
    <xdr:to>
      <xdr:col>6</xdr:col>
      <xdr:colOff>95250</xdr:colOff>
      <xdr:row>15</xdr:row>
      <xdr:rowOff>114300</xdr:rowOff>
    </xdr:to>
    <xdr:sp macro="" textlink="">
      <xdr:nvSpPr>
        <xdr:cNvPr id="42265" name="Quad1"/>
        <xdr:cNvSpPr>
          <a:spLocks noChangeArrowheads="1"/>
        </xdr:cNvSpPr>
      </xdr:nvSpPr>
      <xdr:spPr bwMode="auto">
        <a:xfrm>
          <a:off x="76200" y="1600200"/>
          <a:ext cx="76200" cy="76200"/>
        </a:xfrm>
        <a:prstGeom prst="rect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10</xdr:col>
      <xdr:colOff>19050</xdr:colOff>
      <xdr:row>15</xdr:row>
      <xdr:rowOff>38100</xdr:rowOff>
    </xdr:from>
    <xdr:to>
      <xdr:col>10</xdr:col>
      <xdr:colOff>95250</xdr:colOff>
      <xdr:row>15</xdr:row>
      <xdr:rowOff>114300</xdr:rowOff>
    </xdr:to>
    <xdr:sp macro="" textlink="">
      <xdr:nvSpPr>
        <xdr:cNvPr id="42266" name="Quad2"/>
        <xdr:cNvSpPr>
          <a:spLocks noChangeArrowheads="1"/>
        </xdr:cNvSpPr>
      </xdr:nvSpPr>
      <xdr:spPr bwMode="auto">
        <a:xfrm>
          <a:off x="685800" y="1600200"/>
          <a:ext cx="76200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3333" mc:Ignorable="a14" a14:legacySpreadsheetColorIndex="63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32</xdr:row>
      <xdr:rowOff>114300</xdr:rowOff>
    </xdr:from>
    <xdr:to>
      <xdr:col>17</xdr:col>
      <xdr:colOff>76200</xdr:colOff>
      <xdr:row>35</xdr:row>
      <xdr:rowOff>133350</xdr:rowOff>
    </xdr:to>
    <xdr:pic macro="[0]!VeriAWP">
      <xdr:nvPicPr>
        <xdr:cNvPr id="41888" name="lcaixa" descr="Logo_CAIXA.gi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4533900"/>
          <a:ext cx="1447800" cy="314325"/>
        </a:xfrm>
        <a:prstGeom prst="rect">
          <a:avLst/>
        </a:prstGeom>
        <a:noFill/>
        <a:ln w="50800">
          <a:solidFill>
            <a:srgbClr val="FFFFFF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6350</xdr:colOff>
      <xdr:row>93</xdr:row>
      <xdr:rowOff>36146</xdr:rowOff>
    </xdr:from>
    <xdr:to>
      <xdr:col>37</xdr:col>
      <xdr:colOff>123824</xdr:colOff>
      <xdr:row>93</xdr:row>
      <xdr:rowOff>36146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228600" y="42795825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173</xdr:row>
      <xdr:rowOff>0</xdr:rowOff>
    </xdr:from>
    <xdr:to>
      <xdr:col>43</xdr:col>
      <xdr:colOff>0</xdr:colOff>
      <xdr:row>173</xdr:row>
      <xdr:rowOff>0</xdr:rowOff>
    </xdr:to>
    <xdr:sp macro="" textlink="">
      <xdr:nvSpPr>
        <xdr:cNvPr id="41890" name="Rectangle 3"/>
        <xdr:cNvSpPr>
          <a:spLocks noChangeArrowheads="1"/>
        </xdr:cNvSpPr>
      </xdr:nvSpPr>
      <xdr:spPr bwMode="auto">
        <a:xfrm>
          <a:off x="5591175" y="1183957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173</xdr:row>
      <xdr:rowOff>0</xdr:rowOff>
    </xdr:from>
    <xdr:to>
      <xdr:col>44</xdr:col>
      <xdr:colOff>19050</xdr:colOff>
      <xdr:row>173</xdr:row>
      <xdr:rowOff>0</xdr:rowOff>
    </xdr:to>
    <xdr:sp macro="" textlink="">
      <xdr:nvSpPr>
        <xdr:cNvPr id="41891" name="Rectangle 4"/>
        <xdr:cNvSpPr>
          <a:spLocks noChangeArrowheads="1"/>
        </xdr:cNvSpPr>
      </xdr:nvSpPr>
      <xdr:spPr bwMode="auto">
        <a:xfrm>
          <a:off x="5705475" y="1183957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6350</xdr:colOff>
      <xdr:row>93</xdr:row>
      <xdr:rowOff>36146</xdr:rowOff>
    </xdr:from>
    <xdr:to>
      <xdr:col>37</xdr:col>
      <xdr:colOff>123824</xdr:colOff>
      <xdr:row>93</xdr:row>
      <xdr:rowOff>36146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228600" y="42795825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173</xdr:row>
      <xdr:rowOff>0</xdr:rowOff>
    </xdr:from>
    <xdr:to>
      <xdr:col>44</xdr:col>
      <xdr:colOff>19050</xdr:colOff>
      <xdr:row>173</xdr:row>
      <xdr:rowOff>0</xdr:rowOff>
    </xdr:to>
    <xdr:sp macro="" textlink="">
      <xdr:nvSpPr>
        <xdr:cNvPr id="41893" name="Rectangle 6"/>
        <xdr:cNvSpPr>
          <a:spLocks noChangeArrowheads="1"/>
        </xdr:cNvSpPr>
      </xdr:nvSpPr>
      <xdr:spPr bwMode="auto">
        <a:xfrm>
          <a:off x="5705475" y="1183957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6350</xdr:colOff>
      <xdr:row>93</xdr:row>
      <xdr:rowOff>36146</xdr:rowOff>
    </xdr:from>
    <xdr:to>
      <xdr:col>37</xdr:col>
      <xdr:colOff>123824</xdr:colOff>
      <xdr:row>93</xdr:row>
      <xdr:rowOff>36146</xdr:rowOff>
    </xdr:to>
    <xdr:sp macro="" textlink="">
      <xdr:nvSpPr>
        <xdr:cNvPr id="10" name="Text Box 7"/>
        <xdr:cNvSpPr txBox="1">
          <a:spLocks noChangeArrowheads="1"/>
        </xdr:cNvSpPr>
      </xdr:nvSpPr>
      <xdr:spPr bwMode="auto">
        <a:xfrm>
          <a:off x="228600" y="42795825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173</xdr:row>
      <xdr:rowOff>0</xdr:rowOff>
    </xdr:from>
    <xdr:to>
      <xdr:col>43</xdr:col>
      <xdr:colOff>0</xdr:colOff>
      <xdr:row>173</xdr:row>
      <xdr:rowOff>0</xdr:rowOff>
    </xdr:to>
    <xdr:sp macro="" textlink="">
      <xdr:nvSpPr>
        <xdr:cNvPr id="41895" name="Rectangle 8"/>
        <xdr:cNvSpPr>
          <a:spLocks noChangeArrowheads="1"/>
        </xdr:cNvSpPr>
      </xdr:nvSpPr>
      <xdr:spPr bwMode="auto">
        <a:xfrm>
          <a:off x="5591175" y="1183957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173</xdr:row>
      <xdr:rowOff>0</xdr:rowOff>
    </xdr:from>
    <xdr:to>
      <xdr:col>44</xdr:col>
      <xdr:colOff>19050</xdr:colOff>
      <xdr:row>173</xdr:row>
      <xdr:rowOff>0</xdr:rowOff>
    </xdr:to>
    <xdr:sp macro="" textlink="">
      <xdr:nvSpPr>
        <xdr:cNvPr id="41896" name="Rectangle 9"/>
        <xdr:cNvSpPr>
          <a:spLocks noChangeArrowheads="1"/>
        </xdr:cNvSpPr>
      </xdr:nvSpPr>
      <xdr:spPr bwMode="auto">
        <a:xfrm>
          <a:off x="5705475" y="1183957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6350</xdr:colOff>
      <xdr:row>93</xdr:row>
      <xdr:rowOff>36146</xdr:rowOff>
    </xdr:from>
    <xdr:to>
      <xdr:col>37</xdr:col>
      <xdr:colOff>123824</xdr:colOff>
      <xdr:row>93</xdr:row>
      <xdr:rowOff>36146</xdr:rowOff>
    </xdr:to>
    <xdr:sp macro="" textlink="">
      <xdr:nvSpPr>
        <xdr:cNvPr id="13" name="Text Box 10"/>
        <xdr:cNvSpPr txBox="1">
          <a:spLocks noChangeArrowheads="1"/>
        </xdr:cNvSpPr>
      </xdr:nvSpPr>
      <xdr:spPr bwMode="auto">
        <a:xfrm>
          <a:off x="228600" y="42795825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173</xdr:row>
      <xdr:rowOff>0</xdr:rowOff>
    </xdr:from>
    <xdr:to>
      <xdr:col>44</xdr:col>
      <xdr:colOff>19050</xdr:colOff>
      <xdr:row>173</xdr:row>
      <xdr:rowOff>0</xdr:rowOff>
    </xdr:to>
    <xdr:sp macro="" textlink="">
      <xdr:nvSpPr>
        <xdr:cNvPr id="41898" name="Rectangle 11"/>
        <xdr:cNvSpPr>
          <a:spLocks noChangeArrowheads="1"/>
        </xdr:cNvSpPr>
      </xdr:nvSpPr>
      <xdr:spPr bwMode="auto">
        <a:xfrm>
          <a:off x="5705475" y="1183957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6350</xdr:colOff>
      <xdr:row>93</xdr:row>
      <xdr:rowOff>36146</xdr:rowOff>
    </xdr:from>
    <xdr:to>
      <xdr:col>37</xdr:col>
      <xdr:colOff>123824</xdr:colOff>
      <xdr:row>93</xdr:row>
      <xdr:rowOff>36146</xdr:rowOff>
    </xdr:to>
    <xdr:sp macro="" textlink="">
      <xdr:nvSpPr>
        <xdr:cNvPr id="15" name="Text Box 7"/>
        <xdr:cNvSpPr txBox="1">
          <a:spLocks noChangeArrowheads="1"/>
        </xdr:cNvSpPr>
      </xdr:nvSpPr>
      <xdr:spPr bwMode="auto">
        <a:xfrm>
          <a:off x="228600" y="42795825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173</xdr:row>
      <xdr:rowOff>0</xdr:rowOff>
    </xdr:from>
    <xdr:to>
      <xdr:col>43</xdr:col>
      <xdr:colOff>0</xdr:colOff>
      <xdr:row>173</xdr:row>
      <xdr:rowOff>0</xdr:rowOff>
    </xdr:to>
    <xdr:sp macro="" textlink="">
      <xdr:nvSpPr>
        <xdr:cNvPr id="41900" name="Rectangle 8"/>
        <xdr:cNvSpPr>
          <a:spLocks noChangeArrowheads="1"/>
        </xdr:cNvSpPr>
      </xdr:nvSpPr>
      <xdr:spPr bwMode="auto">
        <a:xfrm>
          <a:off x="5591175" y="1183957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173</xdr:row>
      <xdr:rowOff>0</xdr:rowOff>
    </xdr:from>
    <xdr:to>
      <xdr:col>44</xdr:col>
      <xdr:colOff>19050</xdr:colOff>
      <xdr:row>173</xdr:row>
      <xdr:rowOff>0</xdr:rowOff>
    </xdr:to>
    <xdr:sp macro="" textlink="">
      <xdr:nvSpPr>
        <xdr:cNvPr id="41901" name="Rectangle 9"/>
        <xdr:cNvSpPr>
          <a:spLocks noChangeArrowheads="1"/>
        </xdr:cNvSpPr>
      </xdr:nvSpPr>
      <xdr:spPr bwMode="auto">
        <a:xfrm>
          <a:off x="5705475" y="1183957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6350</xdr:colOff>
      <xdr:row>93</xdr:row>
      <xdr:rowOff>36146</xdr:rowOff>
    </xdr:from>
    <xdr:to>
      <xdr:col>37</xdr:col>
      <xdr:colOff>123824</xdr:colOff>
      <xdr:row>93</xdr:row>
      <xdr:rowOff>36146</xdr:rowOff>
    </xdr:to>
    <xdr:sp macro="" textlink="">
      <xdr:nvSpPr>
        <xdr:cNvPr id="18" name="Text Box 10"/>
        <xdr:cNvSpPr txBox="1">
          <a:spLocks noChangeArrowheads="1"/>
        </xdr:cNvSpPr>
      </xdr:nvSpPr>
      <xdr:spPr bwMode="auto">
        <a:xfrm>
          <a:off x="228600" y="42795825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173</xdr:row>
      <xdr:rowOff>0</xdr:rowOff>
    </xdr:from>
    <xdr:to>
      <xdr:col>44</xdr:col>
      <xdr:colOff>19050</xdr:colOff>
      <xdr:row>173</xdr:row>
      <xdr:rowOff>0</xdr:rowOff>
    </xdr:to>
    <xdr:sp macro="" textlink="">
      <xdr:nvSpPr>
        <xdr:cNvPr id="41903" name="Rectangle 11"/>
        <xdr:cNvSpPr>
          <a:spLocks noChangeArrowheads="1"/>
        </xdr:cNvSpPr>
      </xdr:nvSpPr>
      <xdr:spPr bwMode="auto">
        <a:xfrm>
          <a:off x="5705475" y="1183957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6350</xdr:colOff>
      <xdr:row>93</xdr:row>
      <xdr:rowOff>36146</xdr:rowOff>
    </xdr:from>
    <xdr:to>
      <xdr:col>37</xdr:col>
      <xdr:colOff>123824</xdr:colOff>
      <xdr:row>93</xdr:row>
      <xdr:rowOff>36146</xdr:rowOff>
    </xdr:to>
    <xdr:sp macro="" textlink="">
      <xdr:nvSpPr>
        <xdr:cNvPr id="20" name="Text Box 7"/>
        <xdr:cNvSpPr txBox="1">
          <a:spLocks noChangeArrowheads="1"/>
        </xdr:cNvSpPr>
      </xdr:nvSpPr>
      <xdr:spPr bwMode="auto">
        <a:xfrm>
          <a:off x="228600" y="42795825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173</xdr:row>
      <xdr:rowOff>0</xdr:rowOff>
    </xdr:from>
    <xdr:to>
      <xdr:col>43</xdr:col>
      <xdr:colOff>0</xdr:colOff>
      <xdr:row>173</xdr:row>
      <xdr:rowOff>0</xdr:rowOff>
    </xdr:to>
    <xdr:sp macro="" textlink="">
      <xdr:nvSpPr>
        <xdr:cNvPr id="41905" name="Rectangle 8"/>
        <xdr:cNvSpPr>
          <a:spLocks noChangeArrowheads="1"/>
        </xdr:cNvSpPr>
      </xdr:nvSpPr>
      <xdr:spPr bwMode="auto">
        <a:xfrm>
          <a:off x="5591175" y="1183957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173</xdr:row>
      <xdr:rowOff>0</xdr:rowOff>
    </xdr:from>
    <xdr:to>
      <xdr:col>44</xdr:col>
      <xdr:colOff>19050</xdr:colOff>
      <xdr:row>173</xdr:row>
      <xdr:rowOff>0</xdr:rowOff>
    </xdr:to>
    <xdr:sp macro="" textlink="">
      <xdr:nvSpPr>
        <xdr:cNvPr id="41906" name="Rectangle 9"/>
        <xdr:cNvSpPr>
          <a:spLocks noChangeArrowheads="1"/>
        </xdr:cNvSpPr>
      </xdr:nvSpPr>
      <xdr:spPr bwMode="auto">
        <a:xfrm>
          <a:off x="5705475" y="1183957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6350</xdr:colOff>
      <xdr:row>93</xdr:row>
      <xdr:rowOff>36146</xdr:rowOff>
    </xdr:from>
    <xdr:to>
      <xdr:col>37</xdr:col>
      <xdr:colOff>123824</xdr:colOff>
      <xdr:row>93</xdr:row>
      <xdr:rowOff>36146</xdr:rowOff>
    </xdr:to>
    <xdr:sp macro="" textlink="">
      <xdr:nvSpPr>
        <xdr:cNvPr id="23" name="Text Box 10"/>
        <xdr:cNvSpPr txBox="1">
          <a:spLocks noChangeArrowheads="1"/>
        </xdr:cNvSpPr>
      </xdr:nvSpPr>
      <xdr:spPr bwMode="auto">
        <a:xfrm>
          <a:off x="228600" y="42795825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173</xdr:row>
      <xdr:rowOff>0</xdr:rowOff>
    </xdr:from>
    <xdr:to>
      <xdr:col>44</xdr:col>
      <xdr:colOff>19050</xdr:colOff>
      <xdr:row>173</xdr:row>
      <xdr:rowOff>0</xdr:rowOff>
    </xdr:to>
    <xdr:sp macro="" textlink="">
      <xdr:nvSpPr>
        <xdr:cNvPr id="41908" name="Rectangle 11"/>
        <xdr:cNvSpPr>
          <a:spLocks noChangeArrowheads="1"/>
        </xdr:cNvSpPr>
      </xdr:nvSpPr>
      <xdr:spPr bwMode="auto">
        <a:xfrm>
          <a:off x="5705475" y="1183957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6350</xdr:colOff>
      <xdr:row>93</xdr:row>
      <xdr:rowOff>36146</xdr:rowOff>
    </xdr:from>
    <xdr:to>
      <xdr:col>37</xdr:col>
      <xdr:colOff>123824</xdr:colOff>
      <xdr:row>93</xdr:row>
      <xdr:rowOff>36146</xdr:rowOff>
    </xdr:to>
    <xdr:sp macro="" textlink="">
      <xdr:nvSpPr>
        <xdr:cNvPr id="25" name="Text Box 7"/>
        <xdr:cNvSpPr txBox="1">
          <a:spLocks noChangeArrowheads="1"/>
        </xdr:cNvSpPr>
      </xdr:nvSpPr>
      <xdr:spPr bwMode="auto">
        <a:xfrm>
          <a:off x="228600" y="42795825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173</xdr:row>
      <xdr:rowOff>0</xdr:rowOff>
    </xdr:from>
    <xdr:to>
      <xdr:col>43</xdr:col>
      <xdr:colOff>0</xdr:colOff>
      <xdr:row>173</xdr:row>
      <xdr:rowOff>0</xdr:rowOff>
    </xdr:to>
    <xdr:sp macro="" textlink="">
      <xdr:nvSpPr>
        <xdr:cNvPr id="41910" name="Rectangle 8"/>
        <xdr:cNvSpPr>
          <a:spLocks noChangeArrowheads="1"/>
        </xdr:cNvSpPr>
      </xdr:nvSpPr>
      <xdr:spPr bwMode="auto">
        <a:xfrm>
          <a:off x="5591175" y="1183957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173</xdr:row>
      <xdr:rowOff>0</xdr:rowOff>
    </xdr:from>
    <xdr:to>
      <xdr:col>44</xdr:col>
      <xdr:colOff>19050</xdr:colOff>
      <xdr:row>173</xdr:row>
      <xdr:rowOff>0</xdr:rowOff>
    </xdr:to>
    <xdr:sp macro="" textlink="">
      <xdr:nvSpPr>
        <xdr:cNvPr id="41911" name="Rectangle 9"/>
        <xdr:cNvSpPr>
          <a:spLocks noChangeArrowheads="1"/>
        </xdr:cNvSpPr>
      </xdr:nvSpPr>
      <xdr:spPr bwMode="auto">
        <a:xfrm>
          <a:off x="5705475" y="1183957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6350</xdr:colOff>
      <xdr:row>93</xdr:row>
      <xdr:rowOff>36146</xdr:rowOff>
    </xdr:from>
    <xdr:to>
      <xdr:col>37</xdr:col>
      <xdr:colOff>123824</xdr:colOff>
      <xdr:row>93</xdr:row>
      <xdr:rowOff>36146</xdr:rowOff>
    </xdr:to>
    <xdr:sp macro="" textlink="">
      <xdr:nvSpPr>
        <xdr:cNvPr id="28" name="Text Box 10"/>
        <xdr:cNvSpPr txBox="1">
          <a:spLocks noChangeArrowheads="1"/>
        </xdr:cNvSpPr>
      </xdr:nvSpPr>
      <xdr:spPr bwMode="auto">
        <a:xfrm>
          <a:off x="228600" y="42795825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173</xdr:row>
      <xdr:rowOff>0</xdr:rowOff>
    </xdr:from>
    <xdr:to>
      <xdr:col>44</xdr:col>
      <xdr:colOff>19050</xdr:colOff>
      <xdr:row>173</xdr:row>
      <xdr:rowOff>0</xdr:rowOff>
    </xdr:to>
    <xdr:sp macro="" textlink="">
      <xdr:nvSpPr>
        <xdr:cNvPr id="41913" name="Rectangle 11"/>
        <xdr:cNvSpPr>
          <a:spLocks noChangeArrowheads="1"/>
        </xdr:cNvSpPr>
      </xdr:nvSpPr>
      <xdr:spPr bwMode="auto">
        <a:xfrm>
          <a:off x="5705475" y="1183957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6350</xdr:colOff>
      <xdr:row>93</xdr:row>
      <xdr:rowOff>36146</xdr:rowOff>
    </xdr:from>
    <xdr:to>
      <xdr:col>37</xdr:col>
      <xdr:colOff>123824</xdr:colOff>
      <xdr:row>93</xdr:row>
      <xdr:rowOff>36146</xdr:rowOff>
    </xdr:to>
    <xdr:sp macro="" textlink="">
      <xdr:nvSpPr>
        <xdr:cNvPr id="30" name="Text Box 7"/>
        <xdr:cNvSpPr txBox="1">
          <a:spLocks noChangeArrowheads="1"/>
        </xdr:cNvSpPr>
      </xdr:nvSpPr>
      <xdr:spPr bwMode="auto">
        <a:xfrm>
          <a:off x="228600" y="42795825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173</xdr:row>
      <xdr:rowOff>0</xdr:rowOff>
    </xdr:from>
    <xdr:to>
      <xdr:col>43</xdr:col>
      <xdr:colOff>0</xdr:colOff>
      <xdr:row>173</xdr:row>
      <xdr:rowOff>0</xdr:rowOff>
    </xdr:to>
    <xdr:sp macro="" textlink="">
      <xdr:nvSpPr>
        <xdr:cNvPr id="41915" name="Rectangle 8"/>
        <xdr:cNvSpPr>
          <a:spLocks noChangeArrowheads="1"/>
        </xdr:cNvSpPr>
      </xdr:nvSpPr>
      <xdr:spPr bwMode="auto">
        <a:xfrm>
          <a:off x="5591175" y="1183957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173</xdr:row>
      <xdr:rowOff>0</xdr:rowOff>
    </xdr:from>
    <xdr:to>
      <xdr:col>44</xdr:col>
      <xdr:colOff>19050</xdr:colOff>
      <xdr:row>173</xdr:row>
      <xdr:rowOff>0</xdr:rowOff>
    </xdr:to>
    <xdr:sp macro="" textlink="">
      <xdr:nvSpPr>
        <xdr:cNvPr id="41916" name="Rectangle 9"/>
        <xdr:cNvSpPr>
          <a:spLocks noChangeArrowheads="1"/>
        </xdr:cNvSpPr>
      </xdr:nvSpPr>
      <xdr:spPr bwMode="auto">
        <a:xfrm>
          <a:off x="5705475" y="1183957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6350</xdr:colOff>
      <xdr:row>93</xdr:row>
      <xdr:rowOff>36146</xdr:rowOff>
    </xdr:from>
    <xdr:to>
      <xdr:col>37</xdr:col>
      <xdr:colOff>123824</xdr:colOff>
      <xdr:row>93</xdr:row>
      <xdr:rowOff>36146</xdr:rowOff>
    </xdr:to>
    <xdr:sp macro="" textlink="">
      <xdr:nvSpPr>
        <xdr:cNvPr id="33" name="Text Box 10"/>
        <xdr:cNvSpPr txBox="1">
          <a:spLocks noChangeArrowheads="1"/>
        </xdr:cNvSpPr>
      </xdr:nvSpPr>
      <xdr:spPr bwMode="auto">
        <a:xfrm>
          <a:off x="228600" y="42795825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173</xdr:row>
      <xdr:rowOff>0</xdr:rowOff>
    </xdr:from>
    <xdr:to>
      <xdr:col>44</xdr:col>
      <xdr:colOff>19050</xdr:colOff>
      <xdr:row>173</xdr:row>
      <xdr:rowOff>0</xdr:rowOff>
    </xdr:to>
    <xdr:sp macro="" textlink="">
      <xdr:nvSpPr>
        <xdr:cNvPr id="41918" name="Rectangle 11"/>
        <xdr:cNvSpPr>
          <a:spLocks noChangeArrowheads="1"/>
        </xdr:cNvSpPr>
      </xdr:nvSpPr>
      <xdr:spPr bwMode="auto">
        <a:xfrm>
          <a:off x="5705475" y="1183957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6350</xdr:colOff>
      <xdr:row>93</xdr:row>
      <xdr:rowOff>36146</xdr:rowOff>
    </xdr:from>
    <xdr:to>
      <xdr:col>37</xdr:col>
      <xdr:colOff>123824</xdr:colOff>
      <xdr:row>93</xdr:row>
      <xdr:rowOff>36146</xdr:rowOff>
    </xdr:to>
    <xdr:sp macro="" textlink="">
      <xdr:nvSpPr>
        <xdr:cNvPr id="35" name="Text Box 7"/>
        <xdr:cNvSpPr txBox="1">
          <a:spLocks noChangeArrowheads="1"/>
        </xdr:cNvSpPr>
      </xdr:nvSpPr>
      <xdr:spPr bwMode="auto">
        <a:xfrm>
          <a:off x="228600" y="42795825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173</xdr:row>
      <xdr:rowOff>0</xdr:rowOff>
    </xdr:from>
    <xdr:to>
      <xdr:col>43</xdr:col>
      <xdr:colOff>0</xdr:colOff>
      <xdr:row>173</xdr:row>
      <xdr:rowOff>0</xdr:rowOff>
    </xdr:to>
    <xdr:sp macro="" textlink="">
      <xdr:nvSpPr>
        <xdr:cNvPr id="41920" name="Rectangle 8"/>
        <xdr:cNvSpPr>
          <a:spLocks noChangeArrowheads="1"/>
        </xdr:cNvSpPr>
      </xdr:nvSpPr>
      <xdr:spPr bwMode="auto">
        <a:xfrm>
          <a:off x="5591175" y="1183957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173</xdr:row>
      <xdr:rowOff>0</xdr:rowOff>
    </xdr:from>
    <xdr:to>
      <xdr:col>44</xdr:col>
      <xdr:colOff>19050</xdr:colOff>
      <xdr:row>173</xdr:row>
      <xdr:rowOff>0</xdr:rowOff>
    </xdr:to>
    <xdr:sp macro="" textlink="">
      <xdr:nvSpPr>
        <xdr:cNvPr id="41921" name="Rectangle 9"/>
        <xdr:cNvSpPr>
          <a:spLocks noChangeArrowheads="1"/>
        </xdr:cNvSpPr>
      </xdr:nvSpPr>
      <xdr:spPr bwMode="auto">
        <a:xfrm>
          <a:off x="5705475" y="1183957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6350</xdr:colOff>
      <xdr:row>93</xdr:row>
      <xdr:rowOff>36146</xdr:rowOff>
    </xdr:from>
    <xdr:to>
      <xdr:col>37</xdr:col>
      <xdr:colOff>123824</xdr:colOff>
      <xdr:row>93</xdr:row>
      <xdr:rowOff>36146</xdr:rowOff>
    </xdr:to>
    <xdr:sp macro="" textlink="">
      <xdr:nvSpPr>
        <xdr:cNvPr id="38" name="Text Box 10"/>
        <xdr:cNvSpPr txBox="1">
          <a:spLocks noChangeArrowheads="1"/>
        </xdr:cNvSpPr>
      </xdr:nvSpPr>
      <xdr:spPr bwMode="auto">
        <a:xfrm>
          <a:off x="228600" y="42795825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173</xdr:row>
      <xdr:rowOff>0</xdr:rowOff>
    </xdr:from>
    <xdr:to>
      <xdr:col>44</xdr:col>
      <xdr:colOff>19050</xdr:colOff>
      <xdr:row>173</xdr:row>
      <xdr:rowOff>0</xdr:rowOff>
    </xdr:to>
    <xdr:sp macro="" textlink="">
      <xdr:nvSpPr>
        <xdr:cNvPr id="41923" name="Rectangle 11"/>
        <xdr:cNvSpPr>
          <a:spLocks noChangeArrowheads="1"/>
        </xdr:cNvSpPr>
      </xdr:nvSpPr>
      <xdr:spPr bwMode="auto">
        <a:xfrm>
          <a:off x="5705475" y="1183957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6350</xdr:colOff>
      <xdr:row>93</xdr:row>
      <xdr:rowOff>36146</xdr:rowOff>
    </xdr:from>
    <xdr:to>
      <xdr:col>37</xdr:col>
      <xdr:colOff>123824</xdr:colOff>
      <xdr:row>93</xdr:row>
      <xdr:rowOff>36146</xdr:rowOff>
    </xdr:to>
    <xdr:sp macro="" textlink="">
      <xdr:nvSpPr>
        <xdr:cNvPr id="40" name="Text Box 7"/>
        <xdr:cNvSpPr txBox="1">
          <a:spLocks noChangeArrowheads="1"/>
        </xdr:cNvSpPr>
      </xdr:nvSpPr>
      <xdr:spPr bwMode="auto">
        <a:xfrm>
          <a:off x="228600" y="42795825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173</xdr:row>
      <xdr:rowOff>0</xdr:rowOff>
    </xdr:from>
    <xdr:to>
      <xdr:col>43</xdr:col>
      <xdr:colOff>0</xdr:colOff>
      <xdr:row>173</xdr:row>
      <xdr:rowOff>0</xdr:rowOff>
    </xdr:to>
    <xdr:sp macro="" textlink="">
      <xdr:nvSpPr>
        <xdr:cNvPr id="41925" name="Rectangle 8"/>
        <xdr:cNvSpPr>
          <a:spLocks noChangeArrowheads="1"/>
        </xdr:cNvSpPr>
      </xdr:nvSpPr>
      <xdr:spPr bwMode="auto">
        <a:xfrm>
          <a:off x="5591175" y="1183957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173</xdr:row>
      <xdr:rowOff>0</xdr:rowOff>
    </xdr:from>
    <xdr:to>
      <xdr:col>44</xdr:col>
      <xdr:colOff>19050</xdr:colOff>
      <xdr:row>173</xdr:row>
      <xdr:rowOff>0</xdr:rowOff>
    </xdr:to>
    <xdr:sp macro="" textlink="">
      <xdr:nvSpPr>
        <xdr:cNvPr id="41926" name="Rectangle 9"/>
        <xdr:cNvSpPr>
          <a:spLocks noChangeArrowheads="1"/>
        </xdr:cNvSpPr>
      </xdr:nvSpPr>
      <xdr:spPr bwMode="auto">
        <a:xfrm>
          <a:off x="5705475" y="1183957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6350</xdr:colOff>
      <xdr:row>93</xdr:row>
      <xdr:rowOff>36146</xdr:rowOff>
    </xdr:from>
    <xdr:to>
      <xdr:col>37</xdr:col>
      <xdr:colOff>123824</xdr:colOff>
      <xdr:row>93</xdr:row>
      <xdr:rowOff>36146</xdr:rowOff>
    </xdr:to>
    <xdr:sp macro="" textlink="">
      <xdr:nvSpPr>
        <xdr:cNvPr id="43" name="Text Box 10"/>
        <xdr:cNvSpPr txBox="1">
          <a:spLocks noChangeArrowheads="1"/>
        </xdr:cNvSpPr>
      </xdr:nvSpPr>
      <xdr:spPr bwMode="auto">
        <a:xfrm>
          <a:off x="228600" y="42795825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173</xdr:row>
      <xdr:rowOff>0</xdr:rowOff>
    </xdr:from>
    <xdr:to>
      <xdr:col>44</xdr:col>
      <xdr:colOff>19050</xdr:colOff>
      <xdr:row>173</xdr:row>
      <xdr:rowOff>0</xdr:rowOff>
    </xdr:to>
    <xdr:sp macro="" textlink="">
      <xdr:nvSpPr>
        <xdr:cNvPr id="41928" name="Rectangle 11"/>
        <xdr:cNvSpPr>
          <a:spLocks noChangeArrowheads="1"/>
        </xdr:cNvSpPr>
      </xdr:nvSpPr>
      <xdr:spPr bwMode="auto">
        <a:xfrm>
          <a:off x="5705475" y="1183957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6350</xdr:colOff>
      <xdr:row>93</xdr:row>
      <xdr:rowOff>36146</xdr:rowOff>
    </xdr:from>
    <xdr:to>
      <xdr:col>37</xdr:col>
      <xdr:colOff>123824</xdr:colOff>
      <xdr:row>93</xdr:row>
      <xdr:rowOff>36146</xdr:rowOff>
    </xdr:to>
    <xdr:sp macro="" textlink="">
      <xdr:nvSpPr>
        <xdr:cNvPr id="45" name="Text Box 7"/>
        <xdr:cNvSpPr txBox="1">
          <a:spLocks noChangeArrowheads="1"/>
        </xdr:cNvSpPr>
      </xdr:nvSpPr>
      <xdr:spPr bwMode="auto">
        <a:xfrm>
          <a:off x="228600" y="42795825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173</xdr:row>
      <xdr:rowOff>0</xdr:rowOff>
    </xdr:from>
    <xdr:to>
      <xdr:col>43</xdr:col>
      <xdr:colOff>0</xdr:colOff>
      <xdr:row>173</xdr:row>
      <xdr:rowOff>0</xdr:rowOff>
    </xdr:to>
    <xdr:sp macro="" textlink="">
      <xdr:nvSpPr>
        <xdr:cNvPr id="41930" name="Rectangle 8"/>
        <xdr:cNvSpPr>
          <a:spLocks noChangeArrowheads="1"/>
        </xdr:cNvSpPr>
      </xdr:nvSpPr>
      <xdr:spPr bwMode="auto">
        <a:xfrm>
          <a:off x="5591175" y="1183957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173</xdr:row>
      <xdr:rowOff>0</xdr:rowOff>
    </xdr:from>
    <xdr:to>
      <xdr:col>44</xdr:col>
      <xdr:colOff>19050</xdr:colOff>
      <xdr:row>173</xdr:row>
      <xdr:rowOff>0</xdr:rowOff>
    </xdr:to>
    <xdr:sp macro="" textlink="">
      <xdr:nvSpPr>
        <xdr:cNvPr id="41931" name="Rectangle 9"/>
        <xdr:cNvSpPr>
          <a:spLocks noChangeArrowheads="1"/>
        </xdr:cNvSpPr>
      </xdr:nvSpPr>
      <xdr:spPr bwMode="auto">
        <a:xfrm>
          <a:off x="5705475" y="1183957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6350</xdr:colOff>
      <xdr:row>93</xdr:row>
      <xdr:rowOff>36146</xdr:rowOff>
    </xdr:from>
    <xdr:to>
      <xdr:col>37</xdr:col>
      <xdr:colOff>123824</xdr:colOff>
      <xdr:row>93</xdr:row>
      <xdr:rowOff>36146</xdr:rowOff>
    </xdr:to>
    <xdr:sp macro="" textlink="">
      <xdr:nvSpPr>
        <xdr:cNvPr id="48" name="Text Box 10"/>
        <xdr:cNvSpPr txBox="1">
          <a:spLocks noChangeArrowheads="1"/>
        </xdr:cNvSpPr>
      </xdr:nvSpPr>
      <xdr:spPr bwMode="auto">
        <a:xfrm>
          <a:off x="228600" y="42795825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173</xdr:row>
      <xdr:rowOff>0</xdr:rowOff>
    </xdr:from>
    <xdr:to>
      <xdr:col>44</xdr:col>
      <xdr:colOff>19050</xdr:colOff>
      <xdr:row>173</xdr:row>
      <xdr:rowOff>0</xdr:rowOff>
    </xdr:to>
    <xdr:sp macro="" textlink="">
      <xdr:nvSpPr>
        <xdr:cNvPr id="41933" name="Rectangle 11"/>
        <xdr:cNvSpPr>
          <a:spLocks noChangeArrowheads="1"/>
        </xdr:cNvSpPr>
      </xdr:nvSpPr>
      <xdr:spPr bwMode="auto">
        <a:xfrm>
          <a:off x="5705475" y="1183957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6350</xdr:colOff>
      <xdr:row>93</xdr:row>
      <xdr:rowOff>36146</xdr:rowOff>
    </xdr:from>
    <xdr:to>
      <xdr:col>37</xdr:col>
      <xdr:colOff>123824</xdr:colOff>
      <xdr:row>93</xdr:row>
      <xdr:rowOff>36146</xdr:rowOff>
    </xdr:to>
    <xdr:sp macro="" textlink="">
      <xdr:nvSpPr>
        <xdr:cNvPr id="50" name="Text Box 7"/>
        <xdr:cNvSpPr txBox="1">
          <a:spLocks noChangeArrowheads="1"/>
        </xdr:cNvSpPr>
      </xdr:nvSpPr>
      <xdr:spPr bwMode="auto">
        <a:xfrm>
          <a:off x="228600" y="42795825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173</xdr:row>
      <xdr:rowOff>0</xdr:rowOff>
    </xdr:from>
    <xdr:to>
      <xdr:col>43</xdr:col>
      <xdr:colOff>0</xdr:colOff>
      <xdr:row>173</xdr:row>
      <xdr:rowOff>0</xdr:rowOff>
    </xdr:to>
    <xdr:sp macro="" textlink="">
      <xdr:nvSpPr>
        <xdr:cNvPr id="41935" name="Rectangle 8"/>
        <xdr:cNvSpPr>
          <a:spLocks noChangeArrowheads="1"/>
        </xdr:cNvSpPr>
      </xdr:nvSpPr>
      <xdr:spPr bwMode="auto">
        <a:xfrm>
          <a:off x="5591175" y="1183957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173</xdr:row>
      <xdr:rowOff>0</xdr:rowOff>
    </xdr:from>
    <xdr:to>
      <xdr:col>44</xdr:col>
      <xdr:colOff>19050</xdr:colOff>
      <xdr:row>173</xdr:row>
      <xdr:rowOff>0</xdr:rowOff>
    </xdr:to>
    <xdr:sp macro="" textlink="">
      <xdr:nvSpPr>
        <xdr:cNvPr id="41936" name="Rectangle 9"/>
        <xdr:cNvSpPr>
          <a:spLocks noChangeArrowheads="1"/>
        </xdr:cNvSpPr>
      </xdr:nvSpPr>
      <xdr:spPr bwMode="auto">
        <a:xfrm>
          <a:off x="5705475" y="1183957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6350</xdr:colOff>
      <xdr:row>93</xdr:row>
      <xdr:rowOff>36146</xdr:rowOff>
    </xdr:from>
    <xdr:to>
      <xdr:col>37</xdr:col>
      <xdr:colOff>123824</xdr:colOff>
      <xdr:row>93</xdr:row>
      <xdr:rowOff>36146</xdr:rowOff>
    </xdr:to>
    <xdr:sp macro="" textlink="">
      <xdr:nvSpPr>
        <xdr:cNvPr id="53" name="Text Box 10"/>
        <xdr:cNvSpPr txBox="1">
          <a:spLocks noChangeArrowheads="1"/>
        </xdr:cNvSpPr>
      </xdr:nvSpPr>
      <xdr:spPr bwMode="auto">
        <a:xfrm>
          <a:off x="228600" y="42795825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173</xdr:row>
      <xdr:rowOff>0</xdr:rowOff>
    </xdr:from>
    <xdr:to>
      <xdr:col>44</xdr:col>
      <xdr:colOff>19050</xdr:colOff>
      <xdr:row>173</xdr:row>
      <xdr:rowOff>0</xdr:rowOff>
    </xdr:to>
    <xdr:sp macro="" textlink="">
      <xdr:nvSpPr>
        <xdr:cNvPr id="41938" name="Rectangle 11"/>
        <xdr:cNvSpPr>
          <a:spLocks noChangeArrowheads="1"/>
        </xdr:cNvSpPr>
      </xdr:nvSpPr>
      <xdr:spPr bwMode="auto">
        <a:xfrm>
          <a:off x="5705475" y="1183957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42</xdr:col>
      <xdr:colOff>47625</xdr:colOff>
      <xdr:row>173</xdr:row>
      <xdr:rowOff>0</xdr:rowOff>
    </xdr:from>
    <xdr:to>
      <xdr:col>43</xdr:col>
      <xdr:colOff>0</xdr:colOff>
      <xdr:row>173</xdr:row>
      <xdr:rowOff>0</xdr:rowOff>
    </xdr:to>
    <xdr:sp macro="" textlink="">
      <xdr:nvSpPr>
        <xdr:cNvPr id="41939" name="Rectangle 8"/>
        <xdr:cNvSpPr>
          <a:spLocks noChangeArrowheads="1"/>
        </xdr:cNvSpPr>
      </xdr:nvSpPr>
      <xdr:spPr bwMode="auto">
        <a:xfrm>
          <a:off x="5591175" y="1183957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173</xdr:row>
      <xdr:rowOff>0</xdr:rowOff>
    </xdr:from>
    <xdr:to>
      <xdr:col>44</xdr:col>
      <xdr:colOff>19050</xdr:colOff>
      <xdr:row>173</xdr:row>
      <xdr:rowOff>0</xdr:rowOff>
    </xdr:to>
    <xdr:sp macro="" textlink="">
      <xdr:nvSpPr>
        <xdr:cNvPr id="41940" name="Rectangle 9"/>
        <xdr:cNvSpPr>
          <a:spLocks noChangeArrowheads="1"/>
        </xdr:cNvSpPr>
      </xdr:nvSpPr>
      <xdr:spPr bwMode="auto">
        <a:xfrm>
          <a:off x="5705475" y="1183957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173</xdr:row>
      <xdr:rowOff>0</xdr:rowOff>
    </xdr:from>
    <xdr:to>
      <xdr:col>44</xdr:col>
      <xdr:colOff>19050</xdr:colOff>
      <xdr:row>173</xdr:row>
      <xdr:rowOff>0</xdr:rowOff>
    </xdr:to>
    <xdr:sp macro="" textlink="">
      <xdr:nvSpPr>
        <xdr:cNvPr id="41941" name="Rectangle 11"/>
        <xdr:cNvSpPr>
          <a:spLocks noChangeArrowheads="1"/>
        </xdr:cNvSpPr>
      </xdr:nvSpPr>
      <xdr:spPr bwMode="auto">
        <a:xfrm>
          <a:off x="5705475" y="1183957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42</xdr:col>
      <xdr:colOff>47625</xdr:colOff>
      <xdr:row>173</xdr:row>
      <xdr:rowOff>0</xdr:rowOff>
    </xdr:from>
    <xdr:to>
      <xdr:col>43</xdr:col>
      <xdr:colOff>0</xdr:colOff>
      <xdr:row>173</xdr:row>
      <xdr:rowOff>0</xdr:rowOff>
    </xdr:to>
    <xdr:sp macro="" textlink="">
      <xdr:nvSpPr>
        <xdr:cNvPr id="41942" name="Rectangle 8"/>
        <xdr:cNvSpPr>
          <a:spLocks noChangeArrowheads="1"/>
        </xdr:cNvSpPr>
      </xdr:nvSpPr>
      <xdr:spPr bwMode="auto">
        <a:xfrm>
          <a:off x="5591175" y="1183957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173</xdr:row>
      <xdr:rowOff>0</xdr:rowOff>
    </xdr:from>
    <xdr:to>
      <xdr:col>44</xdr:col>
      <xdr:colOff>19050</xdr:colOff>
      <xdr:row>173</xdr:row>
      <xdr:rowOff>0</xdr:rowOff>
    </xdr:to>
    <xdr:sp macro="" textlink="">
      <xdr:nvSpPr>
        <xdr:cNvPr id="41943" name="Rectangle 9"/>
        <xdr:cNvSpPr>
          <a:spLocks noChangeArrowheads="1"/>
        </xdr:cNvSpPr>
      </xdr:nvSpPr>
      <xdr:spPr bwMode="auto">
        <a:xfrm>
          <a:off x="5705475" y="1183957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173</xdr:row>
      <xdr:rowOff>0</xdr:rowOff>
    </xdr:from>
    <xdr:to>
      <xdr:col>44</xdr:col>
      <xdr:colOff>19050</xdr:colOff>
      <xdr:row>173</xdr:row>
      <xdr:rowOff>0</xdr:rowOff>
    </xdr:to>
    <xdr:sp macro="" textlink="">
      <xdr:nvSpPr>
        <xdr:cNvPr id="41944" name="Rectangle 11"/>
        <xdr:cNvSpPr>
          <a:spLocks noChangeArrowheads="1"/>
        </xdr:cNvSpPr>
      </xdr:nvSpPr>
      <xdr:spPr bwMode="auto">
        <a:xfrm>
          <a:off x="5705475" y="1183957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42</xdr:col>
      <xdr:colOff>47625</xdr:colOff>
      <xdr:row>173</xdr:row>
      <xdr:rowOff>0</xdr:rowOff>
    </xdr:from>
    <xdr:to>
      <xdr:col>43</xdr:col>
      <xdr:colOff>0</xdr:colOff>
      <xdr:row>173</xdr:row>
      <xdr:rowOff>0</xdr:rowOff>
    </xdr:to>
    <xdr:sp macro="" textlink="">
      <xdr:nvSpPr>
        <xdr:cNvPr id="41945" name="Rectangle 8"/>
        <xdr:cNvSpPr>
          <a:spLocks noChangeArrowheads="1"/>
        </xdr:cNvSpPr>
      </xdr:nvSpPr>
      <xdr:spPr bwMode="auto">
        <a:xfrm>
          <a:off x="5591175" y="1183957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173</xdr:row>
      <xdr:rowOff>0</xdr:rowOff>
    </xdr:from>
    <xdr:to>
      <xdr:col>44</xdr:col>
      <xdr:colOff>19050</xdr:colOff>
      <xdr:row>173</xdr:row>
      <xdr:rowOff>0</xdr:rowOff>
    </xdr:to>
    <xdr:sp macro="" textlink="">
      <xdr:nvSpPr>
        <xdr:cNvPr id="41946" name="Rectangle 9"/>
        <xdr:cNvSpPr>
          <a:spLocks noChangeArrowheads="1"/>
        </xdr:cNvSpPr>
      </xdr:nvSpPr>
      <xdr:spPr bwMode="auto">
        <a:xfrm>
          <a:off x="5705475" y="1183957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173</xdr:row>
      <xdr:rowOff>0</xdr:rowOff>
    </xdr:from>
    <xdr:to>
      <xdr:col>44</xdr:col>
      <xdr:colOff>19050</xdr:colOff>
      <xdr:row>173</xdr:row>
      <xdr:rowOff>0</xdr:rowOff>
    </xdr:to>
    <xdr:sp macro="" textlink="">
      <xdr:nvSpPr>
        <xdr:cNvPr id="41947" name="Rectangle 11"/>
        <xdr:cNvSpPr>
          <a:spLocks noChangeArrowheads="1"/>
        </xdr:cNvSpPr>
      </xdr:nvSpPr>
      <xdr:spPr bwMode="auto">
        <a:xfrm>
          <a:off x="5705475" y="1183957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42</xdr:col>
      <xdr:colOff>47625</xdr:colOff>
      <xdr:row>173</xdr:row>
      <xdr:rowOff>0</xdr:rowOff>
    </xdr:from>
    <xdr:to>
      <xdr:col>43</xdr:col>
      <xdr:colOff>0</xdr:colOff>
      <xdr:row>173</xdr:row>
      <xdr:rowOff>0</xdr:rowOff>
    </xdr:to>
    <xdr:sp macro="" textlink="">
      <xdr:nvSpPr>
        <xdr:cNvPr id="41948" name="Rectangle 8"/>
        <xdr:cNvSpPr>
          <a:spLocks noChangeArrowheads="1"/>
        </xdr:cNvSpPr>
      </xdr:nvSpPr>
      <xdr:spPr bwMode="auto">
        <a:xfrm>
          <a:off x="5591175" y="1183957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173</xdr:row>
      <xdr:rowOff>0</xdr:rowOff>
    </xdr:from>
    <xdr:to>
      <xdr:col>44</xdr:col>
      <xdr:colOff>19050</xdr:colOff>
      <xdr:row>173</xdr:row>
      <xdr:rowOff>0</xdr:rowOff>
    </xdr:to>
    <xdr:sp macro="" textlink="">
      <xdr:nvSpPr>
        <xdr:cNvPr id="41949" name="Rectangle 9"/>
        <xdr:cNvSpPr>
          <a:spLocks noChangeArrowheads="1"/>
        </xdr:cNvSpPr>
      </xdr:nvSpPr>
      <xdr:spPr bwMode="auto">
        <a:xfrm>
          <a:off x="5705475" y="1183957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173</xdr:row>
      <xdr:rowOff>0</xdr:rowOff>
    </xdr:from>
    <xdr:to>
      <xdr:col>44</xdr:col>
      <xdr:colOff>19050</xdr:colOff>
      <xdr:row>173</xdr:row>
      <xdr:rowOff>0</xdr:rowOff>
    </xdr:to>
    <xdr:sp macro="" textlink="">
      <xdr:nvSpPr>
        <xdr:cNvPr id="41950" name="Rectangle 11"/>
        <xdr:cNvSpPr>
          <a:spLocks noChangeArrowheads="1"/>
        </xdr:cNvSpPr>
      </xdr:nvSpPr>
      <xdr:spPr bwMode="auto">
        <a:xfrm>
          <a:off x="5705475" y="1183957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42</xdr:col>
      <xdr:colOff>47625</xdr:colOff>
      <xdr:row>173</xdr:row>
      <xdr:rowOff>0</xdr:rowOff>
    </xdr:from>
    <xdr:to>
      <xdr:col>43</xdr:col>
      <xdr:colOff>0</xdr:colOff>
      <xdr:row>173</xdr:row>
      <xdr:rowOff>0</xdr:rowOff>
    </xdr:to>
    <xdr:sp macro="" textlink="">
      <xdr:nvSpPr>
        <xdr:cNvPr id="41951" name="Rectangle 8"/>
        <xdr:cNvSpPr>
          <a:spLocks noChangeArrowheads="1"/>
        </xdr:cNvSpPr>
      </xdr:nvSpPr>
      <xdr:spPr bwMode="auto">
        <a:xfrm>
          <a:off x="5591175" y="1183957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173</xdr:row>
      <xdr:rowOff>0</xdr:rowOff>
    </xdr:from>
    <xdr:to>
      <xdr:col>44</xdr:col>
      <xdr:colOff>19050</xdr:colOff>
      <xdr:row>173</xdr:row>
      <xdr:rowOff>0</xdr:rowOff>
    </xdr:to>
    <xdr:sp macro="" textlink="">
      <xdr:nvSpPr>
        <xdr:cNvPr id="41952" name="Rectangle 9"/>
        <xdr:cNvSpPr>
          <a:spLocks noChangeArrowheads="1"/>
        </xdr:cNvSpPr>
      </xdr:nvSpPr>
      <xdr:spPr bwMode="auto">
        <a:xfrm>
          <a:off x="5705475" y="1183957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173</xdr:row>
      <xdr:rowOff>0</xdr:rowOff>
    </xdr:from>
    <xdr:to>
      <xdr:col>44</xdr:col>
      <xdr:colOff>19050</xdr:colOff>
      <xdr:row>173</xdr:row>
      <xdr:rowOff>0</xdr:rowOff>
    </xdr:to>
    <xdr:sp macro="" textlink="">
      <xdr:nvSpPr>
        <xdr:cNvPr id="41953" name="Rectangle 11"/>
        <xdr:cNvSpPr>
          <a:spLocks noChangeArrowheads="1"/>
        </xdr:cNvSpPr>
      </xdr:nvSpPr>
      <xdr:spPr bwMode="auto">
        <a:xfrm>
          <a:off x="5705475" y="1183957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42</xdr:col>
      <xdr:colOff>47625</xdr:colOff>
      <xdr:row>173</xdr:row>
      <xdr:rowOff>0</xdr:rowOff>
    </xdr:from>
    <xdr:to>
      <xdr:col>43</xdr:col>
      <xdr:colOff>0</xdr:colOff>
      <xdr:row>173</xdr:row>
      <xdr:rowOff>0</xdr:rowOff>
    </xdr:to>
    <xdr:sp macro="" textlink="">
      <xdr:nvSpPr>
        <xdr:cNvPr id="41954" name="Rectangle 8"/>
        <xdr:cNvSpPr>
          <a:spLocks noChangeArrowheads="1"/>
        </xdr:cNvSpPr>
      </xdr:nvSpPr>
      <xdr:spPr bwMode="auto">
        <a:xfrm>
          <a:off x="5591175" y="1183957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173</xdr:row>
      <xdr:rowOff>0</xdr:rowOff>
    </xdr:from>
    <xdr:to>
      <xdr:col>44</xdr:col>
      <xdr:colOff>19050</xdr:colOff>
      <xdr:row>173</xdr:row>
      <xdr:rowOff>0</xdr:rowOff>
    </xdr:to>
    <xdr:sp macro="" textlink="">
      <xdr:nvSpPr>
        <xdr:cNvPr id="41955" name="Rectangle 9"/>
        <xdr:cNvSpPr>
          <a:spLocks noChangeArrowheads="1"/>
        </xdr:cNvSpPr>
      </xdr:nvSpPr>
      <xdr:spPr bwMode="auto">
        <a:xfrm>
          <a:off x="5705475" y="1183957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173</xdr:row>
      <xdr:rowOff>0</xdr:rowOff>
    </xdr:from>
    <xdr:to>
      <xdr:col>44</xdr:col>
      <xdr:colOff>19050</xdr:colOff>
      <xdr:row>173</xdr:row>
      <xdr:rowOff>0</xdr:rowOff>
    </xdr:to>
    <xdr:sp macro="" textlink="">
      <xdr:nvSpPr>
        <xdr:cNvPr id="41956" name="Rectangle 11"/>
        <xdr:cNvSpPr>
          <a:spLocks noChangeArrowheads="1"/>
        </xdr:cNvSpPr>
      </xdr:nvSpPr>
      <xdr:spPr bwMode="auto">
        <a:xfrm>
          <a:off x="5705475" y="1183957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6350</xdr:colOff>
      <xdr:row>93</xdr:row>
      <xdr:rowOff>36146</xdr:rowOff>
    </xdr:from>
    <xdr:to>
      <xdr:col>37</xdr:col>
      <xdr:colOff>123824</xdr:colOff>
      <xdr:row>93</xdr:row>
      <xdr:rowOff>36146</xdr:rowOff>
    </xdr:to>
    <xdr:sp macro="" textlink="">
      <xdr:nvSpPr>
        <xdr:cNvPr id="73" name="Text Box 7"/>
        <xdr:cNvSpPr txBox="1">
          <a:spLocks noChangeArrowheads="1"/>
        </xdr:cNvSpPr>
      </xdr:nvSpPr>
      <xdr:spPr bwMode="auto">
        <a:xfrm>
          <a:off x="228600" y="42795825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7</xdr:col>
      <xdr:colOff>6350</xdr:colOff>
      <xdr:row>93</xdr:row>
      <xdr:rowOff>36146</xdr:rowOff>
    </xdr:from>
    <xdr:to>
      <xdr:col>37</xdr:col>
      <xdr:colOff>123824</xdr:colOff>
      <xdr:row>93</xdr:row>
      <xdr:rowOff>36146</xdr:rowOff>
    </xdr:to>
    <xdr:sp macro="" textlink="">
      <xdr:nvSpPr>
        <xdr:cNvPr id="74" name="Text Box 10"/>
        <xdr:cNvSpPr txBox="1">
          <a:spLocks noChangeArrowheads="1"/>
        </xdr:cNvSpPr>
      </xdr:nvSpPr>
      <xdr:spPr bwMode="auto">
        <a:xfrm>
          <a:off x="228600" y="42795825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7</xdr:col>
      <xdr:colOff>6350</xdr:colOff>
      <xdr:row>93</xdr:row>
      <xdr:rowOff>2070</xdr:rowOff>
    </xdr:from>
    <xdr:to>
      <xdr:col>37</xdr:col>
      <xdr:colOff>123824</xdr:colOff>
      <xdr:row>93</xdr:row>
      <xdr:rowOff>2070</xdr:rowOff>
    </xdr:to>
    <xdr:sp macro="" textlink="">
      <xdr:nvSpPr>
        <xdr:cNvPr id="75" name="Text Box 7"/>
        <xdr:cNvSpPr txBox="1">
          <a:spLocks noChangeArrowheads="1"/>
        </xdr:cNvSpPr>
      </xdr:nvSpPr>
      <xdr:spPr bwMode="auto">
        <a:xfrm>
          <a:off x="228600" y="4275027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93</xdr:row>
      <xdr:rowOff>0</xdr:rowOff>
    </xdr:from>
    <xdr:to>
      <xdr:col>43</xdr:col>
      <xdr:colOff>0</xdr:colOff>
      <xdr:row>93</xdr:row>
      <xdr:rowOff>0</xdr:rowOff>
    </xdr:to>
    <xdr:sp macro="" textlink="">
      <xdr:nvSpPr>
        <xdr:cNvPr id="41960" name="Rectangle 8"/>
        <xdr:cNvSpPr>
          <a:spLocks noChangeArrowheads="1"/>
        </xdr:cNvSpPr>
      </xdr:nvSpPr>
      <xdr:spPr bwMode="auto">
        <a:xfrm>
          <a:off x="5591175" y="1179195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93</xdr:row>
      <xdr:rowOff>0</xdr:rowOff>
    </xdr:from>
    <xdr:to>
      <xdr:col>44</xdr:col>
      <xdr:colOff>19050</xdr:colOff>
      <xdr:row>93</xdr:row>
      <xdr:rowOff>0</xdr:rowOff>
    </xdr:to>
    <xdr:sp macro="" textlink="">
      <xdr:nvSpPr>
        <xdr:cNvPr id="41961" name="Rectangle 9"/>
        <xdr:cNvSpPr>
          <a:spLocks noChangeArrowheads="1"/>
        </xdr:cNvSpPr>
      </xdr:nvSpPr>
      <xdr:spPr bwMode="auto">
        <a:xfrm>
          <a:off x="5705475" y="1179195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6350</xdr:colOff>
      <xdr:row>93</xdr:row>
      <xdr:rowOff>2070</xdr:rowOff>
    </xdr:from>
    <xdr:to>
      <xdr:col>37</xdr:col>
      <xdr:colOff>123824</xdr:colOff>
      <xdr:row>93</xdr:row>
      <xdr:rowOff>2070</xdr:rowOff>
    </xdr:to>
    <xdr:sp macro="" textlink="">
      <xdr:nvSpPr>
        <xdr:cNvPr id="78" name="Text Box 10"/>
        <xdr:cNvSpPr txBox="1">
          <a:spLocks noChangeArrowheads="1"/>
        </xdr:cNvSpPr>
      </xdr:nvSpPr>
      <xdr:spPr bwMode="auto">
        <a:xfrm>
          <a:off x="228600" y="4275027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93</xdr:row>
      <xdr:rowOff>0</xdr:rowOff>
    </xdr:from>
    <xdr:to>
      <xdr:col>44</xdr:col>
      <xdr:colOff>19050</xdr:colOff>
      <xdr:row>93</xdr:row>
      <xdr:rowOff>0</xdr:rowOff>
    </xdr:to>
    <xdr:sp macro="" textlink="">
      <xdr:nvSpPr>
        <xdr:cNvPr id="41963" name="Rectangle 11"/>
        <xdr:cNvSpPr>
          <a:spLocks noChangeArrowheads="1"/>
        </xdr:cNvSpPr>
      </xdr:nvSpPr>
      <xdr:spPr bwMode="auto">
        <a:xfrm>
          <a:off x="5705475" y="1179195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6350</xdr:colOff>
      <xdr:row>93</xdr:row>
      <xdr:rowOff>36146</xdr:rowOff>
    </xdr:from>
    <xdr:to>
      <xdr:col>37</xdr:col>
      <xdr:colOff>123824</xdr:colOff>
      <xdr:row>93</xdr:row>
      <xdr:rowOff>36146</xdr:rowOff>
    </xdr:to>
    <xdr:sp macro="" textlink="">
      <xdr:nvSpPr>
        <xdr:cNvPr id="80" name="Text Box 7"/>
        <xdr:cNvSpPr txBox="1">
          <a:spLocks noChangeArrowheads="1"/>
        </xdr:cNvSpPr>
      </xdr:nvSpPr>
      <xdr:spPr bwMode="auto">
        <a:xfrm>
          <a:off x="228600" y="42795825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133</xdr:row>
      <xdr:rowOff>0</xdr:rowOff>
    </xdr:from>
    <xdr:to>
      <xdr:col>43</xdr:col>
      <xdr:colOff>0</xdr:colOff>
      <xdr:row>133</xdr:row>
      <xdr:rowOff>0</xdr:rowOff>
    </xdr:to>
    <xdr:sp macro="" textlink="">
      <xdr:nvSpPr>
        <xdr:cNvPr id="41965" name="Rectangle 8"/>
        <xdr:cNvSpPr>
          <a:spLocks noChangeArrowheads="1"/>
        </xdr:cNvSpPr>
      </xdr:nvSpPr>
      <xdr:spPr bwMode="auto">
        <a:xfrm>
          <a:off x="5591175" y="1183957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133</xdr:row>
      <xdr:rowOff>0</xdr:rowOff>
    </xdr:from>
    <xdr:to>
      <xdr:col>44</xdr:col>
      <xdr:colOff>19050</xdr:colOff>
      <xdr:row>133</xdr:row>
      <xdr:rowOff>0</xdr:rowOff>
    </xdr:to>
    <xdr:sp macro="" textlink="">
      <xdr:nvSpPr>
        <xdr:cNvPr id="41966" name="Rectangle 9"/>
        <xdr:cNvSpPr>
          <a:spLocks noChangeArrowheads="1"/>
        </xdr:cNvSpPr>
      </xdr:nvSpPr>
      <xdr:spPr bwMode="auto">
        <a:xfrm>
          <a:off x="5705475" y="1183957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6350</xdr:colOff>
      <xdr:row>93</xdr:row>
      <xdr:rowOff>36146</xdr:rowOff>
    </xdr:from>
    <xdr:to>
      <xdr:col>37</xdr:col>
      <xdr:colOff>123824</xdr:colOff>
      <xdr:row>93</xdr:row>
      <xdr:rowOff>36146</xdr:rowOff>
    </xdr:to>
    <xdr:sp macro="" textlink="">
      <xdr:nvSpPr>
        <xdr:cNvPr id="83" name="Text Box 10"/>
        <xdr:cNvSpPr txBox="1">
          <a:spLocks noChangeArrowheads="1"/>
        </xdr:cNvSpPr>
      </xdr:nvSpPr>
      <xdr:spPr bwMode="auto">
        <a:xfrm>
          <a:off x="228600" y="42795825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133</xdr:row>
      <xdr:rowOff>0</xdr:rowOff>
    </xdr:from>
    <xdr:to>
      <xdr:col>44</xdr:col>
      <xdr:colOff>19050</xdr:colOff>
      <xdr:row>133</xdr:row>
      <xdr:rowOff>0</xdr:rowOff>
    </xdr:to>
    <xdr:sp macro="" textlink="">
      <xdr:nvSpPr>
        <xdr:cNvPr id="41968" name="Rectangle 11"/>
        <xdr:cNvSpPr>
          <a:spLocks noChangeArrowheads="1"/>
        </xdr:cNvSpPr>
      </xdr:nvSpPr>
      <xdr:spPr bwMode="auto">
        <a:xfrm>
          <a:off x="5705475" y="1183957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2</xdr:row>
      <xdr:rowOff>28575</xdr:rowOff>
    </xdr:from>
    <xdr:to>
      <xdr:col>16</xdr:col>
      <xdr:colOff>57150</xdr:colOff>
      <xdr:row>3</xdr:row>
      <xdr:rowOff>66675</xdr:rowOff>
    </xdr:to>
    <xdr:pic>
      <xdr:nvPicPr>
        <xdr:cNvPr id="41969" name="lcaixa" descr="Logo_CAIXA.gi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209550"/>
          <a:ext cx="1228725" cy="266700"/>
        </a:xfrm>
        <a:prstGeom prst="rect">
          <a:avLst/>
        </a:prstGeom>
        <a:noFill/>
        <a:ln w="50800">
          <a:solidFill>
            <a:srgbClr val="FFFFFF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19050</xdr:colOff>
      <xdr:row>15</xdr:row>
      <xdr:rowOff>38100</xdr:rowOff>
    </xdr:from>
    <xdr:to>
      <xdr:col>6</xdr:col>
      <xdr:colOff>95250</xdr:colOff>
      <xdr:row>15</xdr:row>
      <xdr:rowOff>114300</xdr:rowOff>
    </xdr:to>
    <xdr:sp macro="" textlink="">
      <xdr:nvSpPr>
        <xdr:cNvPr id="41970" name="Quad1"/>
        <xdr:cNvSpPr>
          <a:spLocks noChangeArrowheads="1"/>
        </xdr:cNvSpPr>
      </xdr:nvSpPr>
      <xdr:spPr bwMode="auto">
        <a:xfrm>
          <a:off x="76200" y="1600200"/>
          <a:ext cx="76200" cy="76200"/>
        </a:xfrm>
        <a:prstGeom prst="rect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10</xdr:col>
      <xdr:colOff>19050</xdr:colOff>
      <xdr:row>15</xdr:row>
      <xdr:rowOff>38100</xdr:rowOff>
    </xdr:from>
    <xdr:to>
      <xdr:col>10</xdr:col>
      <xdr:colOff>95250</xdr:colOff>
      <xdr:row>15</xdr:row>
      <xdr:rowOff>114300</xdr:rowOff>
    </xdr:to>
    <xdr:sp macro="" textlink="">
      <xdr:nvSpPr>
        <xdr:cNvPr id="41971" name="Quad2"/>
        <xdr:cNvSpPr>
          <a:spLocks noChangeArrowheads="1"/>
        </xdr:cNvSpPr>
      </xdr:nvSpPr>
      <xdr:spPr bwMode="auto">
        <a:xfrm>
          <a:off x="685800" y="1600200"/>
          <a:ext cx="76200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3333" mc:Ignorable="a14" a14:legacySpreadsheetColorIndex="63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roposta">
    <tabColor indexed="43"/>
  </sheetPr>
  <dimension ref="A1:IU590"/>
  <sheetViews>
    <sheetView showGridLines="0" tabSelected="1" topLeftCell="F301" zoomScale="130" zoomScaleNormal="130" zoomScaleSheetLayoutView="90" workbookViewId="0">
      <selection activeCell="AL311" sqref="AL311:AO311"/>
    </sheetView>
  </sheetViews>
  <sheetFormatPr defaultColWidth="3.7109375" defaultRowHeight="12.75" x14ac:dyDescent="0.2"/>
  <cols>
    <col min="1" max="2" width="4.7109375" style="31" hidden="1" customWidth="1"/>
    <col min="3" max="3" width="4.7109375" style="84" hidden="1" customWidth="1"/>
    <col min="4" max="4" width="4.7109375" style="30" hidden="1" customWidth="1"/>
    <col min="5" max="5" width="4.7109375" style="13" hidden="1" customWidth="1"/>
    <col min="6" max="6" width="0.85546875" style="35" customWidth="1"/>
    <col min="7" max="70" width="2.28515625" style="35" customWidth="1"/>
    <col min="71" max="71" width="0.85546875" style="35" customWidth="1"/>
    <col min="72" max="223" width="2.28515625" style="35" customWidth="1"/>
    <col min="224" max="16384" width="3.7109375" style="35"/>
  </cols>
  <sheetData>
    <row r="1" spans="1:72" ht="5.0999999999999996" hidden="1" customHeight="1" x14ac:dyDescent="0.2">
      <c r="A1" s="111" t="e">
        <f>MATCH("mtde",E:E,0)</f>
        <v>#N/A</v>
      </c>
      <c r="B1" s="111">
        <f>MATCH("endfim2",E:E,0)</f>
        <v>404</v>
      </c>
      <c r="C1" s="83" t="s">
        <v>301</v>
      </c>
      <c r="D1" s="83" t="s">
        <v>300</v>
      </c>
      <c r="E1" s="14"/>
      <c r="F1" s="4" t="s">
        <v>46</v>
      </c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B1" s="64"/>
      <c r="AC1" s="64"/>
      <c r="AD1" s="65" t="s">
        <v>321</v>
      </c>
      <c r="AE1" s="64"/>
      <c r="AF1" s="64"/>
      <c r="AG1" s="64"/>
      <c r="AH1" s="64"/>
      <c r="AI1" s="64"/>
      <c r="AJ1" s="64"/>
      <c r="AK1" s="65" t="s">
        <v>326</v>
      </c>
      <c r="AL1" s="10"/>
      <c r="AM1" s="66" t="s">
        <v>327</v>
      </c>
      <c r="AN1" s="10"/>
      <c r="AO1" s="10"/>
      <c r="AP1" s="10"/>
      <c r="AQ1" s="10"/>
      <c r="AR1" s="66" t="s">
        <v>329</v>
      </c>
      <c r="AS1" s="66" t="s">
        <v>330</v>
      </c>
      <c r="AT1" s="10"/>
      <c r="AU1" s="10"/>
      <c r="AV1" s="10"/>
      <c r="AW1" s="10"/>
      <c r="BQ1" s="71" t="s">
        <v>324</v>
      </c>
      <c r="BT1" s="4" t="s">
        <v>307</v>
      </c>
    </row>
    <row r="2" spans="1:72" ht="14.25" x14ac:dyDescent="0.2">
      <c r="A2" s="84" t="s">
        <v>8</v>
      </c>
      <c r="B2" s="112" t="s">
        <v>9</v>
      </c>
      <c r="C2" s="84" t="s">
        <v>10</v>
      </c>
      <c r="D2" s="84" t="s">
        <v>11</v>
      </c>
      <c r="E2" s="84" t="s">
        <v>12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48"/>
      <c r="AX2" s="148"/>
      <c r="AY2" s="148"/>
      <c r="AZ2" s="148"/>
      <c r="BA2" s="148"/>
      <c r="BB2" s="148"/>
      <c r="BC2" s="149"/>
      <c r="BD2" s="150"/>
    </row>
    <row r="3" spans="1:72" ht="18" x14ac:dyDescent="0.2">
      <c r="A3" s="112"/>
      <c r="B3" s="112">
        <f>MATCH(MAX(C36:C403),C36:C403,0)+7</f>
        <v>365</v>
      </c>
      <c r="C3" s="84">
        <f>MATCH("D",D36:D403,0)+7</f>
        <v>329</v>
      </c>
      <c r="D3" s="30">
        <f>MAX(C36:C404)</f>
        <v>44</v>
      </c>
      <c r="E3" s="14"/>
      <c r="F3" s="2"/>
      <c r="G3" s="2"/>
      <c r="H3" s="2"/>
      <c r="I3" s="151"/>
      <c r="J3" s="151"/>
      <c r="K3" s="151"/>
      <c r="L3" s="151"/>
      <c r="M3" s="151"/>
      <c r="N3" s="151"/>
      <c r="O3" s="151"/>
      <c r="P3" s="151"/>
      <c r="Q3" s="151"/>
      <c r="R3" s="2"/>
      <c r="S3" s="2"/>
      <c r="T3" s="2"/>
      <c r="U3" s="2"/>
      <c r="V3" s="369" t="s">
        <v>583</v>
      </c>
      <c r="W3" s="369"/>
      <c r="X3" s="369"/>
      <c r="Y3" s="369"/>
      <c r="Z3" s="369"/>
      <c r="AA3" s="369"/>
      <c r="AB3" s="369"/>
      <c r="AC3" s="369"/>
      <c r="AD3" s="369"/>
      <c r="AE3" s="369"/>
      <c r="AF3" s="369"/>
      <c r="AG3" s="369"/>
      <c r="AH3" s="369"/>
      <c r="AI3" s="369"/>
      <c r="AJ3" s="369"/>
      <c r="AK3" s="369"/>
      <c r="AL3" s="369"/>
      <c r="AM3" s="369"/>
      <c r="AN3" s="369"/>
      <c r="AO3" s="369"/>
      <c r="AP3" s="369"/>
      <c r="AQ3" s="369"/>
      <c r="AR3" s="369"/>
      <c r="AS3" s="369"/>
      <c r="AT3" s="369"/>
      <c r="AU3" s="369"/>
      <c r="AV3" s="369"/>
      <c r="AW3" s="369"/>
      <c r="AX3" s="369"/>
      <c r="AY3" s="369"/>
      <c r="AZ3" s="369"/>
      <c r="BA3" s="369"/>
      <c r="BB3" s="369"/>
      <c r="BC3" s="369"/>
      <c r="BD3" s="151"/>
      <c r="BE3" s="151"/>
      <c r="BF3" s="151"/>
      <c r="BG3" s="151"/>
      <c r="BH3" s="151"/>
      <c r="BI3" s="151"/>
      <c r="BJ3" s="151"/>
      <c r="BK3" s="151"/>
      <c r="BL3" s="151"/>
      <c r="BM3" s="151"/>
      <c r="BN3" s="151"/>
      <c r="BO3" s="151"/>
      <c r="BP3" s="151"/>
      <c r="BQ3" s="151"/>
      <c r="BR3" s="151"/>
      <c r="BS3" s="151"/>
    </row>
    <row r="4" spans="1:72" ht="15" x14ac:dyDescent="0.2">
      <c r="B4" s="31">
        <f>MATCH(MAX(C6:C364),C6:C364,0)+7</f>
        <v>355</v>
      </c>
      <c r="C4" s="84">
        <f>MATCH("D",D6:D364,0)+7</f>
        <v>359</v>
      </c>
      <c r="D4" s="30">
        <f>MAX(C6:C355)</f>
        <v>42</v>
      </c>
      <c r="F4" s="3"/>
      <c r="G4" s="3"/>
      <c r="H4" s="3"/>
      <c r="I4" s="152"/>
      <c r="J4" s="152"/>
      <c r="K4" s="152"/>
      <c r="L4" s="152"/>
      <c r="M4" s="152"/>
      <c r="N4" s="152"/>
      <c r="O4" s="152"/>
      <c r="P4" s="152"/>
      <c r="Q4" s="152"/>
      <c r="R4" s="3"/>
      <c r="S4" s="3"/>
      <c r="T4" s="3"/>
      <c r="U4" s="3"/>
      <c r="V4" s="370" t="s">
        <v>5</v>
      </c>
      <c r="W4" s="370"/>
      <c r="X4" s="370"/>
      <c r="Y4" s="370"/>
      <c r="Z4" s="370"/>
      <c r="AA4" s="370"/>
      <c r="AB4" s="370"/>
      <c r="AC4" s="370"/>
      <c r="AD4" s="370"/>
      <c r="AE4" s="370"/>
      <c r="AF4" s="370"/>
      <c r="AG4" s="370"/>
      <c r="AH4" s="370"/>
      <c r="AI4" s="370"/>
      <c r="AJ4" s="370"/>
      <c r="AK4" s="370"/>
      <c r="AL4" s="370"/>
      <c r="AM4" s="370"/>
      <c r="AN4" s="370"/>
      <c r="AO4" s="370"/>
      <c r="AP4" s="370"/>
      <c r="AQ4" s="370"/>
      <c r="AR4" s="370"/>
      <c r="AS4" s="370"/>
      <c r="AT4" s="370"/>
      <c r="AU4" s="370"/>
      <c r="AV4" s="370"/>
      <c r="AW4" s="370"/>
      <c r="AX4" s="370"/>
      <c r="AY4" s="370"/>
      <c r="AZ4" s="370"/>
      <c r="BA4" s="370"/>
      <c r="BB4" s="370"/>
      <c r="BC4" s="370"/>
      <c r="BD4" s="152"/>
      <c r="BE4" s="152"/>
      <c r="BF4" s="152"/>
      <c r="BG4" s="152"/>
      <c r="BH4" s="152"/>
      <c r="BI4" s="152"/>
      <c r="BJ4" s="152"/>
      <c r="BK4" s="152"/>
      <c r="BL4" s="152"/>
      <c r="BM4" s="152"/>
      <c r="BN4" s="152"/>
      <c r="BO4" s="152"/>
      <c r="BP4" s="152"/>
      <c r="BQ4" s="152"/>
      <c r="BR4" s="152"/>
      <c r="BS4" s="152"/>
    </row>
    <row r="5" spans="1:72" ht="13.5" x14ac:dyDescent="0.2">
      <c r="C5" s="84">
        <f>SUM(C3:C4)</f>
        <v>688</v>
      </c>
      <c r="F5" s="117"/>
      <c r="G5" s="117"/>
      <c r="H5" s="117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371" t="s">
        <v>589</v>
      </c>
      <c r="W5" s="371"/>
      <c r="X5" s="371"/>
      <c r="Y5" s="371"/>
      <c r="Z5" s="371"/>
      <c r="AA5" s="371"/>
      <c r="AB5" s="371"/>
      <c r="AC5" s="371"/>
      <c r="AD5" s="371"/>
      <c r="AE5" s="371"/>
      <c r="AF5" s="371"/>
      <c r="AG5" s="371"/>
      <c r="AH5" s="371"/>
      <c r="AI5" s="371"/>
      <c r="AJ5" s="371"/>
      <c r="AK5" s="371"/>
      <c r="AL5" s="371"/>
      <c r="AM5" s="371"/>
      <c r="AN5" s="371"/>
      <c r="AO5" s="371"/>
      <c r="AP5" s="371"/>
      <c r="AQ5" s="371"/>
      <c r="AR5" s="371"/>
      <c r="AS5" s="371"/>
      <c r="AT5" s="371"/>
      <c r="AU5" s="371"/>
      <c r="AV5" s="371"/>
      <c r="AW5" s="371"/>
      <c r="AX5" s="371"/>
      <c r="AY5" s="371"/>
      <c r="AZ5" s="371"/>
      <c r="BA5" s="371"/>
      <c r="BB5" s="371"/>
      <c r="BC5" s="371"/>
      <c r="BD5" s="117"/>
    </row>
    <row r="6" spans="1:72" x14ac:dyDescent="0.2">
      <c r="F6" s="70"/>
      <c r="G6" s="119" t="s">
        <v>303</v>
      </c>
      <c r="H6" s="70"/>
      <c r="I6" s="70"/>
      <c r="J6" s="12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</row>
    <row r="7" spans="1:72" ht="3.95" customHeight="1" x14ac:dyDescent="0.2">
      <c r="E7" s="110"/>
      <c r="F7" s="121"/>
      <c r="G7" s="122"/>
      <c r="H7" s="122"/>
      <c r="I7" s="123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</row>
    <row r="8" spans="1:72" x14ac:dyDescent="0.2">
      <c r="E8" s="110"/>
      <c r="F8" s="70"/>
      <c r="G8" s="117" t="s">
        <v>304</v>
      </c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</row>
    <row r="9" spans="1:72" ht="3.95" customHeight="1" x14ac:dyDescent="0.2">
      <c r="E9" s="110"/>
      <c r="F9" s="121"/>
      <c r="G9" s="122"/>
      <c r="H9" s="122"/>
      <c r="I9" s="123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</row>
    <row r="10" spans="1:72" ht="12.75" hidden="1" customHeight="1" x14ac:dyDescent="0.2">
      <c r="E10" s="110"/>
      <c r="F10" s="121"/>
      <c r="G10" s="389"/>
      <c r="H10" s="390"/>
      <c r="I10" s="391"/>
      <c r="J10" s="121"/>
      <c r="K10" s="392"/>
      <c r="L10" s="393"/>
      <c r="M10" s="394"/>
      <c r="N10" s="70"/>
      <c r="O10" s="395" t="s">
        <v>305</v>
      </c>
      <c r="P10" s="395"/>
      <c r="Q10" s="395"/>
      <c r="R10" s="395"/>
      <c r="S10" s="395"/>
      <c r="T10" s="395"/>
      <c r="U10" s="395"/>
      <c r="V10" s="395"/>
      <c r="W10" s="395"/>
      <c r="X10" s="395"/>
      <c r="Y10" s="395"/>
      <c r="Z10" s="395"/>
      <c r="AA10" s="395"/>
      <c r="AB10" s="395"/>
      <c r="AC10" s="395"/>
      <c r="AD10" s="395"/>
      <c r="AE10" s="395"/>
      <c r="AF10" s="395"/>
      <c r="AG10" s="395"/>
      <c r="AH10" s="395"/>
      <c r="AI10" s="395"/>
      <c r="AJ10" s="395"/>
      <c r="AK10" s="395"/>
      <c r="AL10" s="395"/>
      <c r="AM10" s="395"/>
      <c r="AN10" s="395"/>
      <c r="AO10" s="395"/>
      <c r="AP10" s="395"/>
      <c r="AQ10" s="395"/>
      <c r="AR10" s="395"/>
      <c r="AS10" s="395"/>
      <c r="AT10" s="395"/>
      <c r="AU10" s="395"/>
      <c r="AV10" s="395"/>
      <c r="AW10" s="395"/>
      <c r="AX10" s="395"/>
      <c r="AY10" s="395"/>
      <c r="AZ10" s="395"/>
      <c r="BA10" s="395"/>
      <c r="BB10" s="395"/>
      <c r="BC10" s="395"/>
      <c r="BD10" s="395"/>
      <c r="BE10" s="395"/>
      <c r="BF10" s="395"/>
      <c r="BG10" s="395"/>
      <c r="BH10" s="395"/>
      <c r="BI10" s="395"/>
      <c r="BJ10" s="395"/>
      <c r="BK10" s="395"/>
      <c r="BL10" s="395"/>
      <c r="BM10" s="395"/>
      <c r="BN10" s="395"/>
      <c r="BO10" s="395"/>
      <c r="BP10" s="395"/>
      <c r="BQ10" s="395"/>
      <c r="BR10" s="395"/>
    </row>
    <row r="11" spans="1:72" hidden="1" x14ac:dyDescent="0.2">
      <c r="E11" s="110"/>
      <c r="F11" s="121"/>
      <c r="G11" s="121"/>
      <c r="H11" s="121"/>
      <c r="I11" s="121"/>
      <c r="J11" s="121"/>
      <c r="K11" s="70"/>
      <c r="L11" s="70"/>
      <c r="M11" s="70"/>
      <c r="N11" s="70"/>
      <c r="O11" s="395"/>
      <c r="P11" s="395"/>
      <c r="Q11" s="395"/>
      <c r="R11" s="395"/>
      <c r="S11" s="395"/>
      <c r="T11" s="395"/>
      <c r="U11" s="395"/>
      <c r="V11" s="395"/>
      <c r="W11" s="395"/>
      <c r="X11" s="395"/>
      <c r="Y11" s="395"/>
      <c r="Z11" s="395"/>
      <c r="AA11" s="395"/>
      <c r="AB11" s="395"/>
      <c r="AC11" s="395"/>
      <c r="AD11" s="395"/>
      <c r="AE11" s="395"/>
      <c r="AF11" s="395"/>
      <c r="AG11" s="395"/>
      <c r="AH11" s="395"/>
      <c r="AI11" s="395"/>
      <c r="AJ11" s="395"/>
      <c r="AK11" s="395"/>
      <c r="AL11" s="395"/>
      <c r="AM11" s="395"/>
      <c r="AN11" s="395"/>
      <c r="AO11" s="395"/>
      <c r="AP11" s="395"/>
      <c r="AQ11" s="395"/>
      <c r="AR11" s="395"/>
      <c r="AS11" s="395"/>
      <c r="AT11" s="395"/>
      <c r="AU11" s="395"/>
      <c r="AV11" s="395"/>
      <c r="AW11" s="395"/>
      <c r="AX11" s="395"/>
      <c r="AY11" s="395"/>
      <c r="AZ11" s="395"/>
      <c r="BA11" s="395"/>
      <c r="BB11" s="395"/>
      <c r="BC11" s="395"/>
      <c r="BD11" s="395"/>
      <c r="BE11" s="395"/>
      <c r="BF11" s="395"/>
      <c r="BG11" s="395"/>
      <c r="BH11" s="395"/>
      <c r="BI11" s="395"/>
      <c r="BJ11" s="395"/>
      <c r="BK11" s="395"/>
      <c r="BL11" s="395"/>
      <c r="BM11" s="395"/>
      <c r="BN11" s="395"/>
      <c r="BO11" s="395"/>
      <c r="BP11" s="395"/>
      <c r="BQ11" s="395"/>
      <c r="BR11" s="395"/>
    </row>
    <row r="12" spans="1:72" ht="3.95" hidden="1" customHeight="1" x14ac:dyDescent="0.2">
      <c r="E12" s="110"/>
      <c r="F12" s="121"/>
      <c r="G12" s="121"/>
      <c r="H12" s="121"/>
      <c r="I12" s="121"/>
      <c r="J12" s="121"/>
      <c r="K12" s="70"/>
      <c r="L12" s="70"/>
      <c r="M12" s="70"/>
      <c r="N12" s="70"/>
      <c r="O12" s="121"/>
      <c r="P12" s="70"/>
      <c r="Q12" s="70"/>
      <c r="R12" s="121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121"/>
    </row>
    <row r="13" spans="1:72" ht="12.75" customHeight="1" x14ac:dyDescent="0.2">
      <c r="E13" s="110"/>
      <c r="F13" s="121"/>
      <c r="G13" s="377"/>
      <c r="H13" s="378"/>
      <c r="I13" s="379"/>
      <c r="J13" s="121"/>
      <c r="K13" s="380"/>
      <c r="L13" s="381"/>
      <c r="M13" s="382"/>
      <c r="N13" s="70"/>
      <c r="O13" s="395" t="s">
        <v>306</v>
      </c>
      <c r="P13" s="395"/>
      <c r="Q13" s="395"/>
      <c r="R13" s="395"/>
      <c r="S13" s="395"/>
      <c r="T13" s="395"/>
      <c r="U13" s="395"/>
      <c r="V13" s="395"/>
      <c r="W13" s="395"/>
      <c r="X13" s="395"/>
      <c r="Y13" s="395"/>
      <c r="Z13" s="395"/>
      <c r="AA13" s="395"/>
      <c r="AB13" s="395"/>
      <c r="AC13" s="395"/>
      <c r="AD13" s="395"/>
      <c r="AE13" s="395"/>
      <c r="AF13" s="395"/>
      <c r="AG13" s="395"/>
      <c r="AH13" s="395"/>
      <c r="AI13" s="395"/>
      <c r="AJ13" s="395"/>
      <c r="AK13" s="395"/>
      <c r="AL13" s="395"/>
      <c r="AM13" s="395"/>
      <c r="AN13" s="395"/>
      <c r="AO13" s="395"/>
      <c r="AP13" s="395"/>
      <c r="AQ13" s="395"/>
      <c r="AR13" s="395"/>
      <c r="AS13" s="395"/>
      <c r="AT13" s="395"/>
      <c r="AU13" s="395"/>
      <c r="AV13" s="395"/>
      <c r="AW13" s="395"/>
      <c r="AX13" s="395"/>
      <c r="AY13" s="395"/>
      <c r="AZ13" s="395"/>
      <c r="BA13" s="395"/>
      <c r="BB13" s="395"/>
      <c r="BC13" s="395"/>
      <c r="BD13" s="395"/>
      <c r="BE13" s="395"/>
      <c r="BF13" s="395"/>
      <c r="BG13" s="395"/>
      <c r="BH13" s="395"/>
      <c r="BI13" s="395"/>
      <c r="BJ13" s="395"/>
      <c r="BK13" s="395"/>
      <c r="BL13" s="395"/>
      <c r="BM13" s="395"/>
      <c r="BN13" s="395"/>
      <c r="BO13" s="395"/>
      <c r="BP13" s="395"/>
      <c r="BQ13" s="395"/>
      <c r="BR13" s="395"/>
    </row>
    <row r="14" spans="1:72" x14ac:dyDescent="0.2">
      <c r="E14" s="110"/>
      <c r="F14" s="121"/>
      <c r="G14" s="121"/>
      <c r="H14" s="121"/>
      <c r="I14" s="121"/>
      <c r="J14" s="121"/>
      <c r="K14" s="121"/>
      <c r="L14" s="70"/>
      <c r="M14" s="70"/>
      <c r="N14" s="121"/>
      <c r="O14" s="395"/>
      <c r="P14" s="395"/>
      <c r="Q14" s="395"/>
      <c r="R14" s="395"/>
      <c r="S14" s="395"/>
      <c r="T14" s="395"/>
      <c r="U14" s="395"/>
      <c r="V14" s="395"/>
      <c r="W14" s="395"/>
      <c r="X14" s="395"/>
      <c r="Y14" s="395"/>
      <c r="Z14" s="395"/>
      <c r="AA14" s="395"/>
      <c r="AB14" s="395"/>
      <c r="AC14" s="395"/>
      <c r="AD14" s="395"/>
      <c r="AE14" s="395"/>
      <c r="AF14" s="395"/>
      <c r="AG14" s="395"/>
      <c r="AH14" s="395"/>
      <c r="AI14" s="395"/>
      <c r="AJ14" s="395"/>
      <c r="AK14" s="395"/>
      <c r="AL14" s="395"/>
      <c r="AM14" s="395"/>
      <c r="AN14" s="395"/>
      <c r="AO14" s="395"/>
      <c r="AP14" s="395"/>
      <c r="AQ14" s="395"/>
      <c r="AR14" s="395"/>
      <c r="AS14" s="395"/>
      <c r="AT14" s="395"/>
      <c r="AU14" s="395"/>
      <c r="AV14" s="395"/>
      <c r="AW14" s="395"/>
      <c r="AX14" s="395"/>
      <c r="AY14" s="395"/>
      <c r="AZ14" s="395"/>
      <c r="BA14" s="395"/>
      <c r="BB14" s="395"/>
      <c r="BC14" s="395"/>
      <c r="BD14" s="395"/>
      <c r="BE14" s="395"/>
      <c r="BF14" s="395"/>
      <c r="BG14" s="395"/>
      <c r="BH14" s="395"/>
      <c r="BI14" s="395"/>
      <c r="BJ14" s="395"/>
      <c r="BK14" s="395"/>
      <c r="BL14" s="395"/>
      <c r="BM14" s="395"/>
      <c r="BN14" s="395"/>
      <c r="BO14" s="395"/>
      <c r="BP14" s="395"/>
      <c r="BQ14" s="395"/>
      <c r="BR14" s="395"/>
    </row>
    <row r="15" spans="1:72" ht="3.95" customHeight="1" x14ac:dyDescent="0.2">
      <c r="E15" s="110"/>
      <c r="F15" s="121"/>
      <c r="G15" s="121"/>
      <c r="H15" s="121"/>
      <c r="I15" s="121"/>
      <c r="J15" s="121"/>
      <c r="K15" s="121"/>
      <c r="L15" s="70"/>
      <c r="M15" s="70"/>
      <c r="N15" s="121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121"/>
    </row>
    <row r="16" spans="1:72" ht="12.75" customHeight="1" x14ac:dyDescent="0.2">
      <c r="E16" s="110"/>
      <c r="F16" s="121"/>
      <c r="G16" s="386" t="s">
        <v>604</v>
      </c>
      <c r="H16" s="387"/>
      <c r="I16" s="388"/>
      <c r="J16" s="155" t="s">
        <v>605</v>
      </c>
      <c r="K16" s="386" t="s">
        <v>604</v>
      </c>
      <c r="L16" s="387"/>
      <c r="M16" s="388"/>
      <c r="N16" s="70"/>
      <c r="O16" s="395" t="s">
        <v>606</v>
      </c>
      <c r="P16" s="403"/>
      <c r="Q16" s="403"/>
      <c r="R16" s="403"/>
      <c r="S16" s="403"/>
      <c r="T16" s="403"/>
      <c r="U16" s="403"/>
      <c r="V16" s="403"/>
      <c r="W16" s="403"/>
      <c r="X16" s="403"/>
      <c r="Y16" s="403"/>
      <c r="Z16" s="403"/>
      <c r="AA16" s="403"/>
      <c r="AB16" s="403"/>
      <c r="AC16" s="403"/>
      <c r="AD16" s="403"/>
      <c r="AE16" s="403"/>
      <c r="AF16" s="403"/>
      <c r="AG16" s="403"/>
      <c r="AH16" s="403"/>
      <c r="AI16" s="403"/>
      <c r="AJ16" s="403"/>
      <c r="AK16" s="403"/>
      <c r="AL16" s="403"/>
      <c r="AM16" s="403"/>
      <c r="AN16" s="403"/>
      <c r="AO16" s="403"/>
      <c r="AP16" s="403"/>
      <c r="AQ16" s="403"/>
      <c r="AR16" s="403"/>
      <c r="AS16" s="403"/>
      <c r="AT16" s="403"/>
      <c r="AU16" s="403"/>
      <c r="AV16" s="403"/>
      <c r="AW16" s="403"/>
      <c r="AX16" s="403"/>
      <c r="AY16" s="403"/>
      <c r="AZ16" s="403"/>
      <c r="BA16" s="403"/>
      <c r="BB16" s="403"/>
      <c r="BC16" s="403"/>
      <c r="BD16" s="403"/>
      <c r="BE16" s="403"/>
      <c r="BF16" s="403"/>
      <c r="BG16" s="403"/>
      <c r="BH16" s="403"/>
      <c r="BI16" s="403"/>
      <c r="BJ16" s="403"/>
      <c r="BK16" s="403"/>
      <c r="BL16" s="403"/>
      <c r="BM16" s="403"/>
      <c r="BN16" s="403"/>
      <c r="BO16" s="403"/>
      <c r="BP16" s="403"/>
      <c r="BQ16" s="403"/>
      <c r="BR16" s="403"/>
    </row>
    <row r="17" spans="1:83" ht="12.75" customHeight="1" x14ac:dyDescent="0.2">
      <c r="E17" s="110"/>
      <c r="F17" s="121"/>
      <c r="G17" s="156"/>
      <c r="H17" s="156"/>
      <c r="I17" s="156"/>
      <c r="K17" s="156"/>
      <c r="L17" s="156"/>
      <c r="M17" s="156"/>
      <c r="N17" s="70"/>
      <c r="O17" s="403"/>
      <c r="P17" s="403"/>
      <c r="Q17" s="403"/>
      <c r="R17" s="403"/>
      <c r="S17" s="403"/>
      <c r="T17" s="403"/>
      <c r="U17" s="403"/>
      <c r="V17" s="403"/>
      <c r="W17" s="403"/>
      <c r="X17" s="403"/>
      <c r="Y17" s="403"/>
      <c r="Z17" s="403"/>
      <c r="AA17" s="403"/>
      <c r="AB17" s="403"/>
      <c r="AC17" s="403"/>
      <c r="AD17" s="403"/>
      <c r="AE17" s="403"/>
      <c r="AF17" s="403"/>
      <c r="AG17" s="403"/>
      <c r="AH17" s="403"/>
      <c r="AI17" s="403"/>
      <c r="AJ17" s="403"/>
      <c r="AK17" s="403"/>
      <c r="AL17" s="403"/>
      <c r="AM17" s="403"/>
      <c r="AN17" s="403"/>
      <c r="AO17" s="403"/>
      <c r="AP17" s="403"/>
      <c r="AQ17" s="403"/>
      <c r="AR17" s="403"/>
      <c r="AS17" s="403"/>
      <c r="AT17" s="403"/>
      <c r="AU17" s="403"/>
      <c r="AV17" s="403"/>
      <c r="AW17" s="403"/>
      <c r="AX17" s="403"/>
      <c r="AY17" s="403"/>
      <c r="AZ17" s="403"/>
      <c r="BA17" s="403"/>
      <c r="BB17" s="403"/>
      <c r="BC17" s="403"/>
      <c r="BD17" s="403"/>
      <c r="BE17" s="403"/>
      <c r="BF17" s="403"/>
      <c r="BG17" s="403"/>
      <c r="BH17" s="403"/>
      <c r="BI17" s="403"/>
      <c r="BJ17" s="403"/>
      <c r="BK17" s="403"/>
      <c r="BL17" s="403"/>
      <c r="BM17" s="403"/>
      <c r="BN17" s="403"/>
      <c r="BO17" s="403"/>
      <c r="BP17" s="403"/>
      <c r="BQ17" s="403"/>
      <c r="BR17" s="403"/>
    </row>
    <row r="18" spans="1:83" x14ac:dyDescent="0.2">
      <c r="E18" s="110"/>
      <c r="F18" s="121"/>
      <c r="G18" s="121"/>
      <c r="H18" s="121"/>
      <c r="I18" s="121"/>
      <c r="J18" s="121"/>
      <c r="K18" s="121"/>
      <c r="L18" s="70"/>
      <c r="M18" s="70"/>
      <c r="N18" s="121"/>
      <c r="O18" s="403"/>
      <c r="P18" s="403"/>
      <c r="Q18" s="403"/>
      <c r="R18" s="403"/>
      <c r="S18" s="403"/>
      <c r="T18" s="403"/>
      <c r="U18" s="403"/>
      <c r="V18" s="403"/>
      <c r="W18" s="403"/>
      <c r="X18" s="403"/>
      <c r="Y18" s="403"/>
      <c r="Z18" s="403"/>
      <c r="AA18" s="403"/>
      <c r="AB18" s="403"/>
      <c r="AC18" s="403"/>
      <c r="AD18" s="403"/>
      <c r="AE18" s="403"/>
      <c r="AF18" s="403"/>
      <c r="AG18" s="403"/>
      <c r="AH18" s="403"/>
      <c r="AI18" s="403"/>
      <c r="AJ18" s="403"/>
      <c r="AK18" s="403"/>
      <c r="AL18" s="403"/>
      <c r="AM18" s="403"/>
      <c r="AN18" s="403"/>
      <c r="AO18" s="403"/>
      <c r="AP18" s="403"/>
      <c r="AQ18" s="403"/>
      <c r="AR18" s="403"/>
      <c r="AS18" s="403"/>
      <c r="AT18" s="403"/>
      <c r="AU18" s="403"/>
      <c r="AV18" s="403"/>
      <c r="AW18" s="403"/>
      <c r="AX18" s="403"/>
      <c r="AY18" s="403"/>
      <c r="AZ18" s="403"/>
      <c r="BA18" s="403"/>
      <c r="BB18" s="403"/>
      <c r="BC18" s="403"/>
      <c r="BD18" s="403"/>
      <c r="BE18" s="403"/>
      <c r="BF18" s="403"/>
      <c r="BG18" s="403"/>
      <c r="BH18" s="403"/>
      <c r="BI18" s="403"/>
      <c r="BJ18" s="403"/>
      <c r="BK18" s="403"/>
      <c r="BL18" s="403"/>
      <c r="BM18" s="403"/>
      <c r="BN18" s="403"/>
      <c r="BO18" s="403"/>
      <c r="BP18" s="403"/>
      <c r="BQ18" s="403"/>
      <c r="BR18" s="403"/>
    </row>
    <row r="19" spans="1:83" ht="3.95" customHeight="1" x14ac:dyDescent="0.2">
      <c r="E19" s="110"/>
      <c r="F19" s="121"/>
      <c r="G19" s="121"/>
      <c r="H19" s="121"/>
      <c r="I19" s="121"/>
      <c r="J19" s="121"/>
      <c r="K19" s="121"/>
      <c r="L19" s="70"/>
      <c r="M19" s="70"/>
      <c r="N19" s="121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121"/>
    </row>
    <row r="20" spans="1:83" ht="42.95" customHeight="1" x14ac:dyDescent="0.2">
      <c r="E20" s="110"/>
      <c r="F20" s="70"/>
      <c r="G20" s="400" t="s">
        <v>588</v>
      </c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401"/>
      <c r="AB20" s="401"/>
      <c r="AC20" s="401"/>
      <c r="AD20" s="401"/>
      <c r="AE20" s="401"/>
      <c r="AF20" s="401"/>
      <c r="AG20" s="401"/>
      <c r="AH20" s="401"/>
      <c r="AI20" s="401"/>
      <c r="AJ20" s="401"/>
      <c r="AK20" s="401"/>
      <c r="AL20" s="401"/>
      <c r="AM20" s="401"/>
      <c r="AN20" s="401"/>
      <c r="AO20" s="401"/>
      <c r="AP20" s="401"/>
      <c r="AQ20" s="401"/>
      <c r="AR20" s="401"/>
      <c r="AS20" s="401"/>
      <c r="AT20" s="401"/>
      <c r="AU20" s="401"/>
      <c r="AV20" s="401"/>
      <c r="AW20" s="401"/>
      <c r="AX20" s="401"/>
      <c r="AY20" s="401"/>
      <c r="AZ20" s="401"/>
      <c r="BA20" s="401"/>
      <c r="BB20" s="401"/>
      <c r="BC20" s="401"/>
      <c r="BD20" s="401"/>
      <c r="BE20" s="401"/>
      <c r="BF20" s="401"/>
      <c r="BG20" s="401"/>
      <c r="BH20" s="401"/>
      <c r="BI20" s="401"/>
      <c r="BJ20" s="401"/>
      <c r="BK20" s="401"/>
      <c r="BL20" s="401"/>
      <c r="BM20" s="401"/>
      <c r="BN20" s="401"/>
      <c r="BO20" s="401"/>
      <c r="BP20" s="401"/>
      <c r="BQ20" s="401"/>
      <c r="BR20" s="402"/>
    </row>
    <row r="21" spans="1:83" ht="3.95" customHeight="1" x14ac:dyDescent="0.2">
      <c r="E21" s="110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</row>
    <row r="22" spans="1:83" ht="12.75" customHeight="1" x14ac:dyDescent="0.2">
      <c r="E22" s="110"/>
      <c r="F22" s="121"/>
      <c r="G22" s="399" t="s">
        <v>0</v>
      </c>
      <c r="H22" s="399"/>
      <c r="I22" s="399"/>
      <c r="J22" s="399"/>
      <c r="K22" s="399"/>
      <c r="L22" s="399"/>
      <c r="M22" s="399"/>
      <c r="N22" s="399"/>
      <c r="O22" s="399"/>
      <c r="P22" s="399"/>
      <c r="Q22" s="399"/>
      <c r="R22" s="399"/>
      <c r="S22" s="399"/>
      <c r="T22" s="399"/>
      <c r="U22" s="399"/>
      <c r="V22" s="399"/>
      <c r="W22" s="399"/>
      <c r="X22" s="399"/>
      <c r="Y22" s="399"/>
      <c r="Z22" s="399"/>
      <c r="AA22" s="399"/>
      <c r="AB22" s="399"/>
      <c r="AC22" s="399"/>
      <c r="AD22" s="399"/>
      <c r="AE22" s="399"/>
      <c r="AF22" s="399"/>
      <c r="AG22" s="399"/>
      <c r="AH22" s="399"/>
      <c r="AI22" s="399"/>
      <c r="AJ22" s="399"/>
      <c r="AK22" s="399"/>
      <c r="AL22" s="399"/>
      <c r="AM22" s="399"/>
      <c r="AN22" s="399"/>
      <c r="AO22" s="399"/>
      <c r="AP22" s="399"/>
      <c r="AQ22" s="399"/>
      <c r="AR22" s="399"/>
      <c r="AS22" s="399"/>
      <c r="AT22" s="399"/>
      <c r="AU22" s="399"/>
      <c r="AV22" s="399"/>
      <c r="AW22" s="399"/>
      <c r="AX22" s="399"/>
      <c r="AY22" s="399"/>
      <c r="AZ22" s="399"/>
      <c r="BA22" s="399"/>
      <c r="BB22" s="399"/>
      <c r="BC22" s="399"/>
      <c r="BD22" s="399"/>
      <c r="BE22" s="399"/>
      <c r="BF22" s="399"/>
      <c r="BG22" s="399"/>
      <c r="BH22" s="399"/>
      <c r="BI22" s="399"/>
      <c r="BJ22" s="399"/>
      <c r="BK22" s="399"/>
      <c r="BL22" s="399"/>
      <c r="BM22" s="399"/>
      <c r="BN22" s="399"/>
      <c r="BO22" s="399"/>
      <c r="BP22" s="399"/>
      <c r="BQ22" s="399"/>
      <c r="BR22" s="399"/>
    </row>
    <row r="23" spans="1:83" ht="3.95" customHeight="1" x14ac:dyDescent="0.2">
      <c r="E23" s="110"/>
      <c r="F23" s="121"/>
      <c r="G23" s="68"/>
      <c r="H23" s="68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</row>
    <row r="24" spans="1:83" ht="12.75" customHeight="1" x14ac:dyDescent="0.2">
      <c r="E24" s="110"/>
      <c r="F24" s="121"/>
      <c r="G24" s="383">
        <v>1</v>
      </c>
      <c r="H24" s="384"/>
      <c r="I24" s="385"/>
      <c r="J24" s="121"/>
      <c r="K24" s="374" t="s">
        <v>7</v>
      </c>
      <c r="L24" s="375"/>
      <c r="M24" s="375"/>
      <c r="N24" s="375"/>
      <c r="O24" s="375"/>
      <c r="P24" s="375"/>
      <c r="Q24" s="375"/>
      <c r="R24" s="375"/>
      <c r="S24" s="375"/>
      <c r="T24" s="375"/>
      <c r="U24" s="375"/>
      <c r="V24" s="375"/>
      <c r="W24" s="375"/>
      <c r="X24" s="375"/>
      <c r="Y24" s="375"/>
      <c r="Z24" s="375"/>
      <c r="AA24" s="375"/>
      <c r="AB24" s="375"/>
      <c r="AC24" s="375"/>
      <c r="AD24" s="375"/>
      <c r="AE24" s="375"/>
      <c r="AF24" s="375"/>
      <c r="AG24" s="375"/>
      <c r="AH24" s="375"/>
      <c r="AI24" s="375"/>
      <c r="AJ24" s="375"/>
      <c r="AK24" s="375"/>
      <c r="AL24" s="375"/>
      <c r="AM24" s="375"/>
      <c r="AN24" s="375"/>
      <c r="AO24" s="375"/>
      <c r="AP24" s="375"/>
      <c r="AQ24" s="375"/>
      <c r="AR24" s="375"/>
      <c r="AS24" s="375"/>
      <c r="AT24" s="375"/>
      <c r="AU24" s="375"/>
      <c r="AV24" s="375"/>
      <c r="AW24" s="375"/>
      <c r="AX24" s="375"/>
      <c r="AY24" s="375"/>
      <c r="AZ24" s="375"/>
      <c r="BA24" s="375"/>
      <c r="BB24" s="375"/>
      <c r="BC24" s="375"/>
      <c r="BD24" s="375"/>
      <c r="BE24" s="375"/>
      <c r="BF24" s="375"/>
      <c r="BG24" s="375"/>
      <c r="BH24" s="375"/>
      <c r="BI24" s="375"/>
      <c r="BJ24" s="375"/>
      <c r="BK24" s="375"/>
      <c r="BL24" s="375"/>
      <c r="BM24" s="375"/>
      <c r="BN24" s="375"/>
      <c r="BO24" s="375"/>
      <c r="BP24" s="375"/>
      <c r="BQ24" s="375"/>
      <c r="BR24" s="376"/>
    </row>
    <row r="25" spans="1:83" ht="3.95" customHeight="1" x14ac:dyDescent="0.2">
      <c r="E25" s="110"/>
      <c r="F25" s="121"/>
      <c r="G25" s="122"/>
      <c r="H25" s="122"/>
      <c r="I25" s="123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</row>
    <row r="26" spans="1:83" s="70" customFormat="1" ht="12" customHeight="1" x14ac:dyDescent="0.2">
      <c r="A26" s="124"/>
      <c r="E26" s="125"/>
      <c r="G26" s="396" t="s">
        <v>6</v>
      </c>
      <c r="H26" s="397"/>
      <c r="I26" s="398"/>
      <c r="K26" s="400" t="s">
        <v>592</v>
      </c>
      <c r="L26" s="401"/>
      <c r="M26" s="401"/>
      <c r="N26" s="401"/>
      <c r="O26" s="401"/>
      <c r="P26" s="401"/>
      <c r="Q26" s="401"/>
      <c r="R26" s="401"/>
      <c r="S26" s="401"/>
      <c r="T26" s="401"/>
      <c r="U26" s="401"/>
      <c r="V26" s="401"/>
      <c r="W26" s="401"/>
      <c r="X26" s="401"/>
      <c r="Y26" s="401"/>
      <c r="Z26" s="401"/>
      <c r="AA26" s="401"/>
      <c r="AB26" s="401"/>
      <c r="AC26" s="401"/>
      <c r="AD26" s="401"/>
      <c r="AE26" s="401"/>
      <c r="AF26" s="401"/>
      <c r="AG26" s="401"/>
      <c r="AH26" s="401"/>
      <c r="AI26" s="401"/>
      <c r="AJ26" s="401"/>
      <c r="AK26" s="401"/>
      <c r="AL26" s="401"/>
      <c r="AM26" s="401"/>
      <c r="AN26" s="401"/>
      <c r="AO26" s="401"/>
      <c r="AP26" s="401"/>
      <c r="AQ26" s="401"/>
      <c r="AR26" s="401"/>
      <c r="AS26" s="401"/>
      <c r="AT26" s="401"/>
      <c r="AU26" s="401"/>
      <c r="AV26" s="401"/>
      <c r="AW26" s="401"/>
      <c r="AX26" s="401"/>
      <c r="AY26" s="401"/>
      <c r="AZ26" s="401"/>
      <c r="BA26" s="401"/>
      <c r="BB26" s="401"/>
      <c r="BC26" s="401"/>
      <c r="BD26" s="401"/>
      <c r="BE26" s="401"/>
      <c r="BF26" s="401"/>
      <c r="BG26" s="401"/>
      <c r="BH26" s="401"/>
      <c r="BI26" s="401"/>
      <c r="BJ26" s="401"/>
      <c r="BK26" s="401"/>
      <c r="BL26" s="401"/>
      <c r="BM26" s="401"/>
      <c r="BN26" s="401"/>
      <c r="BO26" s="401"/>
      <c r="BP26" s="401"/>
      <c r="BQ26" s="401"/>
      <c r="BR26" s="402"/>
    </row>
    <row r="27" spans="1:83" s="70" customFormat="1" ht="24.95" customHeight="1" x14ac:dyDescent="0.2">
      <c r="A27" s="124"/>
      <c r="E27" s="125"/>
      <c r="G27" s="396" t="s">
        <v>581</v>
      </c>
      <c r="H27" s="397"/>
      <c r="I27" s="398"/>
      <c r="K27" s="400" t="s">
        <v>593</v>
      </c>
      <c r="L27" s="401"/>
      <c r="M27" s="401"/>
      <c r="N27" s="401"/>
      <c r="O27" s="401"/>
      <c r="P27" s="401"/>
      <c r="Q27" s="401"/>
      <c r="R27" s="401"/>
      <c r="S27" s="401"/>
      <c r="T27" s="401"/>
      <c r="U27" s="401"/>
      <c r="V27" s="401"/>
      <c r="W27" s="401"/>
      <c r="X27" s="401"/>
      <c r="Y27" s="401"/>
      <c r="Z27" s="401"/>
      <c r="AA27" s="401"/>
      <c r="AB27" s="401"/>
      <c r="AC27" s="401"/>
      <c r="AD27" s="401"/>
      <c r="AE27" s="401"/>
      <c r="AF27" s="401"/>
      <c r="AG27" s="401"/>
      <c r="AH27" s="401"/>
      <c r="AI27" s="401"/>
      <c r="AJ27" s="401"/>
      <c r="AK27" s="401"/>
      <c r="AL27" s="401"/>
      <c r="AM27" s="401"/>
      <c r="AN27" s="401"/>
      <c r="AO27" s="401"/>
      <c r="AP27" s="401"/>
      <c r="AQ27" s="401"/>
      <c r="AR27" s="401"/>
      <c r="AS27" s="401"/>
      <c r="AT27" s="401"/>
      <c r="AU27" s="401"/>
      <c r="AV27" s="401"/>
      <c r="AW27" s="401"/>
      <c r="AX27" s="401"/>
      <c r="AY27" s="401"/>
      <c r="AZ27" s="401"/>
      <c r="BA27" s="401"/>
      <c r="BB27" s="401"/>
      <c r="BC27" s="401"/>
      <c r="BD27" s="401"/>
      <c r="BE27" s="401"/>
      <c r="BF27" s="401"/>
      <c r="BG27" s="401"/>
      <c r="BH27" s="401"/>
      <c r="BI27" s="401"/>
      <c r="BJ27" s="401"/>
      <c r="BK27" s="401"/>
      <c r="BL27" s="401"/>
      <c r="BM27" s="401"/>
      <c r="BN27" s="401"/>
      <c r="BO27" s="401"/>
      <c r="BP27" s="401"/>
      <c r="BQ27" s="401"/>
      <c r="BR27" s="402"/>
      <c r="CE27" s="147"/>
    </row>
    <row r="28" spans="1:83" ht="12.75" customHeight="1" x14ac:dyDescent="0.2">
      <c r="E28" s="110"/>
      <c r="F28" s="121"/>
      <c r="G28" s="396" t="s">
        <v>582</v>
      </c>
      <c r="H28" s="397"/>
      <c r="I28" s="398"/>
      <c r="J28" s="125"/>
      <c r="K28" s="400" t="s">
        <v>633</v>
      </c>
      <c r="L28" s="401"/>
      <c r="M28" s="401"/>
      <c r="N28" s="401"/>
      <c r="O28" s="401"/>
      <c r="P28" s="401"/>
      <c r="Q28" s="401"/>
      <c r="R28" s="401"/>
      <c r="S28" s="401"/>
      <c r="T28" s="401"/>
      <c r="U28" s="401"/>
      <c r="V28" s="401"/>
      <c r="W28" s="401"/>
      <c r="X28" s="401"/>
      <c r="Y28" s="401"/>
      <c r="Z28" s="401"/>
      <c r="AA28" s="401"/>
      <c r="AB28" s="401"/>
      <c r="AC28" s="401"/>
      <c r="AD28" s="401"/>
      <c r="AE28" s="401"/>
      <c r="AF28" s="401"/>
      <c r="AG28" s="401"/>
      <c r="AH28" s="401"/>
      <c r="AI28" s="401"/>
      <c r="AJ28" s="401"/>
      <c r="AK28" s="401"/>
      <c r="AL28" s="401"/>
      <c r="AM28" s="401"/>
      <c r="AN28" s="401"/>
      <c r="AO28" s="401"/>
      <c r="AP28" s="401"/>
      <c r="AQ28" s="401"/>
      <c r="AR28" s="401"/>
      <c r="AS28" s="401"/>
      <c r="AT28" s="401"/>
      <c r="AU28" s="401"/>
      <c r="AV28" s="401"/>
      <c r="AW28" s="401"/>
      <c r="AX28" s="401"/>
      <c r="AY28" s="401"/>
      <c r="AZ28" s="401"/>
      <c r="BA28" s="401"/>
      <c r="BB28" s="401"/>
      <c r="BC28" s="401"/>
      <c r="BD28" s="401"/>
      <c r="BE28" s="401"/>
      <c r="BF28" s="401"/>
      <c r="BG28" s="401"/>
      <c r="BH28" s="401"/>
      <c r="BI28" s="401"/>
      <c r="BJ28" s="401"/>
      <c r="BK28" s="401"/>
      <c r="BL28" s="401"/>
      <c r="BM28" s="401"/>
      <c r="BN28" s="401"/>
      <c r="BO28" s="401"/>
      <c r="BP28" s="401"/>
      <c r="BQ28" s="401"/>
      <c r="BR28" s="402"/>
    </row>
    <row r="29" spans="1:83" s="70" customFormat="1" ht="24.95" customHeight="1" x14ac:dyDescent="0.2">
      <c r="A29" s="124"/>
      <c r="E29" s="125"/>
      <c r="G29" s="396" t="s">
        <v>590</v>
      </c>
      <c r="H29" s="397"/>
      <c r="I29" s="398"/>
      <c r="K29" s="400" t="s">
        <v>584</v>
      </c>
      <c r="L29" s="401"/>
      <c r="M29" s="401"/>
      <c r="N29" s="401"/>
      <c r="O29" s="401"/>
      <c r="P29" s="401"/>
      <c r="Q29" s="401"/>
      <c r="R29" s="401"/>
      <c r="S29" s="401"/>
      <c r="T29" s="401"/>
      <c r="U29" s="401"/>
      <c r="V29" s="401"/>
      <c r="W29" s="401"/>
      <c r="X29" s="401"/>
      <c r="Y29" s="401"/>
      <c r="Z29" s="401"/>
      <c r="AA29" s="401"/>
      <c r="AB29" s="401"/>
      <c r="AC29" s="401"/>
      <c r="AD29" s="401"/>
      <c r="AE29" s="401"/>
      <c r="AF29" s="401"/>
      <c r="AG29" s="401"/>
      <c r="AH29" s="401"/>
      <c r="AI29" s="401"/>
      <c r="AJ29" s="401"/>
      <c r="AK29" s="401"/>
      <c r="AL29" s="401"/>
      <c r="AM29" s="401"/>
      <c r="AN29" s="401"/>
      <c r="AO29" s="401"/>
      <c r="AP29" s="401"/>
      <c r="AQ29" s="401"/>
      <c r="AR29" s="401"/>
      <c r="AS29" s="401"/>
      <c r="AT29" s="401"/>
      <c r="AU29" s="401"/>
      <c r="AV29" s="401"/>
      <c r="AW29" s="401"/>
      <c r="AX29" s="401"/>
      <c r="AY29" s="401"/>
      <c r="AZ29" s="401"/>
      <c r="BA29" s="401"/>
      <c r="BB29" s="401"/>
      <c r="BC29" s="401"/>
      <c r="BD29" s="401"/>
      <c r="BE29" s="401"/>
      <c r="BF29" s="401"/>
      <c r="BG29" s="401"/>
      <c r="BH29" s="401"/>
      <c r="BI29" s="401"/>
      <c r="BJ29" s="401"/>
      <c r="BK29" s="401"/>
      <c r="BL29" s="401"/>
      <c r="BM29" s="401"/>
      <c r="BN29" s="401"/>
      <c r="BO29" s="401"/>
      <c r="BP29" s="401"/>
      <c r="BQ29" s="401"/>
      <c r="BR29" s="402"/>
    </row>
    <row r="30" spans="1:83" ht="12.75" customHeight="1" x14ac:dyDescent="0.2">
      <c r="E30" s="110"/>
      <c r="F30" s="121"/>
      <c r="G30" s="396" t="s">
        <v>591</v>
      </c>
      <c r="H30" s="397"/>
      <c r="I30" s="398"/>
      <c r="J30" s="125"/>
      <c r="K30" s="413" t="s">
        <v>585</v>
      </c>
      <c r="L30" s="414"/>
      <c r="M30" s="414"/>
      <c r="N30" s="414"/>
      <c r="O30" s="414"/>
      <c r="P30" s="414"/>
      <c r="Q30" s="414"/>
      <c r="R30" s="414"/>
      <c r="S30" s="414"/>
      <c r="T30" s="414"/>
      <c r="U30" s="414"/>
      <c r="V30" s="414"/>
      <c r="W30" s="414"/>
      <c r="X30" s="414"/>
      <c r="Y30" s="414"/>
      <c r="Z30" s="414"/>
      <c r="AA30" s="414"/>
      <c r="AB30" s="414"/>
      <c r="AC30" s="414"/>
      <c r="AD30" s="414"/>
      <c r="AE30" s="414"/>
      <c r="AF30" s="414"/>
      <c r="AG30" s="414"/>
      <c r="AH30" s="414"/>
      <c r="AI30" s="414"/>
      <c r="AJ30" s="414"/>
      <c r="AK30" s="414"/>
      <c r="AL30" s="414"/>
      <c r="AM30" s="414"/>
      <c r="AN30" s="414"/>
      <c r="AO30" s="414"/>
      <c r="AP30" s="414"/>
      <c r="AQ30" s="414"/>
      <c r="AR30" s="414"/>
      <c r="AS30" s="414"/>
      <c r="AT30" s="414"/>
      <c r="AU30" s="414"/>
      <c r="AV30" s="414"/>
      <c r="AW30" s="414"/>
      <c r="AX30" s="414"/>
      <c r="AY30" s="414"/>
      <c r="AZ30" s="414"/>
      <c r="BA30" s="414"/>
      <c r="BB30" s="414"/>
      <c r="BC30" s="414"/>
      <c r="BD30" s="414"/>
      <c r="BE30" s="414"/>
      <c r="BF30" s="414"/>
      <c r="BG30" s="414"/>
      <c r="BH30" s="414"/>
      <c r="BI30" s="414"/>
      <c r="BJ30" s="414"/>
      <c r="BK30" s="414"/>
      <c r="BL30" s="414"/>
      <c r="BM30" s="414"/>
      <c r="BN30" s="414"/>
      <c r="BO30" s="414"/>
      <c r="BP30" s="414"/>
      <c r="BQ30" s="414"/>
      <c r="BR30" s="415"/>
    </row>
    <row r="32" spans="1:83" ht="3.95" customHeight="1" x14ac:dyDescent="0.2">
      <c r="F32" s="15"/>
      <c r="G32" s="16"/>
      <c r="H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8"/>
      <c r="AJ32" s="15"/>
    </row>
    <row r="33" spans="1:130" ht="9.9499999999999993" customHeight="1" x14ac:dyDescent="0.2"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M33" s="407" t="s">
        <v>13</v>
      </c>
      <c r="BN33" s="408"/>
      <c r="BO33" s="408"/>
      <c r="BP33" s="408"/>
      <c r="BQ33" s="408"/>
      <c r="BR33" s="409"/>
    </row>
    <row r="34" spans="1:130" ht="9.9499999999999993" customHeight="1" x14ac:dyDescent="0.2"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72"/>
      <c r="BJ34" s="72"/>
      <c r="BK34" s="72"/>
      <c r="BL34" s="72"/>
      <c r="BM34" s="410" t="s">
        <v>596</v>
      </c>
      <c r="BN34" s="411"/>
      <c r="BO34" s="411"/>
      <c r="BP34" s="411"/>
      <c r="BQ34" s="411"/>
      <c r="BR34" s="412"/>
      <c r="BS34" s="72"/>
      <c r="BU34" s="164"/>
      <c r="BV34" s="164"/>
      <c r="BW34" s="164"/>
      <c r="BX34" s="164"/>
      <c r="BY34" s="164"/>
      <c r="BZ34" s="164"/>
      <c r="CA34" s="164"/>
      <c r="CB34" s="164"/>
      <c r="CC34" s="164"/>
      <c r="CD34" s="164"/>
      <c r="CE34" s="164"/>
    </row>
    <row r="35" spans="1:130" ht="3.95" customHeight="1" x14ac:dyDescent="0.2">
      <c r="F35" s="22"/>
      <c r="G35" s="23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2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U35" s="164"/>
      <c r="BV35" s="164"/>
      <c r="BW35" s="164"/>
      <c r="BX35" s="164"/>
      <c r="BY35" s="164"/>
      <c r="BZ35" s="164"/>
      <c r="CA35" s="164"/>
      <c r="CB35" s="164"/>
      <c r="CC35" s="164"/>
      <c r="CD35" s="164"/>
      <c r="CE35" s="164"/>
    </row>
    <row r="36" spans="1:130" ht="12" customHeight="1" x14ac:dyDescent="0.2">
      <c r="A36" s="9"/>
      <c r="B36" s="9"/>
      <c r="C36" s="83"/>
      <c r="D36" s="83"/>
      <c r="F36" s="25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373" t="s">
        <v>0</v>
      </c>
      <c r="AN36" s="373"/>
      <c r="AO36" s="373"/>
      <c r="AP36" s="373"/>
      <c r="AQ36" s="373"/>
      <c r="AR36" s="373"/>
      <c r="AS36" s="373"/>
      <c r="AT36" s="373"/>
      <c r="AU36" s="373"/>
      <c r="AV36" s="373"/>
      <c r="AW36" s="373"/>
      <c r="AX36" s="373"/>
      <c r="AY36" s="373"/>
      <c r="AZ36" s="373"/>
      <c r="BA36" s="373"/>
      <c r="BB36" s="373"/>
      <c r="BC36" s="373"/>
      <c r="BD36" s="373"/>
      <c r="BE36" s="373"/>
      <c r="BF36" s="373"/>
      <c r="BG36" s="373"/>
      <c r="BH36" s="373"/>
      <c r="BI36" s="373"/>
      <c r="BJ36" s="373"/>
      <c r="BK36" s="373"/>
      <c r="BL36" s="373"/>
      <c r="BM36" s="373"/>
      <c r="BN36" s="373"/>
      <c r="BO36" s="73"/>
      <c r="BP36" s="73"/>
      <c r="BQ36" s="73"/>
      <c r="BR36" s="73"/>
      <c r="BS36" s="73"/>
      <c r="BU36" s="164"/>
      <c r="BV36" s="164"/>
      <c r="BW36" s="164"/>
      <c r="BX36" s="164"/>
      <c r="BY36" s="164"/>
      <c r="BZ36" s="164"/>
      <c r="CA36" s="164"/>
      <c r="CB36" s="164"/>
      <c r="CC36" s="164"/>
      <c r="CD36" s="164"/>
      <c r="CE36" s="164"/>
    </row>
    <row r="37" spans="1:130" ht="9.9499999999999993" customHeight="1" x14ac:dyDescent="0.2">
      <c r="F37" s="27"/>
      <c r="G37" s="27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372" t="s">
        <v>1</v>
      </c>
      <c r="AN37" s="372"/>
      <c r="AO37" s="372"/>
      <c r="AP37" s="372"/>
      <c r="AQ37" s="372"/>
      <c r="AR37" s="372"/>
      <c r="AS37" s="372"/>
      <c r="AT37" s="372"/>
      <c r="AU37" s="372"/>
      <c r="AV37" s="372"/>
      <c r="AW37" s="372"/>
      <c r="AX37" s="372"/>
      <c r="AY37" s="372"/>
      <c r="AZ37" s="372"/>
      <c r="BA37" s="372"/>
      <c r="BB37" s="372"/>
      <c r="BC37" s="372"/>
      <c r="BD37" s="372"/>
      <c r="BE37" s="372"/>
      <c r="BF37" s="372"/>
      <c r="BG37" s="372"/>
      <c r="BH37" s="372"/>
      <c r="BI37" s="372"/>
      <c r="BJ37" s="372"/>
      <c r="BK37" s="372"/>
      <c r="BL37" s="372"/>
      <c r="BM37" s="372"/>
      <c r="BN37" s="372"/>
      <c r="BU37" s="164"/>
      <c r="BV37" s="164"/>
      <c r="BW37" s="164"/>
      <c r="BX37" s="164"/>
      <c r="BY37" s="164"/>
      <c r="BZ37" s="164"/>
      <c r="CA37" s="164"/>
      <c r="CB37" s="164"/>
      <c r="CC37" s="164"/>
      <c r="CD37" s="164"/>
      <c r="CE37" s="164"/>
    </row>
    <row r="38" spans="1:130" ht="3.95" customHeight="1" x14ac:dyDescent="0.2">
      <c r="F38" s="12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12"/>
      <c r="BU38" s="164"/>
      <c r="BV38" s="164"/>
      <c r="BW38" s="164"/>
      <c r="BX38" s="164"/>
      <c r="BY38" s="164"/>
      <c r="BZ38" s="164"/>
      <c r="CA38" s="164"/>
      <c r="CB38" s="164"/>
      <c r="CC38" s="164"/>
      <c r="CD38" s="164"/>
      <c r="CE38" s="164"/>
    </row>
    <row r="39" spans="1:130" s="10" customFormat="1" ht="12.95" customHeight="1" thickBot="1" x14ac:dyDescent="0.25">
      <c r="A39" s="69"/>
      <c r="B39" s="69"/>
      <c r="C39" s="69"/>
      <c r="D39" s="8"/>
      <c r="E39" s="6"/>
      <c r="F39" s="157"/>
      <c r="G39" s="157" t="s">
        <v>607</v>
      </c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  <c r="BJ39" s="158"/>
      <c r="BK39" s="158"/>
      <c r="BL39" s="158"/>
      <c r="BM39" s="158"/>
      <c r="BN39" s="158"/>
      <c r="BO39" s="158"/>
      <c r="BP39" s="158"/>
      <c r="BQ39" s="158"/>
      <c r="BR39" s="158"/>
      <c r="BS39" s="159"/>
      <c r="BT39" s="35"/>
      <c r="BU39" s="164"/>
      <c r="BV39" s="164"/>
      <c r="BW39" s="164"/>
      <c r="BX39" s="164"/>
      <c r="BY39" s="164"/>
      <c r="BZ39" s="164"/>
      <c r="CA39" s="164"/>
      <c r="CB39" s="164"/>
      <c r="CC39" s="164"/>
      <c r="CD39" s="164"/>
      <c r="CE39" s="164"/>
      <c r="CF39" s="35"/>
      <c r="CG39" s="35"/>
      <c r="CH39" s="35"/>
      <c r="CI39" s="35"/>
    </row>
    <row r="40" spans="1:130" s="10" customFormat="1" ht="3.95" customHeight="1" x14ac:dyDescent="0.2">
      <c r="A40" s="9"/>
      <c r="B40" s="9"/>
      <c r="C40" s="9"/>
      <c r="D40" s="67"/>
      <c r="E40" s="4" t="s">
        <v>14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5"/>
      <c r="AU40" s="68"/>
      <c r="AV40" s="68"/>
      <c r="AW40" s="68"/>
      <c r="AX40" s="68"/>
      <c r="AY40" s="68"/>
      <c r="AZ40" s="68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164"/>
      <c r="BV40" s="164"/>
      <c r="BW40" s="164"/>
      <c r="BX40" s="164"/>
      <c r="BY40" s="164"/>
      <c r="BZ40" s="164"/>
      <c r="CA40" s="164"/>
      <c r="CB40" s="164"/>
      <c r="CC40" s="164"/>
      <c r="CD40" s="164"/>
      <c r="CE40" s="164"/>
      <c r="CF40" s="35"/>
      <c r="CG40" s="35"/>
      <c r="CH40" s="35"/>
      <c r="CI40" s="35"/>
    </row>
    <row r="41" spans="1:130" s="10" customFormat="1" ht="12" customHeight="1" x14ac:dyDescent="0.2">
      <c r="A41" s="9"/>
      <c r="B41" s="9"/>
      <c r="C41" s="9"/>
      <c r="D41" s="9"/>
      <c r="E41" s="4"/>
      <c r="G41" s="347" t="s">
        <v>15</v>
      </c>
      <c r="H41" s="349"/>
      <c r="I41" s="228" t="s">
        <v>16</v>
      </c>
      <c r="J41" s="229"/>
      <c r="K41" s="229"/>
      <c r="L41" s="229"/>
      <c r="M41" s="229"/>
      <c r="N41" s="229"/>
      <c r="O41" s="229"/>
      <c r="P41" s="229"/>
      <c r="Q41" s="229"/>
      <c r="R41" s="229"/>
      <c r="S41" s="229"/>
      <c r="T41" s="229"/>
      <c r="U41" s="229"/>
      <c r="V41" s="229"/>
      <c r="W41" s="229"/>
      <c r="X41" s="229"/>
      <c r="Y41" s="229"/>
      <c r="Z41" s="230"/>
      <c r="AA41" s="347" t="s">
        <v>17</v>
      </c>
      <c r="AB41" s="349"/>
      <c r="AC41" s="356" t="s">
        <v>18</v>
      </c>
      <c r="AD41" s="357"/>
      <c r="AE41" s="357"/>
      <c r="AF41" s="358"/>
      <c r="AG41" s="347" t="s">
        <v>19</v>
      </c>
      <c r="AH41" s="349"/>
      <c r="AI41" s="356" t="s">
        <v>20</v>
      </c>
      <c r="AJ41" s="357"/>
      <c r="AK41" s="357"/>
      <c r="AL41" s="357"/>
      <c r="AM41" s="358"/>
      <c r="AN41" s="353" t="s">
        <v>24</v>
      </c>
      <c r="AO41" s="353"/>
      <c r="AP41" s="228" t="s">
        <v>21</v>
      </c>
      <c r="AQ41" s="229"/>
      <c r="AR41" s="229"/>
      <c r="AS41" s="229"/>
      <c r="AT41" s="229"/>
      <c r="AU41" s="229"/>
      <c r="AV41" s="229"/>
      <c r="AW41" s="230"/>
      <c r="AX41" s="353" t="s">
        <v>350</v>
      </c>
      <c r="AY41" s="353"/>
      <c r="AZ41" s="365" t="s">
        <v>579</v>
      </c>
      <c r="BA41" s="365"/>
      <c r="BB41" s="365"/>
      <c r="BC41" s="365"/>
      <c r="BD41" s="351" t="s">
        <v>22</v>
      </c>
      <c r="BE41" s="352"/>
      <c r="BF41" s="353" t="s">
        <v>351</v>
      </c>
      <c r="BG41" s="353"/>
      <c r="BH41" s="350" t="s">
        <v>23</v>
      </c>
      <c r="BI41" s="350"/>
      <c r="BJ41" s="350"/>
      <c r="BK41" s="350"/>
      <c r="BL41" s="353" t="s">
        <v>352</v>
      </c>
      <c r="BM41" s="353"/>
      <c r="BN41" s="350" t="s">
        <v>25</v>
      </c>
      <c r="BO41" s="350"/>
      <c r="BP41" s="350"/>
      <c r="BQ41" s="350"/>
      <c r="BR41" s="350"/>
      <c r="BU41" s="164"/>
      <c r="BV41" s="164"/>
      <c r="BW41" s="164"/>
      <c r="BX41" s="164"/>
      <c r="BY41" s="164"/>
      <c r="BZ41" s="164"/>
      <c r="CA41" s="164"/>
      <c r="CB41" s="164"/>
      <c r="CC41" s="164"/>
      <c r="CD41" s="164"/>
      <c r="CE41" s="164"/>
    </row>
    <row r="42" spans="1:130" s="10" customFormat="1" ht="12" customHeight="1" x14ac:dyDescent="0.2">
      <c r="A42" s="9"/>
      <c r="B42" s="9"/>
      <c r="C42" s="113">
        <v>1</v>
      </c>
      <c r="D42" s="113">
        <v>10</v>
      </c>
      <c r="E42" s="4"/>
      <c r="G42" s="214" t="s">
        <v>712</v>
      </c>
      <c r="H42" s="215"/>
      <c r="I42" s="215"/>
      <c r="J42" s="215"/>
      <c r="K42" s="215"/>
      <c r="L42" s="215"/>
      <c r="M42" s="215"/>
      <c r="N42" s="215"/>
      <c r="O42" s="215"/>
      <c r="P42" s="215"/>
      <c r="Q42" s="215"/>
      <c r="R42" s="215"/>
      <c r="S42" s="215"/>
      <c r="T42" s="215"/>
      <c r="U42" s="215"/>
      <c r="V42" s="215"/>
      <c r="W42" s="215"/>
      <c r="X42" s="215"/>
      <c r="Y42" s="215"/>
      <c r="Z42" s="235"/>
      <c r="AA42" s="366" t="s">
        <v>713</v>
      </c>
      <c r="AB42" s="367"/>
      <c r="AC42" s="367"/>
      <c r="AD42" s="367"/>
      <c r="AE42" s="367"/>
      <c r="AF42" s="368"/>
      <c r="AG42" s="364">
        <v>14</v>
      </c>
      <c r="AH42" s="231"/>
      <c r="AI42" s="354">
        <v>997585471</v>
      </c>
      <c r="AJ42" s="354"/>
      <c r="AK42" s="354"/>
      <c r="AL42" s="354"/>
      <c r="AM42" s="355"/>
      <c r="AN42" s="214" t="s">
        <v>653</v>
      </c>
      <c r="AO42" s="215"/>
      <c r="AP42" s="215"/>
      <c r="AQ42" s="215"/>
      <c r="AR42" s="215"/>
      <c r="AS42" s="215"/>
      <c r="AT42" s="215"/>
      <c r="AU42" s="215"/>
      <c r="AV42" s="215"/>
      <c r="AW42" s="235"/>
      <c r="AX42" s="187" t="s">
        <v>654</v>
      </c>
      <c r="AY42" s="187"/>
      <c r="AZ42" s="187"/>
      <c r="BA42" s="187"/>
      <c r="BB42" s="187"/>
      <c r="BC42" s="187"/>
      <c r="BD42" s="181" t="s">
        <v>641</v>
      </c>
      <c r="BE42" s="183"/>
      <c r="BF42" s="187" t="s">
        <v>655</v>
      </c>
      <c r="BG42" s="187"/>
      <c r="BH42" s="187"/>
      <c r="BI42" s="187"/>
      <c r="BJ42" s="187"/>
      <c r="BK42" s="187"/>
      <c r="BL42" s="214">
        <v>14</v>
      </c>
      <c r="BM42" s="231"/>
      <c r="BN42" s="354">
        <v>997474148</v>
      </c>
      <c r="BO42" s="354"/>
      <c r="BP42" s="354"/>
      <c r="BQ42" s="354"/>
      <c r="BR42" s="355"/>
    </row>
    <row r="43" spans="1:130" s="10" customFormat="1" ht="3.95" customHeight="1" x14ac:dyDescent="0.2">
      <c r="A43" s="9"/>
      <c r="B43" s="9"/>
      <c r="C43" s="113"/>
      <c r="D43" s="113"/>
      <c r="E43" s="4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2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</row>
    <row r="44" spans="1:130" s="10" customFormat="1" ht="12" customHeight="1" x14ac:dyDescent="0.2">
      <c r="A44" s="9"/>
      <c r="B44" s="9"/>
      <c r="C44" s="113"/>
      <c r="D44" s="114"/>
      <c r="E44" s="4"/>
      <c r="G44" s="238" t="s">
        <v>68</v>
      </c>
      <c r="H44" s="239"/>
      <c r="I44" s="239"/>
      <c r="J44" s="239"/>
      <c r="K44" s="239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39"/>
      <c r="AA44" s="239"/>
      <c r="AB44" s="239"/>
      <c r="AC44" s="239"/>
      <c r="AD44" s="239"/>
      <c r="AE44" s="239"/>
      <c r="AF44" s="239"/>
      <c r="AG44" s="239"/>
      <c r="AH44" s="239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39"/>
      <c r="AX44" s="239"/>
      <c r="AY44" s="239"/>
      <c r="AZ44" s="239"/>
      <c r="BA44" s="239"/>
      <c r="BB44" s="239"/>
      <c r="BC44" s="239"/>
      <c r="BD44" s="239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39"/>
      <c r="BP44" s="239"/>
      <c r="BQ44" s="239"/>
      <c r="BR44" s="240"/>
      <c r="BT44" s="64"/>
      <c r="BU44" s="35"/>
      <c r="DX44" s="164"/>
      <c r="DY44" s="164"/>
      <c r="DZ44" s="164"/>
    </row>
    <row r="45" spans="1:130" s="10" customFormat="1" ht="12" customHeight="1" x14ac:dyDescent="0.2">
      <c r="A45" s="9"/>
      <c r="B45" s="9"/>
      <c r="C45" s="113"/>
      <c r="D45" s="114"/>
      <c r="E45" s="4"/>
      <c r="G45" s="208" t="s">
        <v>353</v>
      </c>
      <c r="H45" s="209"/>
      <c r="I45" s="211" t="s">
        <v>308</v>
      </c>
      <c r="J45" s="212"/>
      <c r="K45" s="212"/>
      <c r="L45" s="212"/>
      <c r="M45" s="212"/>
      <c r="N45" s="212"/>
      <c r="O45" s="212"/>
      <c r="P45" s="212"/>
      <c r="Q45" s="212"/>
      <c r="R45" s="212"/>
      <c r="S45" s="212"/>
      <c r="T45" s="212"/>
      <c r="U45" s="212"/>
      <c r="V45" s="212"/>
      <c r="W45" s="212"/>
      <c r="X45" s="212"/>
      <c r="Y45" s="212"/>
      <c r="Z45" s="212"/>
      <c r="AA45" s="212"/>
      <c r="AB45" s="212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12"/>
      <c r="AO45" s="213"/>
      <c r="AP45" s="208" t="s">
        <v>354</v>
      </c>
      <c r="AQ45" s="209"/>
      <c r="AR45" s="246" t="s">
        <v>26</v>
      </c>
      <c r="AS45" s="247"/>
      <c r="AT45" s="247"/>
      <c r="AU45" s="247"/>
      <c r="AV45" s="247"/>
      <c r="AW45" s="247"/>
      <c r="AX45" s="247"/>
      <c r="AY45" s="247"/>
      <c r="AZ45" s="248"/>
      <c r="BA45" s="208" t="s">
        <v>356</v>
      </c>
      <c r="BB45" s="209"/>
      <c r="BC45" s="211" t="s">
        <v>28</v>
      </c>
      <c r="BD45" s="212"/>
      <c r="BE45" s="213"/>
      <c r="BF45" s="208" t="s">
        <v>355</v>
      </c>
      <c r="BG45" s="209"/>
      <c r="BH45" s="246" t="s">
        <v>27</v>
      </c>
      <c r="BI45" s="247"/>
      <c r="BJ45" s="247"/>
      <c r="BK45" s="247"/>
      <c r="BL45" s="247"/>
      <c r="BM45" s="247"/>
      <c r="BN45" s="247"/>
      <c r="BO45" s="247"/>
      <c r="BP45" s="247"/>
      <c r="BQ45" s="247"/>
      <c r="BR45" s="248"/>
      <c r="BU45" s="35"/>
      <c r="BV45" s="35"/>
    </row>
    <row r="46" spans="1:130" s="10" customFormat="1" ht="12" customHeight="1" x14ac:dyDescent="0.2">
      <c r="A46" s="9"/>
      <c r="B46" s="9"/>
      <c r="C46" s="113">
        <f>C42+1</f>
        <v>2</v>
      </c>
      <c r="D46" s="114">
        <v>4</v>
      </c>
      <c r="E46" s="4"/>
      <c r="G46" s="241" t="s">
        <v>714</v>
      </c>
      <c r="H46" s="244"/>
      <c r="I46" s="244"/>
      <c r="J46" s="244"/>
      <c r="K46" s="244"/>
      <c r="L46" s="244"/>
      <c r="M46" s="244"/>
      <c r="N46" s="244"/>
      <c r="O46" s="244"/>
      <c r="P46" s="244"/>
      <c r="Q46" s="244"/>
      <c r="R46" s="244"/>
      <c r="S46" s="244"/>
      <c r="T46" s="244"/>
      <c r="U46" s="244"/>
      <c r="V46" s="244"/>
      <c r="W46" s="244"/>
      <c r="X46" s="244"/>
      <c r="Y46" s="244"/>
      <c r="Z46" s="244"/>
      <c r="AA46" s="244"/>
      <c r="AB46" s="244"/>
      <c r="AC46" s="244"/>
      <c r="AD46" s="244"/>
      <c r="AE46" s="244"/>
      <c r="AF46" s="244"/>
      <c r="AG46" s="244"/>
      <c r="AH46" s="244"/>
      <c r="AI46" s="244"/>
      <c r="AJ46" s="244"/>
      <c r="AK46" s="244"/>
      <c r="AL46" s="244"/>
      <c r="AM46" s="244"/>
      <c r="AN46" s="244"/>
      <c r="AO46" s="245"/>
      <c r="AP46" s="214" t="s">
        <v>715</v>
      </c>
      <c r="AQ46" s="215"/>
      <c r="AR46" s="215"/>
      <c r="AS46" s="215"/>
      <c r="AT46" s="215"/>
      <c r="AU46" s="215"/>
      <c r="AV46" s="215"/>
      <c r="AW46" s="215"/>
      <c r="AX46" s="215"/>
      <c r="AY46" s="215"/>
      <c r="AZ46" s="235"/>
      <c r="BA46" s="359">
        <v>17214102</v>
      </c>
      <c r="BB46" s="360"/>
      <c r="BC46" s="360"/>
      <c r="BD46" s="360"/>
      <c r="BE46" s="360"/>
      <c r="BF46" s="241" t="s">
        <v>716</v>
      </c>
      <c r="BG46" s="242"/>
      <c r="BH46" s="242"/>
      <c r="BI46" s="242"/>
      <c r="BJ46" s="242"/>
      <c r="BK46" s="242"/>
      <c r="BL46" s="242"/>
      <c r="BM46" s="242"/>
      <c r="BN46" s="242"/>
      <c r="BO46" s="242"/>
      <c r="BP46" s="242"/>
      <c r="BQ46" s="242"/>
      <c r="BR46" s="243"/>
      <c r="BU46" s="35"/>
      <c r="BV46" s="35"/>
    </row>
    <row r="47" spans="1:130" s="10" customFormat="1" ht="12" customHeight="1" x14ac:dyDescent="0.2">
      <c r="A47" s="9"/>
      <c r="B47" s="9"/>
      <c r="C47" s="113"/>
      <c r="D47" s="114"/>
      <c r="E47" s="4"/>
      <c r="G47" s="208" t="s">
        <v>357</v>
      </c>
      <c r="H47" s="209"/>
      <c r="I47" s="211" t="s">
        <v>29</v>
      </c>
      <c r="J47" s="212"/>
      <c r="K47" s="212"/>
      <c r="L47" s="212"/>
      <c r="M47" s="212"/>
      <c r="N47" s="212"/>
      <c r="O47" s="212"/>
      <c r="P47" s="212"/>
      <c r="Q47" s="212"/>
      <c r="R47" s="212"/>
      <c r="S47" s="212"/>
      <c r="T47" s="212"/>
      <c r="U47" s="212"/>
      <c r="V47" s="212"/>
      <c r="W47" s="212"/>
      <c r="X47" s="212"/>
      <c r="Y47" s="212"/>
      <c r="Z47" s="212"/>
      <c r="AA47" s="213"/>
      <c r="AB47" s="236" t="s">
        <v>358</v>
      </c>
      <c r="AC47" s="237"/>
      <c r="AD47" s="232" t="s">
        <v>22</v>
      </c>
      <c r="AE47" s="233"/>
      <c r="AF47" s="234"/>
      <c r="AG47" s="208" t="s">
        <v>365</v>
      </c>
      <c r="AH47" s="209"/>
      <c r="AI47" s="222" t="s">
        <v>639</v>
      </c>
      <c r="AJ47" s="212"/>
      <c r="AK47" s="212"/>
      <c r="AL47" s="212"/>
      <c r="AM47" s="212"/>
      <c r="AN47" s="212"/>
      <c r="AO47" s="212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12"/>
      <c r="BB47" s="212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12"/>
      <c r="BO47" s="212"/>
      <c r="BP47" s="212"/>
      <c r="BQ47" s="212"/>
      <c r="BR47" s="213"/>
      <c r="BS47" s="35"/>
      <c r="BT47" s="35"/>
      <c r="BU47" s="35"/>
    </row>
    <row r="48" spans="1:130" s="10" customFormat="1" ht="11.1" customHeight="1" x14ac:dyDescent="0.2">
      <c r="A48" s="168">
        <v>1</v>
      </c>
      <c r="B48" s="9" t="str">
        <f>IF(A48=0,"",IF(A48=1,AJ48,IF(A48=2,AQ48,"Outro: "&amp;BF48)))</f>
        <v>Casa</v>
      </c>
      <c r="C48" s="113">
        <f>C46+1</f>
        <v>3</v>
      </c>
      <c r="D48" s="114">
        <v>9</v>
      </c>
      <c r="E48" s="4"/>
      <c r="G48" s="214" t="s">
        <v>657</v>
      </c>
      <c r="H48" s="215"/>
      <c r="I48" s="216"/>
      <c r="J48" s="216"/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6"/>
      <c r="AA48" s="217"/>
      <c r="AB48" s="181" t="s">
        <v>641</v>
      </c>
      <c r="AC48" s="182"/>
      <c r="AD48" s="182"/>
      <c r="AE48" s="182"/>
      <c r="AF48" s="183"/>
      <c r="AG48" s="208" t="s">
        <v>366</v>
      </c>
      <c r="AH48" s="218"/>
      <c r="AI48" s="209"/>
      <c r="AJ48" s="219" t="s">
        <v>33</v>
      </c>
      <c r="AK48" s="220"/>
      <c r="AL48" s="220"/>
      <c r="AM48" s="221"/>
      <c r="AN48" s="208" t="s">
        <v>368</v>
      </c>
      <c r="AO48" s="218"/>
      <c r="AP48" s="209"/>
      <c r="AQ48" s="219" t="s">
        <v>34</v>
      </c>
      <c r="AR48" s="220"/>
      <c r="AS48" s="220"/>
      <c r="AT48" s="220"/>
      <c r="AU48" s="221"/>
      <c r="AV48" s="208" t="s">
        <v>369</v>
      </c>
      <c r="AW48" s="218"/>
      <c r="AX48" s="209"/>
      <c r="AY48" s="219" t="s">
        <v>580</v>
      </c>
      <c r="AZ48" s="220"/>
      <c r="BA48" s="220"/>
      <c r="BB48" s="220"/>
      <c r="BC48" s="220"/>
      <c r="BD48" s="220"/>
      <c r="BE48" s="221"/>
      <c r="BF48" s="361"/>
      <c r="BG48" s="362"/>
      <c r="BH48" s="362"/>
      <c r="BI48" s="362"/>
      <c r="BJ48" s="362"/>
      <c r="BK48" s="362"/>
      <c r="BL48" s="362"/>
      <c r="BM48" s="362"/>
      <c r="BN48" s="362"/>
      <c r="BO48" s="362"/>
      <c r="BP48" s="362"/>
      <c r="BQ48" s="362"/>
      <c r="BR48" s="363"/>
      <c r="BS48" s="35"/>
      <c r="BT48" s="35"/>
      <c r="BU48" s="35"/>
      <c r="BV48" s="35"/>
      <c r="BW48" s="70"/>
      <c r="BX48" s="70"/>
      <c r="BY48" s="70"/>
      <c r="BZ48" s="70"/>
      <c r="CA48" s="70"/>
      <c r="CB48" s="70"/>
    </row>
    <row r="49" spans="1:255" s="10" customFormat="1" ht="11.1" customHeight="1" x14ac:dyDescent="0.2">
      <c r="A49" s="168"/>
      <c r="B49" s="9"/>
      <c r="C49" s="113"/>
      <c r="D49" s="114"/>
      <c r="E49" s="4"/>
      <c r="G49" s="208" t="s">
        <v>364</v>
      </c>
      <c r="H49" s="209"/>
      <c r="I49" s="222" t="s">
        <v>640</v>
      </c>
      <c r="J49" s="212"/>
      <c r="K49" s="212"/>
      <c r="L49" s="212"/>
      <c r="M49" s="212"/>
      <c r="N49" s="212"/>
      <c r="O49" s="212"/>
      <c r="P49" s="212"/>
      <c r="Q49" s="212"/>
      <c r="R49" s="212"/>
      <c r="S49" s="212"/>
      <c r="T49" s="212"/>
      <c r="U49" s="212"/>
      <c r="V49" s="212"/>
      <c r="W49" s="212"/>
      <c r="X49" s="212"/>
      <c r="Y49" s="212"/>
      <c r="Z49" s="212"/>
      <c r="AA49" s="212"/>
      <c r="AB49" s="223"/>
      <c r="AC49" s="223"/>
      <c r="AD49" s="223"/>
      <c r="AE49" s="223"/>
      <c r="AF49" s="224"/>
      <c r="AG49" s="208" t="s">
        <v>359</v>
      </c>
      <c r="AH49" s="209"/>
      <c r="AI49" s="211" t="s">
        <v>578</v>
      </c>
      <c r="AJ49" s="212"/>
      <c r="AK49" s="212"/>
      <c r="AL49" s="212"/>
      <c r="AM49" s="212"/>
      <c r="AN49" s="212"/>
      <c r="AO49" s="213"/>
      <c r="AP49" s="208" t="s">
        <v>360</v>
      </c>
      <c r="AQ49" s="209"/>
      <c r="AR49" s="211" t="s">
        <v>30</v>
      </c>
      <c r="AS49" s="212"/>
      <c r="AT49" s="212"/>
      <c r="AU49" s="212"/>
      <c r="AV49" s="212"/>
      <c r="AW49" s="213"/>
      <c r="AX49" s="208" t="s">
        <v>361</v>
      </c>
      <c r="AY49" s="209"/>
      <c r="AZ49" s="211" t="s">
        <v>31</v>
      </c>
      <c r="BA49" s="212"/>
      <c r="BB49" s="212"/>
      <c r="BC49" s="212"/>
      <c r="BD49" s="212"/>
      <c r="BE49" s="213"/>
      <c r="BF49" s="208" t="s">
        <v>362</v>
      </c>
      <c r="BG49" s="209"/>
      <c r="BH49" s="211" t="s">
        <v>32</v>
      </c>
      <c r="BI49" s="212"/>
      <c r="BJ49" s="212"/>
      <c r="BK49" s="212"/>
      <c r="BL49" s="212"/>
      <c r="BM49" s="213"/>
      <c r="BN49" s="208" t="s">
        <v>363</v>
      </c>
      <c r="BO49" s="209"/>
      <c r="BP49" s="211" t="s">
        <v>22</v>
      </c>
      <c r="BQ49" s="212"/>
      <c r="BR49" s="213"/>
      <c r="BS49" s="70"/>
      <c r="BT49" s="70"/>
      <c r="BU49" s="70"/>
      <c r="BV49" s="35"/>
      <c r="BW49" s="35"/>
      <c r="BX49" s="35"/>
      <c r="BY49" s="35"/>
      <c r="BZ49" s="66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</row>
    <row r="50" spans="1:255" s="10" customFormat="1" ht="11.1" customHeight="1" x14ac:dyDescent="0.2">
      <c r="A50" s="168">
        <v>1</v>
      </c>
      <c r="B50" s="9" t="str">
        <f>IF(A50=0,"",IF(A50=1,J50,IF(A50=2,S50,AB50)))</f>
        <v>Residencial</v>
      </c>
      <c r="C50" s="113">
        <f>C48+1</f>
        <v>4</v>
      </c>
      <c r="D50" s="114">
        <v>-4</v>
      </c>
      <c r="E50" s="4"/>
      <c r="G50" s="208" t="s">
        <v>367</v>
      </c>
      <c r="H50" s="218"/>
      <c r="I50" s="209"/>
      <c r="J50" s="219" t="s">
        <v>36</v>
      </c>
      <c r="K50" s="220"/>
      <c r="L50" s="220"/>
      <c r="M50" s="220"/>
      <c r="N50" s="220"/>
      <c r="O50" s="221"/>
      <c r="P50" s="208" t="s">
        <v>370</v>
      </c>
      <c r="Q50" s="218"/>
      <c r="R50" s="209"/>
      <c r="S50" s="219" t="s">
        <v>37</v>
      </c>
      <c r="T50" s="220"/>
      <c r="U50" s="220"/>
      <c r="V50" s="220"/>
      <c r="W50" s="220"/>
      <c r="X50" s="221"/>
      <c r="Y50" s="208" t="s">
        <v>371</v>
      </c>
      <c r="Z50" s="218"/>
      <c r="AA50" s="209"/>
      <c r="AB50" s="219" t="s">
        <v>38</v>
      </c>
      <c r="AC50" s="220"/>
      <c r="AD50" s="220"/>
      <c r="AE50" s="220"/>
      <c r="AF50" s="221"/>
      <c r="AG50" s="184">
        <v>118000</v>
      </c>
      <c r="AH50" s="184"/>
      <c r="AI50" s="184"/>
      <c r="AJ50" s="184"/>
      <c r="AK50" s="184"/>
      <c r="AL50" s="184"/>
      <c r="AM50" s="184"/>
      <c r="AN50" s="184"/>
      <c r="AO50" s="184"/>
      <c r="AP50" s="187">
        <v>62599</v>
      </c>
      <c r="AQ50" s="185"/>
      <c r="AR50" s="185"/>
      <c r="AS50" s="185"/>
      <c r="AT50" s="185"/>
      <c r="AU50" s="185"/>
      <c r="AV50" s="185"/>
      <c r="AW50" s="185"/>
      <c r="AX50" s="188" t="s">
        <v>656</v>
      </c>
      <c r="AY50" s="188"/>
      <c r="AZ50" s="188"/>
      <c r="BA50" s="188"/>
      <c r="BB50" s="188"/>
      <c r="BC50" s="188"/>
      <c r="BD50" s="188"/>
      <c r="BE50" s="188"/>
      <c r="BF50" s="185" t="s">
        <v>657</v>
      </c>
      <c r="BG50" s="185"/>
      <c r="BH50" s="185"/>
      <c r="BI50" s="185"/>
      <c r="BJ50" s="185"/>
      <c r="BK50" s="185"/>
      <c r="BL50" s="185"/>
      <c r="BM50" s="186"/>
      <c r="BN50" s="181" t="s">
        <v>641</v>
      </c>
      <c r="BO50" s="182"/>
      <c r="BP50" s="182"/>
      <c r="BQ50" s="182"/>
      <c r="BR50" s="183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</row>
    <row r="51" spans="1:255" s="10" customFormat="1" ht="3.95" customHeight="1" x14ac:dyDescent="0.2">
      <c r="A51" s="168"/>
      <c r="B51" s="9"/>
      <c r="C51" s="9"/>
      <c r="D51" s="67"/>
      <c r="E51" s="4"/>
      <c r="BI51" s="35"/>
      <c r="BJ51" s="35"/>
      <c r="BK51" s="35"/>
      <c r="BL51" s="35"/>
      <c r="BM51" s="35"/>
      <c r="BN51" s="35"/>
      <c r="BO51" s="35"/>
      <c r="BP51" s="35"/>
      <c r="BQ51" s="35"/>
      <c r="BR51" s="35"/>
      <c r="BU51" s="35"/>
      <c r="BV51" s="35"/>
      <c r="BW51" s="35"/>
      <c r="BX51" s="35"/>
      <c r="BY51" s="35"/>
      <c r="BZ51" s="35"/>
      <c r="CA51" s="35"/>
      <c r="CB51" s="35"/>
      <c r="CC51" s="35"/>
      <c r="CD51" s="35"/>
    </row>
    <row r="52" spans="1:255" s="10" customFormat="1" ht="11.1" customHeight="1" x14ac:dyDescent="0.2">
      <c r="A52" s="168"/>
      <c r="B52" s="9"/>
      <c r="C52" s="113"/>
      <c r="D52" s="114"/>
      <c r="E52" s="4"/>
      <c r="G52" s="439" t="s">
        <v>620</v>
      </c>
      <c r="H52" s="441"/>
      <c r="I52" s="513" t="s">
        <v>621</v>
      </c>
      <c r="J52" s="223"/>
      <c r="K52" s="223"/>
      <c r="L52" s="223"/>
      <c r="M52" s="223"/>
      <c r="N52" s="223"/>
      <c r="O52" s="223"/>
      <c r="P52" s="224"/>
      <c r="Q52" s="404" t="s">
        <v>627</v>
      </c>
      <c r="R52" s="405"/>
      <c r="S52" s="405"/>
      <c r="T52" s="405"/>
      <c r="U52" s="405"/>
      <c r="V52" s="405"/>
      <c r="W52" s="405"/>
      <c r="X52" s="405"/>
      <c r="Y52" s="405"/>
      <c r="Z52" s="405"/>
      <c r="AA52" s="405"/>
      <c r="AB52" s="405"/>
      <c r="AC52" s="405"/>
      <c r="AD52" s="405"/>
      <c r="AE52" s="405"/>
      <c r="AF52" s="405"/>
      <c r="AG52" s="405"/>
      <c r="AH52" s="405"/>
      <c r="AI52" s="405"/>
      <c r="AJ52" s="405"/>
      <c r="AK52" s="406"/>
      <c r="AL52" s="404" t="s">
        <v>632</v>
      </c>
      <c r="AM52" s="405"/>
      <c r="AN52" s="405"/>
      <c r="AO52" s="405"/>
      <c r="AP52" s="405"/>
      <c r="AQ52" s="405"/>
      <c r="AR52" s="405"/>
      <c r="AS52" s="405"/>
      <c r="AT52" s="405"/>
      <c r="AU52" s="405"/>
      <c r="AV52" s="405"/>
      <c r="AW52" s="405"/>
      <c r="AX52" s="405"/>
      <c r="AY52" s="405"/>
      <c r="AZ52" s="405"/>
      <c r="BA52" s="405"/>
      <c r="BB52" s="405"/>
      <c r="BC52" s="405"/>
      <c r="BD52" s="405"/>
      <c r="BE52" s="405"/>
      <c r="BF52" s="406"/>
      <c r="BG52" s="164"/>
      <c r="BH52" s="164"/>
      <c r="BI52" s="164"/>
      <c r="BO52" s="164"/>
      <c r="BP52" s="164"/>
      <c r="BQ52" s="164"/>
      <c r="BR52" s="164"/>
      <c r="BS52" s="70"/>
      <c r="BT52" s="70"/>
      <c r="BU52" s="70"/>
      <c r="BV52" s="35"/>
      <c r="BW52" s="35"/>
      <c r="BX52" s="35"/>
      <c r="BY52" s="35"/>
      <c r="BZ52" s="66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</row>
    <row r="53" spans="1:255" s="10" customFormat="1" ht="11.1" customHeight="1" thickBot="1" x14ac:dyDescent="0.25">
      <c r="A53" s="168"/>
      <c r="B53" s="9"/>
      <c r="C53" s="113"/>
      <c r="D53" s="114"/>
      <c r="E53" s="4"/>
      <c r="G53" s="519"/>
      <c r="H53" s="520"/>
      <c r="I53" s="520"/>
      <c r="J53" s="520"/>
      <c r="K53" s="520"/>
      <c r="L53" s="520"/>
      <c r="M53" s="520"/>
      <c r="N53" s="520"/>
      <c r="O53" s="520"/>
      <c r="P53" s="521"/>
      <c r="Q53" s="439" t="s">
        <v>623</v>
      </c>
      <c r="R53" s="440"/>
      <c r="S53" s="441"/>
      <c r="T53" s="515" t="s">
        <v>613</v>
      </c>
      <c r="U53" s="516"/>
      <c r="V53" s="347" t="s">
        <v>626</v>
      </c>
      <c r="W53" s="440"/>
      <c r="X53" s="441"/>
      <c r="Y53" s="517" t="s">
        <v>622</v>
      </c>
      <c r="Z53" s="518"/>
      <c r="AA53" s="347" t="s">
        <v>624</v>
      </c>
      <c r="AB53" s="440"/>
      <c r="AC53" s="441"/>
      <c r="AD53" s="523" t="s">
        <v>614</v>
      </c>
      <c r="AE53" s="518"/>
      <c r="AF53" s="347" t="s">
        <v>625</v>
      </c>
      <c r="AG53" s="440"/>
      <c r="AH53" s="441"/>
      <c r="AI53" s="442" t="s">
        <v>615</v>
      </c>
      <c r="AJ53" s="442"/>
      <c r="AK53" s="442"/>
      <c r="AL53" s="347" t="s">
        <v>628</v>
      </c>
      <c r="AM53" s="440"/>
      <c r="AN53" s="441"/>
      <c r="AO53" s="515" t="s">
        <v>613</v>
      </c>
      <c r="AP53" s="516"/>
      <c r="AQ53" s="347" t="s">
        <v>631</v>
      </c>
      <c r="AR53" s="440"/>
      <c r="AS53" s="441"/>
      <c r="AT53" s="517" t="s">
        <v>622</v>
      </c>
      <c r="AU53" s="518"/>
      <c r="AV53" s="347" t="s">
        <v>630</v>
      </c>
      <c r="AW53" s="440"/>
      <c r="AX53" s="441"/>
      <c r="AY53" s="523" t="s">
        <v>614</v>
      </c>
      <c r="AZ53" s="518"/>
      <c r="BA53" s="347" t="s">
        <v>629</v>
      </c>
      <c r="BB53" s="440"/>
      <c r="BC53" s="441"/>
      <c r="BD53" s="442" t="s">
        <v>615</v>
      </c>
      <c r="BE53" s="442"/>
      <c r="BF53" s="442"/>
      <c r="BG53" s="164"/>
      <c r="BH53" s="164"/>
      <c r="BI53" s="164"/>
      <c r="BJ53" s="164"/>
      <c r="BK53" s="164"/>
      <c r="BL53" s="164"/>
      <c r="BM53" s="164"/>
      <c r="BN53" s="164"/>
      <c r="BO53" s="164"/>
      <c r="BP53" s="164"/>
      <c r="BQ53" s="164"/>
      <c r="BR53" s="164"/>
      <c r="BS53" s="70"/>
      <c r="BT53" s="70"/>
      <c r="BU53" s="70"/>
      <c r="BV53" s="35"/>
      <c r="BW53" s="35"/>
      <c r="BX53" s="35"/>
      <c r="BY53" s="35"/>
      <c r="BZ53" s="66"/>
      <c r="CA53" s="35"/>
      <c r="CB53" s="35"/>
      <c r="CC53" s="35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</row>
    <row r="54" spans="1:255" s="10" customFormat="1" ht="11.1" customHeight="1" thickBot="1" x14ac:dyDescent="0.25">
      <c r="A54" s="168"/>
      <c r="B54" s="9" t="str">
        <f>IF(AV54="","",Q54&amp;T53&amp;" "&amp;V54&amp;Y53&amp;" "&amp;AA54&amp;AD53&amp;" "&amp;AF54&amp;" / "&amp;AL54&amp;AO53&amp;" "&amp;AQ54&amp;AT53&amp;" "&amp;AV54&amp;AY53&amp;" "&amp;BA54)</f>
        <v/>
      </c>
      <c r="C54" s="113">
        <f>C50+1</f>
        <v>5</v>
      </c>
      <c r="D54" s="114">
        <v>-8</v>
      </c>
      <c r="E54" s="4"/>
      <c r="G54" s="519"/>
      <c r="H54" s="520"/>
      <c r="I54" s="520"/>
      <c r="J54" s="520"/>
      <c r="K54" s="520"/>
      <c r="L54" s="520"/>
      <c r="M54" s="520"/>
      <c r="N54" s="520"/>
      <c r="O54" s="520"/>
      <c r="P54" s="521"/>
      <c r="Q54" s="514"/>
      <c r="R54" s="514"/>
      <c r="S54" s="514"/>
      <c r="T54" s="514"/>
      <c r="U54" s="514"/>
      <c r="V54" s="514"/>
      <c r="W54" s="514"/>
      <c r="X54" s="514"/>
      <c r="Y54" s="514"/>
      <c r="Z54" s="514"/>
      <c r="AA54" s="522"/>
      <c r="AB54" s="522"/>
      <c r="AC54" s="522"/>
      <c r="AD54" s="522"/>
      <c r="AE54" s="522"/>
      <c r="AF54" s="524" t="s">
        <v>642</v>
      </c>
      <c r="AG54" s="525"/>
      <c r="AH54" s="525"/>
      <c r="AI54" s="525"/>
      <c r="AJ54" s="525"/>
      <c r="AK54" s="526"/>
      <c r="AL54" s="514"/>
      <c r="AM54" s="514"/>
      <c r="AN54" s="514"/>
      <c r="AO54" s="514"/>
      <c r="AP54" s="514"/>
      <c r="AQ54" s="514"/>
      <c r="AR54" s="514"/>
      <c r="AS54" s="514"/>
      <c r="AT54" s="514"/>
      <c r="AU54" s="514"/>
      <c r="AV54" s="522"/>
      <c r="AW54" s="522"/>
      <c r="AX54" s="522"/>
      <c r="AY54" s="522"/>
      <c r="AZ54" s="522"/>
      <c r="BA54" s="527" t="s">
        <v>616</v>
      </c>
      <c r="BB54" s="527"/>
      <c r="BC54" s="527"/>
      <c r="BD54" s="527"/>
      <c r="BE54" s="527"/>
      <c r="BF54" s="527"/>
      <c r="BG54" s="164"/>
      <c r="BH54" s="164"/>
      <c r="BI54" s="164"/>
      <c r="BJ54" s="164"/>
      <c r="BK54" s="164"/>
      <c r="BL54" s="164"/>
      <c r="BM54" s="164"/>
      <c r="BN54" s="164"/>
      <c r="BO54" s="164"/>
      <c r="BP54" s="164"/>
      <c r="BQ54" s="164"/>
      <c r="BR54" s="164"/>
      <c r="BU54" s="35"/>
      <c r="BV54" s="35"/>
      <c r="BW54" s="35"/>
      <c r="BX54" s="35"/>
      <c r="BY54" s="35"/>
      <c r="BZ54" s="35"/>
      <c r="CA54" s="35"/>
      <c r="CB54" s="35"/>
      <c r="CC54" s="35"/>
      <c r="CD54" s="35"/>
      <c r="CE54" s="35"/>
      <c r="CF54" s="35"/>
      <c r="CG54" s="35"/>
      <c r="CH54" s="35"/>
      <c r="CI54" s="35"/>
      <c r="CJ54" s="35"/>
      <c r="CK54" s="35"/>
      <c r="CL54" s="35"/>
      <c r="CM54" s="35"/>
      <c r="CN54" s="35"/>
    </row>
    <row r="55" spans="1:255" s="10" customFormat="1" ht="3.95" customHeight="1" x14ac:dyDescent="0.2">
      <c r="A55" s="9"/>
      <c r="B55" s="9"/>
      <c r="C55" s="9"/>
      <c r="D55" s="67"/>
      <c r="E55" s="4"/>
      <c r="BI55" s="35"/>
      <c r="BJ55" s="35"/>
      <c r="BK55" s="35"/>
      <c r="BL55" s="35"/>
      <c r="BM55" s="35"/>
      <c r="BN55" s="35"/>
      <c r="BO55" s="35"/>
      <c r="BP55" s="35"/>
      <c r="BQ55" s="35"/>
      <c r="BR55" s="35"/>
      <c r="BU55" s="35"/>
      <c r="BV55" s="35"/>
      <c r="BW55" s="35"/>
      <c r="BX55" s="35"/>
      <c r="BY55" s="35"/>
      <c r="BZ55" s="35"/>
      <c r="CA55" s="35"/>
      <c r="CB55" s="35"/>
      <c r="CC55" s="35"/>
      <c r="CD55" s="35"/>
    </row>
    <row r="56" spans="1:255" ht="11.1" customHeight="1" thickBot="1" x14ac:dyDescent="0.25">
      <c r="D56" s="84"/>
      <c r="E56" s="31"/>
      <c r="F56" s="157"/>
      <c r="G56" s="157" t="s">
        <v>612</v>
      </c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  <c r="BJ56" s="158"/>
      <c r="BK56" s="158"/>
      <c r="BL56" s="158"/>
      <c r="BM56" s="158"/>
      <c r="BN56" s="158"/>
      <c r="BO56" s="158"/>
      <c r="BP56" s="158"/>
      <c r="BQ56" s="158"/>
      <c r="BR56" s="158"/>
      <c r="BS56" s="159"/>
    </row>
    <row r="57" spans="1:255" ht="3.95" customHeight="1" x14ac:dyDescent="0.2">
      <c r="E57" s="13" t="s">
        <v>14</v>
      </c>
      <c r="F57" s="1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12"/>
    </row>
    <row r="58" spans="1:255" s="32" customFormat="1" ht="11.1" customHeight="1" x14ac:dyDescent="0.2">
      <c r="A58" s="34"/>
      <c r="C58" s="84"/>
      <c r="D58" s="84"/>
      <c r="G58" s="176" t="s">
        <v>69</v>
      </c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77"/>
      <c r="Z58" s="177"/>
      <c r="AA58" s="177"/>
      <c r="AB58" s="177"/>
      <c r="AC58" s="177"/>
      <c r="AD58" s="177"/>
      <c r="AE58" s="177"/>
      <c r="AF58" s="177"/>
      <c r="AG58" s="177"/>
      <c r="AH58" s="177"/>
      <c r="AI58" s="177"/>
      <c r="AJ58" s="177"/>
      <c r="AK58" s="177"/>
      <c r="AL58" s="177"/>
      <c r="AM58" s="177"/>
      <c r="AN58" s="177"/>
      <c r="AO58" s="177"/>
      <c r="AP58" s="177"/>
      <c r="AQ58" s="177"/>
      <c r="AR58" s="177"/>
      <c r="AS58" s="177"/>
      <c r="AT58" s="177"/>
      <c r="AU58" s="177"/>
      <c r="AV58" s="177"/>
      <c r="AW58" s="177"/>
      <c r="AX58" s="177"/>
      <c r="AY58" s="177"/>
      <c r="AZ58" s="177"/>
      <c r="BA58" s="177"/>
      <c r="BB58" s="177"/>
      <c r="BC58" s="177"/>
      <c r="BD58" s="177"/>
      <c r="BE58" s="177"/>
      <c r="BF58" s="177"/>
      <c r="BG58" s="177"/>
      <c r="BH58" s="177"/>
      <c r="BI58" s="177"/>
      <c r="BJ58" s="177"/>
      <c r="BK58" s="177"/>
      <c r="BL58" s="177"/>
      <c r="BM58" s="177"/>
      <c r="BN58" s="177"/>
      <c r="BO58" s="177"/>
      <c r="BP58" s="177"/>
      <c r="BQ58" s="177"/>
      <c r="BR58" s="178"/>
      <c r="BV58" s="70"/>
      <c r="BW58" s="70"/>
      <c r="CL58" s="70"/>
      <c r="CM58" s="70"/>
      <c r="CN58" s="70"/>
      <c r="CO58" s="70"/>
      <c r="CP58" s="70"/>
      <c r="CQ58" s="70"/>
      <c r="CR58" s="70"/>
      <c r="CS58" s="70"/>
      <c r="CT58" s="70"/>
      <c r="CU58" s="70"/>
      <c r="CV58" s="70"/>
      <c r="CW58" s="70"/>
      <c r="CX58" s="70"/>
      <c r="CY58" s="70"/>
      <c r="CZ58" s="70"/>
      <c r="DA58" s="70"/>
      <c r="DB58" s="70"/>
      <c r="DC58" s="70"/>
      <c r="DD58" s="70"/>
      <c r="DE58" s="70"/>
      <c r="DF58" s="70"/>
      <c r="DG58" s="70"/>
      <c r="DH58" s="70"/>
      <c r="DI58" s="70"/>
      <c r="DJ58" s="70"/>
      <c r="DK58" s="70"/>
      <c r="DL58" s="70"/>
      <c r="DM58" s="70"/>
      <c r="DN58" s="70"/>
      <c r="DO58" s="70"/>
      <c r="DP58" s="70"/>
      <c r="DQ58" s="70"/>
      <c r="DR58" s="70"/>
      <c r="DS58" s="70"/>
      <c r="DT58" s="70"/>
      <c r="DU58" s="70"/>
      <c r="DV58" s="70"/>
      <c r="DW58" s="70"/>
      <c r="DX58" s="70"/>
      <c r="DY58" s="70"/>
      <c r="DZ58" s="70"/>
      <c r="EA58" s="70"/>
      <c r="EB58" s="70"/>
      <c r="EC58" s="70"/>
      <c r="ED58" s="70"/>
      <c r="EE58" s="70"/>
      <c r="EF58" s="70"/>
      <c r="EG58" s="70"/>
      <c r="EH58" s="70"/>
      <c r="EI58" s="70"/>
      <c r="EJ58" s="70"/>
      <c r="EK58" s="70"/>
      <c r="EL58" s="70"/>
      <c r="EM58" s="70"/>
      <c r="EN58" s="70"/>
      <c r="EO58" s="70"/>
      <c r="EP58" s="70"/>
      <c r="EQ58" s="70"/>
      <c r="ER58" s="70"/>
      <c r="ES58" s="70"/>
      <c r="ET58" s="70"/>
      <c r="EU58" s="70"/>
      <c r="EV58" s="70"/>
      <c r="EW58" s="70"/>
      <c r="EX58" s="70"/>
      <c r="EY58" s="70"/>
      <c r="EZ58" s="70"/>
      <c r="FA58" s="70"/>
      <c r="FB58" s="70"/>
      <c r="FC58" s="70"/>
      <c r="FD58" s="70"/>
      <c r="FE58" s="70"/>
      <c r="FF58" s="70"/>
      <c r="FG58" s="70"/>
      <c r="FH58" s="70"/>
      <c r="FI58" s="70"/>
      <c r="FJ58" s="70"/>
      <c r="FK58" s="70"/>
      <c r="FL58" s="70"/>
      <c r="FM58" s="70"/>
      <c r="FN58" s="70"/>
      <c r="FO58" s="70"/>
      <c r="FP58" s="70"/>
      <c r="FQ58" s="70"/>
      <c r="FR58" s="70"/>
      <c r="FS58" s="70"/>
      <c r="FT58" s="70"/>
      <c r="FU58" s="70"/>
      <c r="FV58" s="70"/>
      <c r="FW58" s="70"/>
      <c r="FX58" s="70"/>
      <c r="FY58" s="70"/>
      <c r="FZ58" s="70"/>
      <c r="GA58" s="70"/>
      <c r="GB58" s="70"/>
      <c r="GC58" s="70"/>
      <c r="GD58" s="70"/>
      <c r="GE58" s="70"/>
      <c r="GF58" s="70"/>
      <c r="GG58" s="70"/>
      <c r="GH58" s="70"/>
      <c r="GI58" s="70"/>
      <c r="GJ58" s="70"/>
    </row>
    <row r="59" spans="1:255" ht="11.1" customHeight="1" x14ac:dyDescent="0.2">
      <c r="B59" s="32"/>
      <c r="C59" s="84">
        <f>C54+1</f>
        <v>6</v>
      </c>
      <c r="D59" s="84">
        <v>-1</v>
      </c>
      <c r="E59" s="31"/>
      <c r="G59" s="194" t="s">
        <v>372</v>
      </c>
      <c r="H59" s="194"/>
      <c r="I59" s="195" t="s">
        <v>70</v>
      </c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  <c r="U59" s="196"/>
      <c r="V59" s="196"/>
      <c r="W59" s="196"/>
      <c r="X59" s="196"/>
      <c r="Y59" s="196"/>
      <c r="Z59" s="196"/>
      <c r="AA59" s="196"/>
      <c r="AB59" s="196"/>
      <c r="AC59" s="196"/>
      <c r="AD59" s="196"/>
      <c r="AE59" s="196"/>
      <c r="AF59" s="196"/>
      <c r="AG59" s="196"/>
      <c r="AH59" s="196"/>
      <c r="AI59" s="196"/>
      <c r="AJ59" s="196"/>
      <c r="AK59" s="196"/>
      <c r="AL59" s="196"/>
      <c r="AM59" s="196"/>
      <c r="AN59" s="196"/>
      <c r="AO59" s="196"/>
      <c r="AP59" s="196"/>
      <c r="AQ59" s="196"/>
      <c r="AR59" s="196"/>
      <c r="AS59" s="196"/>
      <c r="AT59" s="196"/>
      <c r="AU59" s="196"/>
      <c r="AV59" s="196"/>
      <c r="AW59" s="196"/>
      <c r="AX59" s="196"/>
      <c r="AY59" s="196"/>
      <c r="AZ59" s="196"/>
      <c r="BA59" s="196"/>
      <c r="BB59" s="196"/>
      <c r="BC59" s="196"/>
      <c r="BD59" s="196"/>
      <c r="BE59" s="196"/>
      <c r="BF59" s="196"/>
      <c r="BG59" s="196"/>
      <c r="BH59" s="196"/>
      <c r="BI59" s="196"/>
      <c r="BJ59" s="196"/>
      <c r="BK59" s="196"/>
      <c r="BL59" s="197"/>
      <c r="BM59" s="206"/>
      <c r="BN59" s="182"/>
      <c r="BO59" s="182"/>
      <c r="BP59" s="182"/>
      <c r="BQ59" s="182"/>
      <c r="BR59" s="207"/>
      <c r="BU59" s="27"/>
      <c r="BV59" s="70"/>
      <c r="BW59" s="70"/>
      <c r="CL59" s="70"/>
      <c r="CM59" s="70"/>
      <c r="CN59" s="70"/>
      <c r="CO59" s="70"/>
      <c r="CP59" s="70"/>
      <c r="CQ59" s="70"/>
      <c r="CR59" s="70"/>
      <c r="CS59" s="70"/>
      <c r="CT59" s="70"/>
      <c r="CU59" s="70"/>
      <c r="CV59" s="70"/>
      <c r="CW59" s="70"/>
      <c r="CX59" s="70"/>
      <c r="CY59" s="70"/>
      <c r="CZ59" s="70"/>
      <c r="DA59" s="70"/>
      <c r="DB59" s="70"/>
      <c r="DC59" s="70"/>
      <c r="DD59" s="70"/>
      <c r="DE59" s="70"/>
      <c r="DF59" s="70"/>
      <c r="DG59" s="70"/>
      <c r="DH59" s="70"/>
      <c r="DI59" s="70"/>
      <c r="DJ59" s="70"/>
      <c r="DK59" s="70"/>
      <c r="DL59" s="70"/>
      <c r="DM59" s="70"/>
      <c r="DN59" s="70"/>
      <c r="DO59" s="70"/>
      <c r="DP59" s="70"/>
      <c r="DQ59" s="70"/>
      <c r="DR59" s="70"/>
      <c r="DS59" s="70"/>
      <c r="DT59" s="70"/>
      <c r="DU59" s="70"/>
      <c r="DV59" s="70"/>
      <c r="DW59" s="70"/>
      <c r="DX59" s="70"/>
      <c r="DY59" s="70"/>
      <c r="DZ59" s="70"/>
      <c r="EA59" s="70"/>
      <c r="EB59" s="70"/>
      <c r="EC59" s="70"/>
      <c r="ED59" s="70"/>
      <c r="EE59" s="70"/>
      <c r="EF59" s="70"/>
      <c r="EG59" s="70"/>
      <c r="EH59" s="70"/>
      <c r="EI59" s="70"/>
      <c r="EJ59" s="70"/>
      <c r="EK59" s="70"/>
      <c r="EL59" s="70"/>
      <c r="EM59" s="70"/>
      <c r="EN59" s="70"/>
      <c r="EO59" s="70"/>
      <c r="EP59" s="70"/>
      <c r="EQ59" s="70"/>
      <c r="ER59" s="70"/>
      <c r="ES59" s="70"/>
      <c r="ET59" s="70"/>
      <c r="EU59" s="70"/>
      <c r="EV59" s="70"/>
      <c r="EW59" s="70"/>
      <c r="EX59" s="70"/>
      <c r="EY59" s="70"/>
      <c r="EZ59" s="70"/>
      <c r="FA59" s="70"/>
      <c r="FB59" s="70"/>
      <c r="FC59" s="70"/>
      <c r="FD59" s="70"/>
      <c r="FE59" s="70"/>
      <c r="FF59" s="70"/>
      <c r="FG59" s="70"/>
      <c r="FH59" s="70"/>
      <c r="FI59" s="70"/>
      <c r="FJ59" s="70"/>
      <c r="FK59" s="70"/>
      <c r="FL59" s="70"/>
      <c r="FM59" s="70"/>
      <c r="FN59" s="70"/>
      <c r="FO59" s="70"/>
      <c r="FP59" s="70"/>
      <c r="FQ59" s="70"/>
      <c r="FR59" s="70"/>
      <c r="FS59" s="70"/>
      <c r="FT59" s="70"/>
      <c r="FU59" s="70"/>
      <c r="FV59" s="70"/>
      <c r="FW59" s="70"/>
      <c r="FX59" s="70"/>
      <c r="FY59" s="70"/>
      <c r="FZ59" s="70"/>
      <c r="GA59" s="70"/>
      <c r="GB59" s="70"/>
      <c r="GC59" s="70"/>
      <c r="GD59" s="70"/>
      <c r="GE59" s="70"/>
      <c r="GF59" s="70"/>
      <c r="GG59" s="70"/>
      <c r="GH59" s="70"/>
      <c r="GI59" s="70"/>
      <c r="GJ59" s="70"/>
    </row>
    <row r="60" spans="1:255" ht="3.95" customHeight="1" x14ac:dyDescent="0.2">
      <c r="B60" s="32"/>
      <c r="F60" s="12"/>
      <c r="G60" s="33"/>
      <c r="H60" s="33"/>
      <c r="I60" s="33"/>
      <c r="J60" s="36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12"/>
      <c r="BU60" s="27"/>
      <c r="BV60" s="70"/>
      <c r="BW60" s="70"/>
      <c r="CL60" s="70"/>
      <c r="CM60" s="70"/>
      <c r="CN60" s="70"/>
      <c r="CO60" s="70"/>
      <c r="CP60" s="70"/>
      <c r="CQ60" s="70"/>
      <c r="CR60" s="70"/>
      <c r="CS60" s="70"/>
      <c r="CT60" s="70"/>
      <c r="CU60" s="70"/>
      <c r="CV60" s="70"/>
      <c r="CW60" s="70"/>
      <c r="CX60" s="70"/>
      <c r="CY60" s="70"/>
      <c r="CZ60" s="70"/>
      <c r="DA60" s="70"/>
      <c r="DB60" s="70"/>
      <c r="DC60" s="70"/>
      <c r="DD60" s="70"/>
      <c r="DE60" s="70"/>
      <c r="DF60" s="70"/>
      <c r="DG60" s="70"/>
      <c r="DH60" s="70"/>
      <c r="DI60" s="70"/>
      <c r="DJ60" s="70"/>
      <c r="DK60" s="70"/>
      <c r="DL60" s="70"/>
      <c r="DM60" s="70"/>
      <c r="DN60" s="70"/>
      <c r="DO60" s="70"/>
      <c r="DP60" s="70"/>
      <c r="DQ60" s="70"/>
      <c r="DR60" s="70"/>
      <c r="DS60" s="70"/>
      <c r="DT60" s="70"/>
      <c r="DU60" s="70"/>
      <c r="DV60" s="70"/>
      <c r="DW60" s="70"/>
      <c r="DX60" s="70"/>
      <c r="DY60" s="70"/>
      <c r="DZ60" s="70"/>
      <c r="EA60" s="70"/>
      <c r="EB60" s="70"/>
      <c r="EC60" s="70"/>
      <c r="ED60" s="70"/>
      <c r="EE60" s="70"/>
      <c r="EF60" s="70"/>
      <c r="EG60" s="70"/>
      <c r="EH60" s="70"/>
      <c r="EI60" s="70"/>
      <c r="EJ60" s="70"/>
      <c r="EK60" s="70"/>
      <c r="EL60" s="70"/>
      <c r="EM60" s="70"/>
      <c r="EN60" s="70"/>
      <c r="EO60" s="70"/>
      <c r="EP60" s="70"/>
      <c r="EQ60" s="70"/>
      <c r="ER60" s="70"/>
      <c r="ES60" s="70"/>
      <c r="ET60" s="70"/>
      <c r="EU60" s="70"/>
      <c r="EV60" s="70"/>
      <c r="EW60" s="70"/>
      <c r="EX60" s="70"/>
      <c r="EY60" s="70"/>
      <c r="EZ60" s="70"/>
      <c r="FA60" s="70"/>
      <c r="FB60" s="70"/>
      <c r="FC60" s="70"/>
      <c r="FD60" s="70"/>
      <c r="FE60" s="70"/>
      <c r="FF60" s="70"/>
      <c r="FG60" s="70"/>
      <c r="FH60" s="70"/>
      <c r="FI60" s="70"/>
      <c r="FJ60" s="70"/>
      <c r="FK60" s="70"/>
      <c r="FL60" s="70"/>
      <c r="FM60" s="70"/>
      <c r="FN60" s="70"/>
      <c r="FO60" s="70"/>
      <c r="FP60" s="70"/>
      <c r="FQ60" s="70"/>
      <c r="FR60" s="70"/>
      <c r="FS60" s="70"/>
      <c r="FT60" s="70"/>
      <c r="FU60" s="70"/>
      <c r="FV60" s="70"/>
      <c r="FW60" s="70"/>
      <c r="FX60" s="70"/>
      <c r="FY60" s="70"/>
      <c r="FZ60" s="70"/>
      <c r="GA60" s="70"/>
      <c r="GB60" s="70"/>
      <c r="GC60" s="70"/>
      <c r="GD60" s="70"/>
      <c r="GE60" s="70"/>
      <c r="GF60" s="70"/>
      <c r="GG60" s="70"/>
      <c r="GH60" s="70"/>
      <c r="GI60" s="70"/>
      <c r="GJ60" s="70"/>
    </row>
    <row r="61" spans="1:255" s="32" customFormat="1" ht="11.1" customHeight="1" x14ac:dyDescent="0.2">
      <c r="A61" s="34"/>
      <c r="B61" s="37"/>
      <c r="C61" s="84"/>
      <c r="D61" s="30"/>
      <c r="G61" s="176" t="s">
        <v>531</v>
      </c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  <c r="AA61" s="177"/>
      <c r="AB61" s="177"/>
      <c r="AC61" s="177"/>
      <c r="AD61" s="177"/>
      <c r="AE61" s="177"/>
      <c r="AF61" s="177"/>
      <c r="AG61" s="177"/>
      <c r="AH61" s="177"/>
      <c r="AI61" s="177"/>
      <c r="AJ61" s="177"/>
      <c r="AK61" s="177"/>
      <c r="AL61" s="177"/>
      <c r="AM61" s="177"/>
      <c r="AN61" s="177"/>
      <c r="AO61" s="177"/>
      <c r="AP61" s="177"/>
      <c r="AQ61" s="177"/>
      <c r="AR61" s="177"/>
      <c r="AS61" s="177"/>
      <c r="AT61" s="177"/>
      <c r="AU61" s="177"/>
      <c r="AV61" s="177"/>
      <c r="AW61" s="177"/>
      <c r="AX61" s="177"/>
      <c r="AY61" s="177"/>
      <c r="AZ61" s="177"/>
      <c r="BA61" s="177"/>
      <c r="BB61" s="177"/>
      <c r="BC61" s="177"/>
      <c r="BD61" s="177"/>
      <c r="BE61" s="177"/>
      <c r="BF61" s="177"/>
      <c r="BG61" s="177"/>
      <c r="BH61" s="177"/>
      <c r="BI61" s="177"/>
      <c r="BJ61" s="177"/>
      <c r="BK61" s="177"/>
      <c r="BL61" s="177"/>
      <c r="BM61" s="177"/>
      <c r="BN61" s="177"/>
      <c r="BO61" s="177"/>
      <c r="BP61" s="177"/>
      <c r="BQ61" s="177"/>
      <c r="BR61" s="178"/>
      <c r="BV61" s="70"/>
      <c r="BW61" s="70"/>
      <c r="CL61" s="70"/>
      <c r="CM61" s="70"/>
      <c r="CN61" s="70"/>
      <c r="CO61" s="70"/>
      <c r="CP61" s="70"/>
      <c r="CQ61" s="70"/>
      <c r="CR61" s="70"/>
      <c r="CS61" s="70"/>
      <c r="CT61" s="70"/>
      <c r="CU61" s="70"/>
      <c r="CV61" s="70"/>
      <c r="CW61" s="70"/>
      <c r="CX61" s="70"/>
      <c r="CY61" s="70"/>
      <c r="CZ61" s="70"/>
      <c r="DA61" s="70"/>
      <c r="DB61" s="70"/>
      <c r="DC61" s="70"/>
      <c r="DD61" s="70"/>
      <c r="DE61" s="70"/>
      <c r="DF61" s="70"/>
      <c r="DG61" s="70"/>
      <c r="DH61" s="70"/>
      <c r="DI61" s="70"/>
      <c r="DJ61" s="70"/>
      <c r="DK61" s="70"/>
      <c r="DL61" s="70"/>
      <c r="DM61" s="70"/>
      <c r="DN61" s="70"/>
      <c r="DO61" s="70"/>
      <c r="DP61" s="70"/>
      <c r="DQ61" s="70"/>
      <c r="DR61" s="70"/>
      <c r="DS61" s="70"/>
      <c r="DT61" s="70"/>
      <c r="DU61" s="70"/>
      <c r="DV61" s="70"/>
      <c r="DW61" s="70"/>
      <c r="DX61" s="70"/>
      <c r="DY61" s="70"/>
      <c r="DZ61" s="70"/>
      <c r="EA61" s="70"/>
      <c r="EB61" s="70"/>
      <c r="EC61" s="70"/>
      <c r="ED61" s="70"/>
      <c r="EE61" s="70"/>
      <c r="EF61" s="70"/>
      <c r="EG61" s="70"/>
      <c r="EH61" s="70"/>
      <c r="EI61" s="70"/>
      <c r="EJ61" s="70"/>
      <c r="EK61" s="70"/>
      <c r="EL61" s="70"/>
      <c r="EM61" s="70"/>
      <c r="EN61" s="70"/>
      <c r="EO61" s="70"/>
      <c r="EP61" s="70"/>
      <c r="EQ61" s="70"/>
      <c r="ER61" s="70"/>
      <c r="ES61" s="70"/>
      <c r="ET61" s="70"/>
      <c r="EU61" s="70"/>
      <c r="EV61" s="70"/>
      <c r="EW61" s="70"/>
      <c r="EX61" s="70"/>
      <c r="EY61" s="70"/>
      <c r="EZ61" s="70"/>
      <c r="FA61" s="70"/>
      <c r="FB61" s="70"/>
      <c r="FC61" s="70"/>
      <c r="FD61" s="70"/>
      <c r="FE61" s="70"/>
      <c r="FF61" s="70"/>
      <c r="FG61" s="70"/>
      <c r="FH61" s="70"/>
      <c r="FI61" s="70"/>
      <c r="FJ61" s="70"/>
      <c r="FK61" s="70"/>
      <c r="FL61" s="70"/>
      <c r="FM61" s="70"/>
      <c r="FN61" s="70"/>
      <c r="FO61" s="70"/>
      <c r="FP61" s="70"/>
      <c r="FQ61" s="70"/>
      <c r="FR61" s="70"/>
      <c r="FS61" s="70"/>
      <c r="FT61" s="70"/>
      <c r="FU61" s="70"/>
      <c r="FV61" s="70"/>
      <c r="FW61" s="70"/>
      <c r="FX61" s="70"/>
      <c r="FY61" s="70"/>
      <c r="FZ61" s="70"/>
      <c r="GA61" s="70"/>
      <c r="GB61" s="70"/>
      <c r="GC61" s="70"/>
      <c r="GD61" s="70"/>
      <c r="GE61" s="70"/>
      <c r="GF61" s="70"/>
      <c r="GG61" s="70"/>
      <c r="GH61" s="70"/>
      <c r="GI61" s="70"/>
      <c r="GJ61" s="70"/>
      <c r="GK61" s="35"/>
      <c r="GL61" s="35"/>
      <c r="GM61" s="35"/>
      <c r="GN61" s="35"/>
      <c r="GO61" s="35"/>
      <c r="GP61" s="35"/>
      <c r="GQ61" s="35"/>
      <c r="GR61" s="35"/>
      <c r="GS61" s="35"/>
      <c r="GT61" s="35"/>
      <c r="GU61" s="35"/>
      <c r="GV61" s="35"/>
      <c r="GW61" s="35"/>
      <c r="GX61" s="35"/>
      <c r="GY61" s="35"/>
      <c r="GZ61" s="35"/>
      <c r="HA61" s="35"/>
      <c r="HB61" s="35"/>
      <c r="HC61" s="35"/>
      <c r="HD61" s="35"/>
      <c r="HE61" s="35"/>
      <c r="HF61" s="35"/>
      <c r="HG61" s="35"/>
      <c r="HH61" s="35"/>
      <c r="HI61" s="35"/>
      <c r="HJ61" s="35"/>
      <c r="HK61" s="35"/>
      <c r="HL61" s="35"/>
      <c r="HM61" s="35"/>
      <c r="HN61" s="35"/>
      <c r="HO61" s="35"/>
      <c r="HP61" s="35"/>
      <c r="HQ61" s="35"/>
      <c r="HR61" s="35"/>
      <c r="HS61" s="35"/>
      <c r="HT61" s="35"/>
      <c r="HU61" s="35"/>
      <c r="HV61" s="35"/>
      <c r="HW61" s="35"/>
      <c r="HX61" s="35"/>
      <c r="HY61" s="35"/>
      <c r="HZ61" s="35"/>
      <c r="IA61" s="35"/>
      <c r="IB61" s="35"/>
      <c r="IC61" s="35"/>
      <c r="ID61" s="35"/>
      <c r="IE61" s="35"/>
      <c r="IF61" s="35"/>
      <c r="IG61" s="35"/>
      <c r="IH61" s="35"/>
      <c r="II61" s="35"/>
      <c r="IJ61" s="35"/>
      <c r="IK61" s="35"/>
      <c r="IL61" s="35"/>
      <c r="IM61" s="35"/>
      <c r="IN61" s="35"/>
      <c r="IO61" s="35"/>
      <c r="IP61" s="35"/>
      <c r="IQ61" s="35"/>
      <c r="IR61" s="35"/>
      <c r="IS61" s="35"/>
      <c r="IT61" s="35"/>
      <c r="IU61" s="35"/>
    </row>
    <row r="62" spans="1:255" ht="11.1" customHeight="1" x14ac:dyDescent="0.2">
      <c r="B62" s="37"/>
      <c r="C62" s="84">
        <f>C59+ 1</f>
        <v>7</v>
      </c>
      <c r="D62" s="30">
        <v>8</v>
      </c>
      <c r="E62" s="31"/>
      <c r="G62" s="194" t="s">
        <v>373</v>
      </c>
      <c r="H62" s="194"/>
      <c r="I62" s="195" t="s">
        <v>72</v>
      </c>
      <c r="J62" s="196"/>
      <c r="K62" s="196"/>
      <c r="L62" s="196"/>
      <c r="M62" s="196"/>
      <c r="N62" s="196"/>
      <c r="O62" s="196"/>
      <c r="P62" s="196"/>
      <c r="Q62" s="196"/>
      <c r="R62" s="196"/>
      <c r="S62" s="196"/>
      <c r="T62" s="196"/>
      <c r="U62" s="196"/>
      <c r="V62" s="196"/>
      <c r="W62" s="196"/>
      <c r="X62" s="196"/>
      <c r="Y62" s="196"/>
      <c r="Z62" s="196"/>
      <c r="AA62" s="197"/>
      <c r="AB62" s="506" t="s">
        <v>658</v>
      </c>
      <c r="AC62" s="507"/>
      <c r="AD62" s="508"/>
      <c r="AE62" s="210" t="s">
        <v>73</v>
      </c>
      <c r="AF62" s="210"/>
      <c r="AG62" s="210"/>
      <c r="AH62" s="210"/>
      <c r="AI62" s="210"/>
      <c r="AJ62" s="210"/>
      <c r="AK62" s="210"/>
      <c r="AL62" s="210"/>
      <c r="AM62" s="126" t="s">
        <v>51</v>
      </c>
      <c r="AN62" s="459">
        <f>AG50</f>
        <v>118000</v>
      </c>
      <c r="AO62" s="459"/>
      <c r="AP62" s="459"/>
      <c r="AQ62" s="459"/>
      <c r="AR62" s="459"/>
      <c r="AS62" s="459"/>
      <c r="AT62" s="459"/>
      <c r="AU62" s="210" t="s">
        <v>74</v>
      </c>
      <c r="AV62" s="210"/>
      <c r="AW62" s="210"/>
      <c r="AX62" s="210"/>
      <c r="AY62" s="210"/>
      <c r="AZ62" s="210"/>
      <c r="BA62" s="458">
        <v>360</v>
      </c>
      <c r="BB62" s="458"/>
      <c r="BC62" s="458"/>
      <c r="BD62" s="458"/>
      <c r="BE62" s="126" t="s">
        <v>52</v>
      </c>
      <c r="BF62" s="210" t="s">
        <v>75</v>
      </c>
      <c r="BG62" s="210"/>
      <c r="BH62" s="210"/>
      <c r="BI62" s="210"/>
      <c r="BJ62" s="210"/>
      <c r="BK62" s="210"/>
      <c r="BL62" s="210"/>
      <c r="BM62" s="509">
        <f>INT(100*ROUND(AN62/(BA62+0.0000001),4))/100</f>
        <v>327.77</v>
      </c>
      <c r="BN62" s="509"/>
      <c r="BO62" s="509"/>
      <c r="BP62" s="509"/>
      <c r="BQ62" s="509"/>
      <c r="BR62" s="38" t="s">
        <v>53</v>
      </c>
      <c r="BV62" s="70"/>
      <c r="BW62" s="70"/>
      <c r="BX62" s="70"/>
      <c r="BY62" s="70"/>
      <c r="BZ62" s="70"/>
      <c r="CA62" s="70"/>
      <c r="CB62" s="70"/>
      <c r="CC62" s="70"/>
      <c r="CD62" s="70"/>
      <c r="CE62" s="70"/>
      <c r="CF62" s="70"/>
      <c r="CG62" s="70"/>
      <c r="CH62" s="70"/>
      <c r="CI62" s="70"/>
      <c r="CJ62" s="70"/>
      <c r="CK62" s="70"/>
      <c r="CL62" s="70"/>
      <c r="CM62" s="70"/>
      <c r="CN62" s="70"/>
      <c r="CO62" s="70"/>
      <c r="CP62" s="70"/>
      <c r="CQ62" s="70"/>
      <c r="CR62" s="70"/>
      <c r="CS62" s="70"/>
      <c r="CT62" s="70"/>
      <c r="CU62" s="70"/>
      <c r="CV62" s="70"/>
      <c r="CW62" s="70"/>
      <c r="CX62" s="70"/>
      <c r="CY62" s="70"/>
      <c r="CZ62" s="70"/>
      <c r="DA62" s="70"/>
      <c r="DB62" s="70"/>
      <c r="DC62" s="70"/>
      <c r="DD62" s="70"/>
      <c r="DE62" s="70"/>
      <c r="DF62" s="70"/>
      <c r="DG62" s="70"/>
      <c r="DH62" s="70"/>
      <c r="DI62" s="70"/>
      <c r="DJ62" s="70"/>
      <c r="DK62" s="70"/>
      <c r="DL62" s="70"/>
      <c r="DM62" s="70"/>
      <c r="DN62" s="70"/>
      <c r="DO62" s="70"/>
      <c r="DP62" s="70"/>
      <c r="DQ62" s="70"/>
      <c r="DR62" s="70"/>
      <c r="DS62" s="70"/>
      <c r="DT62" s="70"/>
      <c r="DU62" s="70"/>
      <c r="DV62" s="70"/>
      <c r="DW62" s="70"/>
      <c r="DX62" s="70"/>
      <c r="DY62" s="70"/>
      <c r="DZ62" s="70"/>
      <c r="EA62" s="70"/>
      <c r="EB62" s="70"/>
      <c r="EC62" s="70"/>
      <c r="ED62" s="70"/>
      <c r="EE62" s="70"/>
      <c r="EF62" s="70"/>
      <c r="EG62" s="70"/>
      <c r="EH62" s="70"/>
      <c r="EI62" s="70"/>
      <c r="EJ62" s="70"/>
      <c r="EK62" s="70"/>
      <c r="EL62" s="70"/>
      <c r="EM62" s="70"/>
      <c r="EN62" s="70"/>
      <c r="EO62" s="70"/>
      <c r="EP62" s="70"/>
      <c r="EQ62" s="70"/>
      <c r="ER62" s="70"/>
      <c r="ES62" s="70"/>
      <c r="ET62" s="70"/>
      <c r="EU62" s="70"/>
      <c r="EV62" s="70"/>
      <c r="EW62" s="70"/>
      <c r="EX62" s="70"/>
      <c r="EY62" s="70"/>
      <c r="EZ62" s="70"/>
      <c r="FA62" s="70"/>
      <c r="FB62" s="70"/>
      <c r="FC62" s="70"/>
      <c r="FD62" s="70"/>
      <c r="FE62" s="70"/>
      <c r="FF62" s="70"/>
      <c r="FG62" s="70"/>
      <c r="FH62" s="70"/>
      <c r="FI62" s="70"/>
      <c r="FJ62" s="70"/>
      <c r="FK62" s="70"/>
      <c r="FL62" s="70"/>
      <c r="FM62" s="70"/>
      <c r="FN62" s="70"/>
      <c r="FO62" s="70"/>
      <c r="FP62" s="70"/>
      <c r="FQ62" s="70"/>
      <c r="FR62" s="70"/>
      <c r="FS62" s="70"/>
      <c r="FT62" s="70"/>
      <c r="FU62" s="70"/>
      <c r="FV62" s="70"/>
      <c r="FW62" s="70"/>
      <c r="FX62" s="70"/>
      <c r="FY62" s="70"/>
      <c r="FZ62" s="70"/>
      <c r="GA62" s="70"/>
      <c r="GB62" s="70"/>
      <c r="GC62" s="70"/>
      <c r="GD62" s="70"/>
      <c r="GE62" s="70"/>
      <c r="GF62" s="70"/>
      <c r="GG62" s="70"/>
      <c r="GH62" s="70"/>
      <c r="GI62" s="70"/>
      <c r="GJ62" s="70"/>
    </row>
    <row r="63" spans="1:255" ht="3.95" customHeight="1" x14ac:dyDescent="0.2">
      <c r="F63" s="12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BV63" s="70"/>
      <c r="BW63" s="70"/>
      <c r="BX63" s="70"/>
      <c r="BY63" s="70"/>
      <c r="BZ63" s="70"/>
      <c r="CA63" s="70"/>
      <c r="CB63" s="70"/>
      <c r="CC63" s="70"/>
      <c r="CD63" s="70"/>
      <c r="CE63" s="70"/>
      <c r="CF63" s="70"/>
      <c r="CG63" s="70"/>
      <c r="CH63" s="70"/>
      <c r="CI63" s="70"/>
      <c r="CJ63" s="70"/>
      <c r="CK63" s="70"/>
      <c r="CL63" s="70"/>
      <c r="CM63" s="70"/>
      <c r="CN63" s="70"/>
      <c r="CO63" s="70"/>
      <c r="CP63" s="70"/>
      <c r="CQ63" s="70"/>
      <c r="CR63" s="70"/>
      <c r="CS63" s="70"/>
      <c r="CT63" s="70"/>
      <c r="CU63" s="70"/>
      <c r="CV63" s="70"/>
      <c r="CW63" s="70"/>
      <c r="CX63" s="70"/>
      <c r="CY63" s="70"/>
      <c r="CZ63" s="70"/>
      <c r="DA63" s="70"/>
      <c r="DB63" s="70"/>
      <c r="DC63" s="70"/>
      <c r="DD63" s="70"/>
      <c r="DE63" s="70"/>
      <c r="DF63" s="70"/>
      <c r="DG63" s="70"/>
      <c r="DH63" s="70"/>
      <c r="DI63" s="70"/>
      <c r="DJ63" s="70"/>
      <c r="DK63" s="70"/>
      <c r="DL63" s="70"/>
      <c r="DM63" s="70"/>
      <c r="DN63" s="70"/>
      <c r="DO63" s="70"/>
      <c r="DP63" s="70"/>
      <c r="DQ63" s="70"/>
      <c r="DR63" s="70"/>
      <c r="DS63" s="70"/>
      <c r="DT63" s="70"/>
      <c r="DU63" s="70"/>
      <c r="DV63" s="70"/>
      <c r="DW63" s="70"/>
      <c r="DX63" s="70"/>
      <c r="DY63" s="70"/>
      <c r="DZ63" s="70"/>
      <c r="EA63" s="70"/>
      <c r="EB63" s="70"/>
      <c r="EC63" s="70"/>
      <c r="ED63" s="70"/>
      <c r="EE63" s="70"/>
      <c r="EF63" s="70"/>
      <c r="EG63" s="70"/>
      <c r="EH63" s="70"/>
      <c r="EI63" s="70"/>
      <c r="EJ63" s="70"/>
      <c r="EK63" s="70"/>
      <c r="EL63" s="70"/>
      <c r="EM63" s="70"/>
      <c r="EN63" s="70"/>
      <c r="EO63" s="70"/>
      <c r="EP63" s="70"/>
      <c r="EQ63" s="70"/>
      <c r="ER63" s="70"/>
      <c r="ES63" s="70"/>
      <c r="ET63" s="70"/>
      <c r="EU63" s="70"/>
      <c r="EV63" s="70"/>
      <c r="EW63" s="70"/>
      <c r="EX63" s="70"/>
      <c r="EY63" s="70"/>
      <c r="EZ63" s="70"/>
      <c r="FA63" s="70"/>
      <c r="FB63" s="70"/>
      <c r="FC63" s="70"/>
      <c r="FD63" s="70"/>
      <c r="FE63" s="70"/>
      <c r="FF63" s="70"/>
      <c r="FG63" s="70"/>
      <c r="FH63" s="70"/>
      <c r="FI63" s="70"/>
      <c r="FJ63" s="70"/>
      <c r="FK63" s="70"/>
      <c r="FL63" s="70"/>
      <c r="FM63" s="70"/>
      <c r="FN63" s="70"/>
      <c r="FO63" s="70"/>
      <c r="FP63" s="70"/>
      <c r="FQ63" s="70"/>
      <c r="FR63" s="70"/>
      <c r="FS63" s="70"/>
      <c r="FT63" s="70"/>
      <c r="FU63" s="70"/>
      <c r="FV63" s="70"/>
      <c r="FW63" s="70"/>
      <c r="FX63" s="70"/>
      <c r="FY63" s="70"/>
      <c r="FZ63" s="70"/>
      <c r="GA63" s="70"/>
      <c r="GB63" s="70"/>
      <c r="GC63" s="70"/>
      <c r="GD63" s="70"/>
      <c r="GE63" s="70"/>
      <c r="GF63" s="70"/>
      <c r="GG63" s="70"/>
      <c r="GH63" s="70"/>
      <c r="GI63" s="70"/>
      <c r="GJ63" s="70"/>
    </row>
    <row r="64" spans="1:255" s="90" customFormat="1" ht="11.1" customHeight="1" x14ac:dyDescent="0.2">
      <c r="A64" s="127"/>
      <c r="B64" s="87"/>
      <c r="C64" s="87"/>
      <c r="D64" s="91"/>
      <c r="G64" s="176" t="s">
        <v>71</v>
      </c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  <c r="AA64" s="177"/>
      <c r="AB64" s="177"/>
      <c r="AC64" s="177"/>
      <c r="AD64" s="177"/>
      <c r="AE64" s="177"/>
      <c r="AF64" s="177"/>
      <c r="AG64" s="177"/>
      <c r="AH64" s="177"/>
      <c r="AI64" s="177"/>
      <c r="AJ64" s="177"/>
      <c r="AK64" s="177"/>
      <c r="AL64" s="177"/>
      <c r="AM64" s="178"/>
      <c r="AQ64" s="128"/>
      <c r="AR64" s="128"/>
      <c r="AS64" s="128"/>
      <c r="AT64" s="128"/>
      <c r="AU64" s="128"/>
      <c r="AV64" s="128"/>
      <c r="AW64" s="128"/>
      <c r="AX64" s="128"/>
      <c r="AY64" s="128"/>
      <c r="AZ64" s="128"/>
      <c r="BA64" s="128"/>
      <c r="BB64" s="128"/>
      <c r="BC64" s="128"/>
      <c r="BD64" s="128"/>
      <c r="BE64" s="128"/>
      <c r="BF64" s="128"/>
      <c r="BG64" s="128"/>
      <c r="BH64" s="128"/>
      <c r="BI64" s="128"/>
      <c r="BJ64" s="128"/>
      <c r="BK64" s="128"/>
      <c r="BL64" s="128"/>
      <c r="BM64" s="128"/>
      <c r="BN64" s="128"/>
      <c r="BO64" s="128"/>
      <c r="BP64" s="128"/>
      <c r="BQ64" s="128"/>
      <c r="BR64" s="128"/>
      <c r="BS64" s="128"/>
      <c r="BT64" s="128"/>
      <c r="BU64" s="128"/>
      <c r="BV64" s="128"/>
      <c r="BW64" s="164"/>
      <c r="BX64" s="164"/>
      <c r="BY64" s="164"/>
      <c r="BZ64" s="164"/>
      <c r="CA64" s="164"/>
      <c r="CB64" s="164"/>
      <c r="CC64" s="164"/>
      <c r="CD64" s="164"/>
      <c r="CE64" s="164"/>
      <c r="CF64" s="164"/>
      <c r="CG64" s="164"/>
      <c r="CH64" s="164"/>
      <c r="CI64" s="164"/>
      <c r="CJ64" s="164"/>
      <c r="CK64" s="128"/>
      <c r="CL64" s="128"/>
      <c r="CM64" s="128"/>
      <c r="CN64" s="128"/>
      <c r="CO64" s="128"/>
      <c r="CP64" s="128"/>
      <c r="CQ64" s="128"/>
      <c r="CR64" s="128"/>
      <c r="CS64" s="128"/>
      <c r="CT64" s="128"/>
      <c r="CU64" s="128"/>
      <c r="CV64" s="128"/>
      <c r="CW64" s="128"/>
      <c r="CX64" s="128"/>
      <c r="CY64" s="128"/>
      <c r="CZ64" s="128"/>
      <c r="DA64" s="128"/>
      <c r="DB64" s="128"/>
      <c r="DC64" s="128"/>
      <c r="DD64" s="128"/>
      <c r="DE64" s="128"/>
      <c r="DF64" s="128"/>
      <c r="DG64" s="128"/>
      <c r="DH64" s="128"/>
      <c r="DI64" s="128"/>
      <c r="DJ64" s="128"/>
      <c r="DK64" s="128"/>
      <c r="DL64" s="128"/>
      <c r="DM64" s="128"/>
      <c r="DN64" s="128"/>
      <c r="DO64" s="128"/>
      <c r="DP64" s="128"/>
      <c r="DQ64" s="128"/>
      <c r="DR64" s="128"/>
      <c r="DS64" s="128"/>
      <c r="DT64" s="128"/>
      <c r="DU64" s="128"/>
      <c r="DV64" s="128"/>
      <c r="DW64" s="128"/>
      <c r="DX64" s="128"/>
      <c r="DY64" s="128"/>
      <c r="DZ64" s="128"/>
      <c r="EA64" s="128"/>
      <c r="EB64" s="128"/>
      <c r="EC64" s="128"/>
      <c r="ED64" s="128"/>
      <c r="EE64" s="128"/>
      <c r="EF64" s="128"/>
      <c r="EG64" s="128"/>
      <c r="EH64" s="128"/>
      <c r="EI64" s="128"/>
      <c r="EJ64" s="128"/>
      <c r="EK64" s="128"/>
      <c r="EL64" s="128"/>
      <c r="EM64" s="128"/>
      <c r="EN64" s="128"/>
      <c r="EO64" s="128"/>
      <c r="EP64" s="128"/>
      <c r="EQ64" s="128"/>
      <c r="ER64" s="128"/>
      <c r="ES64" s="128"/>
      <c r="ET64" s="128"/>
      <c r="EU64" s="128"/>
      <c r="EV64" s="128"/>
      <c r="EW64" s="128"/>
      <c r="EX64" s="128"/>
      <c r="EY64" s="128"/>
      <c r="EZ64" s="128"/>
      <c r="FA64" s="128"/>
      <c r="FB64" s="128"/>
      <c r="FC64" s="128"/>
      <c r="FD64" s="128"/>
      <c r="FE64" s="128"/>
      <c r="FF64" s="129"/>
      <c r="FG64" s="129"/>
      <c r="FH64" s="129"/>
      <c r="FI64" s="129"/>
      <c r="FJ64" s="129"/>
      <c r="FK64" s="129"/>
      <c r="FL64" s="129"/>
      <c r="FM64" s="129"/>
      <c r="FN64" s="129"/>
      <c r="FO64" s="129"/>
      <c r="FP64" s="129"/>
      <c r="FQ64" s="129"/>
      <c r="FR64" s="129"/>
      <c r="FS64" s="129"/>
      <c r="FT64" s="129"/>
      <c r="FU64" s="129"/>
      <c r="FV64" s="129"/>
      <c r="FW64" s="129"/>
      <c r="FX64" s="129"/>
      <c r="FY64" s="129"/>
      <c r="FZ64" s="129"/>
      <c r="GA64" s="129"/>
      <c r="GB64" s="129"/>
      <c r="GC64" s="129"/>
      <c r="GD64" s="129"/>
      <c r="GE64" s="129"/>
      <c r="GF64" s="129"/>
      <c r="GG64" s="129"/>
      <c r="GH64" s="129"/>
      <c r="GI64" s="129"/>
      <c r="GJ64" s="129"/>
      <c r="GK64" s="129"/>
      <c r="GL64" s="129"/>
      <c r="GM64" s="129"/>
      <c r="GN64" s="129"/>
      <c r="GO64" s="129"/>
      <c r="GP64" s="129"/>
      <c r="GQ64" s="129"/>
      <c r="GR64" s="129"/>
      <c r="GS64" s="129"/>
      <c r="GT64" s="129"/>
      <c r="GU64" s="129"/>
      <c r="GV64" s="129"/>
      <c r="GW64" s="129"/>
      <c r="GX64" s="129"/>
      <c r="GY64" s="129"/>
      <c r="GZ64" s="129"/>
      <c r="HA64" s="129"/>
      <c r="HB64" s="129"/>
      <c r="HC64" s="129"/>
      <c r="HD64" s="129"/>
      <c r="HE64" s="129"/>
      <c r="HF64" s="129"/>
      <c r="HG64" s="129"/>
      <c r="HH64" s="129"/>
      <c r="HI64" s="129"/>
      <c r="HJ64" s="129"/>
      <c r="HK64" s="129"/>
      <c r="HL64" s="129"/>
      <c r="HM64" s="129"/>
      <c r="HN64" s="129"/>
      <c r="HO64" s="129"/>
      <c r="HP64" s="129"/>
      <c r="HQ64" s="129"/>
      <c r="HR64" s="129"/>
      <c r="HS64" s="129"/>
      <c r="HT64" s="129"/>
      <c r="HU64" s="129"/>
    </row>
    <row r="65" spans="1:192" ht="11.1" customHeight="1" x14ac:dyDescent="0.2">
      <c r="D65" s="84"/>
      <c r="E65" s="31"/>
      <c r="F65" s="12"/>
      <c r="G65" s="190" t="s">
        <v>374</v>
      </c>
      <c r="H65" s="190"/>
      <c r="I65" s="189" t="s">
        <v>76</v>
      </c>
      <c r="J65" s="189"/>
      <c r="K65" s="189"/>
      <c r="L65" s="189"/>
      <c r="M65" s="189"/>
      <c r="N65" s="189"/>
      <c r="O65" s="189"/>
      <c r="P65" s="189"/>
      <c r="Q65" s="189"/>
      <c r="R65" s="189"/>
      <c r="S65" s="189"/>
      <c r="T65" s="189"/>
      <c r="U65" s="189"/>
      <c r="V65" s="189" t="s">
        <v>77</v>
      </c>
      <c r="W65" s="189"/>
      <c r="X65" s="189"/>
      <c r="Y65" s="189"/>
      <c r="Z65" s="189"/>
      <c r="AA65" s="189"/>
      <c r="AH65" s="70"/>
      <c r="BV65" s="70"/>
      <c r="BW65" s="164"/>
      <c r="BX65" s="164"/>
      <c r="BY65" s="164"/>
      <c r="BZ65" s="164"/>
      <c r="CA65" s="164"/>
      <c r="CB65" s="164"/>
      <c r="CC65" s="164"/>
      <c r="CD65" s="164"/>
      <c r="CE65" s="164"/>
      <c r="CF65" s="164"/>
      <c r="CG65" s="164"/>
      <c r="CH65" s="164"/>
      <c r="CI65" s="164"/>
      <c r="CJ65" s="164"/>
      <c r="CK65" s="70"/>
      <c r="CL65" s="70"/>
      <c r="CM65" s="70"/>
      <c r="CN65" s="70"/>
      <c r="CO65" s="70"/>
      <c r="CP65" s="70"/>
      <c r="CQ65" s="70"/>
      <c r="CR65" s="70"/>
      <c r="CS65" s="70"/>
      <c r="CT65" s="70"/>
      <c r="CU65" s="70"/>
      <c r="CV65" s="70"/>
      <c r="CW65" s="70"/>
      <c r="CX65" s="70"/>
      <c r="CY65" s="70"/>
      <c r="CZ65" s="70"/>
      <c r="DA65" s="70"/>
      <c r="DB65" s="70"/>
      <c r="DC65" s="70"/>
      <c r="DD65" s="70"/>
      <c r="DE65" s="70"/>
      <c r="DF65" s="70"/>
      <c r="DG65" s="70"/>
      <c r="DH65" s="70"/>
      <c r="DI65" s="70"/>
      <c r="DJ65" s="70"/>
      <c r="DK65" s="70"/>
      <c r="DL65" s="70"/>
      <c r="DM65" s="70"/>
      <c r="DN65" s="70"/>
      <c r="DO65" s="70"/>
      <c r="DP65" s="70"/>
      <c r="DQ65" s="70"/>
      <c r="DR65" s="70"/>
      <c r="DS65" s="70"/>
      <c r="DT65" s="70"/>
      <c r="DU65" s="70"/>
      <c r="DV65" s="70"/>
      <c r="DW65" s="70"/>
      <c r="DX65" s="70"/>
      <c r="DY65" s="70"/>
      <c r="DZ65" s="70"/>
      <c r="EA65" s="70"/>
      <c r="EB65" s="70"/>
      <c r="EC65" s="70"/>
      <c r="ED65" s="70"/>
      <c r="EE65" s="70"/>
      <c r="EF65" s="70"/>
      <c r="EG65" s="70"/>
      <c r="EH65" s="70"/>
      <c r="EI65" s="70"/>
      <c r="EJ65" s="70"/>
      <c r="EK65" s="70"/>
      <c r="EL65" s="70"/>
      <c r="EM65" s="70"/>
      <c r="EN65" s="70"/>
      <c r="EO65" s="70"/>
      <c r="EP65" s="70"/>
      <c r="EQ65" s="70"/>
      <c r="ER65" s="70"/>
      <c r="ES65" s="70"/>
      <c r="ET65" s="70"/>
      <c r="EU65" s="70"/>
      <c r="EV65" s="70"/>
      <c r="EW65" s="70"/>
      <c r="EX65" s="70"/>
      <c r="EY65" s="70"/>
      <c r="EZ65" s="70"/>
      <c r="FA65" s="70"/>
      <c r="FB65" s="70"/>
      <c r="FC65" s="70"/>
      <c r="FD65" s="70"/>
      <c r="FE65" s="70"/>
      <c r="FF65" s="70"/>
      <c r="FG65" s="70"/>
      <c r="FH65" s="70"/>
      <c r="FI65" s="70"/>
      <c r="FJ65" s="70"/>
      <c r="FK65" s="70"/>
      <c r="FL65" s="70"/>
      <c r="FM65" s="70"/>
      <c r="FN65" s="70"/>
      <c r="FO65" s="70"/>
      <c r="FP65" s="70"/>
      <c r="FQ65" s="70"/>
      <c r="FR65" s="70"/>
      <c r="FS65" s="70"/>
      <c r="FT65" s="70"/>
      <c r="FU65" s="70"/>
      <c r="FV65" s="70"/>
      <c r="FW65" s="70"/>
      <c r="FX65" s="70"/>
      <c r="FY65" s="70"/>
      <c r="FZ65" s="70"/>
      <c r="GA65" s="70"/>
      <c r="GB65" s="70"/>
      <c r="GC65" s="70"/>
      <c r="GD65" s="70"/>
      <c r="GE65" s="70"/>
      <c r="GF65" s="70"/>
      <c r="GG65" s="70"/>
      <c r="GH65" s="70"/>
      <c r="GI65" s="70"/>
      <c r="GJ65" s="70"/>
    </row>
    <row r="66" spans="1:192" ht="11.1" customHeight="1" x14ac:dyDescent="0.2">
      <c r="C66" s="84">
        <f>C62+ 1</f>
        <v>8</v>
      </c>
      <c r="D66" s="30">
        <v>3</v>
      </c>
      <c r="F66" s="12"/>
      <c r="G66" s="180" t="s">
        <v>375</v>
      </c>
      <c r="H66" s="180"/>
      <c r="I66" s="180"/>
      <c r="J66" s="179" t="s">
        <v>325</v>
      </c>
      <c r="K66" s="179"/>
      <c r="L66" s="179"/>
      <c r="M66" s="179"/>
      <c r="N66" s="179"/>
      <c r="O66" s="179"/>
      <c r="P66" s="179"/>
      <c r="Q66" s="179"/>
      <c r="R66" s="179"/>
      <c r="S66" s="179"/>
      <c r="T66" s="179"/>
      <c r="U66" s="179"/>
      <c r="V66" s="206" t="s">
        <v>659</v>
      </c>
      <c r="W66" s="182"/>
      <c r="X66" s="182"/>
      <c r="Y66" s="182"/>
      <c r="Z66" s="182"/>
      <c r="AA66" s="207"/>
      <c r="AB66" s="76" t="s">
        <v>597</v>
      </c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76"/>
      <c r="BK66" s="76"/>
      <c r="BL66" s="76"/>
      <c r="BM66" s="76"/>
      <c r="BN66" s="76"/>
      <c r="BO66" s="76"/>
      <c r="BP66" s="76"/>
      <c r="BQ66" s="76"/>
      <c r="BR66" s="76"/>
      <c r="BV66" s="70"/>
      <c r="BW66" s="164"/>
      <c r="BX66" s="164"/>
      <c r="BY66" s="164"/>
      <c r="BZ66" s="164"/>
      <c r="CA66" s="164"/>
      <c r="CB66" s="164"/>
      <c r="CC66" s="164"/>
      <c r="CD66" s="164"/>
      <c r="CE66" s="164"/>
      <c r="CF66" s="164"/>
      <c r="CG66" s="164"/>
      <c r="CH66" s="164"/>
      <c r="CI66" s="164"/>
      <c r="CJ66" s="164"/>
      <c r="CK66" s="70"/>
      <c r="CL66" s="70"/>
      <c r="CM66" s="70"/>
      <c r="CN66" s="70"/>
      <c r="CO66" s="70"/>
      <c r="CP66" s="70"/>
      <c r="CQ66" s="70"/>
      <c r="CR66" s="70"/>
      <c r="CS66" s="70"/>
      <c r="CT66" s="70"/>
      <c r="CU66" s="70"/>
      <c r="CV66" s="70"/>
      <c r="CW66" s="70"/>
      <c r="CX66" s="70"/>
      <c r="CY66" s="70"/>
      <c r="CZ66" s="70"/>
      <c r="DA66" s="70"/>
      <c r="DB66" s="70"/>
      <c r="DC66" s="70"/>
      <c r="DD66" s="70"/>
      <c r="DE66" s="70"/>
      <c r="DF66" s="70"/>
      <c r="DG66" s="70"/>
      <c r="DH66" s="70"/>
      <c r="DI66" s="70"/>
      <c r="DJ66" s="70"/>
      <c r="DK66" s="70"/>
      <c r="DL66" s="70"/>
      <c r="DM66" s="70"/>
      <c r="DN66" s="70"/>
      <c r="DO66" s="70"/>
      <c r="DP66" s="70"/>
      <c r="DQ66" s="70"/>
      <c r="DR66" s="70"/>
      <c r="DS66" s="70"/>
      <c r="DT66" s="70"/>
      <c r="DU66" s="70"/>
      <c r="DV66" s="70"/>
      <c r="DW66" s="70"/>
      <c r="DX66" s="70"/>
      <c r="DY66" s="70"/>
      <c r="DZ66" s="70"/>
      <c r="EA66" s="70"/>
      <c r="EB66" s="70"/>
      <c r="EC66" s="70"/>
      <c r="ED66" s="70"/>
      <c r="EE66" s="70"/>
      <c r="EF66" s="70"/>
      <c r="EG66" s="70"/>
      <c r="EH66" s="70"/>
      <c r="EI66" s="70"/>
      <c r="EJ66" s="70"/>
      <c r="EK66" s="70"/>
      <c r="EL66" s="70"/>
      <c r="EM66" s="70"/>
      <c r="EN66" s="70"/>
      <c r="EO66" s="70"/>
      <c r="EP66" s="70"/>
      <c r="EQ66" s="70"/>
      <c r="ER66" s="70"/>
      <c r="ES66" s="70"/>
      <c r="ET66" s="70"/>
      <c r="EU66" s="70"/>
      <c r="EV66" s="70"/>
      <c r="EW66" s="70"/>
      <c r="EX66" s="70"/>
      <c r="EY66" s="70"/>
      <c r="EZ66" s="70"/>
      <c r="FA66" s="70"/>
      <c r="FB66" s="70"/>
      <c r="FC66" s="70"/>
      <c r="FD66" s="70"/>
      <c r="FE66" s="70"/>
      <c r="FF66" s="70"/>
      <c r="FG66" s="70"/>
      <c r="FH66" s="70"/>
      <c r="FI66" s="70"/>
      <c r="FJ66" s="70"/>
      <c r="FK66" s="70"/>
      <c r="FL66" s="70"/>
      <c r="FM66" s="70"/>
      <c r="FN66" s="70"/>
      <c r="FO66" s="70"/>
      <c r="FP66" s="70"/>
      <c r="FQ66" s="70"/>
      <c r="FR66" s="70"/>
      <c r="FS66" s="70"/>
      <c r="FT66" s="70"/>
      <c r="FU66" s="70"/>
      <c r="FV66" s="70"/>
      <c r="FW66" s="70"/>
      <c r="FX66" s="70"/>
      <c r="FY66" s="70"/>
      <c r="FZ66" s="70"/>
      <c r="GA66" s="70"/>
      <c r="GB66" s="70"/>
      <c r="GC66" s="70"/>
      <c r="GD66" s="70"/>
      <c r="GE66" s="70"/>
      <c r="GF66" s="70"/>
      <c r="GG66" s="70"/>
      <c r="GH66" s="70"/>
      <c r="GI66" s="70"/>
      <c r="GJ66" s="70"/>
    </row>
    <row r="67" spans="1:192" ht="11.1" customHeight="1" x14ac:dyDescent="0.2">
      <c r="A67" s="35"/>
      <c r="C67" s="84">
        <f>C66+ 1</f>
        <v>9</v>
      </c>
      <c r="D67" s="30">
        <v>5</v>
      </c>
      <c r="E67" s="35"/>
      <c r="G67" s="180" t="s">
        <v>376</v>
      </c>
      <c r="H67" s="180"/>
      <c r="I67" s="180"/>
      <c r="J67" s="195" t="s">
        <v>78</v>
      </c>
      <c r="K67" s="196"/>
      <c r="L67" s="196"/>
      <c r="M67" s="196"/>
      <c r="N67" s="196"/>
      <c r="O67" s="196"/>
      <c r="P67" s="196"/>
      <c r="Q67" s="196"/>
      <c r="R67" s="196"/>
      <c r="S67" s="196"/>
      <c r="T67" s="196"/>
      <c r="U67" s="197"/>
      <c r="V67" s="200" t="s">
        <v>660</v>
      </c>
      <c r="W67" s="201"/>
      <c r="X67" s="201"/>
      <c r="Y67" s="201"/>
      <c r="Z67" s="201"/>
      <c r="AA67" s="202"/>
      <c r="AB67" s="210" t="s">
        <v>79</v>
      </c>
      <c r="AC67" s="210"/>
      <c r="AD67" s="210"/>
      <c r="AE67" s="210"/>
      <c r="AF67" s="210"/>
      <c r="AG67" s="210"/>
      <c r="AH67" s="203">
        <v>44833</v>
      </c>
      <c r="AI67" s="204"/>
      <c r="AJ67" s="204"/>
      <c r="AK67" s="204"/>
      <c r="AL67" s="204"/>
      <c r="AM67" s="205"/>
      <c r="BV67" s="70"/>
      <c r="BW67" s="164"/>
      <c r="BX67" s="164"/>
      <c r="BY67" s="164"/>
      <c r="BZ67" s="164"/>
      <c r="CA67" s="164"/>
      <c r="CB67" s="164"/>
      <c r="CC67" s="164"/>
      <c r="CD67" s="164"/>
      <c r="CE67" s="164"/>
      <c r="CF67" s="164"/>
      <c r="CG67" s="164"/>
      <c r="CH67" s="164"/>
      <c r="CI67" s="164"/>
      <c r="CJ67" s="164"/>
      <c r="CK67" s="70"/>
      <c r="CL67" s="70"/>
      <c r="CM67" s="70"/>
      <c r="CN67" s="70"/>
      <c r="CO67" s="70"/>
      <c r="CP67" s="70"/>
      <c r="CQ67" s="70"/>
      <c r="CR67" s="70"/>
      <c r="CS67" s="70"/>
      <c r="CT67" s="70"/>
      <c r="CU67" s="70"/>
      <c r="CV67" s="70"/>
      <c r="CW67" s="70"/>
      <c r="CX67" s="70"/>
      <c r="CY67" s="70"/>
      <c r="CZ67" s="70"/>
      <c r="DA67" s="70"/>
      <c r="DB67" s="70"/>
      <c r="DC67" s="70"/>
      <c r="DD67" s="70"/>
      <c r="DE67" s="70"/>
      <c r="DF67" s="70"/>
      <c r="DG67" s="70"/>
      <c r="DH67" s="70"/>
      <c r="DI67" s="70"/>
      <c r="DJ67" s="70"/>
      <c r="DK67" s="70"/>
      <c r="DL67" s="70"/>
      <c r="DM67" s="70"/>
      <c r="DN67" s="70"/>
      <c r="DO67" s="70"/>
      <c r="DP67" s="70"/>
      <c r="DQ67" s="70"/>
      <c r="DR67" s="70"/>
      <c r="DS67" s="70"/>
      <c r="DT67" s="70"/>
      <c r="DU67" s="70"/>
      <c r="DV67" s="70"/>
      <c r="DW67" s="70"/>
      <c r="DX67" s="70"/>
      <c r="DY67" s="70"/>
      <c r="DZ67" s="70"/>
      <c r="EA67" s="70"/>
      <c r="EB67" s="70"/>
      <c r="EC67" s="70"/>
      <c r="ED67" s="70"/>
      <c r="EE67" s="70"/>
      <c r="EF67" s="70"/>
      <c r="EG67" s="70"/>
      <c r="EH67" s="70"/>
      <c r="EI67" s="70"/>
      <c r="EJ67" s="70"/>
      <c r="EK67" s="70"/>
      <c r="EL67" s="70"/>
      <c r="EM67" s="70"/>
      <c r="EN67" s="70"/>
      <c r="EO67" s="70"/>
      <c r="EP67" s="70"/>
      <c r="EQ67" s="70"/>
      <c r="ER67" s="70"/>
      <c r="ES67" s="70"/>
      <c r="ET67" s="70"/>
      <c r="EU67" s="70"/>
      <c r="EV67" s="70"/>
      <c r="EW67" s="70"/>
      <c r="EX67" s="70"/>
      <c r="EY67" s="70"/>
      <c r="EZ67" s="70"/>
      <c r="FA67" s="70"/>
      <c r="FB67" s="70"/>
      <c r="FC67" s="70"/>
      <c r="FD67" s="70"/>
      <c r="FE67" s="70"/>
      <c r="FF67" s="70"/>
      <c r="FG67" s="70"/>
      <c r="FH67" s="70"/>
      <c r="FI67" s="70"/>
      <c r="FJ67" s="70"/>
      <c r="FK67" s="70"/>
      <c r="FL67" s="70"/>
      <c r="FM67" s="70"/>
      <c r="FN67" s="70"/>
      <c r="FO67" s="70"/>
      <c r="FP67" s="70"/>
      <c r="FQ67" s="70"/>
      <c r="FR67" s="70"/>
      <c r="FS67" s="70"/>
      <c r="FT67" s="70"/>
      <c r="FU67" s="70"/>
      <c r="FV67" s="70"/>
      <c r="FW67" s="70"/>
      <c r="FX67" s="70"/>
      <c r="FY67" s="70"/>
      <c r="FZ67" s="70"/>
      <c r="GA67" s="70"/>
      <c r="GB67" s="70"/>
      <c r="GC67" s="70"/>
      <c r="GD67" s="70"/>
      <c r="GE67" s="70"/>
      <c r="GF67" s="70"/>
      <c r="GG67" s="70"/>
      <c r="GH67" s="70"/>
      <c r="GI67" s="70"/>
      <c r="GJ67" s="70"/>
    </row>
    <row r="68" spans="1:192" ht="8.1" customHeight="1" x14ac:dyDescent="0.2">
      <c r="D68" s="84"/>
      <c r="E68" s="31"/>
      <c r="F68" s="12"/>
      <c r="G68" s="74"/>
      <c r="H68" s="75"/>
      <c r="I68" s="75"/>
      <c r="J68" s="76" t="s">
        <v>80</v>
      </c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8"/>
      <c r="AG68" s="78"/>
      <c r="AH68" s="78"/>
      <c r="AI68" s="78"/>
      <c r="AJ68" s="78"/>
      <c r="AK68" s="78"/>
      <c r="BV68" s="74"/>
      <c r="BW68" s="164"/>
      <c r="BX68" s="164"/>
      <c r="BY68" s="164"/>
      <c r="BZ68" s="164"/>
      <c r="CA68" s="164"/>
      <c r="CB68" s="164"/>
      <c r="CC68" s="164"/>
      <c r="CD68" s="164"/>
      <c r="CE68" s="164"/>
      <c r="CF68" s="164"/>
      <c r="CG68" s="164"/>
      <c r="CH68" s="164"/>
      <c r="CI68" s="164"/>
      <c r="CJ68" s="164"/>
      <c r="CK68" s="70"/>
      <c r="CL68" s="70"/>
      <c r="CM68" s="70"/>
      <c r="CN68" s="70"/>
      <c r="CO68" s="70"/>
      <c r="CP68" s="70"/>
      <c r="CQ68" s="70"/>
      <c r="CR68" s="70"/>
      <c r="CS68" s="70"/>
      <c r="CT68" s="70"/>
      <c r="CU68" s="70"/>
      <c r="CV68" s="70"/>
      <c r="CW68" s="70"/>
      <c r="CX68" s="70"/>
      <c r="CY68" s="70"/>
      <c r="CZ68" s="70"/>
      <c r="DA68" s="70"/>
      <c r="DB68" s="70"/>
      <c r="DC68" s="70"/>
      <c r="DD68" s="70"/>
      <c r="DE68" s="70"/>
      <c r="DF68" s="70"/>
      <c r="DG68" s="70"/>
      <c r="DH68" s="70"/>
      <c r="DI68" s="70"/>
      <c r="DJ68" s="70"/>
      <c r="DK68" s="77"/>
      <c r="DL68" s="77"/>
      <c r="DM68" s="77"/>
      <c r="DN68" s="77"/>
      <c r="DO68" s="77"/>
      <c r="DP68" s="77"/>
      <c r="DQ68" s="77"/>
      <c r="DR68" s="77"/>
      <c r="DS68" s="77"/>
      <c r="DT68" s="77"/>
      <c r="DU68" s="77"/>
      <c r="DV68" s="77"/>
      <c r="DW68" s="77"/>
      <c r="DX68" s="77"/>
      <c r="DY68" s="77"/>
      <c r="DZ68" s="77"/>
      <c r="EA68" s="77"/>
      <c r="EB68" s="77"/>
      <c r="EC68" s="77"/>
      <c r="ED68" s="77"/>
      <c r="EE68" s="77"/>
      <c r="EF68" s="77"/>
      <c r="EG68" s="77"/>
      <c r="EH68" s="78"/>
      <c r="EI68" s="78"/>
      <c r="EJ68" s="78"/>
      <c r="EK68" s="78"/>
      <c r="EL68" s="78"/>
      <c r="EM68" s="78"/>
    </row>
    <row r="69" spans="1:192" ht="3.95" customHeight="1" x14ac:dyDescent="0.2">
      <c r="D69" s="84"/>
      <c r="E69" s="31"/>
      <c r="F69" s="12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2"/>
      <c r="BV69" s="11"/>
      <c r="BW69" s="164"/>
      <c r="BX69" s="164"/>
      <c r="BY69" s="164"/>
      <c r="BZ69" s="164"/>
      <c r="CA69" s="164"/>
      <c r="CB69" s="164"/>
      <c r="CC69" s="164"/>
      <c r="CD69" s="164"/>
      <c r="CE69" s="164"/>
      <c r="CF69" s="164"/>
      <c r="CG69" s="164"/>
      <c r="CH69" s="164"/>
      <c r="CI69" s="164"/>
      <c r="CJ69" s="164"/>
      <c r="CK69" s="70"/>
      <c r="CL69" s="70"/>
      <c r="CM69" s="70"/>
      <c r="CN69" s="70"/>
      <c r="CO69" s="70"/>
      <c r="CP69" s="70"/>
      <c r="CQ69" s="70"/>
      <c r="CR69" s="70"/>
      <c r="CS69" s="70"/>
      <c r="CT69" s="70"/>
      <c r="CU69" s="70"/>
      <c r="CV69" s="70"/>
      <c r="CW69" s="70"/>
      <c r="CX69" s="70"/>
      <c r="CY69" s="70"/>
      <c r="CZ69" s="70"/>
      <c r="DA69" s="70"/>
      <c r="DB69" s="70"/>
      <c r="DC69" s="70"/>
      <c r="DD69" s="70"/>
      <c r="DE69" s="70"/>
      <c r="DF69" s="70"/>
      <c r="DG69" s="70"/>
      <c r="DH69" s="70"/>
      <c r="DI69" s="70"/>
      <c r="DJ69" s="70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2"/>
    </row>
    <row r="70" spans="1:192" s="129" customFormat="1" ht="3.95" customHeight="1" x14ac:dyDescent="0.2">
      <c r="A70" s="88"/>
      <c r="B70" s="88"/>
      <c r="C70" s="87"/>
      <c r="D70" s="87"/>
      <c r="E70" s="88"/>
      <c r="F70" s="89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94"/>
      <c r="AJ70" s="95"/>
      <c r="AK70" s="130"/>
      <c r="AL70" s="130"/>
      <c r="AM70" s="130"/>
      <c r="AN70" s="130"/>
      <c r="AO70" s="130"/>
      <c r="AP70" s="130"/>
      <c r="AQ70" s="131"/>
      <c r="AR70" s="131"/>
      <c r="AS70" s="131"/>
      <c r="AT70" s="131"/>
      <c r="AU70" s="131"/>
      <c r="AV70" s="131"/>
      <c r="BO70" s="128"/>
      <c r="BP70" s="128"/>
      <c r="BQ70" s="128"/>
      <c r="BR70" s="128"/>
      <c r="BS70" s="128"/>
      <c r="BT70" s="128"/>
      <c r="BU70" s="128"/>
      <c r="BV70" s="128"/>
      <c r="BW70" s="164"/>
      <c r="BX70" s="164"/>
      <c r="BY70" s="164"/>
      <c r="BZ70" s="164"/>
      <c r="CA70" s="164"/>
      <c r="CB70" s="164"/>
      <c r="CC70" s="164"/>
      <c r="CD70" s="164"/>
      <c r="CE70" s="164"/>
      <c r="CF70" s="164"/>
      <c r="CG70" s="164"/>
      <c r="CH70" s="164"/>
      <c r="CI70" s="164"/>
      <c r="CJ70" s="164"/>
      <c r="CK70" s="128"/>
      <c r="CL70" s="128"/>
      <c r="CM70" s="128"/>
      <c r="CN70" s="128"/>
      <c r="FG70" s="128"/>
      <c r="FH70" s="128"/>
      <c r="FI70" s="128"/>
      <c r="FJ70" s="128"/>
      <c r="FK70" s="128"/>
      <c r="FL70" s="128"/>
      <c r="FM70" s="128"/>
      <c r="FN70" s="128"/>
      <c r="FO70" s="128"/>
      <c r="FP70" s="128"/>
      <c r="FQ70" s="128"/>
      <c r="FR70" s="128"/>
      <c r="FS70" s="128"/>
      <c r="FT70" s="128"/>
      <c r="FU70" s="128"/>
      <c r="FV70" s="128"/>
      <c r="FW70" s="128"/>
      <c r="FX70" s="128"/>
      <c r="FY70" s="128"/>
    </row>
    <row r="71" spans="1:192" ht="11.1" customHeight="1" x14ac:dyDescent="0.2">
      <c r="D71" s="84"/>
      <c r="E71" s="31"/>
      <c r="F71" s="12"/>
      <c r="G71" s="449" t="s">
        <v>2</v>
      </c>
      <c r="H71" s="449"/>
      <c r="I71" s="225" t="s">
        <v>85</v>
      </c>
      <c r="J71" s="226"/>
      <c r="K71" s="226"/>
      <c r="L71" s="226"/>
      <c r="M71" s="226"/>
      <c r="N71" s="226"/>
      <c r="O71" s="226"/>
      <c r="P71" s="226"/>
      <c r="Q71" s="226"/>
      <c r="R71" s="226"/>
      <c r="S71" s="226"/>
      <c r="T71" s="226"/>
      <c r="U71" s="226"/>
      <c r="V71" s="226"/>
      <c r="W71" s="226"/>
      <c r="X71" s="226"/>
      <c r="Y71" s="226"/>
      <c r="Z71" s="226"/>
      <c r="AA71" s="226"/>
      <c r="AB71" s="226"/>
      <c r="AC71" s="226"/>
      <c r="AD71" s="226"/>
      <c r="AE71" s="226"/>
      <c r="AF71" s="226"/>
      <c r="AG71" s="226"/>
      <c r="AH71" s="226"/>
      <c r="AI71" s="226"/>
      <c r="AJ71" s="226"/>
      <c r="AK71" s="226"/>
      <c r="AL71" s="226"/>
      <c r="AM71" s="226"/>
      <c r="AN71" s="226"/>
      <c r="AO71" s="226"/>
      <c r="AP71" s="226"/>
      <c r="AQ71" s="226"/>
      <c r="AR71" s="226"/>
      <c r="AS71" s="226"/>
      <c r="AT71" s="226"/>
      <c r="AU71" s="226"/>
      <c r="AV71" s="226"/>
      <c r="AW71" s="226"/>
      <c r="AX71" s="226"/>
      <c r="AY71" s="226"/>
      <c r="AZ71" s="226"/>
      <c r="BA71" s="226"/>
      <c r="BB71" s="226"/>
      <c r="BC71" s="226"/>
      <c r="BD71" s="226"/>
      <c r="BE71" s="226"/>
      <c r="BF71" s="226"/>
      <c r="BG71" s="226"/>
      <c r="BH71" s="226"/>
      <c r="BI71" s="226"/>
      <c r="BJ71" s="226"/>
      <c r="BK71" s="226"/>
      <c r="BL71" s="226"/>
      <c r="BM71" s="226"/>
      <c r="BN71" s="226"/>
      <c r="BO71" s="226"/>
      <c r="BP71" s="226"/>
      <c r="BQ71" s="226"/>
      <c r="BR71" s="227"/>
      <c r="BV71" s="70"/>
      <c r="BW71" s="70"/>
      <c r="BX71" s="70"/>
      <c r="BY71" s="70"/>
      <c r="BZ71" s="70"/>
      <c r="CA71" s="70"/>
      <c r="CB71" s="70"/>
      <c r="CC71" s="70"/>
      <c r="CD71" s="70"/>
      <c r="CE71" s="70"/>
      <c r="CF71" s="70"/>
      <c r="CG71" s="70"/>
      <c r="CH71" s="70"/>
      <c r="CI71" s="70"/>
      <c r="CJ71" s="70"/>
      <c r="CK71" s="70"/>
      <c r="CL71" s="70"/>
      <c r="CM71" s="70"/>
      <c r="CN71" s="70"/>
      <c r="CO71" s="70"/>
      <c r="CP71" s="70"/>
      <c r="CQ71" s="70"/>
      <c r="CR71" s="70"/>
      <c r="CS71" s="70"/>
      <c r="CT71" s="70"/>
      <c r="CU71" s="70"/>
      <c r="CV71" s="70"/>
      <c r="CW71" s="70"/>
      <c r="CX71" s="70"/>
      <c r="CY71" s="70"/>
      <c r="CZ71" s="70"/>
      <c r="DA71" s="70"/>
      <c r="DB71" s="70"/>
      <c r="DC71" s="70"/>
      <c r="DD71" s="70"/>
      <c r="DE71" s="70"/>
      <c r="DF71" s="70"/>
      <c r="DG71" s="70"/>
      <c r="DH71" s="70"/>
      <c r="DI71" s="70"/>
      <c r="DJ71" s="70"/>
      <c r="DK71" s="70"/>
      <c r="DL71" s="70"/>
      <c r="DM71" s="70"/>
      <c r="DN71" s="70"/>
      <c r="DO71" s="70"/>
      <c r="DP71" s="70"/>
      <c r="DQ71" s="70"/>
      <c r="DR71" s="70"/>
      <c r="DS71" s="70"/>
      <c r="DT71" s="70"/>
      <c r="DU71" s="70"/>
      <c r="DV71" s="70"/>
      <c r="DW71" s="70"/>
      <c r="DX71" s="70"/>
      <c r="DY71" s="70"/>
      <c r="DZ71" s="70"/>
      <c r="EA71" s="70"/>
      <c r="EB71" s="70"/>
      <c r="EC71" s="70"/>
      <c r="ED71" s="70"/>
      <c r="EE71" s="70"/>
      <c r="EF71" s="70"/>
      <c r="EG71" s="70"/>
      <c r="EH71" s="70"/>
      <c r="EI71" s="70"/>
      <c r="EJ71" s="70"/>
      <c r="EK71" s="70"/>
      <c r="EL71" s="70"/>
      <c r="EM71" s="70"/>
      <c r="EN71" s="70"/>
      <c r="EO71" s="70"/>
      <c r="EP71" s="70"/>
      <c r="EQ71" s="70"/>
      <c r="ER71" s="70"/>
      <c r="ES71" s="70"/>
      <c r="ET71" s="70"/>
      <c r="EU71" s="70"/>
      <c r="EV71" s="70"/>
      <c r="EW71" s="70"/>
      <c r="EX71" s="70"/>
      <c r="EY71" s="70"/>
      <c r="EZ71" s="70"/>
      <c r="FA71" s="70"/>
      <c r="FB71" s="70"/>
      <c r="FC71" s="70"/>
      <c r="FD71" s="70"/>
      <c r="FE71" s="70"/>
      <c r="FF71" s="70"/>
      <c r="FG71" s="70"/>
      <c r="FH71" s="70"/>
      <c r="FI71" s="70"/>
      <c r="FJ71" s="70"/>
      <c r="FK71" s="70"/>
      <c r="FL71" s="70"/>
      <c r="FM71" s="70"/>
      <c r="FN71" s="70"/>
      <c r="FO71" s="70"/>
      <c r="FP71" s="70"/>
      <c r="FQ71" s="70"/>
      <c r="FR71" s="70"/>
      <c r="FS71" s="70"/>
      <c r="FT71" s="70"/>
      <c r="FU71" s="70"/>
      <c r="FV71" s="70"/>
      <c r="FW71" s="70"/>
      <c r="FX71" s="70"/>
      <c r="FY71" s="70"/>
      <c r="FZ71" s="70"/>
      <c r="GA71" s="70"/>
      <c r="GB71" s="70"/>
      <c r="GC71" s="70"/>
      <c r="GD71" s="70"/>
      <c r="GE71" s="70"/>
      <c r="GF71" s="70"/>
      <c r="GG71" s="70"/>
      <c r="GH71" s="70"/>
      <c r="GI71" s="70"/>
      <c r="GJ71" s="70"/>
    </row>
    <row r="72" spans="1:192" s="129" customFormat="1" ht="11.1" customHeight="1" x14ac:dyDescent="0.2">
      <c r="A72" s="88"/>
      <c r="B72" s="88"/>
      <c r="C72" s="303">
        <f>C67+1</f>
        <v>10</v>
      </c>
      <c r="D72" s="346">
        <v>-1</v>
      </c>
      <c r="E72" s="88"/>
      <c r="F72" s="89"/>
      <c r="G72" s="180" t="s">
        <v>532</v>
      </c>
      <c r="H72" s="180"/>
      <c r="I72" s="180"/>
      <c r="J72" s="191" t="s">
        <v>65</v>
      </c>
      <c r="K72" s="191"/>
      <c r="L72" s="191"/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  <c r="BJ72" s="191"/>
      <c r="BK72" s="191"/>
      <c r="BL72" s="191"/>
      <c r="BM72" s="200" t="s">
        <v>643</v>
      </c>
      <c r="BN72" s="201"/>
      <c r="BO72" s="201"/>
      <c r="BP72" s="201"/>
      <c r="BQ72" s="201"/>
      <c r="BR72" s="202"/>
      <c r="BV72" s="128"/>
      <c r="BW72" s="128"/>
      <c r="BX72" s="128"/>
      <c r="BY72" s="128"/>
      <c r="BZ72" s="70"/>
      <c r="CA72" s="70"/>
      <c r="CB72" s="70"/>
      <c r="CC72" s="70"/>
      <c r="CD72" s="70"/>
      <c r="CE72" s="70"/>
      <c r="CF72" s="70"/>
      <c r="CG72" s="70"/>
      <c r="CH72" s="70"/>
      <c r="CI72" s="70"/>
      <c r="CJ72" s="70"/>
      <c r="CK72" s="70"/>
      <c r="CL72" s="70"/>
      <c r="CM72" s="70"/>
      <c r="CN72" s="70"/>
      <c r="CO72" s="70"/>
      <c r="CP72" s="70"/>
      <c r="CQ72" s="70"/>
      <c r="CR72" s="70"/>
      <c r="CS72" s="70"/>
      <c r="CT72" s="70"/>
      <c r="CU72" s="70"/>
      <c r="CV72" s="70"/>
      <c r="CW72" s="70"/>
      <c r="CX72" s="70"/>
      <c r="CY72" s="70"/>
      <c r="CZ72" s="70"/>
      <c r="DA72" s="70"/>
      <c r="DB72" s="70"/>
      <c r="DC72" s="70"/>
      <c r="DD72" s="70"/>
      <c r="DE72" s="70"/>
      <c r="DF72" s="70"/>
      <c r="DG72" s="70"/>
      <c r="DH72" s="70"/>
      <c r="DI72" s="70"/>
      <c r="DJ72" s="70"/>
      <c r="DK72" s="128"/>
      <c r="DL72" s="128"/>
      <c r="DM72" s="128"/>
      <c r="DN72" s="128"/>
      <c r="DO72" s="128"/>
      <c r="DP72" s="128"/>
      <c r="DQ72" s="128"/>
      <c r="DR72" s="128"/>
      <c r="DS72" s="128"/>
      <c r="DT72" s="128"/>
      <c r="DU72" s="128"/>
      <c r="DV72" s="128"/>
      <c r="DW72" s="128"/>
      <c r="DX72" s="128"/>
      <c r="DY72" s="128"/>
      <c r="DZ72" s="128"/>
      <c r="EA72" s="128"/>
      <c r="EB72" s="128"/>
      <c r="EC72" s="128"/>
      <c r="ED72" s="128"/>
      <c r="EE72" s="128"/>
      <c r="EF72" s="128"/>
      <c r="EG72" s="128"/>
      <c r="EH72" s="128"/>
      <c r="EI72" s="128"/>
      <c r="EJ72" s="128"/>
      <c r="EK72" s="128"/>
      <c r="EL72" s="128"/>
      <c r="EM72" s="128"/>
      <c r="EN72" s="128"/>
      <c r="EO72" s="128"/>
      <c r="EP72" s="128"/>
      <c r="EQ72" s="128"/>
      <c r="ER72" s="128"/>
      <c r="ES72" s="128"/>
      <c r="ET72" s="128"/>
      <c r="EU72" s="128"/>
      <c r="EV72" s="128"/>
      <c r="EW72" s="128"/>
      <c r="EX72" s="128"/>
      <c r="EY72" s="128"/>
      <c r="EZ72" s="128"/>
      <c r="FA72" s="128"/>
      <c r="FB72" s="128"/>
      <c r="FC72" s="128"/>
      <c r="FD72" s="128"/>
      <c r="FE72" s="128"/>
      <c r="FF72" s="128"/>
      <c r="FG72" s="128"/>
      <c r="FH72" s="128"/>
      <c r="FI72" s="128"/>
      <c r="FJ72" s="128"/>
      <c r="FK72" s="128"/>
      <c r="FL72" s="128"/>
      <c r="FM72" s="128"/>
      <c r="FN72" s="128"/>
      <c r="FO72" s="128"/>
      <c r="FP72" s="128"/>
      <c r="FQ72" s="128"/>
      <c r="FR72" s="128"/>
      <c r="FS72" s="128"/>
      <c r="FT72" s="128"/>
      <c r="FU72" s="128"/>
      <c r="FV72" s="128"/>
      <c r="FW72" s="128"/>
      <c r="FX72" s="128"/>
      <c r="FY72" s="128"/>
      <c r="FZ72" s="128"/>
      <c r="GA72" s="128"/>
      <c r="GB72" s="128"/>
      <c r="GC72" s="128"/>
      <c r="GD72" s="128"/>
      <c r="GE72" s="128"/>
      <c r="GF72" s="128"/>
      <c r="GG72" s="128"/>
      <c r="GH72" s="128"/>
      <c r="GI72" s="128"/>
      <c r="GJ72" s="128"/>
    </row>
    <row r="73" spans="1:192" s="129" customFormat="1" ht="11.1" customHeight="1" x14ac:dyDescent="0.2">
      <c r="A73" s="88"/>
      <c r="B73" s="88"/>
      <c r="C73" s="303"/>
      <c r="D73" s="346"/>
      <c r="E73" s="88"/>
      <c r="F73" s="89"/>
      <c r="G73" s="180" t="s">
        <v>533</v>
      </c>
      <c r="H73" s="180"/>
      <c r="I73" s="180"/>
      <c r="J73" s="191" t="s">
        <v>377</v>
      </c>
      <c r="K73" s="191"/>
      <c r="L73" s="191"/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  <c r="BJ73" s="191"/>
      <c r="BK73" s="191"/>
      <c r="BL73" s="192"/>
      <c r="BM73" s="200" t="s">
        <v>643</v>
      </c>
      <c r="BN73" s="201"/>
      <c r="BO73" s="201"/>
      <c r="BP73" s="201"/>
      <c r="BQ73" s="201"/>
      <c r="BR73" s="202"/>
      <c r="BV73" s="128"/>
      <c r="BW73" s="128"/>
      <c r="BX73" s="128"/>
      <c r="BY73" s="128"/>
      <c r="BZ73" s="70"/>
      <c r="CA73" s="70"/>
      <c r="CB73" s="70"/>
      <c r="CC73" s="70"/>
      <c r="CD73" s="70"/>
      <c r="CE73" s="70"/>
      <c r="CF73" s="70"/>
      <c r="CG73" s="70"/>
      <c r="CH73" s="70"/>
      <c r="CI73" s="70"/>
      <c r="CJ73" s="70"/>
      <c r="CK73" s="70"/>
      <c r="CL73" s="70"/>
      <c r="CM73" s="70"/>
      <c r="CN73" s="70"/>
      <c r="CO73" s="70"/>
      <c r="CP73" s="70"/>
      <c r="CQ73" s="70"/>
      <c r="CR73" s="70"/>
      <c r="CS73" s="70"/>
      <c r="CT73" s="70"/>
      <c r="CU73" s="70"/>
      <c r="CV73" s="70"/>
      <c r="CW73" s="70"/>
      <c r="CX73" s="70"/>
      <c r="CY73" s="70"/>
      <c r="CZ73" s="70"/>
      <c r="DA73" s="70"/>
      <c r="DB73" s="70"/>
      <c r="DC73" s="70"/>
      <c r="DD73" s="70"/>
      <c r="DE73" s="70"/>
      <c r="DF73" s="70"/>
      <c r="DG73" s="70"/>
      <c r="DH73" s="70"/>
      <c r="DI73" s="70"/>
      <c r="DJ73" s="70"/>
      <c r="DK73" s="128"/>
      <c r="DL73" s="128"/>
      <c r="DM73" s="128"/>
      <c r="DN73" s="128"/>
      <c r="DO73" s="128"/>
      <c r="DP73" s="128"/>
      <c r="DQ73" s="128"/>
      <c r="DR73" s="128"/>
      <c r="DS73" s="128"/>
      <c r="DT73" s="128"/>
      <c r="DU73" s="128"/>
      <c r="DV73" s="128"/>
      <c r="DW73" s="128"/>
      <c r="DX73" s="128"/>
      <c r="DY73" s="128"/>
      <c r="DZ73" s="128"/>
      <c r="EA73" s="128"/>
      <c r="EB73" s="128"/>
      <c r="EC73" s="128"/>
      <c r="ED73" s="128"/>
      <c r="EE73" s="128"/>
      <c r="EF73" s="128"/>
      <c r="EG73" s="128"/>
      <c r="EH73" s="128"/>
      <c r="EI73" s="128"/>
      <c r="EJ73" s="128"/>
      <c r="EK73" s="128"/>
      <c r="EL73" s="128"/>
      <c r="EM73" s="128"/>
      <c r="EN73" s="128"/>
      <c r="EO73" s="128"/>
      <c r="EP73" s="128"/>
      <c r="EQ73" s="128"/>
      <c r="ER73" s="128"/>
      <c r="ES73" s="128"/>
      <c r="ET73" s="128"/>
      <c r="EU73" s="128"/>
      <c r="EV73" s="128"/>
      <c r="EW73" s="128"/>
      <c r="EX73" s="128"/>
      <c r="EY73" s="128"/>
      <c r="EZ73" s="128"/>
      <c r="FA73" s="128"/>
      <c r="FB73" s="128"/>
      <c r="FC73" s="128"/>
      <c r="FD73" s="128"/>
      <c r="FE73" s="128"/>
      <c r="FF73" s="128"/>
      <c r="FG73" s="128"/>
      <c r="FH73" s="128"/>
      <c r="FI73" s="128"/>
      <c r="FJ73" s="128"/>
      <c r="FK73" s="128"/>
      <c r="FL73" s="128"/>
      <c r="FM73" s="128"/>
      <c r="FN73" s="128"/>
      <c r="FO73" s="128"/>
      <c r="FP73" s="128"/>
      <c r="FQ73" s="128"/>
      <c r="FR73" s="128"/>
      <c r="FS73" s="128"/>
      <c r="FT73" s="128"/>
      <c r="FU73" s="128"/>
      <c r="FV73" s="128"/>
      <c r="FW73" s="128"/>
      <c r="FX73" s="128"/>
      <c r="FY73" s="128"/>
      <c r="FZ73" s="128"/>
      <c r="GA73" s="128"/>
      <c r="GB73" s="128"/>
      <c r="GC73" s="128"/>
      <c r="GD73" s="128"/>
      <c r="GE73" s="128"/>
      <c r="GF73" s="128"/>
      <c r="GG73" s="128"/>
      <c r="GH73" s="128"/>
      <c r="GI73" s="128"/>
      <c r="GJ73" s="128"/>
    </row>
    <row r="74" spans="1:192" s="129" customFormat="1" ht="11.1" customHeight="1" x14ac:dyDescent="0.2">
      <c r="A74" s="88"/>
      <c r="B74" s="88"/>
      <c r="C74" s="303"/>
      <c r="D74" s="346"/>
      <c r="E74" s="88"/>
      <c r="F74" s="89"/>
      <c r="G74" s="180" t="s">
        <v>534</v>
      </c>
      <c r="H74" s="180"/>
      <c r="I74" s="180"/>
      <c r="J74" s="191" t="s">
        <v>540</v>
      </c>
      <c r="K74" s="191"/>
      <c r="L74" s="191"/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  <c r="BJ74" s="191"/>
      <c r="BK74" s="191"/>
      <c r="BL74" s="192"/>
      <c r="BM74" s="200" t="s">
        <v>643</v>
      </c>
      <c r="BN74" s="201"/>
      <c r="BO74" s="201"/>
      <c r="BP74" s="201"/>
      <c r="BQ74" s="201"/>
      <c r="BR74" s="202"/>
      <c r="BV74" s="128"/>
      <c r="BW74" s="128"/>
      <c r="BX74" s="128"/>
      <c r="BY74" s="128"/>
      <c r="BZ74" s="70"/>
      <c r="CA74" s="70"/>
      <c r="CB74" s="70"/>
      <c r="CC74" s="70"/>
      <c r="CD74" s="70"/>
      <c r="CE74" s="70"/>
      <c r="CF74" s="70"/>
      <c r="CG74" s="70"/>
      <c r="CH74" s="70"/>
      <c r="CI74" s="70"/>
      <c r="CJ74" s="70"/>
      <c r="CK74" s="70"/>
      <c r="CL74" s="70"/>
      <c r="CM74" s="70"/>
      <c r="CN74" s="70"/>
      <c r="CO74" s="70"/>
      <c r="CP74" s="70"/>
      <c r="CQ74" s="70"/>
      <c r="CR74" s="70"/>
      <c r="CS74" s="70"/>
      <c r="CT74" s="70"/>
      <c r="CU74" s="70"/>
      <c r="CV74" s="70"/>
      <c r="CW74" s="70"/>
      <c r="CX74" s="70"/>
      <c r="CY74" s="70"/>
      <c r="CZ74" s="70"/>
      <c r="DA74" s="70"/>
      <c r="DB74" s="70"/>
      <c r="DC74" s="70"/>
      <c r="DD74" s="70"/>
      <c r="DE74" s="70"/>
      <c r="DF74" s="70"/>
      <c r="DG74" s="70"/>
      <c r="DH74" s="70"/>
      <c r="DI74" s="70"/>
      <c r="DJ74" s="70"/>
      <c r="DK74" s="128"/>
      <c r="DL74" s="128"/>
      <c r="DM74" s="128"/>
      <c r="DN74" s="128"/>
      <c r="DO74" s="128"/>
      <c r="DP74" s="128"/>
      <c r="DQ74" s="128"/>
      <c r="DR74" s="128"/>
      <c r="DS74" s="128"/>
      <c r="DT74" s="128"/>
      <c r="DU74" s="128"/>
      <c r="DV74" s="128"/>
      <c r="DW74" s="128"/>
      <c r="DX74" s="128"/>
      <c r="DY74" s="128"/>
      <c r="DZ74" s="128"/>
      <c r="EA74" s="128"/>
      <c r="EB74" s="128"/>
      <c r="EC74" s="128"/>
      <c r="ED74" s="128"/>
      <c r="EE74" s="128"/>
      <c r="EF74" s="128"/>
      <c r="EG74" s="128"/>
      <c r="EH74" s="128"/>
      <c r="EI74" s="128"/>
      <c r="EJ74" s="128"/>
      <c r="EK74" s="128"/>
      <c r="EL74" s="128"/>
      <c r="EM74" s="128"/>
      <c r="EN74" s="128"/>
      <c r="EO74" s="128"/>
      <c r="EP74" s="128"/>
      <c r="EQ74" s="128"/>
      <c r="ER74" s="128"/>
      <c r="ES74" s="128"/>
      <c r="ET74" s="128"/>
      <c r="EU74" s="128"/>
      <c r="EV74" s="128"/>
      <c r="EW74" s="128"/>
      <c r="EX74" s="128"/>
      <c r="EY74" s="128"/>
      <c r="EZ74" s="128"/>
      <c r="FA74" s="128"/>
      <c r="FB74" s="128"/>
      <c r="FC74" s="128"/>
      <c r="FD74" s="128"/>
      <c r="FE74" s="128"/>
      <c r="FF74" s="128"/>
      <c r="FG74" s="128"/>
      <c r="FH74" s="128"/>
      <c r="FI74" s="128"/>
      <c r="FJ74" s="128"/>
      <c r="FK74" s="128"/>
      <c r="FL74" s="128"/>
      <c r="FM74" s="128"/>
      <c r="FN74" s="128"/>
      <c r="FO74" s="128"/>
      <c r="FP74" s="128"/>
      <c r="FQ74" s="128"/>
      <c r="FR74" s="128"/>
      <c r="FS74" s="128"/>
      <c r="FT74" s="128"/>
      <c r="FU74" s="128"/>
      <c r="FV74" s="128"/>
      <c r="FW74" s="128"/>
      <c r="FX74" s="128"/>
      <c r="FY74" s="128"/>
      <c r="FZ74" s="128"/>
      <c r="GA74" s="128"/>
      <c r="GB74" s="128"/>
      <c r="GC74" s="128"/>
      <c r="GD74" s="128"/>
      <c r="GE74" s="128"/>
      <c r="GF74" s="128"/>
      <c r="GG74" s="128"/>
      <c r="GH74" s="128"/>
      <c r="GI74" s="128"/>
      <c r="GJ74" s="128"/>
    </row>
    <row r="75" spans="1:192" s="129" customFormat="1" ht="11.1" customHeight="1" x14ac:dyDescent="0.2">
      <c r="A75" s="88"/>
      <c r="B75" s="88"/>
      <c r="C75" s="303"/>
      <c r="D75" s="346"/>
      <c r="E75" s="88"/>
      <c r="F75" s="89"/>
      <c r="G75" s="180" t="s">
        <v>535</v>
      </c>
      <c r="H75" s="180"/>
      <c r="I75" s="180"/>
      <c r="J75" s="191" t="s">
        <v>599</v>
      </c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  <c r="BJ75" s="191"/>
      <c r="BK75" s="191"/>
      <c r="BL75" s="192"/>
      <c r="BM75" s="200" t="s">
        <v>643</v>
      </c>
      <c r="BN75" s="201"/>
      <c r="BO75" s="201"/>
      <c r="BP75" s="201"/>
      <c r="BQ75" s="201"/>
      <c r="BR75" s="202"/>
      <c r="BV75" s="128"/>
      <c r="BW75" s="128"/>
      <c r="BX75" s="128"/>
      <c r="BY75" s="128"/>
      <c r="BZ75" s="70"/>
      <c r="CA75" s="70"/>
      <c r="CB75" s="70"/>
      <c r="CC75" s="70"/>
      <c r="CD75" s="70"/>
      <c r="CE75" s="70"/>
      <c r="CF75" s="70"/>
      <c r="CG75" s="70"/>
      <c r="CH75" s="70"/>
      <c r="CI75" s="70"/>
      <c r="CJ75" s="70"/>
      <c r="CK75" s="70"/>
      <c r="CL75" s="70"/>
      <c r="CM75" s="70"/>
      <c r="CN75" s="70"/>
      <c r="CO75" s="70"/>
      <c r="CP75" s="70"/>
      <c r="CQ75" s="70"/>
      <c r="CR75" s="70"/>
      <c r="CS75" s="70"/>
      <c r="CT75" s="70"/>
      <c r="CU75" s="70"/>
      <c r="CV75" s="70"/>
      <c r="CW75" s="70"/>
      <c r="CX75" s="70"/>
      <c r="CY75" s="70"/>
      <c r="CZ75" s="70"/>
      <c r="DA75" s="70"/>
      <c r="DB75" s="70"/>
      <c r="DC75" s="70"/>
      <c r="DD75" s="70"/>
      <c r="DE75" s="70"/>
      <c r="DF75" s="70"/>
      <c r="DG75" s="70"/>
      <c r="DH75" s="70"/>
      <c r="DI75" s="70"/>
      <c r="DJ75" s="70"/>
      <c r="DK75" s="128"/>
      <c r="DL75" s="128"/>
      <c r="DM75" s="128"/>
      <c r="DN75" s="128"/>
      <c r="DO75" s="128"/>
      <c r="DP75" s="128"/>
      <c r="DQ75" s="128"/>
      <c r="DR75" s="128"/>
      <c r="DS75" s="128"/>
      <c r="DT75" s="128"/>
      <c r="DU75" s="128"/>
      <c r="DV75" s="128"/>
      <c r="DW75" s="128"/>
      <c r="DX75" s="128"/>
      <c r="DY75" s="128"/>
      <c r="DZ75" s="128"/>
      <c r="EA75" s="128"/>
      <c r="EB75" s="128"/>
      <c r="EC75" s="128"/>
      <c r="ED75" s="128"/>
      <c r="EE75" s="128"/>
      <c r="EF75" s="128"/>
      <c r="EG75" s="128"/>
      <c r="EH75" s="128"/>
      <c r="EI75" s="128"/>
      <c r="EJ75" s="128"/>
      <c r="EK75" s="128"/>
      <c r="EL75" s="128"/>
      <c r="EM75" s="128"/>
      <c r="EN75" s="128"/>
      <c r="EO75" s="128"/>
      <c r="EP75" s="128"/>
      <c r="EQ75" s="128"/>
      <c r="ER75" s="128"/>
      <c r="ES75" s="128"/>
      <c r="ET75" s="128"/>
      <c r="EU75" s="128"/>
      <c r="EV75" s="128"/>
      <c r="EW75" s="128"/>
      <c r="EX75" s="128"/>
      <c r="EY75" s="128"/>
      <c r="EZ75" s="128"/>
      <c r="FA75" s="128"/>
      <c r="FB75" s="128"/>
      <c r="FC75" s="128"/>
      <c r="FD75" s="128"/>
      <c r="FE75" s="128"/>
      <c r="FF75" s="128"/>
      <c r="FG75" s="128"/>
      <c r="FH75" s="128"/>
      <c r="FI75" s="128"/>
      <c r="FJ75" s="128"/>
      <c r="FK75" s="128"/>
      <c r="FL75" s="128"/>
      <c r="FM75" s="128"/>
      <c r="FN75" s="128"/>
      <c r="FO75" s="128"/>
      <c r="FP75" s="128"/>
      <c r="FQ75" s="128"/>
      <c r="FR75" s="128"/>
      <c r="FS75" s="128"/>
      <c r="FT75" s="128"/>
      <c r="FU75" s="128"/>
      <c r="FV75" s="128"/>
      <c r="FW75" s="128"/>
      <c r="FX75" s="128"/>
      <c r="FY75" s="128"/>
      <c r="FZ75" s="128"/>
      <c r="GA75" s="128"/>
      <c r="GB75" s="128"/>
      <c r="GC75" s="128"/>
      <c r="GD75" s="128"/>
      <c r="GE75" s="128"/>
      <c r="GF75" s="128"/>
      <c r="GG75" s="128"/>
      <c r="GH75" s="128"/>
      <c r="GI75" s="128"/>
      <c r="GJ75" s="128"/>
    </row>
    <row r="76" spans="1:192" s="129" customFormat="1" ht="11.1" customHeight="1" x14ac:dyDescent="0.2">
      <c r="A76" s="88"/>
      <c r="B76" s="88"/>
      <c r="C76" s="303"/>
      <c r="D76" s="346"/>
      <c r="E76" s="88"/>
      <c r="F76" s="89"/>
      <c r="G76" s="180" t="s">
        <v>536</v>
      </c>
      <c r="H76" s="180"/>
      <c r="I76" s="180"/>
      <c r="J76" s="191" t="s">
        <v>600</v>
      </c>
      <c r="K76" s="191"/>
      <c r="L76" s="191"/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  <c r="BJ76" s="191"/>
      <c r="BK76" s="191"/>
      <c r="BL76" s="192"/>
      <c r="BM76" s="200" t="s">
        <v>643</v>
      </c>
      <c r="BN76" s="201"/>
      <c r="BO76" s="201"/>
      <c r="BP76" s="201"/>
      <c r="BQ76" s="201"/>
      <c r="BR76" s="202"/>
      <c r="BV76" s="128"/>
      <c r="BW76" s="128"/>
      <c r="BX76" s="128"/>
      <c r="BY76" s="128"/>
      <c r="BZ76" s="70"/>
      <c r="CA76" s="70"/>
      <c r="CB76" s="70"/>
      <c r="CC76" s="70"/>
      <c r="CD76" s="70"/>
      <c r="CE76" s="70"/>
      <c r="CF76" s="70"/>
      <c r="CG76" s="70"/>
      <c r="CH76" s="70"/>
      <c r="CI76" s="70"/>
      <c r="CJ76" s="70"/>
      <c r="CK76" s="70"/>
      <c r="CL76" s="70"/>
      <c r="CM76" s="70"/>
      <c r="CN76" s="70"/>
      <c r="CO76" s="70"/>
      <c r="CP76" s="70"/>
      <c r="CQ76" s="70"/>
      <c r="CR76" s="70"/>
      <c r="CS76" s="70"/>
      <c r="CT76" s="70"/>
      <c r="CU76" s="70"/>
      <c r="CV76" s="70"/>
      <c r="CW76" s="70"/>
      <c r="CX76" s="70"/>
      <c r="CY76" s="70"/>
      <c r="CZ76" s="70"/>
      <c r="DA76" s="70"/>
      <c r="DB76" s="70"/>
      <c r="DC76" s="70"/>
      <c r="DD76" s="70"/>
      <c r="DE76" s="70"/>
      <c r="DF76" s="70"/>
      <c r="DG76" s="70"/>
      <c r="DH76" s="70"/>
      <c r="DI76" s="70"/>
      <c r="DJ76" s="70"/>
      <c r="DK76" s="128"/>
      <c r="DL76" s="128"/>
      <c r="DM76" s="128"/>
      <c r="DN76" s="128"/>
      <c r="DO76" s="128"/>
      <c r="DP76" s="128"/>
      <c r="DQ76" s="128"/>
      <c r="DR76" s="128"/>
      <c r="DS76" s="128"/>
      <c r="DT76" s="128"/>
      <c r="DU76" s="128"/>
      <c r="DV76" s="128"/>
      <c r="DW76" s="128"/>
      <c r="DX76" s="128"/>
      <c r="DY76" s="128"/>
      <c r="DZ76" s="128"/>
      <c r="EA76" s="128"/>
      <c r="EB76" s="128"/>
      <c r="EC76" s="128"/>
      <c r="ED76" s="128"/>
      <c r="EE76" s="128"/>
      <c r="EF76" s="128"/>
      <c r="EG76" s="128"/>
      <c r="EH76" s="128"/>
      <c r="EI76" s="128"/>
      <c r="EJ76" s="128"/>
      <c r="EK76" s="128"/>
      <c r="EL76" s="128"/>
      <c r="EM76" s="128"/>
      <c r="EN76" s="128"/>
      <c r="EO76" s="128"/>
      <c r="EP76" s="128"/>
      <c r="EQ76" s="128"/>
      <c r="ER76" s="128"/>
      <c r="ES76" s="128"/>
      <c r="ET76" s="128"/>
      <c r="EU76" s="128"/>
      <c r="EV76" s="128"/>
      <c r="EW76" s="128"/>
      <c r="EX76" s="128"/>
      <c r="EY76" s="128"/>
      <c r="EZ76" s="128"/>
      <c r="FA76" s="128"/>
      <c r="FB76" s="128"/>
      <c r="FC76" s="128"/>
      <c r="FD76" s="128"/>
      <c r="FE76" s="128"/>
      <c r="FF76" s="128"/>
      <c r="FG76" s="128"/>
      <c r="FH76" s="128"/>
      <c r="FI76" s="128"/>
      <c r="FJ76" s="128"/>
      <c r="FK76" s="128"/>
      <c r="FL76" s="128"/>
      <c r="FM76" s="128"/>
      <c r="FN76" s="128"/>
      <c r="FO76" s="128"/>
      <c r="FP76" s="128"/>
      <c r="FQ76" s="128"/>
      <c r="FR76" s="128"/>
      <c r="FS76" s="128"/>
      <c r="FT76" s="128"/>
      <c r="FU76" s="128"/>
      <c r="FV76" s="128"/>
      <c r="FW76" s="128"/>
      <c r="FX76" s="128"/>
      <c r="FY76" s="128"/>
      <c r="FZ76" s="128"/>
      <c r="GA76" s="128"/>
      <c r="GB76" s="128"/>
      <c r="GC76" s="128"/>
      <c r="GD76" s="128"/>
      <c r="GE76" s="128"/>
      <c r="GF76" s="128"/>
      <c r="GG76" s="128"/>
      <c r="GH76" s="128"/>
      <c r="GI76" s="128"/>
      <c r="GJ76" s="128"/>
    </row>
    <row r="77" spans="1:192" s="129" customFormat="1" ht="11.1" customHeight="1" x14ac:dyDescent="0.2">
      <c r="A77" s="88"/>
      <c r="B77" s="88"/>
      <c r="C77" s="303"/>
      <c r="D77" s="346"/>
      <c r="E77" s="88"/>
      <c r="F77" s="89"/>
      <c r="G77" s="180" t="s">
        <v>537</v>
      </c>
      <c r="H77" s="180"/>
      <c r="I77" s="180"/>
      <c r="J77" s="191" t="s">
        <v>601</v>
      </c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  <c r="BJ77" s="191"/>
      <c r="BK77" s="191"/>
      <c r="BL77" s="191"/>
      <c r="BM77" s="200" t="s">
        <v>643</v>
      </c>
      <c r="BN77" s="201"/>
      <c r="BO77" s="201"/>
      <c r="BP77" s="201"/>
      <c r="BQ77" s="201"/>
      <c r="BR77" s="202"/>
      <c r="BV77" s="128"/>
      <c r="BW77" s="128"/>
      <c r="BX77" s="128"/>
      <c r="BY77" s="128"/>
      <c r="BZ77" s="128"/>
      <c r="CA77" s="128"/>
      <c r="CB77" s="128"/>
      <c r="CC77" s="128"/>
      <c r="CD77" s="128"/>
      <c r="CE77" s="128"/>
      <c r="CF77" s="128"/>
      <c r="CG77" s="128"/>
      <c r="CH77" s="128"/>
      <c r="CI77" s="128"/>
      <c r="CJ77" s="128"/>
      <c r="CK77" s="128"/>
      <c r="CL77" s="128"/>
      <c r="CM77" s="128"/>
      <c r="CN77" s="128"/>
      <c r="CO77" s="128"/>
      <c r="CP77" s="128"/>
      <c r="CQ77" s="128"/>
      <c r="CR77" s="128"/>
      <c r="CS77" s="128"/>
      <c r="CT77" s="128"/>
      <c r="CU77" s="128"/>
      <c r="CV77" s="128"/>
      <c r="CW77" s="128"/>
      <c r="CX77" s="128"/>
      <c r="CY77" s="128"/>
      <c r="CZ77" s="128"/>
      <c r="DA77" s="128"/>
      <c r="DB77" s="128"/>
      <c r="DC77" s="128"/>
      <c r="DD77" s="128"/>
      <c r="DE77" s="128"/>
      <c r="DF77" s="128"/>
      <c r="DG77" s="128"/>
      <c r="DH77" s="128"/>
      <c r="DI77" s="128"/>
      <c r="DJ77" s="128"/>
      <c r="DK77" s="128"/>
      <c r="DL77" s="128"/>
      <c r="DM77" s="128"/>
      <c r="DN77" s="128"/>
      <c r="DO77" s="128"/>
      <c r="DP77" s="128"/>
      <c r="DQ77" s="128"/>
      <c r="DR77" s="128"/>
      <c r="DS77" s="128"/>
      <c r="DT77" s="128"/>
      <c r="DU77" s="128"/>
      <c r="DV77" s="128"/>
      <c r="DW77" s="128"/>
      <c r="DX77" s="128"/>
      <c r="DY77" s="128"/>
      <c r="DZ77" s="128"/>
      <c r="EA77" s="128"/>
      <c r="EB77" s="128"/>
      <c r="EC77" s="128"/>
      <c r="ED77" s="128"/>
      <c r="EE77" s="128"/>
      <c r="EF77" s="128"/>
      <c r="EG77" s="128"/>
      <c r="EH77" s="128"/>
      <c r="EI77" s="128"/>
      <c r="EJ77" s="128"/>
      <c r="EK77" s="128"/>
      <c r="EL77" s="128"/>
      <c r="EM77" s="128"/>
      <c r="EN77" s="128"/>
      <c r="EO77" s="128"/>
      <c r="EP77" s="128"/>
      <c r="EQ77" s="128"/>
      <c r="ER77" s="128"/>
      <c r="ES77" s="128"/>
      <c r="ET77" s="128"/>
      <c r="EU77" s="128"/>
      <c r="EV77" s="128"/>
      <c r="EW77" s="128"/>
      <c r="EX77" s="128"/>
      <c r="EY77" s="128"/>
      <c r="EZ77" s="128"/>
      <c r="FA77" s="128"/>
      <c r="FB77" s="128"/>
      <c r="FC77" s="128"/>
      <c r="FD77" s="128"/>
      <c r="FE77" s="128"/>
      <c r="FF77" s="128"/>
      <c r="FG77" s="128"/>
      <c r="FH77" s="128"/>
      <c r="FI77" s="128"/>
      <c r="FJ77" s="128"/>
      <c r="FK77" s="128"/>
      <c r="FL77" s="128"/>
      <c r="FM77" s="128"/>
      <c r="FN77" s="128"/>
      <c r="FO77" s="128"/>
      <c r="FP77" s="128"/>
      <c r="FQ77" s="128"/>
      <c r="FR77" s="128"/>
      <c r="FS77" s="128"/>
      <c r="FT77" s="128"/>
      <c r="FU77" s="128"/>
      <c r="FV77" s="128"/>
      <c r="FW77" s="128"/>
      <c r="FX77" s="128"/>
      <c r="FY77" s="128"/>
      <c r="FZ77" s="128"/>
      <c r="GA77" s="128"/>
      <c r="GB77" s="128"/>
      <c r="GC77" s="128"/>
      <c r="GD77" s="128"/>
      <c r="GE77" s="128"/>
      <c r="GF77" s="128"/>
      <c r="GG77" s="128"/>
      <c r="GH77" s="128"/>
      <c r="GI77" s="128"/>
      <c r="GJ77" s="128"/>
    </row>
    <row r="78" spans="1:192" s="129" customFormat="1" ht="11.1" customHeight="1" x14ac:dyDescent="0.2">
      <c r="A78" s="88"/>
      <c r="B78" s="88"/>
      <c r="C78" s="303"/>
      <c r="D78" s="346"/>
      <c r="E78" s="88"/>
      <c r="F78" s="89"/>
      <c r="G78" s="180" t="s">
        <v>538</v>
      </c>
      <c r="H78" s="180"/>
      <c r="I78" s="180"/>
      <c r="J78" s="191" t="s">
        <v>598</v>
      </c>
      <c r="K78" s="191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  <c r="BJ78" s="191"/>
      <c r="BK78" s="191"/>
      <c r="BL78" s="191"/>
      <c r="BM78" s="200" t="s">
        <v>643</v>
      </c>
      <c r="BN78" s="201"/>
      <c r="BO78" s="201"/>
      <c r="BP78" s="201"/>
      <c r="BQ78" s="201"/>
      <c r="BR78" s="202"/>
      <c r="BV78" s="128"/>
      <c r="BW78" s="128"/>
      <c r="BX78" s="128"/>
      <c r="BY78" s="128"/>
      <c r="BZ78" s="128"/>
      <c r="CA78" s="128"/>
      <c r="CB78" s="128"/>
      <c r="CC78" s="128"/>
      <c r="CD78" s="128"/>
      <c r="CE78" s="128"/>
      <c r="CF78" s="128"/>
      <c r="CG78" s="128"/>
      <c r="CH78" s="128"/>
      <c r="CI78" s="128"/>
      <c r="CJ78" s="128"/>
      <c r="CK78" s="128"/>
      <c r="CL78" s="128"/>
      <c r="CM78" s="128"/>
      <c r="CN78" s="128"/>
      <c r="CO78" s="128"/>
      <c r="CP78" s="128"/>
      <c r="CQ78" s="128"/>
      <c r="CR78" s="128"/>
      <c r="CS78" s="128"/>
      <c r="CT78" s="128"/>
      <c r="CU78" s="128"/>
      <c r="CV78" s="128"/>
      <c r="CW78" s="128"/>
      <c r="CX78" s="128"/>
      <c r="CY78" s="128"/>
      <c r="CZ78" s="128"/>
      <c r="DA78" s="128"/>
      <c r="DB78" s="128"/>
      <c r="DC78" s="128"/>
      <c r="DD78" s="128"/>
      <c r="DE78" s="128"/>
      <c r="DF78" s="128"/>
      <c r="DG78" s="128"/>
      <c r="DH78" s="128"/>
      <c r="DI78" s="128"/>
      <c r="DJ78" s="128"/>
      <c r="DK78" s="128"/>
      <c r="DL78" s="128"/>
      <c r="DM78" s="128"/>
      <c r="DN78" s="128"/>
      <c r="DO78" s="128"/>
      <c r="DP78" s="128"/>
      <c r="DQ78" s="128"/>
      <c r="DR78" s="128"/>
      <c r="DS78" s="128"/>
      <c r="DT78" s="128"/>
      <c r="DU78" s="128"/>
      <c r="DV78" s="128"/>
      <c r="DW78" s="128"/>
      <c r="DX78" s="128"/>
      <c r="DY78" s="128"/>
      <c r="DZ78" s="128"/>
      <c r="EA78" s="128"/>
      <c r="EB78" s="128"/>
      <c r="EC78" s="128"/>
      <c r="ED78" s="128"/>
      <c r="EE78" s="128"/>
      <c r="EF78" s="128"/>
      <c r="EG78" s="128"/>
      <c r="EH78" s="128"/>
      <c r="EI78" s="128"/>
      <c r="EJ78" s="128"/>
      <c r="EK78" s="128"/>
      <c r="EL78" s="128"/>
      <c r="EM78" s="128"/>
      <c r="EN78" s="128"/>
      <c r="EO78" s="128"/>
      <c r="EP78" s="128"/>
      <c r="EQ78" s="128"/>
      <c r="ER78" s="128"/>
      <c r="ES78" s="128"/>
      <c r="ET78" s="128"/>
      <c r="EU78" s="128"/>
      <c r="EV78" s="128"/>
      <c r="EW78" s="128"/>
      <c r="EX78" s="128"/>
      <c r="EY78" s="128"/>
      <c r="EZ78" s="128"/>
      <c r="FA78" s="128"/>
      <c r="FB78" s="128"/>
      <c r="FC78" s="128"/>
      <c r="FD78" s="128"/>
      <c r="FE78" s="128"/>
      <c r="FF78" s="128"/>
      <c r="FG78" s="128"/>
      <c r="FH78" s="128"/>
      <c r="FI78" s="128"/>
      <c r="FJ78" s="128"/>
      <c r="FK78" s="128"/>
      <c r="FL78" s="128"/>
      <c r="FM78" s="128"/>
      <c r="FN78" s="128"/>
      <c r="FO78" s="128"/>
      <c r="FP78" s="128"/>
      <c r="FQ78" s="128"/>
      <c r="FR78" s="128"/>
      <c r="FS78" s="128"/>
      <c r="FT78" s="128"/>
      <c r="FU78" s="128"/>
      <c r="FV78" s="128"/>
      <c r="FW78" s="128"/>
      <c r="FX78" s="128"/>
      <c r="FY78" s="128"/>
      <c r="FZ78" s="128"/>
      <c r="GA78" s="128"/>
      <c r="GB78" s="128"/>
      <c r="GC78" s="128"/>
      <c r="GD78" s="128"/>
      <c r="GE78" s="128"/>
      <c r="GF78" s="128"/>
      <c r="GG78" s="128"/>
      <c r="GH78" s="128"/>
      <c r="GI78" s="128"/>
      <c r="GJ78" s="128"/>
    </row>
    <row r="79" spans="1:192" s="129" customFormat="1" ht="11.1" customHeight="1" x14ac:dyDescent="0.2">
      <c r="A79" s="88"/>
      <c r="B79" s="88"/>
      <c r="C79" s="303"/>
      <c r="D79" s="346"/>
      <c r="E79" s="88"/>
      <c r="F79" s="89"/>
      <c r="G79" s="180" t="s">
        <v>602</v>
      </c>
      <c r="H79" s="180"/>
      <c r="I79" s="180"/>
      <c r="J79" s="191" t="s">
        <v>541</v>
      </c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  <c r="BJ79" s="191"/>
      <c r="BK79" s="191"/>
      <c r="BL79" s="191"/>
      <c r="BM79" s="200" t="s">
        <v>643</v>
      </c>
      <c r="BN79" s="201"/>
      <c r="BO79" s="201"/>
      <c r="BP79" s="201"/>
      <c r="BQ79" s="201"/>
      <c r="BR79" s="202"/>
      <c r="BV79" s="128"/>
      <c r="BW79" s="128"/>
      <c r="BX79" s="128"/>
      <c r="BY79" s="128"/>
      <c r="BZ79" s="128"/>
      <c r="CA79" s="128"/>
      <c r="CB79" s="128"/>
      <c r="CC79" s="128"/>
      <c r="CD79" s="128"/>
      <c r="CE79" s="128"/>
      <c r="CF79" s="128"/>
      <c r="CG79" s="128"/>
      <c r="CH79" s="128"/>
      <c r="CI79" s="128"/>
      <c r="CJ79" s="128"/>
      <c r="CK79" s="128"/>
      <c r="CL79" s="128"/>
      <c r="CM79" s="128"/>
      <c r="CN79" s="128"/>
      <c r="CO79" s="128"/>
      <c r="CP79" s="128"/>
      <c r="CQ79" s="128"/>
      <c r="CR79" s="128"/>
      <c r="CS79" s="128"/>
      <c r="CT79" s="128"/>
      <c r="CU79" s="128"/>
      <c r="CV79" s="128"/>
      <c r="CW79" s="128"/>
      <c r="CX79" s="128"/>
      <c r="CY79" s="128"/>
      <c r="CZ79" s="128"/>
      <c r="DA79" s="128"/>
      <c r="DB79" s="128"/>
      <c r="DC79" s="128"/>
      <c r="DD79" s="128"/>
      <c r="DE79" s="128"/>
      <c r="DF79" s="128"/>
      <c r="DG79" s="128"/>
      <c r="DH79" s="128"/>
      <c r="DI79" s="128"/>
      <c r="DJ79" s="128"/>
      <c r="DK79" s="128"/>
      <c r="DL79" s="128"/>
      <c r="DM79" s="128"/>
      <c r="DN79" s="128"/>
      <c r="DO79" s="128"/>
      <c r="DP79" s="128"/>
      <c r="DQ79" s="128"/>
      <c r="DR79" s="128"/>
      <c r="DS79" s="128"/>
      <c r="DT79" s="128"/>
      <c r="DU79" s="128"/>
      <c r="DV79" s="128"/>
      <c r="DW79" s="128"/>
      <c r="DX79" s="128"/>
      <c r="DY79" s="128"/>
      <c r="DZ79" s="128"/>
      <c r="EA79" s="128"/>
      <c r="EB79" s="128"/>
      <c r="EC79" s="128"/>
      <c r="ED79" s="128"/>
      <c r="EE79" s="128"/>
      <c r="EF79" s="128"/>
      <c r="EG79" s="128"/>
      <c r="EH79" s="128"/>
      <c r="EI79" s="128"/>
      <c r="EJ79" s="128"/>
      <c r="EK79" s="128"/>
      <c r="EL79" s="128"/>
      <c r="EM79" s="128"/>
      <c r="EN79" s="128"/>
      <c r="EO79" s="128"/>
      <c r="EP79" s="128"/>
      <c r="EQ79" s="128"/>
      <c r="ER79" s="128"/>
      <c r="ES79" s="128"/>
      <c r="ET79" s="128"/>
      <c r="EU79" s="128"/>
      <c r="EV79" s="128"/>
      <c r="EW79" s="128"/>
      <c r="EX79" s="128"/>
      <c r="EY79" s="128"/>
      <c r="EZ79" s="128"/>
      <c r="FA79" s="128"/>
      <c r="FB79" s="128"/>
      <c r="FC79" s="128"/>
      <c r="FD79" s="128"/>
      <c r="FE79" s="128"/>
      <c r="FF79" s="128"/>
      <c r="FG79" s="128"/>
      <c r="FH79" s="128"/>
      <c r="FI79" s="128"/>
      <c r="FJ79" s="128"/>
      <c r="FK79" s="128"/>
      <c r="FL79" s="128"/>
      <c r="FM79" s="128"/>
      <c r="FN79" s="128"/>
      <c r="FO79" s="128"/>
      <c r="FP79" s="128"/>
      <c r="FQ79" s="128"/>
      <c r="FR79" s="128"/>
      <c r="FS79" s="128"/>
      <c r="FT79" s="128"/>
      <c r="FU79" s="128"/>
      <c r="FV79" s="128"/>
      <c r="FW79" s="128"/>
      <c r="FX79" s="128"/>
      <c r="FY79" s="128"/>
      <c r="FZ79" s="128"/>
      <c r="GA79" s="128"/>
      <c r="GB79" s="128"/>
      <c r="GC79" s="128"/>
      <c r="GD79" s="128"/>
      <c r="GE79" s="128"/>
      <c r="GF79" s="128"/>
      <c r="GG79" s="128"/>
      <c r="GH79" s="128"/>
      <c r="GI79" s="128"/>
      <c r="GJ79" s="128"/>
    </row>
    <row r="80" spans="1:192" s="129" customFormat="1" ht="11.1" customHeight="1" x14ac:dyDescent="0.2">
      <c r="A80" s="88"/>
      <c r="B80" s="88"/>
      <c r="C80" s="303"/>
      <c r="D80" s="346"/>
      <c r="E80" s="88"/>
      <c r="F80" s="89"/>
      <c r="G80" s="180" t="s">
        <v>603</v>
      </c>
      <c r="H80" s="180"/>
      <c r="I80" s="180"/>
      <c r="J80" s="191" t="s">
        <v>539</v>
      </c>
      <c r="K80" s="191"/>
      <c r="L80" s="191"/>
      <c r="M80" s="191"/>
      <c r="N80" s="191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  <c r="BJ80" s="191"/>
      <c r="BK80" s="191"/>
      <c r="BL80" s="191"/>
      <c r="BM80" s="200" t="s">
        <v>643</v>
      </c>
      <c r="BN80" s="201"/>
      <c r="BO80" s="201"/>
      <c r="BP80" s="201"/>
      <c r="BQ80" s="201"/>
      <c r="BR80" s="202"/>
      <c r="BV80" s="128"/>
      <c r="BW80" s="128"/>
      <c r="BX80" s="128"/>
      <c r="BY80" s="128"/>
      <c r="BZ80" s="128"/>
      <c r="CA80" s="128"/>
      <c r="CB80" s="128"/>
      <c r="CC80" s="128"/>
      <c r="CD80" s="128"/>
      <c r="CE80" s="128"/>
      <c r="CF80" s="128"/>
      <c r="CG80" s="128"/>
      <c r="CH80" s="128"/>
      <c r="CI80" s="128"/>
      <c r="CJ80" s="128"/>
      <c r="CK80" s="128"/>
      <c r="CL80" s="128"/>
      <c r="CM80" s="128"/>
      <c r="CN80" s="128"/>
      <c r="CO80" s="128"/>
      <c r="CP80" s="128"/>
      <c r="CQ80" s="128"/>
      <c r="CR80" s="128"/>
      <c r="CS80" s="128"/>
      <c r="CT80" s="128"/>
      <c r="CU80" s="128"/>
      <c r="CV80" s="128"/>
      <c r="CW80" s="128"/>
      <c r="CX80" s="128"/>
      <c r="CY80" s="128"/>
      <c r="CZ80" s="128"/>
      <c r="DA80" s="128"/>
      <c r="DB80" s="128"/>
      <c r="DC80" s="128"/>
      <c r="DD80" s="128"/>
      <c r="DE80" s="128"/>
      <c r="DF80" s="128"/>
      <c r="DG80" s="128"/>
      <c r="DH80" s="128"/>
      <c r="DI80" s="128"/>
      <c r="DJ80" s="128"/>
      <c r="DK80" s="128"/>
      <c r="DL80" s="128"/>
      <c r="DM80" s="128"/>
      <c r="DN80" s="128"/>
      <c r="DO80" s="128"/>
      <c r="DP80" s="128"/>
      <c r="DQ80" s="128"/>
      <c r="DR80" s="128"/>
      <c r="DS80" s="128"/>
      <c r="DT80" s="128"/>
      <c r="DU80" s="128"/>
      <c r="DV80" s="128"/>
      <c r="DW80" s="128"/>
      <c r="DX80" s="128"/>
      <c r="DY80" s="128"/>
      <c r="DZ80" s="128"/>
      <c r="EA80" s="128"/>
      <c r="EB80" s="128"/>
      <c r="EC80" s="128"/>
      <c r="ED80" s="128"/>
      <c r="EE80" s="128"/>
      <c r="EF80" s="128"/>
      <c r="EG80" s="128"/>
      <c r="EH80" s="128"/>
      <c r="EI80" s="128"/>
      <c r="EJ80" s="128"/>
      <c r="EK80" s="128"/>
      <c r="EL80" s="128"/>
      <c r="EM80" s="128"/>
      <c r="EN80" s="128"/>
      <c r="EO80" s="128"/>
      <c r="EP80" s="128"/>
      <c r="EQ80" s="128"/>
      <c r="ER80" s="128"/>
      <c r="ES80" s="128"/>
      <c r="ET80" s="128"/>
      <c r="EU80" s="128"/>
      <c r="EV80" s="128"/>
      <c r="EW80" s="128"/>
      <c r="EX80" s="128"/>
      <c r="EY80" s="128"/>
      <c r="EZ80" s="128"/>
      <c r="FA80" s="128"/>
      <c r="FB80" s="128"/>
      <c r="FC80" s="128"/>
      <c r="FD80" s="128"/>
      <c r="FE80" s="128"/>
      <c r="FF80" s="128"/>
      <c r="FG80" s="128"/>
      <c r="FH80" s="128"/>
      <c r="FI80" s="128"/>
      <c r="FJ80" s="128"/>
      <c r="FK80" s="128"/>
      <c r="FL80" s="128"/>
      <c r="FM80" s="128"/>
      <c r="FN80" s="128"/>
      <c r="FO80" s="128"/>
      <c r="FP80" s="128"/>
      <c r="FQ80" s="128"/>
      <c r="FR80" s="128"/>
      <c r="FS80" s="128"/>
      <c r="FT80" s="128"/>
      <c r="FU80" s="128"/>
      <c r="FV80" s="128"/>
      <c r="FW80" s="128"/>
      <c r="FX80" s="128"/>
      <c r="FY80" s="128"/>
      <c r="FZ80" s="128"/>
      <c r="GA80" s="128"/>
      <c r="GB80" s="128"/>
      <c r="GC80" s="128"/>
      <c r="GD80" s="128"/>
      <c r="GE80" s="128"/>
      <c r="GF80" s="128"/>
      <c r="GG80" s="128"/>
      <c r="GH80" s="128"/>
      <c r="GI80" s="128"/>
      <c r="GJ80" s="128"/>
    </row>
    <row r="81" spans="1:223" ht="3.95" customHeight="1" x14ac:dyDescent="0.2">
      <c r="D81" s="84"/>
      <c r="E81" s="31"/>
      <c r="F81" s="12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5"/>
      <c r="AK81" s="68"/>
      <c r="AL81" s="68"/>
      <c r="AM81" s="68"/>
      <c r="AN81" s="68"/>
      <c r="AO81" s="68"/>
      <c r="AP81" s="68"/>
      <c r="AQ81" s="10"/>
      <c r="AR81" s="10"/>
      <c r="AS81" s="10"/>
      <c r="AT81" s="10"/>
      <c r="AU81" s="10"/>
      <c r="AV81" s="10"/>
    </row>
    <row r="82" spans="1:223" ht="11.1" customHeight="1" thickBot="1" x14ac:dyDescent="0.25">
      <c r="B82" s="37"/>
      <c r="F82" s="157"/>
      <c r="G82" s="157" t="s">
        <v>611</v>
      </c>
      <c r="H82" s="157"/>
      <c r="I82" s="157"/>
      <c r="J82" s="157"/>
      <c r="K82" s="157"/>
      <c r="L82" s="157"/>
      <c r="M82" s="157"/>
      <c r="N82" s="157"/>
      <c r="O82" s="157"/>
      <c r="P82" s="157"/>
      <c r="Q82" s="157"/>
      <c r="R82" s="157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  <c r="BJ82" s="158"/>
      <c r="BK82" s="158"/>
      <c r="BL82" s="158"/>
      <c r="BM82" s="158"/>
      <c r="BN82" s="158"/>
      <c r="BO82" s="158"/>
      <c r="BP82" s="158"/>
      <c r="BQ82" s="158"/>
      <c r="BR82" s="158"/>
      <c r="BS82" s="159"/>
    </row>
    <row r="83" spans="1:223" ht="3.95" customHeight="1" x14ac:dyDescent="0.2">
      <c r="B83" s="37"/>
      <c r="F83" s="1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12"/>
    </row>
    <row r="84" spans="1:223" s="32" customFormat="1" ht="11.1" customHeight="1" x14ac:dyDescent="0.2">
      <c r="A84" s="34"/>
      <c r="B84" s="37"/>
      <c r="C84" s="84"/>
      <c r="D84" s="30"/>
      <c r="G84" s="176" t="s">
        <v>71</v>
      </c>
      <c r="H84" s="177"/>
      <c r="I84" s="177"/>
      <c r="J84" s="177"/>
      <c r="K84" s="177"/>
      <c r="L84" s="177"/>
      <c r="M84" s="177"/>
      <c r="N84" s="177"/>
      <c r="O84" s="177"/>
      <c r="P84" s="177"/>
      <c r="Q84" s="177"/>
      <c r="R84" s="177"/>
      <c r="S84" s="177"/>
      <c r="T84" s="177"/>
      <c r="U84" s="177"/>
      <c r="V84" s="177"/>
      <c r="W84" s="177"/>
      <c r="X84" s="177"/>
      <c r="Y84" s="177"/>
      <c r="Z84" s="177"/>
      <c r="AA84" s="177"/>
      <c r="AB84" s="177"/>
      <c r="AC84" s="177"/>
      <c r="AD84" s="177"/>
      <c r="AE84" s="177"/>
      <c r="AF84" s="177"/>
      <c r="AG84" s="177"/>
      <c r="AH84" s="177"/>
      <c r="AI84" s="177"/>
      <c r="AJ84" s="177"/>
      <c r="AK84" s="177"/>
      <c r="AL84" s="177"/>
      <c r="AM84" s="177"/>
      <c r="AN84" s="177"/>
      <c r="AO84" s="177"/>
      <c r="AP84" s="177"/>
      <c r="AQ84" s="177"/>
      <c r="AR84" s="177"/>
      <c r="AS84" s="177"/>
      <c r="AT84" s="177"/>
      <c r="AU84" s="177"/>
      <c r="AV84" s="177"/>
      <c r="AW84" s="177"/>
      <c r="AX84" s="177"/>
      <c r="AY84" s="177"/>
      <c r="AZ84" s="177"/>
      <c r="BA84" s="177"/>
      <c r="BB84" s="177"/>
      <c r="BC84" s="177"/>
      <c r="BD84" s="177"/>
      <c r="BE84" s="177"/>
      <c r="BF84" s="177"/>
      <c r="BG84" s="177"/>
      <c r="BH84" s="177"/>
      <c r="BI84" s="177"/>
      <c r="BJ84" s="177"/>
      <c r="BK84" s="177"/>
      <c r="BL84" s="177"/>
      <c r="BM84" s="177"/>
      <c r="BN84" s="177"/>
      <c r="BO84" s="177"/>
      <c r="BP84" s="177"/>
      <c r="BQ84" s="177"/>
      <c r="BR84" s="178"/>
      <c r="BV84" s="35"/>
      <c r="DK84" s="35"/>
      <c r="DL84" s="35"/>
      <c r="DM84" s="35"/>
      <c r="DN84" s="35"/>
      <c r="DO84" s="35"/>
      <c r="DP84" s="35"/>
      <c r="DQ84" s="35"/>
      <c r="DR84" s="35"/>
      <c r="DS84" s="35"/>
      <c r="DT84" s="35"/>
      <c r="DU84" s="35"/>
      <c r="DV84" s="35"/>
      <c r="DW84" s="35"/>
      <c r="DX84" s="35"/>
      <c r="DY84" s="35"/>
      <c r="DZ84" s="35"/>
      <c r="EA84" s="35"/>
      <c r="EB84" s="35"/>
      <c r="EC84" s="35"/>
      <c r="ED84" s="35"/>
      <c r="EE84" s="35"/>
      <c r="EF84" s="35"/>
      <c r="EG84" s="35"/>
      <c r="EH84" s="35"/>
      <c r="EI84" s="35"/>
      <c r="EJ84" s="35"/>
      <c r="EK84" s="35"/>
      <c r="EL84" s="35"/>
      <c r="EM84" s="35"/>
      <c r="EN84" s="35"/>
      <c r="EO84" s="35"/>
      <c r="EP84" s="35"/>
      <c r="EQ84" s="35"/>
      <c r="ER84" s="35"/>
      <c r="ES84" s="35"/>
      <c r="ET84" s="35"/>
      <c r="EU84" s="35"/>
      <c r="EV84" s="35"/>
      <c r="EW84" s="35"/>
      <c r="EX84" s="35"/>
      <c r="EY84" s="35"/>
      <c r="EZ84" s="35"/>
      <c r="FA84" s="35"/>
      <c r="FB84" s="35"/>
      <c r="FC84" s="35"/>
      <c r="FD84" s="35"/>
      <c r="FE84" s="35"/>
      <c r="FF84" s="35"/>
      <c r="FG84" s="35"/>
      <c r="FH84" s="35"/>
      <c r="FI84" s="35"/>
      <c r="FJ84" s="35"/>
      <c r="FK84" s="35"/>
      <c r="FL84" s="35"/>
      <c r="FM84" s="35"/>
      <c r="FN84" s="35"/>
      <c r="FO84" s="35"/>
      <c r="FP84" s="35"/>
      <c r="FQ84" s="35"/>
      <c r="FR84" s="35"/>
      <c r="FS84" s="35"/>
      <c r="FT84" s="35"/>
      <c r="FU84" s="35"/>
      <c r="FV84" s="35"/>
      <c r="FW84" s="35"/>
      <c r="FX84" s="35"/>
      <c r="FY84" s="35"/>
      <c r="FZ84" s="35"/>
      <c r="GA84" s="35"/>
      <c r="GB84" s="35"/>
      <c r="GC84" s="35"/>
      <c r="GD84" s="35"/>
      <c r="GE84" s="35"/>
      <c r="GF84" s="35"/>
      <c r="GG84" s="35"/>
      <c r="GH84" s="35"/>
      <c r="GI84" s="35"/>
      <c r="GJ84" s="35"/>
      <c r="GK84" s="35"/>
      <c r="GL84" s="35"/>
      <c r="GM84" s="35"/>
      <c r="GN84" s="35"/>
      <c r="GO84" s="35"/>
      <c r="GP84" s="35"/>
      <c r="GQ84" s="35"/>
      <c r="GR84" s="35"/>
      <c r="GS84" s="35"/>
      <c r="GT84" s="35"/>
      <c r="GU84" s="35"/>
      <c r="GV84" s="35"/>
      <c r="GW84" s="35"/>
      <c r="GX84" s="35"/>
      <c r="GY84" s="35"/>
      <c r="GZ84" s="35"/>
      <c r="HA84" s="35"/>
      <c r="HB84" s="35"/>
      <c r="HC84" s="35"/>
      <c r="HD84" s="35"/>
      <c r="HE84" s="35"/>
      <c r="HF84" s="35"/>
      <c r="HG84" s="35"/>
      <c r="HH84" s="35"/>
      <c r="HI84" s="35"/>
      <c r="HJ84" s="35"/>
      <c r="HK84" s="35"/>
      <c r="HL84" s="35"/>
      <c r="HM84" s="35"/>
      <c r="HN84" s="35"/>
      <c r="HO84" s="35"/>
    </row>
    <row r="85" spans="1:223" ht="11.1" customHeight="1" x14ac:dyDescent="0.2">
      <c r="D85" s="84"/>
      <c r="E85" s="31"/>
      <c r="F85" s="12"/>
      <c r="G85" s="190" t="s">
        <v>567</v>
      </c>
      <c r="H85" s="190"/>
      <c r="I85" s="189" t="s">
        <v>55</v>
      </c>
      <c r="J85" s="189"/>
      <c r="K85" s="189"/>
      <c r="L85" s="189"/>
      <c r="M85" s="189"/>
      <c r="N85" s="189"/>
      <c r="O85" s="189"/>
      <c r="P85" s="189"/>
      <c r="Q85" s="189"/>
      <c r="R85" s="189"/>
      <c r="S85" s="189"/>
      <c r="T85" s="189"/>
      <c r="U85" s="189"/>
      <c r="V85" s="189" t="s">
        <v>77</v>
      </c>
      <c r="W85" s="189"/>
      <c r="X85" s="189"/>
      <c r="Y85" s="189"/>
      <c r="Z85" s="189"/>
      <c r="AA85" s="189" t="s">
        <v>309</v>
      </c>
      <c r="AB85" s="189"/>
      <c r="AC85" s="189"/>
      <c r="AD85" s="189"/>
      <c r="AE85" s="189"/>
      <c r="AF85" s="189"/>
      <c r="AG85" s="189"/>
      <c r="AH85" s="189"/>
      <c r="AI85" s="189" t="s">
        <v>56</v>
      </c>
      <c r="AJ85" s="189"/>
      <c r="AK85" s="189"/>
      <c r="AL85" s="189"/>
      <c r="AM85" s="189"/>
      <c r="AN85" s="189"/>
      <c r="AO85" s="189"/>
      <c r="AP85" s="189"/>
      <c r="AQ85" s="189"/>
      <c r="AR85" s="189"/>
      <c r="AS85" s="189"/>
      <c r="AT85" s="189"/>
      <c r="AU85" s="189"/>
      <c r="AV85" s="189"/>
      <c r="AW85" s="189"/>
      <c r="AX85" s="189"/>
      <c r="AY85" s="189" t="s">
        <v>58</v>
      </c>
      <c r="AZ85" s="189"/>
      <c r="BA85" s="189"/>
      <c r="BB85" s="189"/>
      <c r="BC85" s="189"/>
      <c r="BD85" s="189"/>
      <c r="BE85" s="189" t="s">
        <v>57</v>
      </c>
      <c r="BF85" s="189"/>
      <c r="BG85" s="189"/>
      <c r="BH85" s="189"/>
      <c r="BI85" s="189"/>
      <c r="BJ85" s="189"/>
      <c r="BK85" s="189"/>
      <c r="BL85" s="189"/>
      <c r="BM85" s="189"/>
      <c r="BN85" s="189"/>
      <c r="BO85" s="189"/>
      <c r="BP85" s="189"/>
      <c r="BQ85" s="189"/>
      <c r="BR85" s="189"/>
    </row>
    <row r="86" spans="1:223" ht="11.1" customHeight="1" x14ac:dyDescent="0.2">
      <c r="D86" s="84"/>
      <c r="E86" s="31"/>
      <c r="F86" s="12"/>
      <c r="G86" s="190"/>
      <c r="H86" s="190"/>
      <c r="I86" s="189"/>
      <c r="J86" s="189"/>
      <c r="K86" s="189"/>
      <c r="L86" s="189"/>
      <c r="M86" s="189"/>
      <c r="N86" s="189"/>
      <c r="O86" s="189"/>
      <c r="P86" s="189"/>
      <c r="Q86" s="189"/>
      <c r="R86" s="189"/>
      <c r="S86" s="189"/>
      <c r="T86" s="189"/>
      <c r="U86" s="189"/>
      <c r="V86" s="189"/>
      <c r="W86" s="189"/>
      <c r="X86" s="189"/>
      <c r="Y86" s="189"/>
      <c r="Z86" s="189"/>
      <c r="AA86" s="189"/>
      <c r="AB86" s="189"/>
      <c r="AC86" s="189"/>
      <c r="AD86" s="189"/>
      <c r="AE86" s="189"/>
      <c r="AF86" s="189"/>
      <c r="AG86" s="189"/>
      <c r="AH86" s="189"/>
      <c r="AI86" s="189"/>
      <c r="AJ86" s="189"/>
      <c r="AK86" s="189"/>
      <c r="AL86" s="189"/>
      <c r="AM86" s="189"/>
      <c r="AN86" s="189"/>
      <c r="AO86" s="189"/>
      <c r="AP86" s="189"/>
      <c r="AQ86" s="189"/>
      <c r="AR86" s="189"/>
      <c r="AS86" s="189"/>
      <c r="AT86" s="189"/>
      <c r="AU86" s="189"/>
      <c r="AV86" s="189"/>
      <c r="AW86" s="189"/>
      <c r="AX86" s="189"/>
      <c r="AY86" s="189"/>
      <c r="AZ86" s="189"/>
      <c r="BA86" s="189"/>
      <c r="BB86" s="189"/>
      <c r="BC86" s="189"/>
      <c r="BD86" s="189"/>
      <c r="BE86" s="189" t="s">
        <v>59</v>
      </c>
      <c r="BF86" s="189"/>
      <c r="BG86" s="189"/>
      <c r="BH86" s="189"/>
      <c r="BI86" s="189"/>
      <c r="BJ86" s="189"/>
      <c r="BK86" s="189" t="s">
        <v>22</v>
      </c>
      <c r="BL86" s="189"/>
      <c r="BM86" s="189" t="s">
        <v>60</v>
      </c>
      <c r="BN86" s="189"/>
      <c r="BO86" s="189"/>
      <c r="BP86" s="189"/>
      <c r="BQ86" s="189"/>
      <c r="BR86" s="189"/>
    </row>
    <row r="87" spans="1:223" ht="11.1" customHeight="1" x14ac:dyDescent="0.2">
      <c r="C87" s="329">
        <f>C72+ 1</f>
        <v>11</v>
      </c>
      <c r="D87" s="317">
        <v>-7</v>
      </c>
      <c r="E87" s="31"/>
      <c r="F87" s="12"/>
      <c r="G87" s="180" t="s">
        <v>568</v>
      </c>
      <c r="H87" s="180"/>
      <c r="I87" s="180"/>
      <c r="J87" s="179" t="s">
        <v>86</v>
      </c>
      <c r="K87" s="179"/>
      <c r="L87" s="179"/>
      <c r="M87" s="179"/>
      <c r="N87" s="179"/>
      <c r="O87" s="179"/>
      <c r="P87" s="179"/>
      <c r="Q87" s="179"/>
      <c r="R87" s="179"/>
      <c r="S87" s="179"/>
      <c r="T87" s="179"/>
      <c r="U87" s="179"/>
      <c r="V87" s="181" t="s">
        <v>644</v>
      </c>
      <c r="W87" s="193"/>
      <c r="X87" s="193"/>
      <c r="Y87" s="193"/>
      <c r="Z87" s="183"/>
      <c r="AA87" s="199" t="s">
        <v>717</v>
      </c>
      <c r="AB87" s="199"/>
      <c r="AC87" s="199"/>
      <c r="AD87" s="199"/>
      <c r="AE87" s="199"/>
      <c r="AF87" s="199"/>
      <c r="AG87" s="199"/>
      <c r="AH87" s="199"/>
      <c r="AI87" s="185" t="s">
        <v>653</v>
      </c>
      <c r="AJ87" s="185"/>
      <c r="AK87" s="185"/>
      <c r="AL87" s="185"/>
      <c r="AM87" s="185"/>
      <c r="AN87" s="185"/>
      <c r="AO87" s="185"/>
      <c r="AP87" s="185"/>
      <c r="AQ87" s="185"/>
      <c r="AR87" s="185"/>
      <c r="AS87" s="185"/>
      <c r="AT87" s="185"/>
      <c r="AU87" s="185"/>
      <c r="AV87" s="185"/>
      <c r="AW87" s="185"/>
      <c r="AX87" s="185"/>
      <c r="AY87" s="198" t="s">
        <v>655</v>
      </c>
      <c r="AZ87" s="198"/>
      <c r="BA87" s="198"/>
      <c r="BB87" s="198"/>
      <c r="BC87" s="198"/>
      <c r="BD87" s="198"/>
      <c r="BE87" s="181" t="s">
        <v>661</v>
      </c>
      <c r="BF87" s="193"/>
      <c r="BG87" s="193"/>
      <c r="BH87" s="193"/>
      <c r="BI87" s="193"/>
      <c r="BJ87" s="183"/>
      <c r="BK87" s="181" t="s">
        <v>641</v>
      </c>
      <c r="BL87" s="183"/>
      <c r="BM87" s="435" t="s">
        <v>654</v>
      </c>
      <c r="BN87" s="435"/>
      <c r="BO87" s="435"/>
      <c r="BP87" s="435"/>
      <c r="BQ87" s="435"/>
      <c r="BR87" s="435"/>
    </row>
    <row r="88" spans="1:223" ht="11.1" customHeight="1" x14ac:dyDescent="0.2">
      <c r="C88" s="329"/>
      <c r="D88" s="317"/>
      <c r="E88" s="31"/>
      <c r="F88" s="12"/>
      <c r="G88" s="180" t="s">
        <v>569</v>
      </c>
      <c r="H88" s="180"/>
      <c r="I88" s="180"/>
      <c r="J88" s="179" t="s">
        <v>87</v>
      </c>
      <c r="K88" s="179"/>
      <c r="L88" s="179"/>
      <c r="M88" s="179"/>
      <c r="N88" s="179"/>
      <c r="O88" s="179"/>
      <c r="P88" s="179"/>
      <c r="Q88" s="179"/>
      <c r="R88" s="179"/>
      <c r="S88" s="179"/>
      <c r="T88" s="179"/>
      <c r="U88" s="179"/>
      <c r="V88" s="181" t="s">
        <v>644</v>
      </c>
      <c r="W88" s="193"/>
      <c r="X88" s="193"/>
      <c r="Y88" s="193"/>
      <c r="Z88" s="183"/>
      <c r="AA88" s="199" t="s">
        <v>717</v>
      </c>
      <c r="AB88" s="199"/>
      <c r="AC88" s="199"/>
      <c r="AD88" s="199"/>
      <c r="AE88" s="199"/>
      <c r="AF88" s="199"/>
      <c r="AG88" s="199"/>
      <c r="AH88" s="199"/>
      <c r="AI88" s="185" t="s">
        <v>653</v>
      </c>
      <c r="AJ88" s="185"/>
      <c r="AK88" s="185"/>
      <c r="AL88" s="185"/>
      <c r="AM88" s="185"/>
      <c r="AN88" s="185"/>
      <c r="AO88" s="185"/>
      <c r="AP88" s="185"/>
      <c r="AQ88" s="185"/>
      <c r="AR88" s="185"/>
      <c r="AS88" s="185"/>
      <c r="AT88" s="185"/>
      <c r="AU88" s="185"/>
      <c r="AV88" s="185"/>
      <c r="AW88" s="185"/>
      <c r="AX88" s="185"/>
      <c r="AY88" s="198" t="s">
        <v>655</v>
      </c>
      <c r="AZ88" s="198"/>
      <c r="BA88" s="198"/>
      <c r="BB88" s="198"/>
      <c r="BC88" s="198"/>
      <c r="BD88" s="198"/>
      <c r="BE88" s="181" t="s">
        <v>661</v>
      </c>
      <c r="BF88" s="193"/>
      <c r="BG88" s="193"/>
      <c r="BH88" s="193"/>
      <c r="BI88" s="193"/>
      <c r="BJ88" s="183"/>
      <c r="BK88" s="181" t="s">
        <v>641</v>
      </c>
      <c r="BL88" s="183"/>
      <c r="BM88" s="435" t="s">
        <v>654</v>
      </c>
      <c r="BN88" s="435"/>
      <c r="BO88" s="435"/>
      <c r="BP88" s="435"/>
      <c r="BQ88" s="435"/>
      <c r="BR88" s="435"/>
    </row>
    <row r="89" spans="1:223" ht="11.1" customHeight="1" x14ac:dyDescent="0.2">
      <c r="C89" s="329"/>
      <c r="D89" s="317"/>
      <c r="E89" s="31"/>
      <c r="F89" s="12"/>
      <c r="G89" s="180" t="s">
        <v>570</v>
      </c>
      <c r="H89" s="180"/>
      <c r="I89" s="180"/>
      <c r="J89" s="179" t="s">
        <v>88</v>
      </c>
      <c r="K89" s="179"/>
      <c r="L89" s="179"/>
      <c r="M89" s="179"/>
      <c r="N89" s="179"/>
      <c r="O89" s="179"/>
      <c r="P89" s="179"/>
      <c r="Q89" s="179"/>
      <c r="R89" s="179"/>
      <c r="S89" s="179"/>
      <c r="T89" s="179"/>
      <c r="U89" s="179"/>
      <c r="V89" s="181" t="s">
        <v>644</v>
      </c>
      <c r="W89" s="193"/>
      <c r="X89" s="193"/>
      <c r="Y89" s="193"/>
      <c r="Z89" s="183"/>
      <c r="AA89" s="199" t="s">
        <v>717</v>
      </c>
      <c r="AB89" s="199"/>
      <c r="AC89" s="199"/>
      <c r="AD89" s="199"/>
      <c r="AE89" s="199"/>
      <c r="AF89" s="199"/>
      <c r="AG89" s="199"/>
      <c r="AH89" s="199"/>
      <c r="AI89" s="185" t="s">
        <v>653</v>
      </c>
      <c r="AJ89" s="185"/>
      <c r="AK89" s="185"/>
      <c r="AL89" s="185"/>
      <c r="AM89" s="185"/>
      <c r="AN89" s="185"/>
      <c r="AO89" s="185"/>
      <c r="AP89" s="185"/>
      <c r="AQ89" s="185"/>
      <c r="AR89" s="185"/>
      <c r="AS89" s="185"/>
      <c r="AT89" s="185"/>
      <c r="AU89" s="185"/>
      <c r="AV89" s="185"/>
      <c r="AW89" s="185"/>
      <c r="AX89" s="185"/>
      <c r="AY89" s="198" t="s">
        <v>655</v>
      </c>
      <c r="AZ89" s="198"/>
      <c r="BA89" s="198"/>
      <c r="BB89" s="198"/>
      <c r="BC89" s="198"/>
      <c r="BD89" s="198"/>
      <c r="BE89" s="181" t="s">
        <v>661</v>
      </c>
      <c r="BF89" s="193"/>
      <c r="BG89" s="193"/>
      <c r="BH89" s="193"/>
      <c r="BI89" s="193"/>
      <c r="BJ89" s="183"/>
      <c r="BK89" s="181" t="s">
        <v>641</v>
      </c>
      <c r="BL89" s="183"/>
      <c r="BM89" s="435" t="s">
        <v>654</v>
      </c>
      <c r="BN89" s="435"/>
      <c r="BO89" s="435"/>
      <c r="BP89" s="435"/>
      <c r="BQ89" s="435"/>
      <c r="BR89" s="435"/>
    </row>
    <row r="90" spans="1:223" ht="11.1" customHeight="1" x14ac:dyDescent="0.2">
      <c r="C90" s="329"/>
      <c r="D90" s="317"/>
      <c r="E90" s="31"/>
      <c r="F90" s="12"/>
      <c r="G90" s="180" t="s">
        <v>571</v>
      </c>
      <c r="H90" s="180"/>
      <c r="I90" s="180"/>
      <c r="J90" s="179" t="s">
        <v>89</v>
      </c>
      <c r="K90" s="179"/>
      <c r="L90" s="179"/>
      <c r="M90" s="179"/>
      <c r="N90" s="179"/>
      <c r="O90" s="179"/>
      <c r="P90" s="179"/>
      <c r="Q90" s="179"/>
      <c r="R90" s="179"/>
      <c r="S90" s="179"/>
      <c r="T90" s="179"/>
      <c r="U90" s="179"/>
      <c r="V90" s="181" t="s">
        <v>644</v>
      </c>
      <c r="W90" s="193"/>
      <c r="X90" s="193"/>
      <c r="Y90" s="193"/>
      <c r="Z90" s="183"/>
      <c r="AA90" s="199" t="s">
        <v>717</v>
      </c>
      <c r="AB90" s="199"/>
      <c r="AC90" s="199"/>
      <c r="AD90" s="199"/>
      <c r="AE90" s="199"/>
      <c r="AF90" s="199"/>
      <c r="AG90" s="199"/>
      <c r="AH90" s="199"/>
      <c r="AI90" s="185" t="s">
        <v>653</v>
      </c>
      <c r="AJ90" s="185"/>
      <c r="AK90" s="185"/>
      <c r="AL90" s="185"/>
      <c r="AM90" s="185"/>
      <c r="AN90" s="185"/>
      <c r="AO90" s="185"/>
      <c r="AP90" s="185"/>
      <c r="AQ90" s="185"/>
      <c r="AR90" s="185"/>
      <c r="AS90" s="185"/>
      <c r="AT90" s="185"/>
      <c r="AU90" s="185"/>
      <c r="AV90" s="185"/>
      <c r="AW90" s="185"/>
      <c r="AX90" s="185"/>
      <c r="AY90" s="198" t="s">
        <v>655</v>
      </c>
      <c r="AZ90" s="198"/>
      <c r="BA90" s="198"/>
      <c r="BB90" s="198"/>
      <c r="BC90" s="198"/>
      <c r="BD90" s="198"/>
      <c r="BE90" s="181" t="s">
        <v>661</v>
      </c>
      <c r="BF90" s="193"/>
      <c r="BG90" s="193"/>
      <c r="BH90" s="193"/>
      <c r="BI90" s="193"/>
      <c r="BJ90" s="183"/>
      <c r="BK90" s="181" t="s">
        <v>641</v>
      </c>
      <c r="BL90" s="183"/>
      <c r="BM90" s="435" t="s">
        <v>654</v>
      </c>
      <c r="BN90" s="435"/>
      <c r="BO90" s="435"/>
      <c r="BP90" s="435"/>
      <c r="BQ90" s="435"/>
      <c r="BR90" s="435"/>
    </row>
    <row r="91" spans="1:223" ht="11.1" customHeight="1" x14ac:dyDescent="0.2">
      <c r="C91" s="329"/>
      <c r="D91" s="317"/>
      <c r="E91" s="31"/>
      <c r="F91" s="12"/>
      <c r="G91" s="180" t="s">
        <v>572</v>
      </c>
      <c r="H91" s="180"/>
      <c r="I91" s="180"/>
      <c r="J91" s="179" t="s">
        <v>90</v>
      </c>
      <c r="K91" s="179"/>
      <c r="L91" s="179"/>
      <c r="M91" s="179"/>
      <c r="N91" s="179"/>
      <c r="O91" s="179"/>
      <c r="P91" s="179"/>
      <c r="Q91" s="179"/>
      <c r="R91" s="179"/>
      <c r="S91" s="179"/>
      <c r="T91" s="179"/>
      <c r="U91" s="179"/>
      <c r="V91" s="181" t="s">
        <v>644</v>
      </c>
      <c r="W91" s="193"/>
      <c r="X91" s="193"/>
      <c r="Y91" s="193"/>
      <c r="Z91" s="183"/>
      <c r="AA91" s="199" t="s">
        <v>717</v>
      </c>
      <c r="AB91" s="199"/>
      <c r="AC91" s="199"/>
      <c r="AD91" s="199"/>
      <c r="AE91" s="199"/>
      <c r="AF91" s="199"/>
      <c r="AG91" s="199"/>
      <c r="AH91" s="199"/>
      <c r="AI91" s="185" t="s">
        <v>653</v>
      </c>
      <c r="AJ91" s="185"/>
      <c r="AK91" s="185"/>
      <c r="AL91" s="185"/>
      <c r="AM91" s="185"/>
      <c r="AN91" s="185"/>
      <c r="AO91" s="185"/>
      <c r="AP91" s="185"/>
      <c r="AQ91" s="185"/>
      <c r="AR91" s="185"/>
      <c r="AS91" s="185"/>
      <c r="AT91" s="185"/>
      <c r="AU91" s="185"/>
      <c r="AV91" s="185"/>
      <c r="AW91" s="185"/>
      <c r="AX91" s="185"/>
      <c r="AY91" s="198" t="s">
        <v>655</v>
      </c>
      <c r="AZ91" s="198"/>
      <c r="BA91" s="198"/>
      <c r="BB91" s="198"/>
      <c r="BC91" s="198"/>
      <c r="BD91" s="198"/>
      <c r="BE91" s="181" t="s">
        <v>661</v>
      </c>
      <c r="BF91" s="193"/>
      <c r="BG91" s="193"/>
      <c r="BH91" s="193"/>
      <c r="BI91" s="193"/>
      <c r="BJ91" s="183"/>
      <c r="BK91" s="181" t="s">
        <v>641</v>
      </c>
      <c r="BL91" s="183"/>
      <c r="BM91" s="435" t="s">
        <v>654</v>
      </c>
      <c r="BN91" s="435"/>
      <c r="BO91" s="435"/>
      <c r="BP91" s="435"/>
      <c r="BQ91" s="435"/>
      <c r="BR91" s="435"/>
    </row>
    <row r="92" spans="1:223" ht="11.1" customHeight="1" x14ac:dyDescent="0.2">
      <c r="C92" s="329"/>
      <c r="D92" s="317"/>
      <c r="E92" s="31"/>
      <c r="F92" s="12"/>
      <c r="G92" s="180" t="s">
        <v>573</v>
      </c>
      <c r="H92" s="180"/>
      <c r="I92" s="180"/>
      <c r="J92" s="179" t="s">
        <v>91</v>
      </c>
      <c r="K92" s="179"/>
      <c r="L92" s="179"/>
      <c r="M92" s="179"/>
      <c r="N92" s="179"/>
      <c r="O92" s="179"/>
      <c r="P92" s="179"/>
      <c r="Q92" s="179"/>
      <c r="R92" s="179"/>
      <c r="S92" s="179"/>
      <c r="T92" s="179"/>
      <c r="U92" s="179"/>
      <c r="V92" s="181"/>
      <c r="W92" s="193"/>
      <c r="X92" s="193"/>
      <c r="Y92" s="193"/>
      <c r="Z92" s="183"/>
      <c r="AA92" s="435"/>
      <c r="AB92" s="435"/>
      <c r="AC92" s="435"/>
      <c r="AD92" s="435"/>
      <c r="AE92" s="435"/>
      <c r="AF92" s="435"/>
      <c r="AG92" s="435"/>
      <c r="AH92" s="435"/>
      <c r="AI92" s="438"/>
      <c r="AJ92" s="438"/>
      <c r="AK92" s="438"/>
      <c r="AL92" s="438"/>
      <c r="AM92" s="438"/>
      <c r="AN92" s="438"/>
      <c r="AO92" s="438"/>
      <c r="AP92" s="438"/>
      <c r="AQ92" s="438"/>
      <c r="AR92" s="438"/>
      <c r="AS92" s="438"/>
      <c r="AT92" s="438"/>
      <c r="AU92" s="438"/>
      <c r="AV92" s="438"/>
      <c r="AW92" s="438"/>
      <c r="AX92" s="438"/>
      <c r="AY92" s="198"/>
      <c r="AZ92" s="198"/>
      <c r="BA92" s="198"/>
      <c r="BB92" s="198"/>
      <c r="BC92" s="198"/>
      <c r="BD92" s="198"/>
      <c r="BE92" s="181"/>
      <c r="BF92" s="193"/>
      <c r="BG92" s="193"/>
      <c r="BH92" s="193"/>
      <c r="BI92" s="193"/>
      <c r="BJ92" s="183"/>
      <c r="BK92" s="181"/>
      <c r="BL92" s="183"/>
      <c r="BM92" s="198"/>
      <c r="BN92" s="198"/>
      <c r="BO92" s="198"/>
      <c r="BP92" s="198"/>
      <c r="BQ92" s="198"/>
      <c r="BR92" s="198"/>
    </row>
    <row r="93" spans="1:223" ht="11.1" customHeight="1" x14ac:dyDescent="0.2">
      <c r="C93" s="329"/>
      <c r="D93" s="317"/>
      <c r="E93" s="31"/>
      <c r="F93" s="12"/>
      <c r="G93" s="180" t="s">
        <v>574</v>
      </c>
      <c r="H93" s="180"/>
      <c r="I93" s="180"/>
      <c r="J93" s="179" t="s">
        <v>92</v>
      </c>
      <c r="K93" s="179"/>
      <c r="L93" s="179"/>
      <c r="M93" s="179"/>
      <c r="N93" s="179"/>
      <c r="O93" s="179"/>
      <c r="P93" s="179"/>
      <c r="Q93" s="179"/>
      <c r="R93" s="179"/>
      <c r="S93" s="179"/>
      <c r="T93" s="179"/>
      <c r="U93" s="179"/>
      <c r="V93" s="181" t="s">
        <v>644</v>
      </c>
      <c r="W93" s="193"/>
      <c r="X93" s="193"/>
      <c r="Y93" s="193"/>
      <c r="Z93" s="183"/>
      <c r="AA93" s="199" t="s">
        <v>717</v>
      </c>
      <c r="AB93" s="199"/>
      <c r="AC93" s="199"/>
      <c r="AD93" s="199"/>
      <c r="AE93" s="199"/>
      <c r="AF93" s="199"/>
      <c r="AG93" s="199"/>
      <c r="AH93" s="199"/>
      <c r="AI93" s="185" t="s">
        <v>653</v>
      </c>
      <c r="AJ93" s="185"/>
      <c r="AK93" s="185"/>
      <c r="AL93" s="185"/>
      <c r="AM93" s="185"/>
      <c r="AN93" s="185"/>
      <c r="AO93" s="185"/>
      <c r="AP93" s="185"/>
      <c r="AQ93" s="185"/>
      <c r="AR93" s="185"/>
      <c r="AS93" s="185"/>
      <c r="AT93" s="185"/>
      <c r="AU93" s="185"/>
      <c r="AV93" s="185"/>
      <c r="AW93" s="185"/>
      <c r="AX93" s="185"/>
      <c r="AY93" s="198" t="s">
        <v>655</v>
      </c>
      <c r="AZ93" s="198"/>
      <c r="BA93" s="198"/>
      <c r="BB93" s="198"/>
      <c r="BC93" s="198"/>
      <c r="BD93" s="198"/>
      <c r="BE93" s="181" t="s">
        <v>661</v>
      </c>
      <c r="BF93" s="193"/>
      <c r="BG93" s="193"/>
      <c r="BH93" s="193"/>
      <c r="BI93" s="193"/>
      <c r="BJ93" s="183"/>
      <c r="BK93" s="181" t="s">
        <v>641</v>
      </c>
      <c r="BL93" s="183"/>
      <c r="BM93" s="435" t="s">
        <v>654</v>
      </c>
      <c r="BN93" s="435"/>
      <c r="BO93" s="435"/>
      <c r="BP93" s="435"/>
      <c r="BQ93" s="435"/>
      <c r="BR93" s="435"/>
    </row>
    <row r="94" spans="1:223" ht="11.1" customHeight="1" x14ac:dyDescent="0.2">
      <c r="C94" s="30">
        <f>C87+ 1</f>
        <v>12</v>
      </c>
      <c r="D94" s="84">
        <v>-4</v>
      </c>
      <c r="E94" s="31"/>
      <c r="F94" s="12"/>
      <c r="G94" s="180" t="s">
        <v>575</v>
      </c>
      <c r="H94" s="180"/>
      <c r="I94" s="180"/>
      <c r="J94" s="179" t="s">
        <v>93</v>
      </c>
      <c r="K94" s="179"/>
      <c r="L94" s="179"/>
      <c r="M94" s="179"/>
      <c r="N94" s="179"/>
      <c r="O94" s="179"/>
      <c r="P94" s="179"/>
      <c r="Q94" s="179"/>
      <c r="R94" s="179"/>
      <c r="S94" s="179"/>
      <c r="T94" s="179"/>
      <c r="U94" s="179"/>
      <c r="V94" s="446"/>
      <c r="W94" s="447"/>
      <c r="X94" s="447"/>
      <c r="Y94" s="447"/>
      <c r="Z94" s="447"/>
      <c r="AA94" s="447"/>
      <c r="AB94" s="447"/>
      <c r="AC94" s="447"/>
      <c r="AD94" s="447"/>
      <c r="AE94" s="447"/>
      <c r="AF94" s="447"/>
      <c r="AG94" s="447"/>
      <c r="AH94" s="447"/>
      <c r="AI94" s="447"/>
      <c r="AJ94" s="447"/>
      <c r="AK94" s="447"/>
      <c r="AL94" s="447"/>
      <c r="AM94" s="447"/>
      <c r="AN94" s="447"/>
      <c r="AO94" s="447"/>
      <c r="AP94" s="447"/>
      <c r="AQ94" s="447"/>
      <c r="AR94" s="447"/>
      <c r="AS94" s="447"/>
      <c r="AT94" s="447"/>
      <c r="AU94" s="447"/>
      <c r="AV94" s="447"/>
      <c r="AW94" s="447"/>
      <c r="AX94" s="448"/>
      <c r="AY94" s="180" t="s">
        <v>576</v>
      </c>
      <c r="AZ94" s="180"/>
      <c r="BA94" s="180"/>
      <c r="BB94" s="179" t="s">
        <v>94</v>
      </c>
      <c r="BC94" s="179"/>
      <c r="BD94" s="179"/>
      <c r="BE94" s="179"/>
      <c r="BF94" s="179"/>
      <c r="BG94" s="179"/>
      <c r="BH94" s="179"/>
      <c r="BI94" s="179"/>
      <c r="BJ94" s="179"/>
      <c r="BK94" s="528"/>
      <c r="BL94" s="529"/>
      <c r="BM94" s="529"/>
      <c r="BN94" s="529"/>
      <c r="BO94" s="529"/>
      <c r="BP94" s="529"/>
      <c r="BQ94" s="529"/>
      <c r="BR94" s="530"/>
    </row>
    <row r="95" spans="1:223" ht="20.100000000000001" customHeight="1" x14ac:dyDescent="0.2">
      <c r="D95" s="84"/>
      <c r="E95" s="31"/>
      <c r="F95" s="39"/>
      <c r="G95" s="74"/>
      <c r="H95" s="75"/>
      <c r="I95" s="75"/>
      <c r="J95" s="79" t="s">
        <v>80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453" t="s">
        <v>310</v>
      </c>
      <c r="AC95" s="453"/>
      <c r="AD95" s="453"/>
      <c r="AE95" s="453"/>
      <c r="AF95" s="453"/>
      <c r="AG95" s="453"/>
      <c r="AH95" s="453"/>
      <c r="AI95" s="453"/>
      <c r="AJ95" s="453"/>
      <c r="AK95" s="453"/>
      <c r="AL95" s="453"/>
      <c r="AM95" s="453"/>
      <c r="AN95" s="453"/>
      <c r="AO95" s="453"/>
      <c r="AP95" s="453"/>
      <c r="AQ95" s="453"/>
      <c r="AR95" s="453"/>
      <c r="AS95" s="453"/>
      <c r="AT95" s="453"/>
      <c r="AU95" s="453"/>
      <c r="AV95" s="453"/>
      <c r="AW95" s="453"/>
      <c r="AX95" s="453"/>
      <c r="AY95" s="453"/>
      <c r="AZ95" s="453"/>
      <c r="BA95" s="453"/>
      <c r="BB95" s="453"/>
      <c r="BC95" s="453"/>
      <c r="BD95" s="453"/>
      <c r="BE95" s="453"/>
      <c r="BF95" s="453"/>
      <c r="BG95" s="453"/>
      <c r="BH95" s="453"/>
      <c r="BI95" s="453"/>
      <c r="BJ95" s="453"/>
      <c r="BK95" s="453"/>
      <c r="BL95" s="453"/>
      <c r="BM95" s="453"/>
      <c r="BN95" s="453"/>
      <c r="BO95" s="453"/>
      <c r="BP95" s="453"/>
      <c r="BQ95" s="453"/>
      <c r="BR95" s="453"/>
    </row>
    <row r="96" spans="1:223" ht="3.95" customHeight="1" x14ac:dyDescent="0.2">
      <c r="D96" s="84"/>
      <c r="E96" s="31"/>
      <c r="F96" s="12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5"/>
      <c r="AK96" s="68"/>
      <c r="AL96" s="68"/>
      <c r="AM96" s="68"/>
      <c r="AN96" s="68"/>
      <c r="AO96" s="68"/>
      <c r="AP96" s="68"/>
      <c r="AQ96" s="10"/>
      <c r="AR96" s="10"/>
      <c r="AS96" s="10"/>
      <c r="AT96" s="10"/>
      <c r="AU96" s="10"/>
      <c r="AV96" s="10"/>
    </row>
    <row r="97" spans="1:194" ht="11.1" customHeight="1" thickBot="1" x14ac:dyDescent="0.25">
      <c r="D97" s="84"/>
      <c r="E97" s="31"/>
      <c r="F97" s="157"/>
      <c r="G97" s="157" t="s">
        <v>610</v>
      </c>
      <c r="H97" s="157"/>
      <c r="I97" s="157"/>
      <c r="J97" s="157"/>
      <c r="K97" s="157"/>
      <c r="L97" s="157"/>
      <c r="M97" s="157"/>
      <c r="N97" s="157"/>
      <c r="O97" s="157"/>
      <c r="P97" s="157"/>
      <c r="Q97" s="157"/>
      <c r="R97" s="157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  <c r="BJ97" s="158"/>
      <c r="BK97" s="158"/>
      <c r="BL97" s="158"/>
      <c r="BM97" s="158"/>
      <c r="BN97" s="158"/>
      <c r="BO97" s="158"/>
      <c r="BP97" s="158"/>
      <c r="BQ97" s="158"/>
      <c r="BR97" s="158"/>
      <c r="BS97" s="159"/>
    </row>
    <row r="98" spans="1:194" ht="3.95" customHeight="1" x14ac:dyDescent="0.2">
      <c r="D98" s="84"/>
      <c r="E98" s="31"/>
      <c r="F98" s="12"/>
    </row>
    <row r="99" spans="1:194" ht="11.1" customHeight="1" x14ac:dyDescent="0.2">
      <c r="D99" s="84"/>
      <c r="E99" s="31"/>
      <c r="F99" s="12"/>
      <c r="G99" s="443" t="s">
        <v>95</v>
      </c>
      <c r="H99" s="444"/>
      <c r="I99" s="444"/>
      <c r="J99" s="444"/>
      <c r="K99" s="444"/>
      <c r="L99" s="444"/>
      <c r="M99" s="444"/>
      <c r="N99" s="444"/>
      <c r="O99" s="444"/>
      <c r="P99" s="444"/>
      <c r="Q99" s="444"/>
      <c r="R99" s="444"/>
      <c r="S99" s="444"/>
      <c r="T99" s="444"/>
      <c r="U99" s="444"/>
      <c r="V99" s="444"/>
      <c r="W99" s="444"/>
      <c r="X99" s="444"/>
      <c r="Y99" s="444"/>
      <c r="Z99" s="444"/>
      <c r="AA99" s="444"/>
      <c r="AB99" s="444"/>
      <c r="AC99" s="444"/>
      <c r="AD99" s="444"/>
      <c r="AE99" s="444"/>
      <c r="AF99" s="444"/>
      <c r="AG99" s="444"/>
      <c r="AH99" s="444"/>
      <c r="AI99" s="444"/>
      <c r="AJ99" s="444"/>
      <c r="AK99" s="444"/>
      <c r="AL99" s="444"/>
      <c r="AM99" s="444"/>
      <c r="AN99" s="444"/>
      <c r="AO99" s="444"/>
      <c r="AP99" s="444"/>
      <c r="AQ99" s="444"/>
      <c r="AR99" s="444"/>
      <c r="AS99" s="444"/>
      <c r="AT99" s="444"/>
      <c r="AU99" s="444"/>
      <c r="AV99" s="444"/>
      <c r="AW99" s="444"/>
      <c r="AX99" s="444"/>
      <c r="AY99" s="444"/>
      <c r="AZ99" s="444"/>
      <c r="BA99" s="444"/>
      <c r="BB99" s="444"/>
      <c r="BC99" s="444"/>
      <c r="BD99" s="444"/>
      <c r="BE99" s="444"/>
      <c r="BF99" s="444"/>
      <c r="BG99" s="444"/>
      <c r="BH99" s="444"/>
      <c r="BI99" s="444"/>
      <c r="BJ99" s="444"/>
      <c r="BK99" s="444"/>
      <c r="BL99" s="444"/>
      <c r="BM99" s="444"/>
      <c r="BN99" s="444"/>
      <c r="BO99" s="444"/>
      <c r="BP99" s="444"/>
      <c r="BQ99" s="444"/>
      <c r="BR99" s="445"/>
    </row>
    <row r="100" spans="1:194" ht="11.1" customHeight="1" x14ac:dyDescent="0.2">
      <c r="A100" s="167">
        <v>1</v>
      </c>
      <c r="B100" s="9" t="str">
        <f>IF(A100=0,"",IF(A100=1,U100,"Não-convencional: "&amp;AM100))</f>
        <v>Convencional</v>
      </c>
      <c r="C100" s="30">
        <f>C94+ 1</f>
        <v>13</v>
      </c>
      <c r="D100" s="84">
        <v>-1</v>
      </c>
      <c r="E100" s="31" t="s">
        <v>35</v>
      </c>
      <c r="F100" s="12"/>
      <c r="G100" s="512" t="s">
        <v>550</v>
      </c>
      <c r="H100" s="512"/>
      <c r="I100" s="512"/>
      <c r="J100" s="195" t="s">
        <v>96</v>
      </c>
      <c r="K100" s="196"/>
      <c r="L100" s="196"/>
      <c r="M100" s="196"/>
      <c r="N100" s="196"/>
      <c r="O100" s="196"/>
      <c r="P100" s="196"/>
      <c r="Q100" s="197"/>
      <c r="R100" s="417" t="s">
        <v>551</v>
      </c>
      <c r="S100" s="418"/>
      <c r="T100" s="419"/>
      <c r="U100" s="436" t="s">
        <v>97</v>
      </c>
      <c r="V100" s="437"/>
      <c r="W100" s="437"/>
      <c r="X100" s="437"/>
      <c r="Y100" s="437"/>
      <c r="Z100" s="437"/>
      <c r="AA100" s="437"/>
      <c r="AB100" s="422"/>
      <c r="AC100" s="417" t="s">
        <v>552</v>
      </c>
      <c r="AD100" s="418"/>
      <c r="AE100" s="419"/>
      <c r="AF100" s="436" t="s">
        <v>98</v>
      </c>
      <c r="AG100" s="437"/>
      <c r="AH100" s="437"/>
      <c r="AI100" s="437"/>
      <c r="AJ100" s="437"/>
      <c r="AK100" s="437"/>
      <c r="AL100" s="422"/>
      <c r="AM100" s="446"/>
      <c r="AN100" s="447"/>
      <c r="AO100" s="447"/>
      <c r="AP100" s="447"/>
      <c r="AQ100" s="447"/>
      <c r="AR100" s="447"/>
      <c r="AS100" s="447"/>
      <c r="AT100" s="447"/>
      <c r="AU100" s="447"/>
      <c r="AV100" s="447"/>
      <c r="AW100" s="447"/>
      <c r="AX100" s="447"/>
      <c r="AY100" s="447"/>
      <c r="AZ100" s="447"/>
      <c r="BA100" s="447"/>
      <c r="BB100" s="447"/>
      <c r="BC100" s="447"/>
      <c r="BD100" s="447"/>
      <c r="BE100" s="447"/>
      <c r="BF100" s="447"/>
      <c r="BG100" s="447"/>
      <c r="BH100" s="447"/>
      <c r="BI100" s="447"/>
      <c r="BJ100" s="447"/>
      <c r="BK100" s="447"/>
      <c r="BL100" s="447"/>
      <c r="BM100" s="447"/>
      <c r="BN100" s="447"/>
      <c r="BO100" s="447"/>
      <c r="BP100" s="447"/>
      <c r="BQ100" s="447"/>
      <c r="BR100" s="448"/>
    </row>
    <row r="101" spans="1:194" ht="11.1" customHeight="1" x14ac:dyDescent="0.2">
      <c r="A101" s="167">
        <v>4</v>
      </c>
      <c r="B101" s="9" t="str">
        <f>IF(A101=0,"",IF(A101=1,U101,IF(A101=2,AF101,IF(A101=4,AQ101,BB101))))</f>
        <v>Baixo</v>
      </c>
      <c r="D101" s="84"/>
      <c r="E101" s="31" t="s">
        <v>35</v>
      </c>
      <c r="F101" s="12"/>
      <c r="G101" s="457" t="s">
        <v>553</v>
      </c>
      <c r="H101" s="457"/>
      <c r="I101" s="457"/>
      <c r="J101" s="195" t="s">
        <v>99</v>
      </c>
      <c r="K101" s="196"/>
      <c r="L101" s="196"/>
      <c r="M101" s="196"/>
      <c r="N101" s="196"/>
      <c r="O101" s="196"/>
      <c r="P101" s="196"/>
      <c r="Q101" s="197"/>
      <c r="R101" s="417" t="s">
        <v>554</v>
      </c>
      <c r="S101" s="418"/>
      <c r="T101" s="419"/>
      <c r="U101" s="436" t="s">
        <v>100</v>
      </c>
      <c r="V101" s="437"/>
      <c r="W101" s="437"/>
      <c r="X101" s="437"/>
      <c r="Y101" s="437"/>
      <c r="Z101" s="437"/>
      <c r="AA101" s="437"/>
      <c r="AB101" s="422"/>
      <c r="AC101" s="417" t="s">
        <v>555</v>
      </c>
      <c r="AD101" s="418"/>
      <c r="AE101" s="419"/>
      <c r="AF101" s="436" t="s">
        <v>101</v>
      </c>
      <c r="AG101" s="437"/>
      <c r="AH101" s="437"/>
      <c r="AI101" s="437"/>
      <c r="AJ101" s="503"/>
      <c r="AK101" s="503"/>
      <c r="AL101" s="503"/>
      <c r="AM101" s="504"/>
      <c r="AN101" s="454" t="s">
        <v>556</v>
      </c>
      <c r="AO101" s="455"/>
      <c r="AP101" s="456"/>
      <c r="AQ101" s="505" t="s">
        <v>102</v>
      </c>
      <c r="AR101" s="503"/>
      <c r="AS101" s="503"/>
      <c r="AT101" s="503"/>
      <c r="AU101" s="503"/>
      <c r="AV101" s="503"/>
      <c r="AW101" s="503"/>
      <c r="AX101" s="504"/>
      <c r="AY101" s="454" t="s">
        <v>557</v>
      </c>
      <c r="AZ101" s="455"/>
      <c r="BA101" s="456"/>
      <c r="BB101" s="505" t="s">
        <v>103</v>
      </c>
      <c r="BC101" s="503"/>
      <c r="BD101" s="503"/>
      <c r="BE101" s="503"/>
      <c r="BF101" s="503"/>
      <c r="BG101" s="503"/>
      <c r="BH101" s="503"/>
      <c r="BI101" s="503"/>
      <c r="BJ101" s="503"/>
      <c r="BK101" s="503"/>
      <c r="BL101" s="503"/>
      <c r="BM101" s="503"/>
      <c r="BN101" s="503"/>
      <c r="BO101" s="503"/>
      <c r="BP101" s="503"/>
      <c r="BQ101" s="503"/>
      <c r="BR101" s="504"/>
      <c r="BT101" s="70"/>
      <c r="BU101" s="70"/>
    </row>
    <row r="102" spans="1:194" ht="11.1" customHeight="1" x14ac:dyDescent="0.2">
      <c r="A102" s="167"/>
      <c r="D102" s="84"/>
      <c r="E102" s="31"/>
      <c r="F102" s="12"/>
      <c r="G102" s="497" t="s">
        <v>558</v>
      </c>
      <c r="H102" s="498"/>
      <c r="I102" s="499"/>
      <c r="J102" s="195" t="s">
        <v>104</v>
      </c>
      <c r="K102" s="196"/>
      <c r="L102" s="196"/>
      <c r="M102" s="196"/>
      <c r="N102" s="196"/>
      <c r="O102" s="196"/>
      <c r="P102" s="196"/>
      <c r="Q102" s="196"/>
      <c r="R102" s="196"/>
      <c r="S102" s="196"/>
      <c r="T102" s="196"/>
      <c r="U102" s="196"/>
      <c r="V102" s="196"/>
      <c r="W102" s="196"/>
      <c r="X102" s="196"/>
      <c r="Y102" s="196"/>
      <c r="Z102" s="196"/>
      <c r="AA102" s="196"/>
      <c r="AB102" s="197"/>
      <c r="AC102" s="195" t="s">
        <v>107</v>
      </c>
      <c r="AD102" s="196"/>
      <c r="AE102" s="196"/>
      <c r="AF102" s="196"/>
      <c r="AG102" s="196"/>
      <c r="AH102" s="196"/>
      <c r="AI102" s="196"/>
      <c r="AJ102" s="196"/>
      <c r="AK102" s="196"/>
      <c r="AL102" s="196"/>
      <c r="AM102" s="196"/>
      <c r="AN102" s="196"/>
      <c r="AO102" s="196"/>
      <c r="AP102" s="196"/>
      <c r="AQ102" s="196"/>
      <c r="AR102" s="196"/>
      <c r="AS102" s="196"/>
      <c r="AT102" s="196"/>
      <c r="AU102" s="196"/>
      <c r="AV102" s="196"/>
      <c r="AW102" s="196"/>
      <c r="AX102" s="196"/>
      <c r="AY102" s="196"/>
      <c r="AZ102" s="196"/>
      <c r="BA102" s="196"/>
      <c r="BB102" s="196"/>
      <c r="BC102" s="196"/>
      <c r="BD102" s="196"/>
      <c r="BE102" s="196"/>
      <c r="BF102" s="196"/>
      <c r="BG102" s="196"/>
      <c r="BH102" s="196"/>
      <c r="BI102" s="196"/>
      <c r="BJ102" s="197"/>
      <c r="BK102" s="510" t="s">
        <v>108</v>
      </c>
      <c r="BL102" s="510"/>
      <c r="BM102" s="510"/>
      <c r="BN102" s="510"/>
      <c r="BO102" s="510"/>
      <c r="BP102" s="510"/>
      <c r="BQ102" s="510"/>
      <c r="BR102" s="510"/>
      <c r="BS102" s="115"/>
      <c r="BT102" s="70"/>
      <c r="BU102" s="70"/>
    </row>
    <row r="103" spans="1:194" ht="11.1" customHeight="1" x14ac:dyDescent="0.2">
      <c r="A103" s="167">
        <v>1</v>
      </c>
      <c r="B103" s="9" t="str">
        <f>IF(A103=0,"",IF(A103=1,J103,"Empreitada: "&amp;AC103))</f>
        <v>Administração direta</v>
      </c>
      <c r="C103" s="30">
        <f>C100+ 1</f>
        <v>14</v>
      </c>
      <c r="D103" s="84">
        <v>-2</v>
      </c>
      <c r="E103" s="31"/>
      <c r="F103" s="12"/>
      <c r="G103" s="497" t="s">
        <v>559</v>
      </c>
      <c r="H103" s="498"/>
      <c r="I103" s="499"/>
      <c r="J103" s="500" t="s">
        <v>105</v>
      </c>
      <c r="K103" s="501"/>
      <c r="L103" s="501"/>
      <c r="M103" s="501"/>
      <c r="N103" s="501"/>
      <c r="O103" s="501"/>
      <c r="P103" s="501"/>
      <c r="Q103" s="424"/>
      <c r="R103" s="497" t="s">
        <v>560</v>
      </c>
      <c r="S103" s="498"/>
      <c r="T103" s="499"/>
      <c r="U103" s="500" t="s">
        <v>106</v>
      </c>
      <c r="V103" s="501"/>
      <c r="W103" s="501"/>
      <c r="X103" s="501"/>
      <c r="Y103" s="501"/>
      <c r="Z103" s="501"/>
      <c r="AA103" s="501"/>
      <c r="AB103" s="424"/>
      <c r="AC103" s="477"/>
      <c r="AD103" s="478"/>
      <c r="AE103" s="478"/>
      <c r="AF103" s="478"/>
      <c r="AG103" s="478"/>
      <c r="AH103" s="478"/>
      <c r="AI103" s="478"/>
      <c r="AJ103" s="478"/>
      <c r="AK103" s="478"/>
      <c r="AL103" s="478"/>
      <c r="AM103" s="478"/>
      <c r="AN103" s="478"/>
      <c r="AO103" s="478"/>
      <c r="AP103" s="478"/>
      <c r="AQ103" s="478"/>
      <c r="AR103" s="478"/>
      <c r="AS103" s="478"/>
      <c r="AT103" s="478"/>
      <c r="AU103" s="478"/>
      <c r="AV103" s="478"/>
      <c r="AW103" s="478"/>
      <c r="AX103" s="478"/>
      <c r="AY103" s="478"/>
      <c r="AZ103" s="478"/>
      <c r="BA103" s="478"/>
      <c r="BB103" s="478"/>
      <c r="BC103" s="478"/>
      <c r="BD103" s="478"/>
      <c r="BE103" s="478"/>
      <c r="BF103" s="478"/>
      <c r="BG103" s="478"/>
      <c r="BH103" s="478"/>
      <c r="BI103" s="478"/>
      <c r="BJ103" s="479"/>
      <c r="BK103" s="496"/>
      <c r="BL103" s="496"/>
      <c r="BM103" s="496"/>
      <c r="BN103" s="496"/>
      <c r="BO103" s="496"/>
      <c r="BP103" s="496"/>
      <c r="BQ103" s="496"/>
      <c r="BR103" s="496"/>
    </row>
    <row r="104" spans="1:194" ht="8.1" customHeight="1" x14ac:dyDescent="0.2">
      <c r="A104" s="167"/>
      <c r="D104" s="84"/>
      <c r="E104" s="31"/>
      <c r="F104" s="12"/>
      <c r="G104" s="59"/>
      <c r="O104" s="76" t="s">
        <v>109</v>
      </c>
      <c r="AH104" s="80"/>
      <c r="AW104" s="81" t="s">
        <v>110</v>
      </c>
    </row>
    <row r="105" spans="1:194" ht="11.1" customHeight="1" x14ac:dyDescent="0.2">
      <c r="A105" s="167"/>
      <c r="D105" s="84"/>
      <c r="E105" s="31"/>
      <c r="F105" s="12"/>
      <c r="G105" s="176" t="s">
        <v>111</v>
      </c>
      <c r="H105" s="177"/>
      <c r="I105" s="177"/>
      <c r="J105" s="177"/>
      <c r="K105" s="177"/>
      <c r="L105" s="177"/>
      <c r="M105" s="177"/>
      <c r="N105" s="177"/>
      <c r="O105" s="177"/>
      <c r="P105" s="177"/>
      <c r="Q105" s="177"/>
      <c r="R105" s="177"/>
      <c r="S105" s="177"/>
      <c r="T105" s="178"/>
      <c r="U105" s="176" t="s">
        <v>114</v>
      </c>
      <c r="V105" s="177"/>
      <c r="W105" s="177"/>
      <c r="X105" s="177"/>
      <c r="Y105" s="177"/>
      <c r="Z105" s="177"/>
      <c r="AA105" s="177"/>
      <c r="AB105" s="177"/>
      <c r="AC105" s="177"/>
      <c r="AD105" s="177"/>
      <c r="AE105" s="177"/>
      <c r="AF105" s="177"/>
      <c r="AG105" s="177"/>
      <c r="AH105" s="177"/>
      <c r="AI105" s="177"/>
      <c r="AJ105" s="177"/>
      <c r="AK105" s="177"/>
      <c r="AL105" s="177"/>
      <c r="AM105" s="177"/>
      <c r="AN105" s="177"/>
      <c r="AO105" s="177"/>
      <c r="AP105" s="177"/>
      <c r="AQ105" s="177"/>
      <c r="AR105" s="177"/>
      <c r="AS105" s="177"/>
      <c r="AT105" s="177"/>
      <c r="AU105" s="177"/>
      <c r="AV105" s="177"/>
      <c r="AW105" s="177"/>
      <c r="AX105" s="177"/>
      <c r="AY105" s="177"/>
      <c r="AZ105" s="177"/>
      <c r="BA105" s="177"/>
      <c r="BB105" s="177"/>
      <c r="BC105" s="177"/>
      <c r="BD105" s="177"/>
      <c r="BE105" s="177"/>
      <c r="BF105" s="177"/>
      <c r="BG105" s="177"/>
      <c r="BH105" s="177"/>
      <c r="BI105" s="177"/>
      <c r="BJ105" s="177"/>
      <c r="BK105" s="177"/>
      <c r="BL105" s="177"/>
      <c r="BM105" s="177"/>
      <c r="BN105" s="177"/>
      <c r="BO105" s="177"/>
      <c r="BP105" s="177"/>
      <c r="BQ105" s="177"/>
      <c r="BR105" s="178"/>
    </row>
    <row r="106" spans="1:194" ht="11.1" customHeight="1" x14ac:dyDescent="0.2">
      <c r="A106" s="167">
        <f>IF(AND(A107&lt;&gt;"",A108&lt;&gt;""),A107&amp; ", " &amp;A108,IF(A107&lt;&gt;"",A107,IF(A108&lt;&gt;"",A108,"Não informadas")))</f>
        <v>2</v>
      </c>
      <c r="B106" s="9" t="str">
        <f>IF(A106=0,"",IF(A106=1,X106,"Outros: "&amp;AU106))</f>
        <v xml:space="preserve">Outros: </v>
      </c>
      <c r="C106" s="30">
        <f>C103+ 1</f>
        <v>15</v>
      </c>
      <c r="D106" s="84">
        <v>3</v>
      </c>
      <c r="E106" s="31"/>
      <c r="F106" s="12"/>
      <c r="G106" s="502" t="s">
        <v>561</v>
      </c>
      <c r="H106" s="502"/>
      <c r="I106" s="502"/>
      <c r="J106" s="179" t="s">
        <v>112</v>
      </c>
      <c r="K106" s="179"/>
      <c r="L106" s="179"/>
      <c r="M106" s="179"/>
      <c r="N106" s="179"/>
      <c r="O106" s="492">
        <v>41.21</v>
      </c>
      <c r="P106" s="492"/>
      <c r="Q106" s="492"/>
      <c r="R106" s="492"/>
      <c r="S106" s="492"/>
      <c r="T106" s="492"/>
      <c r="U106" s="426" t="s">
        <v>562</v>
      </c>
      <c r="V106" s="426"/>
      <c r="W106" s="426"/>
      <c r="X106" s="179" t="s">
        <v>115</v>
      </c>
      <c r="Y106" s="179"/>
      <c r="Z106" s="179"/>
      <c r="AA106" s="179"/>
      <c r="AB106" s="179"/>
      <c r="AC106" s="416" t="s">
        <v>563</v>
      </c>
      <c r="AD106" s="416"/>
      <c r="AE106" s="416"/>
      <c r="AF106" s="416"/>
      <c r="AG106" s="422" t="s">
        <v>302</v>
      </c>
      <c r="AH106" s="423"/>
      <c r="AI106" s="423"/>
      <c r="AJ106" s="423"/>
      <c r="AK106" s="423"/>
      <c r="AL106" s="416" t="s">
        <v>564</v>
      </c>
      <c r="AM106" s="416"/>
      <c r="AN106" s="416"/>
      <c r="AO106" s="416"/>
      <c r="AP106" s="422" t="s">
        <v>116</v>
      </c>
      <c r="AQ106" s="423"/>
      <c r="AR106" s="423"/>
      <c r="AS106" s="423"/>
      <c r="AT106" s="423"/>
      <c r="AU106" s="460"/>
      <c r="AV106" s="461"/>
      <c r="AW106" s="461"/>
      <c r="AX106" s="461"/>
      <c r="AY106" s="461"/>
      <c r="AZ106" s="461"/>
      <c r="BA106" s="461"/>
      <c r="BB106" s="461"/>
      <c r="BC106" s="461"/>
      <c r="BD106" s="461"/>
      <c r="BE106" s="461"/>
      <c r="BF106" s="461"/>
      <c r="BG106" s="461"/>
      <c r="BH106" s="461"/>
      <c r="BI106" s="461"/>
      <c r="BJ106" s="461"/>
      <c r="BK106" s="461"/>
      <c r="BL106" s="461"/>
      <c r="BM106" s="461"/>
      <c r="BN106" s="461"/>
      <c r="BO106" s="461"/>
      <c r="BP106" s="461"/>
      <c r="BQ106" s="461"/>
      <c r="BR106" s="462"/>
      <c r="BS106" s="70"/>
      <c r="BT106" s="70"/>
    </row>
    <row r="107" spans="1:194" ht="11.1" customHeight="1" x14ac:dyDescent="0.2">
      <c r="A107" s="167">
        <v>2</v>
      </c>
      <c r="B107" s="9"/>
      <c r="C107" s="30">
        <f>C106+ 1</f>
        <v>16</v>
      </c>
      <c r="D107" s="84">
        <v>3</v>
      </c>
      <c r="E107" s="31"/>
      <c r="F107" s="12"/>
      <c r="G107" s="502" t="s">
        <v>565</v>
      </c>
      <c r="H107" s="502"/>
      <c r="I107" s="502"/>
      <c r="J107" s="179" t="s">
        <v>37</v>
      </c>
      <c r="K107" s="179"/>
      <c r="L107" s="179"/>
      <c r="M107" s="179"/>
      <c r="N107" s="179"/>
      <c r="O107" s="492"/>
      <c r="P107" s="492"/>
      <c r="Q107" s="492"/>
      <c r="R107" s="492"/>
      <c r="S107" s="492"/>
      <c r="T107" s="492"/>
      <c r="U107" s="426"/>
      <c r="V107" s="426"/>
      <c r="W107" s="426"/>
      <c r="X107" s="179"/>
      <c r="Y107" s="179"/>
      <c r="Z107" s="179"/>
      <c r="AA107" s="179"/>
      <c r="AB107" s="179"/>
      <c r="AC107" s="416"/>
      <c r="AD107" s="416"/>
      <c r="AE107" s="416"/>
      <c r="AF107" s="416"/>
      <c r="AG107" s="423"/>
      <c r="AH107" s="423"/>
      <c r="AI107" s="423"/>
      <c r="AJ107" s="423"/>
      <c r="AK107" s="423"/>
      <c r="AL107" s="416"/>
      <c r="AM107" s="416"/>
      <c r="AN107" s="416"/>
      <c r="AO107" s="416"/>
      <c r="AP107" s="423"/>
      <c r="AQ107" s="423"/>
      <c r="AR107" s="423"/>
      <c r="AS107" s="423"/>
      <c r="AT107" s="423"/>
      <c r="AU107" s="463"/>
      <c r="AV107" s="464"/>
      <c r="AW107" s="464"/>
      <c r="AX107" s="464"/>
      <c r="AY107" s="464"/>
      <c r="AZ107" s="464"/>
      <c r="BA107" s="464"/>
      <c r="BB107" s="464"/>
      <c r="BC107" s="464"/>
      <c r="BD107" s="464"/>
      <c r="BE107" s="464"/>
      <c r="BF107" s="464"/>
      <c r="BG107" s="464"/>
      <c r="BH107" s="464"/>
      <c r="BI107" s="464"/>
      <c r="BJ107" s="464"/>
      <c r="BK107" s="464"/>
      <c r="BL107" s="464"/>
      <c r="BM107" s="464"/>
      <c r="BN107" s="464"/>
      <c r="BO107" s="464"/>
      <c r="BP107" s="464"/>
      <c r="BQ107" s="464"/>
      <c r="BR107" s="465"/>
    </row>
    <row r="108" spans="1:194" ht="11.1" customHeight="1" x14ac:dyDescent="0.2">
      <c r="A108" s="167" t="str">
        <f>IF(AU106&lt;&gt;"",AU106,"")</f>
        <v/>
      </c>
      <c r="C108" s="30">
        <f>C107+ 1</f>
        <v>17</v>
      </c>
      <c r="D108" s="84">
        <v>-1</v>
      </c>
      <c r="E108" s="31"/>
      <c r="F108" s="12"/>
      <c r="G108" s="502" t="s">
        <v>566</v>
      </c>
      <c r="H108" s="502"/>
      <c r="I108" s="502"/>
      <c r="J108" s="254" t="s">
        <v>113</v>
      </c>
      <c r="K108" s="254"/>
      <c r="L108" s="254"/>
      <c r="M108" s="254"/>
      <c r="N108" s="254"/>
      <c r="O108" s="511">
        <f>MAX(0.001,SUM(O106:T107))</f>
        <v>41.21</v>
      </c>
      <c r="P108" s="511"/>
      <c r="Q108" s="511"/>
      <c r="R108" s="511"/>
      <c r="S108" s="511"/>
      <c r="T108" s="511"/>
      <c r="U108" s="426"/>
      <c r="V108" s="426"/>
      <c r="W108" s="426"/>
      <c r="X108" s="179"/>
      <c r="Y108" s="179"/>
      <c r="Z108" s="179"/>
      <c r="AA108" s="179"/>
      <c r="AB108" s="179"/>
      <c r="AC108" s="416"/>
      <c r="AD108" s="416"/>
      <c r="AE108" s="416"/>
      <c r="AF108" s="416"/>
      <c r="AG108" s="424"/>
      <c r="AH108" s="423"/>
      <c r="AI108" s="423"/>
      <c r="AJ108" s="423"/>
      <c r="AK108" s="423"/>
      <c r="AL108" s="416"/>
      <c r="AM108" s="416"/>
      <c r="AN108" s="416"/>
      <c r="AO108" s="416"/>
      <c r="AP108" s="424"/>
      <c r="AQ108" s="423"/>
      <c r="AR108" s="423"/>
      <c r="AS108" s="423"/>
      <c r="AT108" s="423"/>
      <c r="AU108" s="466"/>
      <c r="AV108" s="300"/>
      <c r="AW108" s="300"/>
      <c r="AX108" s="300"/>
      <c r="AY108" s="300"/>
      <c r="AZ108" s="300"/>
      <c r="BA108" s="300"/>
      <c r="BB108" s="300"/>
      <c r="BC108" s="300"/>
      <c r="BD108" s="300"/>
      <c r="BE108" s="300"/>
      <c r="BF108" s="300"/>
      <c r="BG108" s="300"/>
      <c r="BH108" s="300"/>
      <c r="BI108" s="300"/>
      <c r="BJ108" s="300"/>
      <c r="BK108" s="300"/>
      <c r="BL108" s="300"/>
      <c r="BM108" s="300"/>
      <c r="BN108" s="300"/>
      <c r="BO108" s="300"/>
      <c r="BP108" s="300"/>
      <c r="BQ108" s="300"/>
      <c r="BR108" s="467"/>
    </row>
    <row r="109" spans="1:194" ht="3.95" customHeight="1" x14ac:dyDescent="0.2">
      <c r="D109" s="84"/>
      <c r="E109" s="31"/>
      <c r="F109" s="12"/>
      <c r="G109" s="34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</row>
    <row r="110" spans="1:194" ht="11.1" customHeight="1" thickBot="1" x14ac:dyDescent="0.25">
      <c r="A110" s="82"/>
      <c r="B110" s="132"/>
      <c r="D110" s="84"/>
      <c r="E110" s="31"/>
      <c r="F110" s="157"/>
      <c r="G110" s="157" t="s">
        <v>609</v>
      </c>
      <c r="H110" s="157"/>
      <c r="I110" s="157"/>
      <c r="J110" s="157"/>
      <c r="K110" s="157"/>
      <c r="L110" s="157"/>
      <c r="M110" s="157"/>
      <c r="N110" s="157"/>
      <c r="O110" s="157"/>
      <c r="P110" s="157"/>
      <c r="Q110" s="157"/>
      <c r="R110" s="157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8"/>
      <c r="AP110" s="158"/>
      <c r="AQ110" s="158"/>
      <c r="AR110" s="158"/>
      <c r="AS110" s="158"/>
      <c r="AT110" s="158"/>
      <c r="AU110" s="158"/>
      <c r="AV110" s="158"/>
      <c r="AW110" s="158"/>
      <c r="AX110" s="158"/>
      <c r="AY110" s="158"/>
      <c r="AZ110" s="158"/>
      <c r="BA110" s="158"/>
      <c r="BB110" s="158"/>
      <c r="BC110" s="158"/>
      <c r="BD110" s="158"/>
      <c r="BE110" s="158"/>
      <c r="BF110" s="158"/>
      <c r="BG110" s="158"/>
      <c r="BH110" s="158"/>
      <c r="BI110" s="158"/>
      <c r="BJ110" s="158"/>
      <c r="BK110" s="158"/>
      <c r="BL110" s="158"/>
      <c r="BM110" s="158"/>
      <c r="BN110" s="158"/>
      <c r="BO110" s="158"/>
      <c r="BP110" s="158"/>
      <c r="BQ110" s="158"/>
      <c r="BR110" s="158"/>
      <c r="BS110" s="159"/>
      <c r="BV110" s="48"/>
      <c r="BW110" s="48"/>
      <c r="BX110" s="48"/>
      <c r="BY110" s="48"/>
      <c r="BZ110" s="48"/>
      <c r="CA110" s="48"/>
      <c r="CB110" s="48"/>
      <c r="CC110" s="48"/>
      <c r="CD110" s="48"/>
      <c r="CE110" s="48"/>
      <c r="CF110" s="48"/>
      <c r="CG110" s="48"/>
      <c r="CH110" s="48"/>
      <c r="CI110" s="48"/>
      <c r="CJ110" s="48"/>
      <c r="CK110" s="48"/>
      <c r="CL110" s="48"/>
      <c r="CM110" s="48"/>
      <c r="CN110" s="48"/>
      <c r="CO110" s="48"/>
      <c r="CP110" s="48"/>
      <c r="CQ110" s="48"/>
      <c r="CR110" s="48"/>
      <c r="CS110" s="48"/>
      <c r="CT110" s="48"/>
      <c r="CU110" s="48"/>
      <c r="CV110" s="48"/>
      <c r="CW110" s="48"/>
      <c r="CX110" s="48"/>
      <c r="CY110" s="48"/>
      <c r="CZ110" s="48"/>
      <c r="DA110" s="48"/>
      <c r="DB110" s="48"/>
      <c r="DC110" s="48"/>
      <c r="DD110" s="48"/>
      <c r="DE110" s="48"/>
      <c r="DF110" s="48"/>
      <c r="DG110" s="48"/>
      <c r="DH110" s="48"/>
      <c r="DI110" s="48"/>
      <c r="DJ110" s="48"/>
      <c r="DK110" s="48"/>
      <c r="DL110" s="48"/>
      <c r="DM110" s="48"/>
      <c r="DN110" s="48"/>
      <c r="DO110" s="48"/>
      <c r="DP110" s="48"/>
      <c r="DQ110" s="48"/>
      <c r="DR110" s="48"/>
      <c r="DS110" s="48"/>
      <c r="DT110" s="48"/>
      <c r="DU110" s="48"/>
      <c r="DV110" s="48"/>
      <c r="DW110" s="48"/>
      <c r="DX110" s="48"/>
      <c r="DY110" s="48"/>
      <c r="DZ110" s="48"/>
      <c r="EA110" s="48"/>
      <c r="EB110" s="48"/>
      <c r="EC110" s="48"/>
      <c r="ED110" s="48"/>
      <c r="EE110" s="48"/>
      <c r="EF110" s="48"/>
      <c r="EG110" s="48"/>
      <c r="EH110" s="48"/>
      <c r="EI110" s="48"/>
      <c r="EJ110" s="48"/>
      <c r="EK110" s="48"/>
      <c r="EL110" s="48"/>
      <c r="EM110" s="48"/>
      <c r="EN110" s="48"/>
      <c r="EO110" s="48"/>
      <c r="EP110" s="48"/>
      <c r="EQ110" s="48"/>
      <c r="ER110" s="48"/>
      <c r="ES110" s="48"/>
      <c r="ET110" s="48"/>
      <c r="EU110" s="48"/>
      <c r="EV110" s="48"/>
      <c r="EW110" s="48"/>
      <c r="EX110" s="48"/>
      <c r="EY110" s="48"/>
      <c r="EZ110" s="48"/>
      <c r="FA110" s="48"/>
      <c r="FB110" s="48"/>
      <c r="FC110" s="48"/>
      <c r="FD110" s="48"/>
      <c r="FE110" s="48"/>
      <c r="FF110" s="48"/>
      <c r="FG110" s="48"/>
      <c r="FH110" s="48"/>
      <c r="FI110" s="48"/>
      <c r="FJ110" s="48"/>
      <c r="FK110" s="48"/>
      <c r="FL110" s="48"/>
      <c r="FM110" s="48"/>
      <c r="FN110" s="48"/>
      <c r="FO110" s="48"/>
      <c r="FP110" s="48"/>
      <c r="FQ110" s="48"/>
      <c r="FR110" s="48"/>
      <c r="FS110" s="48"/>
      <c r="FT110" s="48"/>
      <c r="FU110" s="48"/>
      <c r="FV110" s="48"/>
      <c r="FW110" s="48"/>
      <c r="FX110" s="48"/>
      <c r="FY110" s="48"/>
      <c r="FZ110" s="48"/>
      <c r="GA110" s="48"/>
      <c r="GB110" s="48"/>
      <c r="GC110" s="48"/>
      <c r="GD110" s="48"/>
      <c r="GE110" s="48"/>
      <c r="GF110" s="48"/>
      <c r="GG110" s="48"/>
      <c r="GH110" s="48"/>
      <c r="GI110" s="48"/>
      <c r="GJ110" s="48"/>
      <c r="GK110" s="48"/>
      <c r="GL110" s="48"/>
    </row>
    <row r="111" spans="1:194" ht="3.95" customHeight="1" x14ac:dyDescent="0.2">
      <c r="D111" s="133"/>
      <c r="E111" s="31"/>
      <c r="F111" s="1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12"/>
      <c r="BV111" s="48"/>
      <c r="BW111" s="48"/>
      <c r="BX111" s="48"/>
      <c r="BY111" s="48"/>
      <c r="BZ111" s="48"/>
      <c r="CA111" s="48"/>
      <c r="CB111" s="48"/>
      <c r="CC111" s="48"/>
      <c r="CD111" s="48"/>
      <c r="CE111" s="48"/>
      <c r="CF111" s="48"/>
      <c r="CG111" s="48"/>
      <c r="CH111" s="48"/>
      <c r="CI111" s="48"/>
      <c r="CJ111" s="48"/>
      <c r="CK111" s="48"/>
      <c r="CL111" s="48"/>
      <c r="CM111" s="48"/>
      <c r="CN111" s="48"/>
      <c r="CO111" s="48"/>
      <c r="CP111" s="48"/>
      <c r="CQ111" s="48"/>
      <c r="CR111" s="48"/>
      <c r="CS111" s="48"/>
      <c r="CT111" s="48"/>
      <c r="CU111" s="48"/>
      <c r="CV111" s="48"/>
      <c r="CW111" s="48"/>
      <c r="CX111" s="48"/>
      <c r="CY111" s="48"/>
      <c r="CZ111" s="48"/>
      <c r="DA111" s="48"/>
      <c r="DB111" s="48"/>
      <c r="DC111" s="48"/>
      <c r="DD111" s="48"/>
      <c r="DE111" s="48"/>
      <c r="DF111" s="48"/>
      <c r="DG111" s="48"/>
      <c r="DH111" s="48"/>
      <c r="DI111" s="48"/>
      <c r="DJ111" s="48"/>
      <c r="DK111" s="48"/>
      <c r="DL111" s="48"/>
      <c r="DM111" s="48"/>
      <c r="DN111" s="48"/>
      <c r="DO111" s="48"/>
      <c r="DP111" s="48"/>
      <c r="DQ111" s="48"/>
      <c r="DR111" s="48"/>
      <c r="DS111" s="48"/>
      <c r="DT111" s="48"/>
      <c r="DU111" s="48"/>
      <c r="DV111" s="48"/>
      <c r="DW111" s="48"/>
      <c r="DX111" s="48"/>
      <c r="DY111" s="48"/>
      <c r="DZ111" s="48"/>
      <c r="EA111" s="48"/>
      <c r="EB111" s="48"/>
      <c r="EC111" s="48"/>
      <c r="ED111" s="48"/>
      <c r="EE111" s="48"/>
      <c r="EF111" s="48"/>
      <c r="EG111" s="48"/>
      <c r="EH111" s="48"/>
      <c r="EI111" s="48"/>
      <c r="EJ111" s="48"/>
      <c r="EK111" s="48"/>
      <c r="EL111" s="48"/>
      <c r="EM111" s="48"/>
      <c r="EN111" s="48"/>
      <c r="EO111" s="48"/>
      <c r="EP111" s="48"/>
      <c r="EQ111" s="48"/>
      <c r="ER111" s="48"/>
      <c r="ES111" s="48"/>
      <c r="ET111" s="48"/>
      <c r="EU111" s="48"/>
      <c r="EV111" s="48"/>
      <c r="EW111" s="48"/>
      <c r="EX111" s="48"/>
      <c r="EY111" s="48"/>
      <c r="EZ111" s="48"/>
      <c r="FA111" s="48"/>
      <c r="FB111" s="48"/>
      <c r="FC111" s="48"/>
      <c r="FD111" s="48"/>
      <c r="FE111" s="48"/>
      <c r="FF111" s="48"/>
      <c r="FG111" s="48"/>
      <c r="FH111" s="48"/>
      <c r="FI111" s="48"/>
      <c r="FJ111" s="48"/>
      <c r="FK111" s="48"/>
      <c r="FL111" s="48"/>
      <c r="FM111" s="48"/>
      <c r="FN111" s="48"/>
      <c r="FO111" s="48"/>
      <c r="FP111" s="48"/>
      <c r="FQ111" s="48"/>
      <c r="FR111" s="48"/>
      <c r="FS111" s="48"/>
      <c r="FT111" s="48"/>
      <c r="FU111" s="48"/>
      <c r="FV111" s="48"/>
      <c r="FW111" s="48"/>
      <c r="FX111" s="48"/>
      <c r="FY111" s="48"/>
      <c r="FZ111" s="48"/>
      <c r="GA111" s="48"/>
      <c r="GB111" s="48"/>
      <c r="GC111" s="48"/>
      <c r="GD111" s="48"/>
      <c r="GE111" s="48"/>
      <c r="GF111" s="48"/>
      <c r="GG111" s="48"/>
      <c r="GH111" s="48"/>
      <c r="GI111" s="48"/>
      <c r="GJ111" s="48"/>
      <c r="GK111" s="48"/>
      <c r="GL111" s="48"/>
    </row>
    <row r="112" spans="1:194" ht="11.1" customHeight="1" x14ac:dyDescent="0.2">
      <c r="D112" s="133"/>
      <c r="E112" s="31"/>
      <c r="F112" s="40"/>
      <c r="G112" s="176" t="s">
        <v>117</v>
      </c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177"/>
      <c r="V112" s="177"/>
      <c r="W112" s="177"/>
      <c r="X112" s="177"/>
      <c r="Y112" s="177"/>
      <c r="Z112" s="177"/>
      <c r="AA112" s="177"/>
      <c r="AB112" s="177"/>
      <c r="AC112" s="177"/>
      <c r="AD112" s="177"/>
      <c r="AE112" s="177"/>
      <c r="AF112" s="177"/>
      <c r="AG112" s="177"/>
      <c r="AH112" s="177"/>
      <c r="AI112" s="177"/>
      <c r="AJ112" s="177"/>
      <c r="AK112" s="177"/>
      <c r="AL112" s="177"/>
      <c r="AM112" s="177"/>
      <c r="AN112" s="177"/>
      <c r="AO112" s="177"/>
      <c r="AP112" s="177"/>
      <c r="AQ112" s="177"/>
      <c r="AR112" s="177"/>
      <c r="AS112" s="177"/>
      <c r="AT112" s="177"/>
      <c r="AU112" s="177"/>
      <c r="AV112" s="177"/>
      <c r="AW112" s="177"/>
      <c r="AX112" s="177"/>
      <c r="AY112" s="177"/>
      <c r="AZ112" s="177"/>
      <c r="BA112" s="177"/>
      <c r="BB112" s="177"/>
      <c r="BC112" s="177"/>
      <c r="BD112" s="177"/>
      <c r="BE112" s="177"/>
      <c r="BF112" s="177"/>
      <c r="BG112" s="177"/>
      <c r="BH112" s="177"/>
      <c r="BI112" s="177"/>
      <c r="BJ112" s="177"/>
      <c r="BK112" s="177"/>
      <c r="BL112" s="177"/>
      <c r="BM112" s="177"/>
      <c r="BN112" s="177"/>
      <c r="BO112" s="177"/>
      <c r="BP112" s="177"/>
      <c r="BQ112" s="177"/>
      <c r="BR112" s="178"/>
      <c r="BV112" s="48"/>
      <c r="BW112" s="48"/>
      <c r="BX112" s="48"/>
      <c r="BY112" s="48"/>
      <c r="BZ112" s="48"/>
      <c r="CA112" s="48"/>
      <c r="CB112" s="48"/>
      <c r="CC112" s="48"/>
      <c r="CD112" s="48"/>
      <c r="CE112" s="48"/>
      <c r="CF112" s="48"/>
      <c r="CG112" s="48"/>
      <c r="CH112" s="48"/>
      <c r="CI112" s="48"/>
      <c r="CJ112" s="48"/>
      <c r="CK112" s="48"/>
      <c r="CL112" s="48"/>
      <c r="CM112" s="48"/>
      <c r="CN112" s="48"/>
      <c r="CO112" s="48"/>
      <c r="CP112" s="48"/>
      <c r="CQ112" s="48"/>
      <c r="CR112" s="48"/>
      <c r="CS112" s="48"/>
      <c r="CT112" s="48"/>
      <c r="CU112" s="48"/>
      <c r="CV112" s="48"/>
      <c r="CW112" s="48"/>
      <c r="CX112" s="48"/>
      <c r="CY112" s="48"/>
      <c r="CZ112" s="48"/>
      <c r="DA112" s="48"/>
      <c r="DB112" s="48"/>
      <c r="DC112" s="48"/>
      <c r="DD112" s="48"/>
      <c r="DE112" s="48"/>
      <c r="DF112" s="48"/>
      <c r="DG112" s="48"/>
      <c r="DH112" s="48"/>
      <c r="DI112" s="48"/>
      <c r="DJ112" s="48"/>
      <c r="DK112" s="48"/>
      <c r="DL112" s="48"/>
      <c r="DM112" s="48"/>
      <c r="DN112" s="48"/>
      <c r="DO112" s="48"/>
      <c r="DP112" s="48"/>
      <c r="DQ112" s="48"/>
      <c r="DR112" s="48"/>
      <c r="DS112" s="48"/>
      <c r="DT112" s="48"/>
      <c r="DU112" s="48"/>
      <c r="DV112" s="48"/>
      <c r="DW112" s="48"/>
      <c r="DX112" s="48"/>
      <c r="DY112" s="48"/>
      <c r="DZ112" s="48"/>
      <c r="EA112" s="48"/>
      <c r="EB112" s="48"/>
      <c r="EC112" s="48"/>
      <c r="ED112" s="48"/>
      <c r="EE112" s="48"/>
      <c r="EF112" s="48"/>
      <c r="EG112" s="48"/>
      <c r="EH112" s="48"/>
      <c r="EI112" s="48"/>
      <c r="EJ112" s="48"/>
      <c r="EK112" s="48"/>
      <c r="EL112" s="48"/>
      <c r="EM112" s="48"/>
      <c r="EN112" s="48"/>
      <c r="EO112" s="48"/>
      <c r="EP112" s="48"/>
      <c r="EQ112" s="48"/>
      <c r="ER112" s="48"/>
      <c r="ES112" s="48"/>
      <c r="ET112" s="48"/>
      <c r="EU112" s="48"/>
      <c r="EV112" s="48"/>
      <c r="EW112" s="48"/>
      <c r="EX112" s="48"/>
      <c r="EY112" s="48"/>
      <c r="EZ112" s="48"/>
      <c r="FA112" s="48"/>
      <c r="FB112" s="48"/>
      <c r="FC112" s="48"/>
      <c r="FD112" s="48"/>
      <c r="FE112" s="48"/>
      <c r="FF112" s="48"/>
      <c r="FG112" s="48"/>
      <c r="FH112" s="48"/>
      <c r="FI112" s="48"/>
      <c r="FJ112" s="48"/>
      <c r="FK112" s="48"/>
      <c r="FL112" s="48"/>
      <c r="FM112" s="48"/>
      <c r="FN112" s="48"/>
      <c r="FO112" s="48"/>
      <c r="FP112" s="48"/>
      <c r="FQ112" s="48"/>
      <c r="FR112" s="48"/>
      <c r="FS112" s="48"/>
      <c r="FT112" s="48"/>
      <c r="FU112" s="48"/>
      <c r="FV112" s="48"/>
      <c r="FW112" s="48"/>
      <c r="FX112" s="48"/>
      <c r="FY112" s="48"/>
      <c r="FZ112" s="48"/>
      <c r="GA112" s="48"/>
      <c r="GB112" s="48"/>
      <c r="GC112" s="48"/>
      <c r="GD112" s="48"/>
      <c r="GE112" s="48"/>
      <c r="GF112" s="48"/>
      <c r="GG112" s="48"/>
      <c r="GH112" s="48"/>
      <c r="GI112" s="48"/>
      <c r="GJ112" s="48"/>
      <c r="GK112" s="48"/>
      <c r="GL112" s="48"/>
    </row>
    <row r="113" spans="1:194" ht="11.1" customHeight="1" x14ac:dyDescent="0.2">
      <c r="D113" s="133"/>
      <c r="E113" s="31"/>
      <c r="F113" s="40"/>
      <c r="G113" s="432" t="s">
        <v>542</v>
      </c>
      <c r="H113" s="433"/>
      <c r="I113" s="433"/>
      <c r="J113" s="433"/>
      <c r="K113" s="433"/>
      <c r="L113" s="433"/>
      <c r="M113" s="433"/>
      <c r="N113" s="433"/>
      <c r="O113" s="433"/>
      <c r="P113" s="433"/>
      <c r="Q113" s="433"/>
      <c r="R113" s="433"/>
      <c r="S113" s="433"/>
      <c r="T113" s="433"/>
      <c r="U113" s="433"/>
      <c r="V113" s="433"/>
      <c r="W113" s="433"/>
      <c r="X113" s="433"/>
      <c r="Y113" s="433"/>
      <c r="Z113" s="433"/>
      <c r="AA113" s="433"/>
      <c r="AB113" s="433"/>
      <c r="AC113" s="433"/>
      <c r="AD113" s="433"/>
      <c r="AE113" s="433"/>
      <c r="AF113" s="433"/>
      <c r="AG113" s="433"/>
      <c r="AH113" s="433"/>
      <c r="AI113" s="433"/>
      <c r="AJ113" s="433"/>
      <c r="AK113" s="433"/>
      <c r="AL113" s="433"/>
      <c r="AM113" s="433"/>
      <c r="AN113" s="433"/>
      <c r="AO113" s="433"/>
      <c r="AP113" s="433"/>
      <c r="AQ113" s="433"/>
      <c r="AR113" s="433"/>
      <c r="AS113" s="433"/>
      <c r="AT113" s="433"/>
      <c r="AU113" s="433"/>
      <c r="AV113" s="433"/>
      <c r="AW113" s="433"/>
      <c r="AX113" s="433"/>
      <c r="AY113" s="433"/>
      <c r="AZ113" s="433"/>
      <c r="BA113" s="433"/>
      <c r="BB113" s="433"/>
      <c r="BC113" s="433"/>
      <c r="BD113" s="433"/>
      <c r="BE113" s="433"/>
      <c r="BF113" s="433"/>
      <c r="BG113" s="433"/>
      <c r="BH113" s="433"/>
      <c r="BI113" s="433"/>
      <c r="BJ113" s="433"/>
      <c r="BK113" s="433"/>
      <c r="BL113" s="433"/>
      <c r="BM113" s="433"/>
      <c r="BN113" s="433"/>
      <c r="BO113" s="433"/>
      <c r="BP113" s="433"/>
      <c r="BQ113" s="433"/>
      <c r="BR113" s="434"/>
      <c r="BV113" s="48"/>
      <c r="BW113" s="48"/>
      <c r="BX113" s="48"/>
      <c r="BY113" s="48"/>
      <c r="BZ113" s="48"/>
      <c r="CA113" s="48"/>
      <c r="CB113" s="48"/>
      <c r="CC113" s="48"/>
      <c r="CD113" s="48"/>
      <c r="CE113" s="48"/>
      <c r="CF113" s="48"/>
      <c r="CG113" s="48"/>
      <c r="CH113" s="48"/>
      <c r="CI113" s="48"/>
      <c r="CJ113" s="48"/>
      <c r="CK113" s="48"/>
      <c r="CL113" s="48"/>
      <c r="CM113" s="48"/>
      <c r="CN113" s="48"/>
      <c r="CO113" s="48"/>
      <c r="CP113" s="48"/>
      <c r="CQ113" s="48"/>
      <c r="CR113" s="48"/>
      <c r="CS113" s="48"/>
      <c r="CT113" s="48"/>
      <c r="CU113" s="48"/>
      <c r="CV113" s="48"/>
      <c r="CW113" s="48"/>
      <c r="CX113" s="48"/>
      <c r="CY113" s="48"/>
      <c r="CZ113" s="48"/>
      <c r="DA113" s="48"/>
      <c r="DB113" s="48"/>
      <c r="DC113" s="48"/>
      <c r="DD113" s="48"/>
      <c r="DE113" s="48"/>
      <c r="DF113" s="48"/>
      <c r="DG113" s="48"/>
      <c r="DH113" s="48"/>
      <c r="DI113" s="48"/>
      <c r="DJ113" s="48"/>
      <c r="DK113" s="48"/>
      <c r="DL113" s="48"/>
      <c r="DM113" s="48"/>
      <c r="DN113" s="48"/>
      <c r="DO113" s="48"/>
      <c r="DP113" s="48"/>
      <c r="DQ113" s="48"/>
      <c r="DR113" s="48"/>
      <c r="DS113" s="48"/>
      <c r="DT113" s="48"/>
      <c r="DU113" s="48"/>
      <c r="DV113" s="48"/>
      <c r="DW113" s="48"/>
      <c r="DX113" s="48"/>
      <c r="DY113" s="48"/>
      <c r="DZ113" s="48"/>
      <c r="EA113" s="48"/>
      <c r="EB113" s="48"/>
      <c r="EC113" s="48"/>
      <c r="ED113" s="48"/>
      <c r="EE113" s="48"/>
      <c r="EF113" s="48"/>
      <c r="EG113" s="48"/>
      <c r="EH113" s="48"/>
      <c r="EI113" s="48"/>
      <c r="EJ113" s="48"/>
      <c r="EK113" s="48"/>
      <c r="EL113" s="48"/>
      <c r="EM113" s="48"/>
      <c r="EN113" s="48"/>
      <c r="EO113" s="48"/>
      <c r="EP113" s="48"/>
      <c r="EQ113" s="48"/>
      <c r="ER113" s="48"/>
      <c r="ES113" s="48"/>
      <c r="ET113" s="48"/>
      <c r="EU113" s="48"/>
      <c r="EV113" s="48"/>
      <c r="EW113" s="48"/>
      <c r="EX113" s="48"/>
      <c r="EY113" s="48"/>
      <c r="EZ113" s="48"/>
      <c r="FA113" s="48"/>
      <c r="FB113" s="48"/>
      <c r="FC113" s="48"/>
      <c r="FD113" s="48"/>
      <c r="FE113" s="48"/>
      <c r="FF113" s="48"/>
      <c r="FG113" s="48"/>
      <c r="FH113" s="48"/>
      <c r="FI113" s="48"/>
      <c r="FJ113" s="48"/>
      <c r="FK113" s="48"/>
      <c r="FL113" s="48"/>
      <c r="FM113" s="48"/>
      <c r="FN113" s="48"/>
      <c r="FO113" s="48"/>
      <c r="FP113" s="48"/>
      <c r="FQ113" s="48"/>
      <c r="FR113" s="48"/>
      <c r="FS113" s="48"/>
      <c r="FT113" s="48"/>
      <c r="FU113" s="48"/>
      <c r="FV113" s="48"/>
      <c r="FW113" s="48"/>
      <c r="FX113" s="48"/>
      <c r="FY113" s="48"/>
      <c r="FZ113" s="48"/>
      <c r="GA113" s="48"/>
      <c r="GB113" s="48"/>
      <c r="GC113" s="48"/>
      <c r="GD113" s="48"/>
      <c r="GE113" s="48"/>
      <c r="GF113" s="48"/>
      <c r="GG113" s="48"/>
      <c r="GH113" s="48"/>
      <c r="GI113" s="48"/>
      <c r="GJ113" s="48"/>
      <c r="GK113" s="48"/>
      <c r="GL113" s="48"/>
    </row>
    <row r="114" spans="1:194" s="44" customFormat="1" ht="12" customHeight="1" x14ac:dyDescent="0.2">
      <c r="A114" s="41"/>
      <c r="B114" s="37"/>
      <c r="C114" s="30"/>
      <c r="D114" s="30"/>
      <c r="E114" s="42"/>
      <c r="F114" s="43"/>
      <c r="G114" s="312" t="s">
        <v>118</v>
      </c>
      <c r="H114" s="312"/>
      <c r="I114" s="312"/>
      <c r="J114" s="312"/>
      <c r="K114" s="307" t="s">
        <v>119</v>
      </c>
      <c r="L114" s="307"/>
      <c r="M114" s="307"/>
      <c r="N114" s="307"/>
      <c r="O114" s="307"/>
      <c r="P114" s="307"/>
      <c r="Q114" s="307"/>
      <c r="R114" s="307"/>
      <c r="S114" s="307"/>
      <c r="T114" s="307"/>
      <c r="U114" s="307"/>
      <c r="V114" s="307"/>
      <c r="W114" s="307"/>
      <c r="X114" s="307"/>
      <c r="Y114" s="307"/>
      <c r="Z114" s="307" t="s">
        <v>120</v>
      </c>
      <c r="AA114" s="307"/>
      <c r="AB114" s="304" t="s">
        <v>121</v>
      </c>
      <c r="AC114" s="304"/>
      <c r="AD114" s="304"/>
      <c r="AE114" s="304"/>
      <c r="AF114" s="431" t="s">
        <v>122</v>
      </c>
      <c r="AG114" s="431"/>
      <c r="AH114" s="431"/>
      <c r="AI114" s="431"/>
      <c r="AJ114" s="431"/>
      <c r="AK114" s="431" t="s">
        <v>123</v>
      </c>
      <c r="AL114" s="431"/>
      <c r="AM114" s="431"/>
      <c r="AN114" s="431"/>
      <c r="AO114" s="431"/>
      <c r="AP114" s="431"/>
      <c r="AQ114" s="431"/>
      <c r="AR114" s="428" t="s">
        <v>124</v>
      </c>
      <c r="AS114" s="428"/>
      <c r="AT114" s="450" t="s">
        <v>577</v>
      </c>
      <c r="AU114" s="450"/>
      <c r="AV114" s="450"/>
      <c r="AW114" s="450"/>
      <c r="AX114" s="450"/>
      <c r="AY114" s="450"/>
      <c r="AZ114" s="450"/>
      <c r="BA114" s="450"/>
      <c r="BB114" s="450"/>
      <c r="BC114" s="450"/>
      <c r="BD114" s="450"/>
      <c r="BE114" s="450"/>
      <c r="BF114" s="450"/>
      <c r="BG114" s="450"/>
      <c r="BH114" s="450"/>
      <c r="BI114" s="450"/>
      <c r="BJ114" s="450"/>
      <c r="BK114" s="450"/>
      <c r="BL114" s="450"/>
      <c r="BM114" s="450"/>
      <c r="BN114" s="450"/>
      <c r="BO114" s="450"/>
      <c r="BP114" s="450"/>
      <c r="BQ114" s="450"/>
      <c r="BR114" s="450"/>
      <c r="BS114" s="35"/>
      <c r="BT114" s="35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  <c r="CH114" s="48"/>
      <c r="CI114" s="48"/>
      <c r="CJ114" s="48"/>
      <c r="CK114" s="48"/>
      <c r="CL114" s="48"/>
      <c r="CM114" s="48"/>
      <c r="CN114" s="48"/>
      <c r="CO114" s="48"/>
      <c r="CP114" s="48"/>
      <c r="CQ114" s="48"/>
      <c r="CR114" s="48"/>
      <c r="CS114" s="48"/>
      <c r="CT114" s="48"/>
      <c r="CU114" s="48"/>
      <c r="CV114" s="48"/>
      <c r="CW114" s="48"/>
      <c r="CX114" s="48"/>
      <c r="CY114" s="48"/>
      <c r="CZ114" s="48"/>
      <c r="DA114" s="48"/>
      <c r="DB114" s="48"/>
      <c r="DC114" s="48"/>
      <c r="DD114" s="48"/>
      <c r="DE114" s="48"/>
      <c r="DF114" s="48"/>
      <c r="DG114" s="48"/>
      <c r="DH114" s="48"/>
      <c r="DI114" s="48"/>
      <c r="DJ114" s="48"/>
      <c r="DK114" s="48"/>
      <c r="DL114" s="48"/>
      <c r="DM114" s="48"/>
      <c r="DN114" s="48"/>
      <c r="DO114" s="48"/>
      <c r="DP114" s="48"/>
      <c r="DQ114" s="48"/>
      <c r="DR114" s="48"/>
      <c r="DS114" s="48"/>
      <c r="DT114" s="48"/>
      <c r="DU114" s="48"/>
      <c r="DV114" s="48"/>
      <c r="DW114" s="48"/>
      <c r="DX114" s="48"/>
      <c r="DY114" s="48"/>
      <c r="DZ114" s="48"/>
      <c r="EA114" s="48"/>
      <c r="EB114" s="48"/>
      <c r="EC114" s="48"/>
      <c r="ED114" s="48"/>
      <c r="EE114" s="48"/>
      <c r="EF114" s="48"/>
      <c r="EG114" s="48"/>
      <c r="EH114" s="48"/>
      <c r="EI114" s="48"/>
      <c r="EJ114" s="48"/>
      <c r="EK114" s="48"/>
      <c r="EL114" s="48"/>
      <c r="EM114" s="48"/>
      <c r="EN114" s="48"/>
      <c r="EO114" s="48"/>
      <c r="EP114" s="48"/>
      <c r="EQ114" s="48"/>
      <c r="ER114" s="48"/>
      <c r="ES114" s="48"/>
      <c r="ET114" s="48"/>
      <c r="EU114" s="48"/>
      <c r="EV114" s="48"/>
      <c r="EW114" s="48"/>
      <c r="EX114" s="48"/>
      <c r="EY114" s="48"/>
      <c r="EZ114" s="48"/>
      <c r="FA114" s="48"/>
      <c r="FB114" s="48"/>
      <c r="FC114" s="48"/>
      <c r="FD114" s="48"/>
      <c r="FE114" s="48"/>
      <c r="FF114" s="48"/>
      <c r="FG114" s="48"/>
      <c r="FH114" s="48"/>
      <c r="FI114" s="48"/>
      <c r="FJ114" s="48"/>
      <c r="FK114" s="48"/>
      <c r="FL114" s="48"/>
      <c r="FM114" s="48"/>
      <c r="FN114" s="48"/>
      <c r="FO114" s="48"/>
      <c r="FP114" s="48"/>
      <c r="FQ114" s="48"/>
      <c r="FR114" s="48"/>
      <c r="FS114" s="48"/>
      <c r="FT114" s="48"/>
      <c r="FU114" s="48"/>
      <c r="FV114" s="48"/>
      <c r="FW114" s="48"/>
      <c r="FX114" s="48"/>
      <c r="FY114" s="48"/>
      <c r="FZ114" s="48"/>
      <c r="GA114" s="48"/>
      <c r="GB114" s="48"/>
      <c r="GC114" s="48"/>
      <c r="GD114" s="48"/>
      <c r="GE114" s="48"/>
      <c r="GF114" s="48"/>
      <c r="GG114" s="48"/>
      <c r="GH114" s="48"/>
      <c r="GI114" s="48"/>
      <c r="GJ114" s="48"/>
      <c r="GK114" s="48"/>
      <c r="GL114" s="48"/>
    </row>
    <row r="115" spans="1:194" s="44" customFormat="1" ht="11.45" customHeight="1" x14ac:dyDescent="0.2">
      <c r="A115" s="41"/>
      <c r="B115" s="37"/>
      <c r="C115" s="84"/>
      <c r="D115" s="30"/>
      <c r="E115" s="42"/>
      <c r="G115" s="427"/>
      <c r="H115" s="427"/>
      <c r="I115" s="427"/>
      <c r="J115" s="427"/>
      <c r="K115" s="429"/>
      <c r="L115" s="429"/>
      <c r="M115" s="429"/>
      <c r="N115" s="429"/>
      <c r="O115" s="429"/>
      <c r="P115" s="429"/>
      <c r="Q115" s="429"/>
      <c r="R115" s="429"/>
      <c r="S115" s="429"/>
      <c r="T115" s="429"/>
      <c r="U115" s="429"/>
      <c r="V115" s="429"/>
      <c r="W115" s="429"/>
      <c r="X115" s="429"/>
      <c r="Y115" s="429"/>
      <c r="Z115" s="429"/>
      <c r="AA115" s="429"/>
      <c r="AB115" s="430"/>
      <c r="AC115" s="430"/>
      <c r="AD115" s="430"/>
      <c r="AE115" s="430"/>
      <c r="AF115" s="425" t="s">
        <v>125</v>
      </c>
      <c r="AG115" s="425"/>
      <c r="AH115" s="425"/>
      <c r="AI115" s="425"/>
      <c r="AJ115" s="425"/>
      <c r="AK115" s="425" t="s">
        <v>125</v>
      </c>
      <c r="AL115" s="425"/>
      <c r="AM115" s="425"/>
      <c r="AN115" s="425"/>
      <c r="AO115" s="425"/>
      <c r="AP115" s="425"/>
      <c r="AQ115" s="425"/>
      <c r="AR115" s="452" t="s">
        <v>126</v>
      </c>
      <c r="AS115" s="452"/>
      <c r="AT115" s="451"/>
      <c r="AU115" s="451"/>
      <c r="AV115" s="451"/>
      <c r="AW115" s="451"/>
      <c r="AX115" s="451"/>
      <c r="AY115" s="451"/>
      <c r="AZ115" s="451"/>
      <c r="BA115" s="451"/>
      <c r="BB115" s="451"/>
      <c r="BC115" s="451"/>
      <c r="BD115" s="451"/>
      <c r="BE115" s="451"/>
      <c r="BF115" s="451"/>
      <c r="BG115" s="451"/>
      <c r="BH115" s="451"/>
      <c r="BI115" s="451"/>
      <c r="BJ115" s="451"/>
      <c r="BK115" s="451"/>
      <c r="BL115" s="451"/>
      <c r="BM115" s="451"/>
      <c r="BN115" s="451"/>
      <c r="BO115" s="451"/>
      <c r="BP115" s="451"/>
      <c r="BQ115" s="451"/>
      <c r="BR115" s="451"/>
      <c r="BV115" s="48"/>
      <c r="BW115" s="48"/>
      <c r="BX115" s="48"/>
      <c r="BY115" s="48"/>
      <c r="BZ115" s="48"/>
      <c r="CA115" s="48"/>
      <c r="CB115" s="48"/>
      <c r="CC115" s="48"/>
      <c r="CD115" s="48"/>
      <c r="CE115" s="48"/>
      <c r="CF115" s="48"/>
      <c r="CG115" s="48"/>
      <c r="CH115" s="48"/>
      <c r="CI115" s="48"/>
      <c r="CJ115" s="48"/>
      <c r="CK115" s="48"/>
      <c r="CL115" s="48"/>
      <c r="CM115" s="48"/>
      <c r="CN115" s="48"/>
      <c r="CO115" s="48"/>
      <c r="CP115" s="48"/>
      <c r="CQ115" s="48"/>
      <c r="CR115" s="48"/>
      <c r="CS115" s="48"/>
      <c r="CT115" s="48"/>
      <c r="CU115" s="48"/>
      <c r="CV115" s="48"/>
      <c r="CW115" s="48"/>
      <c r="CX115" s="48"/>
      <c r="CY115" s="48"/>
      <c r="CZ115" s="48"/>
      <c r="DA115" s="48"/>
      <c r="DB115" s="48"/>
      <c r="DC115" s="48"/>
      <c r="DD115" s="48"/>
      <c r="DE115" s="48"/>
      <c r="DF115" s="48"/>
      <c r="DG115" s="48"/>
      <c r="DH115" s="48"/>
      <c r="DI115" s="48"/>
      <c r="DJ115" s="48"/>
      <c r="DK115" s="48"/>
      <c r="DL115" s="48"/>
      <c r="DM115" s="48"/>
      <c r="DN115" s="48"/>
      <c r="DO115" s="48"/>
      <c r="DP115" s="48"/>
      <c r="DQ115" s="48"/>
      <c r="DR115" s="48"/>
      <c r="DS115" s="48"/>
      <c r="DT115" s="48"/>
      <c r="DU115" s="48"/>
      <c r="DV115" s="48"/>
      <c r="DW115" s="48"/>
      <c r="DX115" s="48"/>
      <c r="DY115" s="48"/>
      <c r="DZ115" s="48"/>
      <c r="EA115" s="48"/>
      <c r="EB115" s="48"/>
      <c r="EC115" s="48"/>
      <c r="ED115" s="48"/>
      <c r="EE115" s="48"/>
      <c r="EF115" s="48"/>
      <c r="EG115" s="48"/>
      <c r="EH115" s="48"/>
      <c r="EI115" s="48"/>
      <c r="EJ115" s="48"/>
      <c r="EK115" s="48"/>
      <c r="EL115" s="48"/>
      <c r="EM115" s="48"/>
      <c r="EN115" s="48"/>
      <c r="EO115" s="48"/>
      <c r="EP115" s="48"/>
      <c r="EQ115" s="48"/>
      <c r="ER115" s="48"/>
      <c r="ES115" s="48"/>
      <c r="ET115" s="48"/>
      <c r="EU115" s="48"/>
      <c r="EV115" s="48"/>
      <c r="EW115" s="48"/>
      <c r="EX115" s="48"/>
      <c r="EY115" s="48"/>
      <c r="EZ115" s="48"/>
      <c r="FA115" s="48"/>
      <c r="FB115" s="48"/>
      <c r="FC115" s="48"/>
      <c r="FD115" s="48"/>
      <c r="FE115" s="48"/>
      <c r="FF115" s="48"/>
      <c r="FG115" s="48"/>
      <c r="FH115" s="48"/>
      <c r="FI115" s="48"/>
      <c r="FJ115" s="48"/>
      <c r="FK115" s="48"/>
      <c r="FL115" s="48"/>
      <c r="FM115" s="48"/>
      <c r="FN115" s="48"/>
      <c r="FO115" s="48"/>
      <c r="FP115" s="48"/>
      <c r="FQ115" s="48"/>
      <c r="FR115" s="48"/>
      <c r="FS115" s="48"/>
      <c r="FT115" s="48"/>
      <c r="FU115" s="48"/>
      <c r="FV115" s="48"/>
      <c r="FW115" s="48"/>
      <c r="FX115" s="48"/>
      <c r="FY115" s="48"/>
      <c r="FZ115" s="48"/>
      <c r="GA115" s="48"/>
      <c r="GB115" s="48"/>
      <c r="GC115" s="48"/>
      <c r="GD115" s="48"/>
      <c r="GE115" s="48"/>
      <c r="GF115" s="48"/>
      <c r="GG115" s="48"/>
      <c r="GH115" s="48"/>
      <c r="GI115" s="48"/>
      <c r="GJ115" s="48"/>
      <c r="GK115" s="48"/>
      <c r="GL115" s="48"/>
    </row>
    <row r="116" spans="1:194" s="48" customFormat="1" ht="11.1" customHeight="1" x14ac:dyDescent="0.2">
      <c r="A116" s="45"/>
      <c r="B116" s="37"/>
      <c r="C116" s="84">
        <f>C108+1</f>
        <v>18</v>
      </c>
      <c r="D116" s="30" t="s">
        <v>587</v>
      </c>
      <c r="E116" s="46" t="s">
        <v>299</v>
      </c>
      <c r="F116" s="47"/>
      <c r="G116" s="325" t="s">
        <v>47</v>
      </c>
      <c r="H116" s="325"/>
      <c r="I116" s="325"/>
      <c r="J116" s="325"/>
      <c r="K116" s="420" t="s">
        <v>127</v>
      </c>
      <c r="L116" s="420"/>
      <c r="M116" s="420"/>
      <c r="N116" s="420"/>
      <c r="O116" s="420"/>
      <c r="P116" s="420"/>
      <c r="Q116" s="420"/>
      <c r="R116" s="420"/>
      <c r="S116" s="420"/>
      <c r="T116" s="420"/>
      <c r="U116" s="420"/>
      <c r="V116" s="420"/>
      <c r="W116" s="420"/>
      <c r="X116" s="420"/>
      <c r="Y116" s="420"/>
      <c r="Z116" s="420"/>
      <c r="AA116" s="420"/>
      <c r="AB116" s="420"/>
      <c r="AC116" s="420"/>
      <c r="AD116" s="420"/>
      <c r="AE116" s="420"/>
      <c r="AF116" s="420"/>
      <c r="AG116" s="420"/>
      <c r="AH116" s="420"/>
      <c r="AI116" s="420"/>
      <c r="AJ116" s="420"/>
      <c r="AK116" s="333">
        <f>MAX(0.000000001,SUM(AK117))</f>
        <v>1500</v>
      </c>
      <c r="AL116" s="333"/>
      <c r="AM116" s="333"/>
      <c r="AN116" s="333"/>
      <c r="AO116" s="333"/>
      <c r="AP116" s="333"/>
      <c r="AQ116" s="333"/>
      <c r="AR116" s="333">
        <f>ROUND(AK116/$AK$277,6)*100</f>
        <v>2.4194</v>
      </c>
      <c r="AS116" s="333"/>
      <c r="AT116" s="332" t="s">
        <v>128</v>
      </c>
      <c r="AU116" s="332"/>
      <c r="AV116" s="332"/>
      <c r="AW116" s="332"/>
      <c r="AX116" s="332"/>
      <c r="AY116" s="332"/>
      <c r="AZ116" s="332"/>
      <c r="BA116" s="332"/>
      <c r="BB116" s="332"/>
      <c r="BC116" s="332"/>
      <c r="BD116" s="332"/>
      <c r="BE116" s="332"/>
      <c r="BF116" s="332"/>
      <c r="BG116" s="332"/>
      <c r="BH116" s="332"/>
      <c r="BI116" s="332"/>
      <c r="BJ116" s="332"/>
      <c r="BK116" s="332"/>
      <c r="BL116" s="332"/>
      <c r="BM116" s="332"/>
      <c r="BN116" s="332"/>
      <c r="BO116" s="332"/>
      <c r="BP116" s="332"/>
      <c r="BQ116" s="332"/>
      <c r="BR116" s="332"/>
    </row>
    <row r="117" spans="1:194" s="48" customFormat="1" ht="21.95" customHeight="1" x14ac:dyDescent="0.2">
      <c r="A117" s="46"/>
      <c r="B117" s="30"/>
      <c r="C117" s="30"/>
      <c r="D117" s="30"/>
      <c r="F117" s="47"/>
      <c r="G117" s="252" t="s">
        <v>378</v>
      </c>
      <c r="H117" s="252"/>
      <c r="I117" s="252"/>
      <c r="J117" s="252"/>
      <c r="K117" s="421" t="s">
        <v>594</v>
      </c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255" t="s">
        <v>129</v>
      </c>
      <c r="AA117" s="255"/>
      <c r="AB117" s="272">
        <v>1</v>
      </c>
      <c r="AC117" s="272"/>
      <c r="AD117" s="272"/>
      <c r="AE117" s="272"/>
      <c r="AF117" s="249">
        <v>1500</v>
      </c>
      <c r="AG117" s="250"/>
      <c r="AH117" s="250"/>
      <c r="AI117" s="250"/>
      <c r="AJ117" s="251"/>
      <c r="AK117" s="330">
        <f>AB117*AF117</f>
        <v>1500</v>
      </c>
      <c r="AL117" s="330"/>
      <c r="AM117" s="330"/>
      <c r="AN117" s="330"/>
      <c r="AO117" s="330"/>
      <c r="AP117" s="330"/>
      <c r="AQ117" s="330"/>
      <c r="AR117" s="324">
        <f>ROUND(AK117/$AK$116,6)*100</f>
        <v>100</v>
      </c>
      <c r="AS117" s="324"/>
      <c r="AT117" s="322" t="s">
        <v>662</v>
      </c>
      <c r="AU117" s="322"/>
      <c r="AV117" s="322"/>
      <c r="AW117" s="322"/>
      <c r="AX117" s="322"/>
      <c r="AY117" s="322"/>
      <c r="AZ117" s="322"/>
      <c r="BA117" s="322"/>
      <c r="BB117" s="322"/>
      <c r="BC117" s="322"/>
      <c r="BD117" s="322"/>
      <c r="BE117" s="322"/>
      <c r="BF117" s="322"/>
      <c r="BG117" s="322"/>
      <c r="BH117" s="322"/>
      <c r="BI117" s="322"/>
      <c r="BJ117" s="322"/>
      <c r="BK117" s="322"/>
      <c r="BL117" s="322"/>
      <c r="BM117" s="322"/>
      <c r="BN117" s="322"/>
      <c r="BO117" s="322"/>
      <c r="BP117" s="322"/>
      <c r="BQ117" s="322"/>
      <c r="BR117" s="322"/>
    </row>
    <row r="118" spans="1:194" s="48" customFormat="1" ht="21.95" customHeight="1" x14ac:dyDescent="0.2">
      <c r="A118" s="45"/>
      <c r="B118" s="134"/>
      <c r="C118" s="84">
        <f>C116+1</f>
        <v>19</v>
      </c>
      <c r="D118" s="30" t="s">
        <v>587</v>
      </c>
      <c r="E118" s="46" t="s">
        <v>299</v>
      </c>
      <c r="F118" s="47"/>
      <c r="G118" s="325" t="s">
        <v>54</v>
      </c>
      <c r="H118" s="325"/>
      <c r="I118" s="325"/>
      <c r="J118" s="325"/>
      <c r="K118" s="420" t="s">
        <v>130</v>
      </c>
      <c r="L118" s="420"/>
      <c r="M118" s="420"/>
      <c r="N118" s="420"/>
      <c r="O118" s="420"/>
      <c r="P118" s="420"/>
      <c r="Q118" s="420"/>
      <c r="R118" s="420"/>
      <c r="S118" s="420"/>
      <c r="T118" s="420"/>
      <c r="U118" s="420"/>
      <c r="V118" s="420"/>
      <c r="W118" s="420"/>
      <c r="X118" s="420"/>
      <c r="Y118" s="420"/>
      <c r="Z118" s="420"/>
      <c r="AA118" s="420"/>
      <c r="AB118" s="420"/>
      <c r="AC118" s="420"/>
      <c r="AD118" s="420"/>
      <c r="AE118" s="420"/>
      <c r="AF118" s="420"/>
      <c r="AG118" s="420"/>
      <c r="AH118" s="420"/>
      <c r="AI118" s="420"/>
      <c r="AJ118" s="420"/>
      <c r="AK118" s="333">
        <f>MAX(0.000000001,SUM(AK119:AQ129))</f>
        <v>3809.8874000000001</v>
      </c>
      <c r="AL118" s="333"/>
      <c r="AM118" s="333"/>
      <c r="AN118" s="333"/>
      <c r="AO118" s="333"/>
      <c r="AP118" s="333"/>
      <c r="AQ118" s="333"/>
      <c r="AR118" s="333">
        <f>ROUND(AK118/$AK$277,6)*100</f>
        <v>6.1449999999999996</v>
      </c>
      <c r="AS118" s="333"/>
      <c r="AT118" s="332" t="s">
        <v>131</v>
      </c>
      <c r="AU118" s="332"/>
      <c r="AV118" s="332"/>
      <c r="AW118" s="332"/>
      <c r="AX118" s="332"/>
      <c r="AY118" s="332"/>
      <c r="AZ118" s="332"/>
      <c r="BA118" s="332"/>
      <c r="BB118" s="332"/>
      <c r="BC118" s="332"/>
      <c r="BD118" s="332"/>
      <c r="BE118" s="332"/>
      <c r="BF118" s="332"/>
      <c r="BG118" s="332"/>
      <c r="BH118" s="332"/>
      <c r="BI118" s="332"/>
      <c r="BJ118" s="332"/>
      <c r="BK118" s="332"/>
      <c r="BL118" s="332"/>
      <c r="BM118" s="332"/>
      <c r="BN118" s="332"/>
      <c r="BO118" s="332"/>
      <c r="BP118" s="332"/>
      <c r="BQ118" s="332"/>
      <c r="BR118" s="332"/>
    </row>
    <row r="119" spans="1:194" s="48" customFormat="1" ht="11.1" hidden="1" customHeight="1" x14ac:dyDescent="0.2">
      <c r="A119" s="46"/>
      <c r="B119" s="329"/>
      <c r="C119" s="329"/>
      <c r="D119" s="328"/>
      <c r="F119" s="49"/>
      <c r="G119" s="252" t="s">
        <v>379</v>
      </c>
      <c r="H119" s="252"/>
      <c r="I119" s="252"/>
      <c r="J119" s="252"/>
      <c r="K119" s="253" t="s">
        <v>132</v>
      </c>
      <c r="L119" s="254"/>
      <c r="M119" s="254"/>
      <c r="N119" s="254"/>
      <c r="O119" s="254"/>
      <c r="P119" s="254"/>
      <c r="Q119" s="254"/>
      <c r="R119" s="254"/>
      <c r="S119" s="254"/>
      <c r="T119" s="254"/>
      <c r="U119" s="254"/>
      <c r="V119" s="254"/>
      <c r="W119" s="254"/>
      <c r="X119" s="254"/>
      <c r="Y119" s="254"/>
      <c r="Z119" s="255" t="s">
        <v>133</v>
      </c>
      <c r="AA119" s="255"/>
      <c r="AB119" s="256"/>
      <c r="AC119" s="256"/>
      <c r="AD119" s="256"/>
      <c r="AE119" s="256"/>
      <c r="AF119" s="249"/>
      <c r="AG119" s="250"/>
      <c r="AH119" s="250"/>
      <c r="AI119" s="250"/>
      <c r="AJ119" s="251"/>
      <c r="AK119" s="330">
        <f t="shared" ref="AK119:AK129" si="0">AB119*AF119</f>
        <v>0</v>
      </c>
      <c r="AL119" s="330"/>
      <c r="AM119" s="330"/>
      <c r="AN119" s="330"/>
      <c r="AO119" s="330"/>
      <c r="AP119" s="330"/>
      <c r="AQ119" s="330"/>
      <c r="AR119" s="324">
        <f t="shared" ref="AR119:AR129" si="1">ROUND(AK119/$AK$118,6)*100</f>
        <v>0</v>
      </c>
      <c r="AS119" s="324"/>
      <c r="AT119" s="323"/>
      <c r="AU119" s="323"/>
      <c r="AV119" s="323"/>
      <c r="AW119" s="323"/>
      <c r="AX119" s="323"/>
      <c r="AY119" s="323"/>
      <c r="AZ119" s="323"/>
      <c r="BA119" s="323"/>
      <c r="BB119" s="323"/>
      <c r="BC119" s="323"/>
      <c r="BD119" s="323"/>
      <c r="BE119" s="323"/>
      <c r="BF119" s="323"/>
      <c r="BG119" s="323"/>
      <c r="BH119" s="323"/>
      <c r="BI119" s="323"/>
      <c r="BJ119" s="323"/>
      <c r="BK119" s="323"/>
      <c r="BL119" s="323"/>
      <c r="BM119" s="323"/>
      <c r="BN119" s="323"/>
      <c r="BO119" s="323"/>
      <c r="BP119" s="323"/>
      <c r="BQ119" s="323"/>
      <c r="BR119" s="323"/>
    </row>
    <row r="120" spans="1:194" s="48" customFormat="1" ht="11.1" customHeight="1" x14ac:dyDescent="0.2">
      <c r="A120" s="46"/>
      <c r="B120" s="328"/>
      <c r="C120" s="329"/>
      <c r="D120" s="328"/>
      <c r="E120" s="46"/>
      <c r="G120" s="252" t="s">
        <v>380</v>
      </c>
      <c r="H120" s="252"/>
      <c r="I120" s="252"/>
      <c r="J120" s="252"/>
      <c r="K120" s="253" t="s">
        <v>134</v>
      </c>
      <c r="L120" s="254"/>
      <c r="M120" s="254"/>
      <c r="N120" s="254"/>
      <c r="O120" s="254"/>
      <c r="P120" s="254"/>
      <c r="Q120" s="254"/>
      <c r="R120" s="254"/>
      <c r="S120" s="254"/>
      <c r="T120" s="254"/>
      <c r="U120" s="254"/>
      <c r="V120" s="254"/>
      <c r="W120" s="254"/>
      <c r="X120" s="254"/>
      <c r="Y120" s="254"/>
      <c r="Z120" s="255" t="s">
        <v>52</v>
      </c>
      <c r="AA120" s="255"/>
      <c r="AB120" s="256">
        <v>360</v>
      </c>
      <c r="AC120" s="256"/>
      <c r="AD120" s="256"/>
      <c r="AE120" s="256"/>
      <c r="AF120" s="249">
        <v>2.11</v>
      </c>
      <c r="AG120" s="250"/>
      <c r="AH120" s="250"/>
      <c r="AI120" s="250"/>
      <c r="AJ120" s="251"/>
      <c r="AK120" s="330">
        <f t="shared" si="0"/>
        <v>759.59999999999991</v>
      </c>
      <c r="AL120" s="330"/>
      <c r="AM120" s="330"/>
      <c r="AN120" s="330"/>
      <c r="AO120" s="330"/>
      <c r="AP120" s="330"/>
      <c r="AQ120" s="330"/>
      <c r="AR120" s="324">
        <f t="shared" si="1"/>
        <v>19.9376</v>
      </c>
      <c r="AS120" s="324"/>
      <c r="AT120" s="322" t="s">
        <v>663</v>
      </c>
      <c r="AU120" s="322"/>
      <c r="AV120" s="322"/>
      <c r="AW120" s="322"/>
      <c r="AX120" s="322"/>
      <c r="AY120" s="322"/>
      <c r="AZ120" s="322"/>
      <c r="BA120" s="322"/>
      <c r="BB120" s="322"/>
      <c r="BC120" s="322"/>
      <c r="BD120" s="322"/>
      <c r="BE120" s="322"/>
      <c r="BF120" s="322"/>
      <c r="BG120" s="322"/>
      <c r="BH120" s="322"/>
      <c r="BI120" s="322"/>
      <c r="BJ120" s="322"/>
      <c r="BK120" s="322"/>
      <c r="BL120" s="322"/>
      <c r="BM120" s="322"/>
      <c r="BN120" s="322"/>
      <c r="BO120" s="322"/>
      <c r="BP120" s="322"/>
      <c r="BQ120" s="322"/>
      <c r="BR120" s="322"/>
    </row>
    <row r="121" spans="1:194" s="48" customFormat="1" ht="11.1" hidden="1" customHeight="1" x14ac:dyDescent="0.2">
      <c r="A121" s="46"/>
      <c r="B121" s="328"/>
      <c r="C121" s="329"/>
      <c r="D121" s="328"/>
      <c r="E121" s="46"/>
      <c r="G121" s="252" t="s">
        <v>381</v>
      </c>
      <c r="H121" s="252"/>
      <c r="I121" s="252"/>
      <c r="J121" s="252"/>
      <c r="K121" s="253" t="s">
        <v>135</v>
      </c>
      <c r="L121" s="254"/>
      <c r="M121" s="254"/>
      <c r="N121" s="254"/>
      <c r="O121" s="254"/>
      <c r="P121" s="254"/>
      <c r="Q121" s="254"/>
      <c r="R121" s="254"/>
      <c r="S121" s="254"/>
      <c r="T121" s="254"/>
      <c r="U121" s="254"/>
      <c r="V121" s="254"/>
      <c r="W121" s="254"/>
      <c r="X121" s="254"/>
      <c r="Y121" s="254"/>
      <c r="Z121" s="255" t="s">
        <v>133</v>
      </c>
      <c r="AA121" s="255"/>
      <c r="AB121" s="256"/>
      <c r="AC121" s="256"/>
      <c r="AD121" s="256"/>
      <c r="AE121" s="256"/>
      <c r="AF121" s="249"/>
      <c r="AG121" s="250"/>
      <c r="AH121" s="250"/>
      <c r="AI121" s="250"/>
      <c r="AJ121" s="251"/>
      <c r="AK121" s="330">
        <f t="shared" si="0"/>
        <v>0</v>
      </c>
      <c r="AL121" s="330"/>
      <c r="AM121" s="330"/>
      <c r="AN121" s="330"/>
      <c r="AO121" s="330"/>
      <c r="AP121" s="330"/>
      <c r="AQ121" s="330"/>
      <c r="AR121" s="324">
        <f t="shared" si="1"/>
        <v>0</v>
      </c>
      <c r="AS121" s="324"/>
      <c r="AT121" s="323"/>
      <c r="AU121" s="323"/>
      <c r="AV121" s="323"/>
      <c r="AW121" s="323"/>
      <c r="AX121" s="323"/>
      <c r="AY121" s="323"/>
      <c r="AZ121" s="323"/>
      <c r="BA121" s="323"/>
      <c r="BB121" s="323"/>
      <c r="BC121" s="323"/>
      <c r="BD121" s="323"/>
      <c r="BE121" s="323"/>
      <c r="BF121" s="323"/>
      <c r="BG121" s="323"/>
      <c r="BH121" s="323"/>
      <c r="BI121" s="323"/>
      <c r="BJ121" s="323"/>
      <c r="BK121" s="323"/>
      <c r="BL121" s="323"/>
      <c r="BM121" s="323"/>
      <c r="BN121" s="323"/>
      <c r="BO121" s="323"/>
      <c r="BP121" s="323"/>
      <c r="BQ121" s="323"/>
      <c r="BR121" s="323"/>
    </row>
    <row r="122" spans="1:194" s="48" customFormat="1" ht="11.1" customHeight="1" x14ac:dyDescent="0.2">
      <c r="A122" s="46"/>
      <c r="B122" s="328"/>
      <c r="C122" s="329"/>
      <c r="D122" s="328"/>
      <c r="E122" s="46"/>
      <c r="G122" s="252" t="s">
        <v>382</v>
      </c>
      <c r="H122" s="252"/>
      <c r="I122" s="252"/>
      <c r="J122" s="252"/>
      <c r="K122" s="253" t="s">
        <v>136</v>
      </c>
      <c r="L122" s="254"/>
      <c r="M122" s="254"/>
      <c r="N122" s="254"/>
      <c r="O122" s="254"/>
      <c r="P122" s="254"/>
      <c r="Q122" s="254"/>
      <c r="R122" s="254"/>
      <c r="S122" s="254"/>
      <c r="T122" s="254"/>
      <c r="U122" s="254"/>
      <c r="V122" s="254"/>
      <c r="W122" s="254"/>
      <c r="X122" s="254"/>
      <c r="Y122" s="254"/>
      <c r="Z122" s="255" t="s">
        <v>133</v>
      </c>
      <c r="AA122" s="255"/>
      <c r="AB122" s="256">
        <v>6.13</v>
      </c>
      <c r="AC122" s="256"/>
      <c r="AD122" s="256"/>
      <c r="AE122" s="256"/>
      <c r="AF122" s="249">
        <v>95.11</v>
      </c>
      <c r="AG122" s="250"/>
      <c r="AH122" s="250"/>
      <c r="AI122" s="250"/>
      <c r="AJ122" s="251"/>
      <c r="AK122" s="330">
        <f t="shared" si="0"/>
        <v>583.02430000000004</v>
      </c>
      <c r="AL122" s="330"/>
      <c r="AM122" s="330"/>
      <c r="AN122" s="330"/>
      <c r="AO122" s="330"/>
      <c r="AP122" s="330"/>
      <c r="AQ122" s="330"/>
      <c r="AR122" s="324">
        <f t="shared" si="1"/>
        <v>15.302899999999999</v>
      </c>
      <c r="AS122" s="324"/>
      <c r="AT122" s="322" t="s">
        <v>664</v>
      </c>
      <c r="AU122" s="322"/>
      <c r="AV122" s="322"/>
      <c r="AW122" s="322"/>
      <c r="AX122" s="322"/>
      <c r="AY122" s="322"/>
      <c r="AZ122" s="322"/>
      <c r="BA122" s="322"/>
      <c r="BB122" s="322"/>
      <c r="BC122" s="322"/>
      <c r="BD122" s="322"/>
      <c r="BE122" s="322"/>
      <c r="BF122" s="322"/>
      <c r="BG122" s="322"/>
      <c r="BH122" s="322"/>
      <c r="BI122" s="322"/>
      <c r="BJ122" s="322"/>
      <c r="BK122" s="322"/>
      <c r="BL122" s="322"/>
      <c r="BM122" s="322"/>
      <c r="BN122" s="322"/>
      <c r="BO122" s="322"/>
      <c r="BP122" s="322"/>
      <c r="BQ122" s="322"/>
      <c r="BR122" s="322"/>
    </row>
    <row r="123" spans="1:194" s="48" customFormat="1" ht="11.1" customHeight="1" x14ac:dyDescent="0.2">
      <c r="A123" s="46"/>
      <c r="B123" s="328"/>
      <c r="C123" s="329"/>
      <c r="D123" s="328"/>
      <c r="E123" s="46"/>
      <c r="G123" s="252" t="s">
        <v>383</v>
      </c>
      <c r="H123" s="252"/>
      <c r="I123" s="252"/>
      <c r="J123" s="252"/>
      <c r="K123" s="253" t="s">
        <v>137</v>
      </c>
      <c r="L123" s="254"/>
      <c r="M123" s="254"/>
      <c r="N123" s="254"/>
      <c r="O123" s="254"/>
      <c r="P123" s="254"/>
      <c r="Q123" s="254"/>
      <c r="R123" s="254"/>
      <c r="S123" s="254"/>
      <c r="T123" s="254"/>
      <c r="U123" s="254"/>
      <c r="V123" s="254"/>
      <c r="W123" s="254"/>
      <c r="X123" s="254"/>
      <c r="Y123" s="254"/>
      <c r="Z123" s="255" t="s">
        <v>133</v>
      </c>
      <c r="AA123" s="255"/>
      <c r="AB123" s="256">
        <v>10.16</v>
      </c>
      <c r="AC123" s="256"/>
      <c r="AD123" s="256"/>
      <c r="AE123" s="256"/>
      <c r="AF123" s="249">
        <v>55.71</v>
      </c>
      <c r="AG123" s="250"/>
      <c r="AH123" s="250"/>
      <c r="AI123" s="250"/>
      <c r="AJ123" s="251"/>
      <c r="AK123" s="330">
        <f t="shared" si="0"/>
        <v>566.0136</v>
      </c>
      <c r="AL123" s="330"/>
      <c r="AM123" s="330"/>
      <c r="AN123" s="330"/>
      <c r="AO123" s="330"/>
      <c r="AP123" s="330"/>
      <c r="AQ123" s="330"/>
      <c r="AR123" s="324">
        <f t="shared" si="1"/>
        <v>14.856400000000001</v>
      </c>
      <c r="AS123" s="324"/>
      <c r="AT123" s="322" t="s">
        <v>665</v>
      </c>
      <c r="AU123" s="322"/>
      <c r="AV123" s="322"/>
      <c r="AW123" s="322"/>
      <c r="AX123" s="322"/>
      <c r="AY123" s="322"/>
      <c r="AZ123" s="322"/>
      <c r="BA123" s="322"/>
      <c r="BB123" s="322"/>
      <c r="BC123" s="322"/>
      <c r="BD123" s="322"/>
      <c r="BE123" s="322"/>
      <c r="BF123" s="322"/>
      <c r="BG123" s="322"/>
      <c r="BH123" s="322"/>
      <c r="BI123" s="322"/>
      <c r="BJ123" s="322"/>
      <c r="BK123" s="322"/>
      <c r="BL123" s="322"/>
      <c r="BM123" s="322"/>
      <c r="BN123" s="322"/>
      <c r="BO123" s="322"/>
      <c r="BP123" s="322"/>
      <c r="BQ123" s="322"/>
      <c r="BR123" s="322"/>
    </row>
    <row r="124" spans="1:194" s="48" customFormat="1" ht="11.1" customHeight="1" x14ac:dyDescent="0.2">
      <c r="A124" s="46"/>
      <c r="B124" s="328"/>
      <c r="C124" s="329"/>
      <c r="D124" s="328"/>
      <c r="E124" s="46"/>
      <c r="G124" s="252" t="s">
        <v>384</v>
      </c>
      <c r="H124" s="252"/>
      <c r="I124" s="252"/>
      <c r="J124" s="252"/>
      <c r="K124" s="253" t="s">
        <v>138</v>
      </c>
      <c r="L124" s="254"/>
      <c r="M124" s="254"/>
      <c r="N124" s="254"/>
      <c r="O124" s="254"/>
      <c r="P124" s="254"/>
      <c r="Q124" s="254"/>
      <c r="R124" s="254"/>
      <c r="S124" s="254"/>
      <c r="T124" s="254"/>
      <c r="U124" s="254"/>
      <c r="V124" s="254"/>
      <c r="W124" s="254"/>
      <c r="X124" s="254"/>
      <c r="Y124" s="254"/>
      <c r="Z124" s="255" t="s">
        <v>52</v>
      </c>
      <c r="AA124" s="255"/>
      <c r="AB124" s="256">
        <v>41.21</v>
      </c>
      <c r="AC124" s="256"/>
      <c r="AD124" s="256"/>
      <c r="AE124" s="256"/>
      <c r="AF124" s="249">
        <v>10.95</v>
      </c>
      <c r="AG124" s="250"/>
      <c r="AH124" s="250"/>
      <c r="AI124" s="250"/>
      <c r="AJ124" s="251"/>
      <c r="AK124" s="330">
        <f t="shared" si="0"/>
        <v>451.24949999999995</v>
      </c>
      <c r="AL124" s="330"/>
      <c r="AM124" s="330"/>
      <c r="AN124" s="330"/>
      <c r="AO124" s="330"/>
      <c r="AP124" s="330"/>
      <c r="AQ124" s="330"/>
      <c r="AR124" s="324">
        <f t="shared" si="1"/>
        <v>11.844200000000001</v>
      </c>
      <c r="AS124" s="324"/>
      <c r="AT124" s="322" t="s">
        <v>666</v>
      </c>
      <c r="AU124" s="322"/>
      <c r="AV124" s="322"/>
      <c r="AW124" s="322"/>
      <c r="AX124" s="322"/>
      <c r="AY124" s="322"/>
      <c r="AZ124" s="322"/>
      <c r="BA124" s="322"/>
      <c r="BB124" s="322"/>
      <c r="BC124" s="322"/>
      <c r="BD124" s="322"/>
      <c r="BE124" s="322"/>
      <c r="BF124" s="322"/>
      <c r="BG124" s="322"/>
      <c r="BH124" s="322"/>
      <c r="BI124" s="322"/>
      <c r="BJ124" s="322"/>
      <c r="BK124" s="322"/>
      <c r="BL124" s="322"/>
      <c r="BM124" s="322"/>
      <c r="BN124" s="322"/>
      <c r="BO124" s="322"/>
      <c r="BP124" s="322"/>
      <c r="BQ124" s="322"/>
      <c r="BR124" s="322"/>
    </row>
    <row r="125" spans="1:194" s="48" customFormat="1" ht="11.1" hidden="1" customHeight="1" x14ac:dyDescent="0.2">
      <c r="A125" s="46"/>
      <c r="B125" s="328"/>
      <c r="C125" s="329"/>
      <c r="D125" s="328"/>
      <c r="E125" s="46"/>
      <c r="G125" s="252" t="s">
        <v>385</v>
      </c>
      <c r="H125" s="252"/>
      <c r="I125" s="252"/>
      <c r="J125" s="252"/>
      <c r="K125" s="253" t="s">
        <v>139</v>
      </c>
      <c r="L125" s="254"/>
      <c r="M125" s="254"/>
      <c r="N125" s="254"/>
      <c r="O125" s="254"/>
      <c r="P125" s="254"/>
      <c r="Q125" s="254"/>
      <c r="R125" s="254"/>
      <c r="S125" s="254"/>
      <c r="T125" s="254"/>
      <c r="U125" s="254"/>
      <c r="V125" s="254"/>
      <c r="W125" s="254"/>
      <c r="X125" s="254"/>
      <c r="Y125" s="254"/>
      <c r="Z125" s="255" t="s">
        <v>129</v>
      </c>
      <c r="AA125" s="255"/>
      <c r="AB125" s="272">
        <v>1</v>
      </c>
      <c r="AC125" s="272"/>
      <c r="AD125" s="272"/>
      <c r="AE125" s="272"/>
      <c r="AF125" s="249"/>
      <c r="AG125" s="250"/>
      <c r="AH125" s="250"/>
      <c r="AI125" s="250"/>
      <c r="AJ125" s="251"/>
      <c r="AK125" s="330">
        <f t="shared" si="0"/>
        <v>0</v>
      </c>
      <c r="AL125" s="330"/>
      <c r="AM125" s="330"/>
      <c r="AN125" s="330"/>
      <c r="AO125" s="330"/>
      <c r="AP125" s="330"/>
      <c r="AQ125" s="330"/>
      <c r="AR125" s="324">
        <f t="shared" si="1"/>
        <v>0</v>
      </c>
      <c r="AS125" s="324"/>
      <c r="AT125" s="323"/>
      <c r="AU125" s="323"/>
      <c r="AV125" s="323"/>
      <c r="AW125" s="323"/>
      <c r="AX125" s="323"/>
      <c r="AY125" s="323"/>
      <c r="AZ125" s="323"/>
      <c r="BA125" s="323"/>
      <c r="BB125" s="323"/>
      <c r="BC125" s="323"/>
      <c r="BD125" s="323"/>
      <c r="BE125" s="323"/>
      <c r="BF125" s="323"/>
      <c r="BG125" s="323"/>
      <c r="BH125" s="323"/>
      <c r="BI125" s="323"/>
      <c r="BJ125" s="323"/>
      <c r="BK125" s="323"/>
      <c r="BL125" s="323"/>
      <c r="BM125" s="323"/>
      <c r="BN125" s="323"/>
      <c r="BO125" s="323"/>
      <c r="BP125" s="323"/>
      <c r="BQ125" s="323"/>
      <c r="BR125" s="323"/>
    </row>
    <row r="126" spans="1:194" s="48" customFormat="1" ht="11.1" customHeight="1" x14ac:dyDescent="0.2">
      <c r="A126" s="46"/>
      <c r="B126" s="328"/>
      <c r="C126" s="328"/>
      <c r="D126" s="328"/>
      <c r="E126" s="46"/>
      <c r="G126" s="252" t="s">
        <v>386</v>
      </c>
      <c r="H126" s="252"/>
      <c r="I126" s="252"/>
      <c r="J126" s="252"/>
      <c r="K126" s="253" t="s">
        <v>140</v>
      </c>
      <c r="L126" s="254"/>
      <c r="M126" s="254"/>
      <c r="N126" s="254"/>
      <c r="O126" s="254"/>
      <c r="P126" s="254"/>
      <c r="Q126" s="254"/>
      <c r="R126" s="254"/>
      <c r="S126" s="254"/>
      <c r="T126" s="254"/>
      <c r="U126" s="254"/>
      <c r="V126" s="254"/>
      <c r="W126" s="254"/>
      <c r="X126" s="254"/>
      <c r="Y126" s="254"/>
      <c r="Z126" s="255" t="s">
        <v>129</v>
      </c>
      <c r="AA126" s="255"/>
      <c r="AB126" s="272">
        <v>1</v>
      </c>
      <c r="AC126" s="272"/>
      <c r="AD126" s="272"/>
      <c r="AE126" s="272"/>
      <c r="AF126" s="249">
        <v>800</v>
      </c>
      <c r="AG126" s="250"/>
      <c r="AH126" s="250"/>
      <c r="AI126" s="250"/>
      <c r="AJ126" s="251"/>
      <c r="AK126" s="330">
        <f t="shared" si="0"/>
        <v>800</v>
      </c>
      <c r="AL126" s="330"/>
      <c r="AM126" s="330"/>
      <c r="AN126" s="330"/>
      <c r="AO126" s="330"/>
      <c r="AP126" s="330"/>
      <c r="AQ126" s="330"/>
      <c r="AR126" s="324">
        <f t="shared" si="1"/>
        <v>20.998000000000001</v>
      </c>
      <c r="AS126" s="324"/>
      <c r="AT126" s="322" t="s">
        <v>667</v>
      </c>
      <c r="AU126" s="322"/>
      <c r="AV126" s="322"/>
      <c r="AW126" s="322"/>
      <c r="AX126" s="322"/>
      <c r="AY126" s="322"/>
      <c r="AZ126" s="322"/>
      <c r="BA126" s="322"/>
      <c r="BB126" s="322"/>
      <c r="BC126" s="322"/>
      <c r="BD126" s="322"/>
      <c r="BE126" s="322"/>
      <c r="BF126" s="322"/>
      <c r="BG126" s="322"/>
      <c r="BH126" s="322"/>
      <c r="BI126" s="322"/>
      <c r="BJ126" s="322"/>
      <c r="BK126" s="322"/>
      <c r="BL126" s="322"/>
      <c r="BM126" s="322"/>
      <c r="BN126" s="322"/>
      <c r="BO126" s="322"/>
      <c r="BP126" s="322"/>
      <c r="BQ126" s="322"/>
      <c r="BR126" s="322"/>
    </row>
    <row r="127" spans="1:194" s="48" customFormat="1" ht="11.1" customHeight="1" x14ac:dyDescent="0.2">
      <c r="A127" s="46"/>
      <c r="B127" s="328"/>
      <c r="C127" s="328"/>
      <c r="D127" s="328"/>
      <c r="E127" s="46"/>
      <c r="G127" s="252" t="s">
        <v>387</v>
      </c>
      <c r="H127" s="252"/>
      <c r="I127" s="252"/>
      <c r="J127" s="252"/>
      <c r="K127" s="253" t="s">
        <v>141</v>
      </c>
      <c r="L127" s="254"/>
      <c r="M127" s="254"/>
      <c r="N127" s="254"/>
      <c r="O127" s="254"/>
      <c r="P127" s="254"/>
      <c r="Q127" s="254"/>
      <c r="R127" s="254"/>
      <c r="S127" s="254"/>
      <c r="T127" s="254"/>
      <c r="U127" s="254"/>
      <c r="V127" s="254"/>
      <c r="W127" s="254"/>
      <c r="X127" s="254"/>
      <c r="Y127" s="254"/>
      <c r="Z127" s="255" t="s">
        <v>129</v>
      </c>
      <c r="AA127" s="255"/>
      <c r="AB127" s="272">
        <v>1</v>
      </c>
      <c r="AC127" s="272"/>
      <c r="AD127" s="272"/>
      <c r="AE127" s="272"/>
      <c r="AF127" s="249">
        <v>650</v>
      </c>
      <c r="AG127" s="250"/>
      <c r="AH127" s="250"/>
      <c r="AI127" s="250"/>
      <c r="AJ127" s="251"/>
      <c r="AK127" s="330">
        <f t="shared" si="0"/>
        <v>650</v>
      </c>
      <c r="AL127" s="330"/>
      <c r="AM127" s="330"/>
      <c r="AN127" s="330"/>
      <c r="AO127" s="330"/>
      <c r="AP127" s="330"/>
      <c r="AQ127" s="330"/>
      <c r="AR127" s="324">
        <f t="shared" si="1"/>
        <v>17.0609</v>
      </c>
      <c r="AS127" s="324"/>
      <c r="AT127" s="322" t="s">
        <v>668</v>
      </c>
      <c r="AU127" s="322"/>
      <c r="AV127" s="322"/>
      <c r="AW127" s="322"/>
      <c r="AX127" s="322"/>
      <c r="AY127" s="322"/>
      <c r="AZ127" s="322"/>
      <c r="BA127" s="322"/>
      <c r="BB127" s="322"/>
      <c r="BC127" s="322"/>
      <c r="BD127" s="322"/>
      <c r="BE127" s="322"/>
      <c r="BF127" s="322"/>
      <c r="BG127" s="322"/>
      <c r="BH127" s="322"/>
      <c r="BI127" s="322"/>
      <c r="BJ127" s="322"/>
      <c r="BK127" s="322"/>
      <c r="BL127" s="322"/>
      <c r="BM127" s="322"/>
      <c r="BN127" s="322"/>
      <c r="BO127" s="322"/>
      <c r="BP127" s="322"/>
      <c r="BQ127" s="322"/>
      <c r="BR127" s="322"/>
    </row>
    <row r="128" spans="1:194" s="48" customFormat="1" ht="11.1" hidden="1" customHeight="1" x14ac:dyDescent="0.2">
      <c r="A128" s="46"/>
      <c r="B128" s="30"/>
      <c r="C128" s="30"/>
      <c r="D128" s="30"/>
      <c r="E128" s="46"/>
      <c r="G128" s="252" t="s">
        <v>388</v>
      </c>
      <c r="H128" s="252"/>
      <c r="I128" s="252"/>
      <c r="J128" s="252"/>
      <c r="K128" s="321"/>
      <c r="L128" s="321"/>
      <c r="M128" s="321"/>
      <c r="N128" s="321"/>
      <c r="O128" s="321"/>
      <c r="P128" s="321"/>
      <c r="Q128" s="321"/>
      <c r="R128" s="321"/>
      <c r="S128" s="321"/>
      <c r="T128" s="321"/>
      <c r="U128" s="321"/>
      <c r="V128" s="321"/>
      <c r="W128" s="321"/>
      <c r="X128" s="321"/>
      <c r="Y128" s="321"/>
      <c r="Z128" s="322"/>
      <c r="AA128" s="322"/>
      <c r="AB128" s="256"/>
      <c r="AC128" s="256"/>
      <c r="AD128" s="256"/>
      <c r="AE128" s="256"/>
      <c r="AF128" s="249"/>
      <c r="AG128" s="250"/>
      <c r="AH128" s="250"/>
      <c r="AI128" s="250"/>
      <c r="AJ128" s="251"/>
      <c r="AK128" s="330">
        <f t="shared" si="0"/>
        <v>0</v>
      </c>
      <c r="AL128" s="330"/>
      <c r="AM128" s="330"/>
      <c r="AN128" s="330"/>
      <c r="AO128" s="330"/>
      <c r="AP128" s="330"/>
      <c r="AQ128" s="330"/>
      <c r="AR128" s="324">
        <f t="shared" si="1"/>
        <v>0</v>
      </c>
      <c r="AS128" s="324"/>
      <c r="AT128" s="322"/>
      <c r="AU128" s="322"/>
      <c r="AV128" s="322"/>
      <c r="AW128" s="322"/>
      <c r="AX128" s="322"/>
      <c r="AY128" s="322"/>
      <c r="AZ128" s="322"/>
      <c r="BA128" s="322"/>
      <c r="BB128" s="322"/>
      <c r="BC128" s="322"/>
      <c r="BD128" s="322"/>
      <c r="BE128" s="322"/>
      <c r="BF128" s="322"/>
      <c r="BG128" s="322"/>
      <c r="BH128" s="322"/>
      <c r="BI128" s="322"/>
      <c r="BJ128" s="322"/>
      <c r="BK128" s="322"/>
      <c r="BL128" s="322"/>
      <c r="BM128" s="322"/>
      <c r="BN128" s="322"/>
      <c r="BO128" s="322"/>
      <c r="BP128" s="322"/>
      <c r="BQ128" s="322"/>
      <c r="BR128" s="322"/>
    </row>
    <row r="129" spans="1:70" s="48" customFormat="1" ht="11.1" hidden="1" customHeight="1" x14ac:dyDescent="0.2">
      <c r="A129" s="46"/>
      <c r="B129" s="30"/>
      <c r="C129" s="30"/>
      <c r="D129" s="30"/>
      <c r="E129" s="46"/>
      <c r="G129" s="252" t="s">
        <v>389</v>
      </c>
      <c r="H129" s="252"/>
      <c r="I129" s="252"/>
      <c r="J129" s="252"/>
      <c r="K129" s="321"/>
      <c r="L129" s="321"/>
      <c r="M129" s="321"/>
      <c r="N129" s="321"/>
      <c r="O129" s="321"/>
      <c r="P129" s="321"/>
      <c r="Q129" s="321"/>
      <c r="R129" s="321"/>
      <c r="S129" s="321"/>
      <c r="T129" s="321"/>
      <c r="U129" s="321"/>
      <c r="V129" s="321"/>
      <c r="W129" s="321"/>
      <c r="X129" s="321"/>
      <c r="Y129" s="321"/>
      <c r="Z129" s="322"/>
      <c r="AA129" s="322"/>
      <c r="AB129" s="256"/>
      <c r="AC129" s="256"/>
      <c r="AD129" s="256"/>
      <c r="AE129" s="256"/>
      <c r="AF129" s="249"/>
      <c r="AG129" s="250"/>
      <c r="AH129" s="250"/>
      <c r="AI129" s="250"/>
      <c r="AJ129" s="251"/>
      <c r="AK129" s="330">
        <f t="shared" si="0"/>
        <v>0</v>
      </c>
      <c r="AL129" s="330"/>
      <c r="AM129" s="330"/>
      <c r="AN129" s="330"/>
      <c r="AO129" s="330"/>
      <c r="AP129" s="330"/>
      <c r="AQ129" s="330"/>
      <c r="AR129" s="324">
        <f t="shared" si="1"/>
        <v>0</v>
      </c>
      <c r="AS129" s="324"/>
      <c r="AT129" s="323"/>
      <c r="AU129" s="323"/>
      <c r="AV129" s="323"/>
      <c r="AW129" s="323"/>
      <c r="AX129" s="323"/>
      <c r="AY129" s="323"/>
      <c r="AZ129" s="323"/>
      <c r="BA129" s="323"/>
      <c r="BB129" s="323"/>
      <c r="BC129" s="323"/>
      <c r="BD129" s="323"/>
      <c r="BE129" s="323"/>
      <c r="BF129" s="323"/>
      <c r="BG129" s="323"/>
      <c r="BH129" s="323"/>
      <c r="BI129" s="323"/>
      <c r="BJ129" s="323"/>
      <c r="BK129" s="323"/>
      <c r="BL129" s="323"/>
      <c r="BM129" s="323"/>
      <c r="BN129" s="323"/>
      <c r="BO129" s="323"/>
      <c r="BP129" s="323"/>
      <c r="BQ129" s="323"/>
      <c r="BR129" s="323"/>
    </row>
    <row r="130" spans="1:70" s="48" customFormat="1" ht="21.95" customHeight="1" x14ac:dyDescent="0.2">
      <c r="A130" s="45"/>
      <c r="B130" s="134"/>
      <c r="C130" s="84">
        <f>C118+1</f>
        <v>20</v>
      </c>
      <c r="D130" s="30" t="s">
        <v>587</v>
      </c>
      <c r="E130" s="46" t="s">
        <v>299</v>
      </c>
      <c r="F130" s="47"/>
      <c r="G130" s="325" t="s">
        <v>48</v>
      </c>
      <c r="H130" s="325"/>
      <c r="I130" s="325"/>
      <c r="J130" s="325"/>
      <c r="K130" s="468" t="s">
        <v>142</v>
      </c>
      <c r="L130" s="420"/>
      <c r="M130" s="420"/>
      <c r="N130" s="420"/>
      <c r="O130" s="420"/>
      <c r="P130" s="420"/>
      <c r="Q130" s="420"/>
      <c r="R130" s="420"/>
      <c r="S130" s="420"/>
      <c r="T130" s="420"/>
      <c r="U130" s="420"/>
      <c r="V130" s="420"/>
      <c r="W130" s="420"/>
      <c r="X130" s="420"/>
      <c r="Y130" s="420"/>
      <c r="Z130" s="420"/>
      <c r="AA130" s="420"/>
      <c r="AB130" s="420"/>
      <c r="AC130" s="420"/>
      <c r="AD130" s="420"/>
      <c r="AE130" s="420"/>
      <c r="AF130" s="420"/>
      <c r="AG130" s="420"/>
      <c r="AH130" s="420"/>
      <c r="AI130" s="420"/>
      <c r="AJ130" s="420"/>
      <c r="AK130" s="333">
        <f>MAX(0.000000001,SUM(AK131:AQ136))</f>
        <v>10181.278</v>
      </c>
      <c r="AL130" s="333"/>
      <c r="AM130" s="333"/>
      <c r="AN130" s="333"/>
      <c r="AO130" s="333"/>
      <c r="AP130" s="333"/>
      <c r="AQ130" s="333"/>
      <c r="AR130" s="333">
        <f>ROUND(AK130/$AK$277,6)*100</f>
        <v>16.421399999999998</v>
      </c>
      <c r="AS130" s="333"/>
      <c r="AT130" s="332" t="s">
        <v>143</v>
      </c>
      <c r="AU130" s="332"/>
      <c r="AV130" s="332"/>
      <c r="AW130" s="332"/>
      <c r="AX130" s="332"/>
      <c r="AY130" s="332"/>
      <c r="AZ130" s="332"/>
      <c r="BA130" s="332"/>
      <c r="BB130" s="332"/>
      <c r="BC130" s="332"/>
      <c r="BD130" s="332"/>
      <c r="BE130" s="332"/>
      <c r="BF130" s="332"/>
      <c r="BG130" s="332"/>
      <c r="BH130" s="332"/>
      <c r="BI130" s="332"/>
      <c r="BJ130" s="332"/>
      <c r="BK130" s="332"/>
      <c r="BL130" s="332"/>
      <c r="BM130" s="332"/>
      <c r="BN130" s="332"/>
      <c r="BO130" s="332"/>
      <c r="BP130" s="332"/>
      <c r="BQ130" s="332"/>
      <c r="BR130" s="332"/>
    </row>
    <row r="131" spans="1:70" s="48" customFormat="1" ht="11.1" customHeight="1" x14ac:dyDescent="0.2">
      <c r="A131" s="46"/>
      <c r="B131" s="329"/>
      <c r="C131" s="329"/>
      <c r="D131" s="328"/>
      <c r="E131" s="46"/>
      <c r="F131" s="49"/>
      <c r="G131" s="252" t="s">
        <v>49</v>
      </c>
      <c r="H131" s="252"/>
      <c r="I131" s="252"/>
      <c r="J131" s="252"/>
      <c r="K131" s="253" t="s">
        <v>144</v>
      </c>
      <c r="L131" s="254"/>
      <c r="M131" s="254"/>
      <c r="N131" s="254"/>
      <c r="O131" s="254"/>
      <c r="P131" s="254"/>
      <c r="Q131" s="254"/>
      <c r="R131" s="254"/>
      <c r="S131" s="254"/>
      <c r="T131" s="254"/>
      <c r="U131" s="254"/>
      <c r="V131" s="254"/>
      <c r="W131" s="254"/>
      <c r="X131" s="254"/>
      <c r="Y131" s="254"/>
      <c r="Z131" s="255" t="s">
        <v>133</v>
      </c>
      <c r="AA131" s="255"/>
      <c r="AB131" s="256">
        <v>7.5</v>
      </c>
      <c r="AC131" s="256"/>
      <c r="AD131" s="256"/>
      <c r="AE131" s="256"/>
      <c r="AF131" s="249">
        <v>900</v>
      </c>
      <c r="AG131" s="250"/>
      <c r="AH131" s="250"/>
      <c r="AI131" s="250"/>
      <c r="AJ131" s="251"/>
      <c r="AK131" s="330">
        <f>AB131*AF131</f>
        <v>6750</v>
      </c>
      <c r="AL131" s="330"/>
      <c r="AM131" s="330"/>
      <c r="AN131" s="330"/>
      <c r="AO131" s="330"/>
      <c r="AP131" s="330"/>
      <c r="AQ131" s="330"/>
      <c r="AR131" s="324">
        <f t="shared" ref="AR131:AR136" si="2">ROUND(AK131/$AK$130,6)*100</f>
        <v>66.298199999999994</v>
      </c>
      <c r="AS131" s="324"/>
      <c r="AT131" s="322" t="s">
        <v>669</v>
      </c>
      <c r="AU131" s="322"/>
      <c r="AV131" s="322"/>
      <c r="AW131" s="322"/>
      <c r="AX131" s="322"/>
      <c r="AY131" s="322"/>
      <c r="AZ131" s="322"/>
      <c r="BA131" s="322"/>
      <c r="BB131" s="322"/>
      <c r="BC131" s="322"/>
      <c r="BD131" s="322"/>
      <c r="BE131" s="322"/>
      <c r="BF131" s="322"/>
      <c r="BG131" s="322"/>
      <c r="BH131" s="322"/>
      <c r="BI131" s="322"/>
      <c r="BJ131" s="322"/>
      <c r="BK131" s="322"/>
      <c r="BL131" s="322"/>
      <c r="BM131" s="322"/>
      <c r="BN131" s="322"/>
      <c r="BO131" s="322"/>
      <c r="BP131" s="322"/>
      <c r="BQ131" s="322"/>
      <c r="BR131" s="322"/>
    </row>
    <row r="132" spans="1:70" s="48" customFormat="1" ht="11.1" customHeight="1" x14ac:dyDescent="0.2">
      <c r="A132" s="46"/>
      <c r="B132" s="328"/>
      <c r="C132" s="329"/>
      <c r="D132" s="328"/>
      <c r="E132" s="46"/>
      <c r="G132" s="252" t="s">
        <v>50</v>
      </c>
      <c r="H132" s="252"/>
      <c r="I132" s="252"/>
      <c r="J132" s="252"/>
      <c r="K132" s="253" t="s">
        <v>145</v>
      </c>
      <c r="L132" s="254"/>
      <c r="M132" s="254"/>
      <c r="N132" s="254"/>
      <c r="O132" s="254"/>
      <c r="P132" s="254"/>
      <c r="Q132" s="254"/>
      <c r="R132" s="254"/>
      <c r="S132" s="254"/>
      <c r="T132" s="254"/>
      <c r="U132" s="254"/>
      <c r="V132" s="254"/>
      <c r="W132" s="254"/>
      <c r="X132" s="254"/>
      <c r="Y132" s="254"/>
      <c r="Z132" s="255" t="s">
        <v>52</v>
      </c>
      <c r="AA132" s="255"/>
      <c r="AB132" s="256">
        <v>44.62</v>
      </c>
      <c r="AC132" s="256"/>
      <c r="AD132" s="256"/>
      <c r="AE132" s="256"/>
      <c r="AF132" s="249">
        <v>76.900000000000006</v>
      </c>
      <c r="AG132" s="250"/>
      <c r="AH132" s="250"/>
      <c r="AI132" s="250"/>
      <c r="AJ132" s="251"/>
      <c r="AK132" s="330">
        <f t="shared" ref="AK132:AK142" si="3">AB132*AF132</f>
        <v>3431.2780000000002</v>
      </c>
      <c r="AL132" s="330"/>
      <c r="AM132" s="330"/>
      <c r="AN132" s="330"/>
      <c r="AO132" s="330"/>
      <c r="AP132" s="330"/>
      <c r="AQ132" s="330"/>
      <c r="AR132" s="324">
        <f t="shared" si="2"/>
        <v>33.701799999999999</v>
      </c>
      <c r="AS132" s="324"/>
      <c r="AT132" s="322" t="s">
        <v>670</v>
      </c>
      <c r="AU132" s="322"/>
      <c r="AV132" s="322"/>
      <c r="AW132" s="322"/>
      <c r="AX132" s="322"/>
      <c r="AY132" s="322"/>
      <c r="AZ132" s="322"/>
      <c r="BA132" s="322"/>
      <c r="BB132" s="322"/>
      <c r="BC132" s="322"/>
      <c r="BD132" s="322"/>
      <c r="BE132" s="322"/>
      <c r="BF132" s="322"/>
      <c r="BG132" s="322"/>
      <c r="BH132" s="322"/>
      <c r="BI132" s="322"/>
      <c r="BJ132" s="322"/>
      <c r="BK132" s="322"/>
      <c r="BL132" s="322"/>
      <c r="BM132" s="322"/>
      <c r="BN132" s="322"/>
      <c r="BO132" s="322"/>
      <c r="BP132" s="322"/>
      <c r="BQ132" s="322"/>
      <c r="BR132" s="322"/>
    </row>
    <row r="133" spans="1:70" s="48" customFormat="1" ht="11.1" hidden="1" customHeight="1" x14ac:dyDescent="0.2">
      <c r="A133" s="46"/>
      <c r="B133" s="328"/>
      <c r="C133" s="329"/>
      <c r="D133" s="329"/>
      <c r="E133" s="46"/>
      <c r="G133" s="252" t="s">
        <v>390</v>
      </c>
      <c r="H133" s="252"/>
      <c r="I133" s="252"/>
      <c r="J133" s="252"/>
      <c r="K133" s="253" t="s">
        <v>146</v>
      </c>
      <c r="L133" s="254"/>
      <c r="M133" s="254"/>
      <c r="N133" s="254"/>
      <c r="O133" s="254"/>
      <c r="P133" s="254"/>
      <c r="Q133" s="254"/>
      <c r="R133" s="254"/>
      <c r="S133" s="254"/>
      <c r="T133" s="254"/>
      <c r="U133" s="254"/>
      <c r="V133" s="254"/>
      <c r="W133" s="254"/>
      <c r="X133" s="254"/>
      <c r="Y133" s="254"/>
      <c r="Z133" s="255" t="s">
        <v>129</v>
      </c>
      <c r="AA133" s="255"/>
      <c r="AB133" s="272">
        <v>1</v>
      </c>
      <c r="AC133" s="272"/>
      <c r="AD133" s="272"/>
      <c r="AE133" s="272"/>
      <c r="AF133" s="249"/>
      <c r="AG133" s="250"/>
      <c r="AH133" s="250"/>
      <c r="AI133" s="250"/>
      <c r="AJ133" s="251"/>
      <c r="AK133" s="330">
        <f t="shared" si="3"/>
        <v>0</v>
      </c>
      <c r="AL133" s="330"/>
      <c r="AM133" s="330"/>
      <c r="AN133" s="330"/>
      <c r="AO133" s="330"/>
      <c r="AP133" s="330"/>
      <c r="AQ133" s="330"/>
      <c r="AR133" s="324">
        <f t="shared" si="2"/>
        <v>0</v>
      </c>
      <c r="AS133" s="324"/>
      <c r="AT133" s="323"/>
      <c r="AU133" s="323"/>
      <c r="AV133" s="323"/>
      <c r="AW133" s="323"/>
      <c r="AX133" s="323"/>
      <c r="AY133" s="323"/>
      <c r="AZ133" s="323"/>
      <c r="BA133" s="323"/>
      <c r="BB133" s="323"/>
      <c r="BC133" s="323"/>
      <c r="BD133" s="323"/>
      <c r="BE133" s="323"/>
      <c r="BF133" s="323"/>
      <c r="BG133" s="323"/>
      <c r="BH133" s="323"/>
      <c r="BI133" s="323"/>
      <c r="BJ133" s="323"/>
      <c r="BK133" s="323"/>
      <c r="BL133" s="323"/>
      <c r="BM133" s="323"/>
      <c r="BN133" s="323"/>
      <c r="BO133" s="323"/>
      <c r="BP133" s="323"/>
      <c r="BQ133" s="323"/>
      <c r="BR133" s="323"/>
    </row>
    <row r="134" spans="1:70" s="48" customFormat="1" ht="11.1" hidden="1" customHeight="1" x14ac:dyDescent="0.2">
      <c r="A134" s="46"/>
      <c r="B134" s="328"/>
      <c r="C134" s="329"/>
      <c r="D134" s="329"/>
      <c r="E134" s="46"/>
      <c r="G134" s="252" t="s">
        <v>391</v>
      </c>
      <c r="H134" s="252"/>
      <c r="I134" s="252"/>
      <c r="J134" s="252"/>
      <c r="K134" s="253" t="s">
        <v>147</v>
      </c>
      <c r="L134" s="254"/>
      <c r="M134" s="254"/>
      <c r="N134" s="254"/>
      <c r="O134" s="254"/>
      <c r="P134" s="254"/>
      <c r="Q134" s="254"/>
      <c r="R134" s="254"/>
      <c r="S134" s="254"/>
      <c r="T134" s="254"/>
      <c r="U134" s="254"/>
      <c r="V134" s="254"/>
      <c r="W134" s="254"/>
      <c r="X134" s="254"/>
      <c r="Y134" s="254"/>
      <c r="Z134" s="255" t="s">
        <v>129</v>
      </c>
      <c r="AA134" s="255"/>
      <c r="AB134" s="272">
        <v>1</v>
      </c>
      <c r="AC134" s="272"/>
      <c r="AD134" s="272"/>
      <c r="AE134" s="272"/>
      <c r="AF134" s="249"/>
      <c r="AG134" s="250"/>
      <c r="AH134" s="250"/>
      <c r="AI134" s="250"/>
      <c r="AJ134" s="251"/>
      <c r="AK134" s="330">
        <f t="shared" si="3"/>
        <v>0</v>
      </c>
      <c r="AL134" s="330"/>
      <c r="AM134" s="330"/>
      <c r="AN134" s="330"/>
      <c r="AO134" s="330"/>
      <c r="AP134" s="330"/>
      <c r="AQ134" s="330"/>
      <c r="AR134" s="324">
        <f t="shared" si="2"/>
        <v>0</v>
      </c>
      <c r="AS134" s="324"/>
      <c r="AT134" s="323"/>
      <c r="AU134" s="323"/>
      <c r="AV134" s="323"/>
      <c r="AW134" s="323"/>
      <c r="AX134" s="323"/>
      <c r="AY134" s="323"/>
      <c r="AZ134" s="323"/>
      <c r="BA134" s="323"/>
      <c r="BB134" s="323"/>
      <c r="BC134" s="323"/>
      <c r="BD134" s="323"/>
      <c r="BE134" s="323"/>
      <c r="BF134" s="323"/>
      <c r="BG134" s="323"/>
      <c r="BH134" s="323"/>
      <c r="BI134" s="323"/>
      <c r="BJ134" s="323"/>
      <c r="BK134" s="323"/>
      <c r="BL134" s="323"/>
      <c r="BM134" s="323"/>
      <c r="BN134" s="323"/>
      <c r="BO134" s="323"/>
      <c r="BP134" s="323"/>
      <c r="BQ134" s="323"/>
      <c r="BR134" s="323"/>
    </row>
    <row r="135" spans="1:70" s="48" customFormat="1" ht="11.1" hidden="1" customHeight="1" x14ac:dyDescent="0.2">
      <c r="A135" s="46"/>
      <c r="B135" s="30"/>
      <c r="C135" s="30"/>
      <c r="D135" s="30"/>
      <c r="E135" s="46"/>
      <c r="G135" s="252" t="s">
        <v>392</v>
      </c>
      <c r="H135" s="252"/>
      <c r="I135" s="252"/>
      <c r="J135" s="252"/>
      <c r="K135" s="321"/>
      <c r="L135" s="321"/>
      <c r="M135" s="321"/>
      <c r="N135" s="321"/>
      <c r="O135" s="321"/>
      <c r="P135" s="321"/>
      <c r="Q135" s="321"/>
      <c r="R135" s="321"/>
      <c r="S135" s="321"/>
      <c r="T135" s="321"/>
      <c r="U135" s="321"/>
      <c r="V135" s="321"/>
      <c r="W135" s="321"/>
      <c r="X135" s="321"/>
      <c r="Y135" s="321"/>
      <c r="Z135" s="322"/>
      <c r="AA135" s="322"/>
      <c r="AB135" s="256"/>
      <c r="AC135" s="256"/>
      <c r="AD135" s="256"/>
      <c r="AE135" s="256"/>
      <c r="AF135" s="184"/>
      <c r="AG135" s="184"/>
      <c r="AH135" s="184"/>
      <c r="AI135" s="184"/>
      <c r="AJ135" s="184"/>
      <c r="AK135" s="330">
        <f t="shared" si="3"/>
        <v>0</v>
      </c>
      <c r="AL135" s="330"/>
      <c r="AM135" s="330"/>
      <c r="AN135" s="330"/>
      <c r="AO135" s="330"/>
      <c r="AP135" s="330"/>
      <c r="AQ135" s="330"/>
      <c r="AR135" s="324">
        <f t="shared" si="2"/>
        <v>0</v>
      </c>
      <c r="AS135" s="324"/>
      <c r="AT135" s="322"/>
      <c r="AU135" s="322"/>
      <c r="AV135" s="322"/>
      <c r="AW135" s="322"/>
      <c r="AX135" s="322"/>
      <c r="AY135" s="322"/>
      <c r="AZ135" s="322"/>
      <c r="BA135" s="322"/>
      <c r="BB135" s="322"/>
      <c r="BC135" s="322"/>
      <c r="BD135" s="322"/>
      <c r="BE135" s="322"/>
      <c r="BF135" s="322"/>
      <c r="BG135" s="322"/>
      <c r="BH135" s="322"/>
      <c r="BI135" s="322"/>
      <c r="BJ135" s="322"/>
      <c r="BK135" s="322"/>
      <c r="BL135" s="322"/>
      <c r="BM135" s="322"/>
      <c r="BN135" s="322"/>
      <c r="BO135" s="322"/>
      <c r="BP135" s="322"/>
      <c r="BQ135" s="322"/>
      <c r="BR135" s="322"/>
    </row>
    <row r="136" spans="1:70" s="48" customFormat="1" ht="11.1" hidden="1" customHeight="1" x14ac:dyDescent="0.2">
      <c r="A136" s="46"/>
      <c r="B136" s="30"/>
      <c r="C136" s="30"/>
      <c r="D136" s="30"/>
      <c r="E136" s="46"/>
      <c r="G136" s="252" t="s">
        <v>393</v>
      </c>
      <c r="H136" s="252"/>
      <c r="I136" s="252"/>
      <c r="J136" s="252"/>
      <c r="K136" s="321"/>
      <c r="L136" s="321"/>
      <c r="M136" s="321"/>
      <c r="N136" s="321"/>
      <c r="O136" s="321"/>
      <c r="P136" s="321"/>
      <c r="Q136" s="321"/>
      <c r="R136" s="321"/>
      <c r="S136" s="321"/>
      <c r="T136" s="321"/>
      <c r="U136" s="321"/>
      <c r="V136" s="321"/>
      <c r="W136" s="321"/>
      <c r="X136" s="321"/>
      <c r="Y136" s="321"/>
      <c r="Z136" s="322"/>
      <c r="AA136" s="322"/>
      <c r="AB136" s="256"/>
      <c r="AC136" s="256"/>
      <c r="AD136" s="256"/>
      <c r="AE136" s="256"/>
      <c r="AF136" s="184"/>
      <c r="AG136" s="184"/>
      <c r="AH136" s="184"/>
      <c r="AI136" s="184"/>
      <c r="AJ136" s="184"/>
      <c r="AK136" s="330">
        <f t="shared" si="3"/>
        <v>0</v>
      </c>
      <c r="AL136" s="330"/>
      <c r="AM136" s="330"/>
      <c r="AN136" s="330"/>
      <c r="AO136" s="330"/>
      <c r="AP136" s="330"/>
      <c r="AQ136" s="330"/>
      <c r="AR136" s="324">
        <f t="shared" si="2"/>
        <v>0</v>
      </c>
      <c r="AS136" s="324"/>
      <c r="AT136" s="323"/>
      <c r="AU136" s="323"/>
      <c r="AV136" s="323"/>
      <c r="AW136" s="323"/>
      <c r="AX136" s="323"/>
      <c r="AY136" s="323"/>
      <c r="AZ136" s="323"/>
      <c r="BA136" s="323"/>
      <c r="BB136" s="323"/>
      <c r="BC136" s="323"/>
      <c r="BD136" s="323"/>
      <c r="BE136" s="323"/>
      <c r="BF136" s="323"/>
      <c r="BG136" s="323"/>
      <c r="BH136" s="323"/>
      <c r="BI136" s="323"/>
      <c r="BJ136" s="323"/>
      <c r="BK136" s="323"/>
      <c r="BL136" s="323"/>
      <c r="BM136" s="323"/>
      <c r="BN136" s="323"/>
      <c r="BO136" s="323"/>
      <c r="BP136" s="323"/>
      <c r="BQ136" s="323"/>
      <c r="BR136" s="323"/>
    </row>
    <row r="137" spans="1:70" s="48" customFormat="1" ht="21.95" customHeight="1" x14ac:dyDescent="0.2">
      <c r="A137" s="45"/>
      <c r="B137" s="134"/>
      <c r="C137" s="84">
        <f>C130+1</f>
        <v>21</v>
      </c>
      <c r="D137" s="30" t="s">
        <v>587</v>
      </c>
      <c r="E137" s="46" t="s">
        <v>299</v>
      </c>
      <c r="F137" s="47"/>
      <c r="G137" s="325" t="s">
        <v>61</v>
      </c>
      <c r="H137" s="325"/>
      <c r="I137" s="325"/>
      <c r="J137" s="325"/>
      <c r="K137" s="468" t="s">
        <v>148</v>
      </c>
      <c r="L137" s="420"/>
      <c r="M137" s="420"/>
      <c r="N137" s="420"/>
      <c r="O137" s="420"/>
      <c r="P137" s="420"/>
      <c r="Q137" s="420"/>
      <c r="R137" s="420"/>
      <c r="S137" s="420"/>
      <c r="T137" s="420"/>
      <c r="U137" s="420"/>
      <c r="V137" s="420"/>
      <c r="W137" s="420"/>
      <c r="X137" s="420"/>
      <c r="Y137" s="420"/>
      <c r="Z137" s="420"/>
      <c r="AA137" s="420"/>
      <c r="AB137" s="420"/>
      <c r="AC137" s="420"/>
      <c r="AD137" s="420"/>
      <c r="AE137" s="420"/>
      <c r="AF137" s="420"/>
      <c r="AG137" s="420"/>
      <c r="AH137" s="420"/>
      <c r="AI137" s="420"/>
      <c r="AJ137" s="420"/>
      <c r="AK137" s="333">
        <f>MAX(0.000000001,SUM(AK138:AQ145))</f>
        <v>6485.23</v>
      </c>
      <c r="AL137" s="333"/>
      <c r="AM137" s="333"/>
      <c r="AN137" s="333"/>
      <c r="AO137" s="333"/>
      <c r="AP137" s="333"/>
      <c r="AQ137" s="333"/>
      <c r="AR137" s="333">
        <f>ROUND(AK137/$AK$277,6)*100</f>
        <v>10.459999999999999</v>
      </c>
      <c r="AS137" s="333"/>
      <c r="AT137" s="332" t="s">
        <v>149</v>
      </c>
      <c r="AU137" s="332"/>
      <c r="AV137" s="332"/>
      <c r="AW137" s="332"/>
      <c r="AX137" s="332"/>
      <c r="AY137" s="332"/>
      <c r="AZ137" s="332"/>
      <c r="BA137" s="332"/>
      <c r="BB137" s="332"/>
      <c r="BC137" s="332"/>
      <c r="BD137" s="332"/>
      <c r="BE137" s="332"/>
      <c r="BF137" s="332"/>
      <c r="BG137" s="332"/>
      <c r="BH137" s="332"/>
      <c r="BI137" s="332"/>
      <c r="BJ137" s="332"/>
      <c r="BK137" s="332"/>
      <c r="BL137" s="332"/>
      <c r="BM137" s="332"/>
      <c r="BN137" s="332"/>
      <c r="BO137" s="332"/>
      <c r="BP137" s="332"/>
      <c r="BQ137" s="332"/>
      <c r="BR137" s="332"/>
    </row>
    <row r="138" spans="1:70" s="48" customFormat="1" ht="11.1" customHeight="1" x14ac:dyDescent="0.2">
      <c r="A138" s="46"/>
      <c r="B138" s="329"/>
      <c r="C138" s="329"/>
      <c r="D138" s="329"/>
      <c r="E138" s="46"/>
      <c r="G138" s="252" t="s">
        <v>62</v>
      </c>
      <c r="H138" s="252"/>
      <c r="I138" s="252"/>
      <c r="J138" s="252"/>
      <c r="K138" s="253" t="s">
        <v>150</v>
      </c>
      <c r="L138" s="254"/>
      <c r="M138" s="254"/>
      <c r="N138" s="254"/>
      <c r="O138" s="254"/>
      <c r="P138" s="254"/>
      <c r="Q138" s="254"/>
      <c r="R138" s="254"/>
      <c r="S138" s="254"/>
      <c r="T138" s="254"/>
      <c r="U138" s="254"/>
      <c r="V138" s="254"/>
      <c r="W138" s="254"/>
      <c r="X138" s="254"/>
      <c r="Y138" s="254"/>
      <c r="Z138" s="255" t="s">
        <v>52</v>
      </c>
      <c r="AA138" s="255"/>
      <c r="AB138" s="256">
        <v>135.53</v>
      </c>
      <c r="AC138" s="256"/>
      <c r="AD138" s="256"/>
      <c r="AE138" s="256"/>
      <c r="AF138" s="249">
        <v>36</v>
      </c>
      <c r="AG138" s="250"/>
      <c r="AH138" s="250"/>
      <c r="AI138" s="250"/>
      <c r="AJ138" s="251"/>
      <c r="AK138" s="330">
        <f t="shared" si="3"/>
        <v>4879.08</v>
      </c>
      <c r="AL138" s="330"/>
      <c r="AM138" s="330"/>
      <c r="AN138" s="330"/>
      <c r="AO138" s="330"/>
      <c r="AP138" s="330"/>
      <c r="AQ138" s="330"/>
      <c r="AR138" s="324">
        <f t="shared" ref="AR138:AR145" si="4">ROUND(AK138/$AK$137,6)*100</f>
        <v>75.233699999999999</v>
      </c>
      <c r="AS138" s="324"/>
      <c r="AT138" s="323" t="s">
        <v>671</v>
      </c>
      <c r="AU138" s="323"/>
      <c r="AV138" s="323"/>
      <c r="AW138" s="323"/>
      <c r="AX138" s="323"/>
      <c r="AY138" s="323"/>
      <c r="AZ138" s="323"/>
      <c r="BA138" s="323"/>
      <c r="BB138" s="323"/>
      <c r="BC138" s="323"/>
      <c r="BD138" s="323"/>
      <c r="BE138" s="323"/>
      <c r="BF138" s="323"/>
      <c r="BG138" s="323"/>
      <c r="BH138" s="323"/>
      <c r="BI138" s="323"/>
      <c r="BJ138" s="323"/>
      <c r="BK138" s="323"/>
      <c r="BL138" s="323"/>
      <c r="BM138" s="323"/>
      <c r="BN138" s="323"/>
      <c r="BO138" s="323"/>
      <c r="BP138" s="323"/>
      <c r="BQ138" s="323"/>
      <c r="BR138" s="323"/>
    </row>
    <row r="139" spans="1:70" s="48" customFormat="1" ht="11.1" hidden="1" customHeight="1" x14ac:dyDescent="0.2">
      <c r="A139" s="46"/>
      <c r="B139" s="328"/>
      <c r="C139" s="328"/>
      <c r="D139" s="329"/>
      <c r="E139" s="46"/>
      <c r="G139" s="252" t="s">
        <v>63</v>
      </c>
      <c r="H139" s="252"/>
      <c r="I139" s="252"/>
      <c r="J139" s="252"/>
      <c r="K139" s="253" t="s">
        <v>151</v>
      </c>
      <c r="L139" s="254"/>
      <c r="M139" s="254"/>
      <c r="N139" s="254"/>
      <c r="O139" s="254"/>
      <c r="P139" s="254"/>
      <c r="Q139" s="254"/>
      <c r="R139" s="254"/>
      <c r="S139" s="254"/>
      <c r="T139" s="254"/>
      <c r="U139" s="254"/>
      <c r="V139" s="254"/>
      <c r="W139" s="254"/>
      <c r="X139" s="254"/>
      <c r="Y139" s="254"/>
      <c r="Z139" s="255" t="s">
        <v>52</v>
      </c>
      <c r="AA139" s="255"/>
      <c r="AB139" s="256"/>
      <c r="AC139" s="256"/>
      <c r="AD139" s="256"/>
      <c r="AE139" s="256"/>
      <c r="AF139" s="249"/>
      <c r="AG139" s="250"/>
      <c r="AH139" s="250"/>
      <c r="AI139" s="250"/>
      <c r="AJ139" s="251"/>
      <c r="AK139" s="330">
        <f t="shared" si="3"/>
        <v>0</v>
      </c>
      <c r="AL139" s="330"/>
      <c r="AM139" s="330"/>
      <c r="AN139" s="330"/>
      <c r="AO139" s="330"/>
      <c r="AP139" s="330"/>
      <c r="AQ139" s="330"/>
      <c r="AR139" s="324">
        <f t="shared" si="4"/>
        <v>0</v>
      </c>
      <c r="AS139" s="324"/>
      <c r="AT139" s="323"/>
      <c r="AU139" s="323"/>
      <c r="AV139" s="323"/>
      <c r="AW139" s="323"/>
      <c r="AX139" s="323"/>
      <c r="AY139" s="323"/>
      <c r="AZ139" s="323"/>
      <c r="BA139" s="323"/>
      <c r="BB139" s="323"/>
      <c r="BC139" s="323"/>
      <c r="BD139" s="323"/>
      <c r="BE139" s="323"/>
      <c r="BF139" s="323"/>
      <c r="BG139" s="323"/>
      <c r="BH139" s="323"/>
      <c r="BI139" s="323"/>
      <c r="BJ139" s="323"/>
      <c r="BK139" s="323"/>
      <c r="BL139" s="323"/>
      <c r="BM139" s="323"/>
      <c r="BN139" s="323"/>
      <c r="BO139" s="323"/>
      <c r="BP139" s="323"/>
      <c r="BQ139" s="323"/>
      <c r="BR139" s="323"/>
    </row>
    <row r="140" spans="1:70" s="48" customFormat="1" ht="11.1" hidden="1" customHeight="1" x14ac:dyDescent="0.2">
      <c r="A140" s="46"/>
      <c r="B140" s="328"/>
      <c r="C140" s="328"/>
      <c r="D140" s="329"/>
      <c r="E140" s="46"/>
      <c r="G140" s="252" t="s">
        <v>64</v>
      </c>
      <c r="H140" s="252"/>
      <c r="I140" s="252"/>
      <c r="J140" s="252"/>
      <c r="K140" s="253" t="s">
        <v>152</v>
      </c>
      <c r="L140" s="254"/>
      <c r="M140" s="254"/>
      <c r="N140" s="254"/>
      <c r="O140" s="254"/>
      <c r="P140" s="254"/>
      <c r="Q140" s="254"/>
      <c r="R140" s="254"/>
      <c r="S140" s="254"/>
      <c r="T140" s="254"/>
      <c r="U140" s="254"/>
      <c r="V140" s="254"/>
      <c r="W140" s="254"/>
      <c r="X140" s="254"/>
      <c r="Y140" s="254"/>
      <c r="Z140" s="255" t="s">
        <v>52</v>
      </c>
      <c r="AA140" s="255"/>
      <c r="AB140" s="256"/>
      <c r="AC140" s="256"/>
      <c r="AD140" s="256"/>
      <c r="AE140" s="256"/>
      <c r="AF140" s="249"/>
      <c r="AG140" s="250"/>
      <c r="AH140" s="250"/>
      <c r="AI140" s="250"/>
      <c r="AJ140" s="251"/>
      <c r="AK140" s="330">
        <f t="shared" si="3"/>
        <v>0</v>
      </c>
      <c r="AL140" s="330"/>
      <c r="AM140" s="330"/>
      <c r="AN140" s="330"/>
      <c r="AO140" s="330"/>
      <c r="AP140" s="330"/>
      <c r="AQ140" s="330"/>
      <c r="AR140" s="324">
        <f t="shared" si="4"/>
        <v>0</v>
      </c>
      <c r="AS140" s="324"/>
      <c r="AT140" s="323"/>
      <c r="AU140" s="323"/>
      <c r="AV140" s="323"/>
      <c r="AW140" s="323"/>
      <c r="AX140" s="323"/>
      <c r="AY140" s="323"/>
      <c r="AZ140" s="323"/>
      <c r="BA140" s="323"/>
      <c r="BB140" s="323"/>
      <c r="BC140" s="323"/>
      <c r="BD140" s="323"/>
      <c r="BE140" s="323"/>
      <c r="BF140" s="323"/>
      <c r="BG140" s="323"/>
      <c r="BH140" s="323"/>
      <c r="BI140" s="323"/>
      <c r="BJ140" s="323"/>
      <c r="BK140" s="323"/>
      <c r="BL140" s="323"/>
      <c r="BM140" s="323"/>
      <c r="BN140" s="323"/>
      <c r="BO140" s="323"/>
      <c r="BP140" s="323"/>
      <c r="BQ140" s="323"/>
      <c r="BR140" s="323"/>
    </row>
    <row r="141" spans="1:70" s="48" customFormat="1" ht="11.1" hidden="1" customHeight="1" x14ac:dyDescent="0.2">
      <c r="A141" s="46"/>
      <c r="B141" s="328"/>
      <c r="C141" s="328"/>
      <c r="D141" s="329"/>
      <c r="E141" s="46"/>
      <c r="G141" s="252" t="s">
        <v>66</v>
      </c>
      <c r="H141" s="252"/>
      <c r="I141" s="252"/>
      <c r="J141" s="252"/>
      <c r="K141" s="253" t="s">
        <v>153</v>
      </c>
      <c r="L141" s="254"/>
      <c r="M141" s="254"/>
      <c r="N141" s="254"/>
      <c r="O141" s="254"/>
      <c r="P141" s="254"/>
      <c r="Q141" s="254"/>
      <c r="R141" s="254"/>
      <c r="S141" s="254"/>
      <c r="T141" s="254"/>
      <c r="U141" s="254"/>
      <c r="V141" s="254"/>
      <c r="W141" s="254"/>
      <c r="X141" s="254"/>
      <c r="Y141" s="254"/>
      <c r="Z141" s="255" t="s">
        <v>52</v>
      </c>
      <c r="AA141" s="255"/>
      <c r="AB141" s="256"/>
      <c r="AC141" s="256"/>
      <c r="AD141" s="256"/>
      <c r="AE141" s="256"/>
      <c r="AF141" s="249"/>
      <c r="AG141" s="250"/>
      <c r="AH141" s="250"/>
      <c r="AI141" s="250"/>
      <c r="AJ141" s="251"/>
      <c r="AK141" s="330">
        <f t="shared" si="3"/>
        <v>0</v>
      </c>
      <c r="AL141" s="330"/>
      <c r="AM141" s="330"/>
      <c r="AN141" s="330"/>
      <c r="AO141" s="330"/>
      <c r="AP141" s="330"/>
      <c r="AQ141" s="330"/>
      <c r="AR141" s="324">
        <f t="shared" si="4"/>
        <v>0</v>
      </c>
      <c r="AS141" s="324"/>
      <c r="AT141" s="323"/>
      <c r="AU141" s="323"/>
      <c r="AV141" s="323"/>
      <c r="AW141" s="323"/>
      <c r="AX141" s="323"/>
      <c r="AY141" s="323"/>
      <c r="AZ141" s="323"/>
      <c r="BA141" s="323"/>
      <c r="BB141" s="323"/>
      <c r="BC141" s="323"/>
      <c r="BD141" s="323"/>
      <c r="BE141" s="323"/>
      <c r="BF141" s="323"/>
      <c r="BG141" s="323"/>
      <c r="BH141" s="323"/>
      <c r="BI141" s="323"/>
      <c r="BJ141" s="323"/>
      <c r="BK141" s="323"/>
      <c r="BL141" s="323"/>
      <c r="BM141" s="323"/>
      <c r="BN141" s="323"/>
      <c r="BO141" s="323"/>
      <c r="BP141" s="323"/>
      <c r="BQ141" s="323"/>
      <c r="BR141" s="323"/>
    </row>
    <row r="142" spans="1:70" s="48" customFormat="1" ht="11.1" customHeight="1" x14ac:dyDescent="0.2">
      <c r="A142" s="46"/>
      <c r="B142" s="328"/>
      <c r="C142" s="328"/>
      <c r="D142" s="329"/>
      <c r="E142" s="46"/>
      <c r="G142" s="252" t="s">
        <v>67</v>
      </c>
      <c r="H142" s="252"/>
      <c r="I142" s="252"/>
      <c r="J142" s="252"/>
      <c r="K142" s="253" t="s">
        <v>154</v>
      </c>
      <c r="L142" s="254"/>
      <c r="M142" s="254"/>
      <c r="N142" s="254"/>
      <c r="O142" s="254"/>
      <c r="P142" s="254"/>
      <c r="Q142" s="254"/>
      <c r="R142" s="254"/>
      <c r="S142" s="254"/>
      <c r="T142" s="254"/>
      <c r="U142" s="254"/>
      <c r="V142" s="254"/>
      <c r="W142" s="254"/>
      <c r="X142" s="254"/>
      <c r="Y142" s="254"/>
      <c r="Z142" s="255" t="s">
        <v>155</v>
      </c>
      <c r="AA142" s="255"/>
      <c r="AB142" s="256">
        <v>35</v>
      </c>
      <c r="AC142" s="256"/>
      <c r="AD142" s="256"/>
      <c r="AE142" s="256"/>
      <c r="AF142" s="249">
        <v>45.89</v>
      </c>
      <c r="AG142" s="250"/>
      <c r="AH142" s="250"/>
      <c r="AI142" s="250"/>
      <c r="AJ142" s="251"/>
      <c r="AK142" s="330">
        <f t="shared" si="3"/>
        <v>1606.15</v>
      </c>
      <c r="AL142" s="330"/>
      <c r="AM142" s="330"/>
      <c r="AN142" s="330"/>
      <c r="AO142" s="330"/>
      <c r="AP142" s="330"/>
      <c r="AQ142" s="330"/>
      <c r="AR142" s="324">
        <f t="shared" si="4"/>
        <v>24.766300000000001</v>
      </c>
      <c r="AS142" s="324"/>
      <c r="AT142" s="322" t="s">
        <v>672</v>
      </c>
      <c r="AU142" s="322"/>
      <c r="AV142" s="322"/>
      <c r="AW142" s="322"/>
      <c r="AX142" s="322"/>
      <c r="AY142" s="322"/>
      <c r="AZ142" s="322"/>
      <c r="BA142" s="322"/>
      <c r="BB142" s="322"/>
      <c r="BC142" s="322"/>
      <c r="BD142" s="322"/>
      <c r="BE142" s="322"/>
      <c r="BF142" s="322"/>
      <c r="BG142" s="322"/>
      <c r="BH142" s="322"/>
      <c r="BI142" s="322"/>
      <c r="BJ142" s="322"/>
      <c r="BK142" s="322"/>
      <c r="BL142" s="322"/>
      <c r="BM142" s="322"/>
      <c r="BN142" s="322"/>
      <c r="BO142" s="322"/>
      <c r="BP142" s="322"/>
      <c r="BQ142" s="322"/>
      <c r="BR142" s="322"/>
    </row>
    <row r="143" spans="1:70" s="48" customFormat="1" ht="11.1" hidden="1" customHeight="1" x14ac:dyDescent="0.2">
      <c r="A143" s="46"/>
      <c r="B143" s="30"/>
      <c r="C143" s="30"/>
      <c r="D143" s="30"/>
      <c r="E143" s="46"/>
      <c r="G143" s="252" t="s">
        <v>338</v>
      </c>
      <c r="H143" s="252"/>
      <c r="I143" s="252"/>
      <c r="J143" s="252"/>
      <c r="K143" s="321"/>
      <c r="L143" s="321"/>
      <c r="M143" s="321"/>
      <c r="N143" s="321"/>
      <c r="O143" s="321"/>
      <c r="P143" s="321"/>
      <c r="Q143" s="321"/>
      <c r="R143" s="321"/>
      <c r="S143" s="321"/>
      <c r="T143" s="321"/>
      <c r="U143" s="321"/>
      <c r="V143" s="321"/>
      <c r="W143" s="321"/>
      <c r="X143" s="321"/>
      <c r="Y143" s="321"/>
      <c r="Z143" s="322"/>
      <c r="AA143" s="322"/>
      <c r="AB143" s="256"/>
      <c r="AC143" s="256"/>
      <c r="AD143" s="256"/>
      <c r="AE143" s="256"/>
      <c r="AF143" s="256"/>
      <c r="AG143" s="256"/>
      <c r="AH143" s="256"/>
      <c r="AI143" s="256"/>
      <c r="AJ143" s="256"/>
      <c r="AK143" s="330">
        <f>AB143*AF143</f>
        <v>0</v>
      </c>
      <c r="AL143" s="330"/>
      <c r="AM143" s="330"/>
      <c r="AN143" s="330"/>
      <c r="AO143" s="330"/>
      <c r="AP143" s="330"/>
      <c r="AQ143" s="330"/>
      <c r="AR143" s="324">
        <f t="shared" si="4"/>
        <v>0</v>
      </c>
      <c r="AS143" s="324"/>
      <c r="AT143" s="322"/>
      <c r="AU143" s="322"/>
      <c r="AV143" s="322"/>
      <c r="AW143" s="322"/>
      <c r="AX143" s="322"/>
      <c r="AY143" s="322"/>
      <c r="AZ143" s="322"/>
      <c r="BA143" s="322"/>
      <c r="BB143" s="322"/>
      <c r="BC143" s="322"/>
      <c r="BD143" s="322"/>
      <c r="BE143" s="322"/>
      <c r="BF143" s="322"/>
      <c r="BG143" s="322"/>
      <c r="BH143" s="322"/>
      <c r="BI143" s="322"/>
      <c r="BJ143" s="322"/>
      <c r="BK143" s="322"/>
      <c r="BL143" s="322"/>
      <c r="BM143" s="322"/>
      <c r="BN143" s="322"/>
      <c r="BO143" s="322"/>
      <c r="BP143" s="322"/>
      <c r="BQ143" s="322"/>
      <c r="BR143" s="322"/>
    </row>
    <row r="144" spans="1:70" s="48" customFormat="1" ht="11.1" hidden="1" customHeight="1" x14ac:dyDescent="0.2">
      <c r="A144" s="46"/>
      <c r="B144" s="30"/>
      <c r="C144" s="30"/>
      <c r="D144" s="30"/>
      <c r="E144" s="46"/>
      <c r="G144" s="252" t="s">
        <v>394</v>
      </c>
      <c r="H144" s="252"/>
      <c r="I144" s="252"/>
      <c r="J144" s="252"/>
      <c r="K144" s="321"/>
      <c r="L144" s="321"/>
      <c r="M144" s="321"/>
      <c r="N144" s="321"/>
      <c r="O144" s="321"/>
      <c r="P144" s="321"/>
      <c r="Q144" s="321"/>
      <c r="R144" s="321"/>
      <c r="S144" s="321"/>
      <c r="T144" s="321"/>
      <c r="U144" s="321"/>
      <c r="V144" s="321"/>
      <c r="W144" s="321"/>
      <c r="X144" s="321"/>
      <c r="Y144" s="321"/>
      <c r="Z144" s="322"/>
      <c r="AA144" s="322"/>
      <c r="AB144" s="256"/>
      <c r="AC144" s="256"/>
      <c r="AD144" s="256"/>
      <c r="AE144" s="256"/>
      <c r="AF144" s="256"/>
      <c r="AG144" s="256"/>
      <c r="AH144" s="256"/>
      <c r="AI144" s="256"/>
      <c r="AJ144" s="256"/>
      <c r="AK144" s="330">
        <f>AB144*AF144</f>
        <v>0</v>
      </c>
      <c r="AL144" s="330"/>
      <c r="AM144" s="330"/>
      <c r="AN144" s="330"/>
      <c r="AO144" s="330"/>
      <c r="AP144" s="330"/>
      <c r="AQ144" s="330"/>
      <c r="AR144" s="324">
        <f t="shared" si="4"/>
        <v>0</v>
      </c>
      <c r="AS144" s="324"/>
      <c r="AT144" s="323"/>
      <c r="AU144" s="323"/>
      <c r="AV144" s="323"/>
      <c r="AW144" s="323"/>
      <c r="AX144" s="323"/>
      <c r="AY144" s="323"/>
      <c r="AZ144" s="323"/>
      <c r="BA144" s="323"/>
      <c r="BB144" s="323"/>
      <c r="BC144" s="323"/>
      <c r="BD144" s="323"/>
      <c r="BE144" s="323"/>
      <c r="BF144" s="323"/>
      <c r="BG144" s="323"/>
      <c r="BH144" s="323"/>
      <c r="BI144" s="323"/>
      <c r="BJ144" s="323"/>
      <c r="BK144" s="323"/>
      <c r="BL144" s="323"/>
      <c r="BM144" s="323"/>
      <c r="BN144" s="323"/>
      <c r="BO144" s="323"/>
      <c r="BP144" s="323"/>
      <c r="BQ144" s="323"/>
      <c r="BR144" s="323"/>
    </row>
    <row r="145" spans="1:70" s="48" customFormat="1" ht="11.1" hidden="1" customHeight="1" x14ac:dyDescent="0.2">
      <c r="A145" s="46"/>
      <c r="B145" s="30"/>
      <c r="C145" s="30"/>
      <c r="D145" s="30"/>
      <c r="E145" s="46"/>
      <c r="G145" s="252" t="s">
        <v>395</v>
      </c>
      <c r="H145" s="252"/>
      <c r="I145" s="252"/>
      <c r="J145" s="252"/>
      <c r="K145" s="321"/>
      <c r="L145" s="321"/>
      <c r="M145" s="321"/>
      <c r="N145" s="321"/>
      <c r="O145" s="321"/>
      <c r="P145" s="321"/>
      <c r="Q145" s="321"/>
      <c r="R145" s="321"/>
      <c r="S145" s="321"/>
      <c r="T145" s="321"/>
      <c r="U145" s="321"/>
      <c r="V145" s="321"/>
      <c r="W145" s="321"/>
      <c r="X145" s="321"/>
      <c r="Y145" s="321"/>
      <c r="Z145" s="322"/>
      <c r="AA145" s="322"/>
      <c r="AB145" s="256"/>
      <c r="AC145" s="256"/>
      <c r="AD145" s="256"/>
      <c r="AE145" s="256"/>
      <c r="AF145" s="184"/>
      <c r="AG145" s="184"/>
      <c r="AH145" s="184"/>
      <c r="AI145" s="184"/>
      <c r="AJ145" s="184"/>
      <c r="AK145" s="330">
        <f>AB145*AF145</f>
        <v>0</v>
      </c>
      <c r="AL145" s="330"/>
      <c r="AM145" s="330"/>
      <c r="AN145" s="330"/>
      <c r="AO145" s="330"/>
      <c r="AP145" s="330"/>
      <c r="AQ145" s="330"/>
      <c r="AR145" s="324">
        <f t="shared" si="4"/>
        <v>0</v>
      </c>
      <c r="AS145" s="324"/>
      <c r="AT145" s="323"/>
      <c r="AU145" s="323"/>
      <c r="AV145" s="323"/>
      <c r="AW145" s="323"/>
      <c r="AX145" s="323"/>
      <c r="AY145" s="323"/>
      <c r="AZ145" s="323"/>
      <c r="BA145" s="323"/>
      <c r="BB145" s="323"/>
      <c r="BC145" s="323"/>
      <c r="BD145" s="323"/>
      <c r="BE145" s="323"/>
      <c r="BF145" s="323"/>
      <c r="BG145" s="323"/>
      <c r="BH145" s="323"/>
      <c r="BI145" s="323"/>
      <c r="BJ145" s="323"/>
      <c r="BK145" s="323"/>
      <c r="BL145" s="323"/>
      <c r="BM145" s="323"/>
      <c r="BN145" s="323"/>
      <c r="BO145" s="323"/>
      <c r="BP145" s="323"/>
      <c r="BQ145" s="323"/>
      <c r="BR145" s="323"/>
    </row>
    <row r="146" spans="1:70" s="48" customFormat="1" ht="11.1" customHeight="1" x14ac:dyDescent="0.2">
      <c r="A146" s="45"/>
      <c r="B146" s="134"/>
      <c r="C146" s="84">
        <f>C137+1</f>
        <v>22</v>
      </c>
      <c r="D146" s="30" t="s">
        <v>587</v>
      </c>
      <c r="E146" s="46" t="s">
        <v>299</v>
      </c>
      <c r="F146" s="49"/>
      <c r="G146" s="325" t="s">
        <v>339</v>
      </c>
      <c r="H146" s="325"/>
      <c r="I146" s="325"/>
      <c r="J146" s="325"/>
      <c r="K146" s="326" t="s">
        <v>156</v>
      </c>
      <c r="L146" s="327"/>
      <c r="M146" s="327"/>
      <c r="N146" s="327"/>
      <c r="O146" s="327"/>
      <c r="P146" s="327"/>
      <c r="Q146" s="327"/>
      <c r="R146" s="327"/>
      <c r="S146" s="327"/>
      <c r="T146" s="327"/>
      <c r="U146" s="327"/>
      <c r="V146" s="327"/>
      <c r="W146" s="327"/>
      <c r="X146" s="327"/>
      <c r="Y146" s="327"/>
      <c r="Z146" s="327"/>
      <c r="AA146" s="327"/>
      <c r="AB146" s="327"/>
      <c r="AC146" s="327"/>
      <c r="AD146" s="327"/>
      <c r="AE146" s="327"/>
      <c r="AF146" s="327"/>
      <c r="AG146" s="327"/>
      <c r="AH146" s="327"/>
      <c r="AI146" s="327"/>
      <c r="AJ146" s="327"/>
      <c r="AK146" s="333">
        <f>MAX(0.000000001,SUM(AK147:AQ155))</f>
        <v>4079.94</v>
      </c>
      <c r="AL146" s="333"/>
      <c r="AM146" s="333"/>
      <c r="AN146" s="333"/>
      <c r="AO146" s="333"/>
      <c r="AP146" s="333"/>
      <c r="AQ146" s="333"/>
      <c r="AR146" s="333">
        <f>ROUND(AK146/$AK$277,6)*100</f>
        <v>6.5805000000000007</v>
      </c>
      <c r="AS146" s="333"/>
      <c r="AT146" s="332" t="s">
        <v>157</v>
      </c>
      <c r="AU146" s="332"/>
      <c r="AV146" s="332"/>
      <c r="AW146" s="332"/>
      <c r="AX146" s="332"/>
      <c r="AY146" s="332"/>
      <c r="AZ146" s="332"/>
      <c r="BA146" s="332"/>
      <c r="BB146" s="332"/>
      <c r="BC146" s="332"/>
      <c r="BD146" s="332"/>
      <c r="BE146" s="332"/>
      <c r="BF146" s="332"/>
      <c r="BG146" s="332"/>
      <c r="BH146" s="332"/>
      <c r="BI146" s="332"/>
      <c r="BJ146" s="332"/>
      <c r="BK146" s="332"/>
      <c r="BL146" s="332"/>
      <c r="BM146" s="332"/>
      <c r="BN146" s="332"/>
      <c r="BO146" s="332"/>
      <c r="BP146" s="332"/>
      <c r="BQ146" s="332"/>
      <c r="BR146" s="332"/>
    </row>
    <row r="147" spans="1:70" s="48" customFormat="1" ht="11.1" customHeight="1" x14ac:dyDescent="0.2">
      <c r="A147" s="46"/>
      <c r="B147" s="328"/>
      <c r="C147" s="329"/>
      <c r="D147" s="329"/>
      <c r="E147" s="46"/>
      <c r="G147" s="252" t="s">
        <v>340</v>
      </c>
      <c r="H147" s="252"/>
      <c r="I147" s="252"/>
      <c r="J147" s="252"/>
      <c r="K147" s="253" t="s">
        <v>158</v>
      </c>
      <c r="L147" s="254"/>
      <c r="M147" s="254"/>
      <c r="N147" s="254"/>
      <c r="O147" s="254"/>
      <c r="P147" s="254"/>
      <c r="Q147" s="254"/>
      <c r="R147" s="254"/>
      <c r="S147" s="254"/>
      <c r="T147" s="254"/>
      <c r="U147" s="254"/>
      <c r="V147" s="254"/>
      <c r="W147" s="254"/>
      <c r="X147" s="254"/>
      <c r="Y147" s="254"/>
      <c r="Z147" s="255" t="s">
        <v>159</v>
      </c>
      <c r="AA147" s="255"/>
      <c r="AB147" s="256">
        <v>2</v>
      </c>
      <c r="AC147" s="256"/>
      <c r="AD147" s="256"/>
      <c r="AE147" s="256"/>
      <c r="AF147" s="249">
        <v>750.53</v>
      </c>
      <c r="AG147" s="250"/>
      <c r="AH147" s="250"/>
      <c r="AI147" s="250"/>
      <c r="AJ147" s="251"/>
      <c r="AK147" s="330">
        <f t="shared" ref="AK147:AK154" si="5">AB147*AF147</f>
        <v>1501.06</v>
      </c>
      <c r="AL147" s="330"/>
      <c r="AM147" s="330"/>
      <c r="AN147" s="330"/>
      <c r="AO147" s="330"/>
      <c r="AP147" s="330"/>
      <c r="AQ147" s="330"/>
      <c r="AR147" s="324">
        <f t="shared" ref="AR147:AR155" si="6">ROUND(AK147/$AK$146,6)*100</f>
        <v>36.791200000000003</v>
      </c>
      <c r="AS147" s="324"/>
      <c r="AT147" s="322" t="s">
        <v>710</v>
      </c>
      <c r="AU147" s="322"/>
      <c r="AV147" s="322"/>
      <c r="AW147" s="322"/>
      <c r="AX147" s="322"/>
      <c r="AY147" s="322"/>
      <c r="AZ147" s="322"/>
      <c r="BA147" s="322"/>
      <c r="BB147" s="322"/>
      <c r="BC147" s="322"/>
      <c r="BD147" s="322"/>
      <c r="BE147" s="322"/>
      <c r="BF147" s="322"/>
      <c r="BG147" s="322"/>
      <c r="BH147" s="322"/>
      <c r="BI147" s="322"/>
      <c r="BJ147" s="322"/>
      <c r="BK147" s="322"/>
      <c r="BL147" s="322"/>
      <c r="BM147" s="322"/>
      <c r="BN147" s="322"/>
      <c r="BO147" s="322"/>
      <c r="BP147" s="322"/>
      <c r="BQ147" s="322"/>
      <c r="BR147" s="322"/>
    </row>
    <row r="148" spans="1:70" s="48" customFormat="1" ht="11.1" customHeight="1" x14ac:dyDescent="0.2">
      <c r="A148" s="46"/>
      <c r="B148" s="328"/>
      <c r="C148" s="328"/>
      <c r="D148" s="329"/>
      <c r="E148" s="46"/>
      <c r="G148" s="252" t="s">
        <v>341</v>
      </c>
      <c r="H148" s="252"/>
      <c r="I148" s="252"/>
      <c r="J148" s="252"/>
      <c r="K148" s="253" t="s">
        <v>160</v>
      </c>
      <c r="L148" s="254"/>
      <c r="M148" s="254"/>
      <c r="N148" s="254"/>
      <c r="O148" s="254"/>
      <c r="P148" s="254"/>
      <c r="Q148" s="254"/>
      <c r="R148" s="254"/>
      <c r="S148" s="254"/>
      <c r="T148" s="254"/>
      <c r="U148" s="254"/>
      <c r="V148" s="254"/>
      <c r="W148" s="254"/>
      <c r="X148" s="254"/>
      <c r="Y148" s="254"/>
      <c r="Z148" s="255" t="s">
        <v>159</v>
      </c>
      <c r="AA148" s="255"/>
      <c r="AB148" s="256">
        <v>2</v>
      </c>
      <c r="AC148" s="256"/>
      <c r="AD148" s="256"/>
      <c r="AE148" s="256"/>
      <c r="AF148" s="249">
        <v>717.49</v>
      </c>
      <c r="AG148" s="250"/>
      <c r="AH148" s="250"/>
      <c r="AI148" s="250"/>
      <c r="AJ148" s="251"/>
      <c r="AK148" s="330">
        <f t="shared" si="5"/>
        <v>1434.98</v>
      </c>
      <c r="AL148" s="330"/>
      <c r="AM148" s="330"/>
      <c r="AN148" s="330"/>
      <c r="AO148" s="330"/>
      <c r="AP148" s="330"/>
      <c r="AQ148" s="330"/>
      <c r="AR148" s="324">
        <f t="shared" si="6"/>
        <v>35.171599999999998</v>
      </c>
      <c r="AS148" s="324"/>
      <c r="AT148" s="322" t="s">
        <v>674</v>
      </c>
      <c r="AU148" s="322"/>
      <c r="AV148" s="322"/>
      <c r="AW148" s="322"/>
      <c r="AX148" s="322"/>
      <c r="AY148" s="322"/>
      <c r="AZ148" s="322"/>
      <c r="BA148" s="322"/>
      <c r="BB148" s="322"/>
      <c r="BC148" s="322"/>
      <c r="BD148" s="322"/>
      <c r="BE148" s="322"/>
      <c r="BF148" s="322"/>
      <c r="BG148" s="322"/>
      <c r="BH148" s="322"/>
      <c r="BI148" s="322"/>
      <c r="BJ148" s="322"/>
      <c r="BK148" s="322"/>
      <c r="BL148" s="322"/>
      <c r="BM148" s="322"/>
      <c r="BN148" s="322"/>
      <c r="BO148" s="322"/>
      <c r="BP148" s="322"/>
      <c r="BQ148" s="322"/>
      <c r="BR148" s="322"/>
    </row>
    <row r="149" spans="1:70" s="48" customFormat="1" ht="11.1" customHeight="1" x14ac:dyDescent="0.2">
      <c r="A149" s="46"/>
      <c r="B149" s="328"/>
      <c r="C149" s="328"/>
      <c r="D149" s="329"/>
      <c r="E149" s="46"/>
      <c r="G149" s="252" t="s">
        <v>342</v>
      </c>
      <c r="H149" s="252"/>
      <c r="I149" s="252"/>
      <c r="J149" s="252"/>
      <c r="K149" s="253" t="s">
        <v>161</v>
      </c>
      <c r="L149" s="254"/>
      <c r="M149" s="254"/>
      <c r="N149" s="254"/>
      <c r="O149" s="254"/>
      <c r="P149" s="254"/>
      <c r="Q149" s="254"/>
      <c r="R149" s="254"/>
      <c r="S149" s="254"/>
      <c r="T149" s="254"/>
      <c r="U149" s="254"/>
      <c r="V149" s="254"/>
      <c r="W149" s="254"/>
      <c r="X149" s="254"/>
      <c r="Y149" s="254"/>
      <c r="Z149" s="255" t="s">
        <v>52</v>
      </c>
      <c r="AA149" s="255"/>
      <c r="AB149" s="256">
        <v>2</v>
      </c>
      <c r="AC149" s="256"/>
      <c r="AD149" s="256"/>
      <c r="AE149" s="256"/>
      <c r="AF149" s="249">
        <v>571.95000000000005</v>
      </c>
      <c r="AG149" s="250"/>
      <c r="AH149" s="250"/>
      <c r="AI149" s="250"/>
      <c r="AJ149" s="251"/>
      <c r="AK149" s="330">
        <f t="shared" si="5"/>
        <v>1143.9000000000001</v>
      </c>
      <c r="AL149" s="330"/>
      <c r="AM149" s="330"/>
      <c r="AN149" s="330"/>
      <c r="AO149" s="330"/>
      <c r="AP149" s="330"/>
      <c r="AQ149" s="330"/>
      <c r="AR149" s="324">
        <f t="shared" si="6"/>
        <v>28.037200000000002</v>
      </c>
      <c r="AS149" s="324"/>
      <c r="AT149" s="322" t="s">
        <v>673</v>
      </c>
      <c r="AU149" s="322"/>
      <c r="AV149" s="322"/>
      <c r="AW149" s="322"/>
      <c r="AX149" s="322"/>
      <c r="AY149" s="322"/>
      <c r="AZ149" s="322"/>
      <c r="BA149" s="322"/>
      <c r="BB149" s="322"/>
      <c r="BC149" s="322"/>
      <c r="BD149" s="322"/>
      <c r="BE149" s="322"/>
      <c r="BF149" s="322"/>
      <c r="BG149" s="322"/>
      <c r="BH149" s="322"/>
      <c r="BI149" s="322"/>
      <c r="BJ149" s="322"/>
      <c r="BK149" s="322"/>
      <c r="BL149" s="322"/>
      <c r="BM149" s="322"/>
      <c r="BN149" s="322"/>
      <c r="BO149" s="322"/>
      <c r="BP149" s="322"/>
      <c r="BQ149" s="322"/>
      <c r="BR149" s="322"/>
    </row>
    <row r="150" spans="1:70" s="48" customFormat="1" ht="11.1" hidden="1" customHeight="1" x14ac:dyDescent="0.2">
      <c r="A150" s="46"/>
      <c r="B150" s="328"/>
      <c r="C150" s="328"/>
      <c r="D150" s="329"/>
      <c r="E150" s="46"/>
      <c r="G150" s="252" t="s">
        <v>344</v>
      </c>
      <c r="H150" s="252"/>
      <c r="I150" s="252"/>
      <c r="J150" s="252"/>
      <c r="K150" s="253" t="s">
        <v>162</v>
      </c>
      <c r="L150" s="254"/>
      <c r="M150" s="254"/>
      <c r="N150" s="254"/>
      <c r="O150" s="254"/>
      <c r="P150" s="254"/>
      <c r="Q150" s="254"/>
      <c r="R150" s="254"/>
      <c r="S150" s="254"/>
      <c r="T150" s="254"/>
      <c r="U150" s="254"/>
      <c r="V150" s="254"/>
      <c r="W150" s="254"/>
      <c r="X150" s="254"/>
      <c r="Y150" s="254"/>
      <c r="Z150" s="255" t="s">
        <v>52</v>
      </c>
      <c r="AA150" s="255"/>
      <c r="AB150" s="256"/>
      <c r="AC150" s="256"/>
      <c r="AD150" s="256"/>
      <c r="AE150" s="256"/>
      <c r="AF150" s="249"/>
      <c r="AG150" s="250"/>
      <c r="AH150" s="250"/>
      <c r="AI150" s="250"/>
      <c r="AJ150" s="251"/>
      <c r="AK150" s="330">
        <f t="shared" si="5"/>
        <v>0</v>
      </c>
      <c r="AL150" s="330"/>
      <c r="AM150" s="330"/>
      <c r="AN150" s="330"/>
      <c r="AO150" s="330"/>
      <c r="AP150" s="330"/>
      <c r="AQ150" s="330"/>
      <c r="AR150" s="324">
        <f t="shared" si="6"/>
        <v>0</v>
      </c>
      <c r="AS150" s="324"/>
      <c r="AT150" s="323"/>
      <c r="AU150" s="323"/>
      <c r="AV150" s="323"/>
      <c r="AW150" s="323"/>
      <c r="AX150" s="323"/>
      <c r="AY150" s="323"/>
      <c r="AZ150" s="323"/>
      <c r="BA150" s="323"/>
      <c r="BB150" s="323"/>
      <c r="BC150" s="323"/>
      <c r="BD150" s="323"/>
      <c r="BE150" s="323"/>
      <c r="BF150" s="323"/>
      <c r="BG150" s="323"/>
      <c r="BH150" s="323"/>
      <c r="BI150" s="323"/>
      <c r="BJ150" s="323"/>
      <c r="BK150" s="323"/>
      <c r="BL150" s="323"/>
      <c r="BM150" s="323"/>
      <c r="BN150" s="323"/>
      <c r="BO150" s="323"/>
      <c r="BP150" s="323"/>
      <c r="BQ150" s="323"/>
      <c r="BR150" s="323"/>
    </row>
    <row r="151" spans="1:70" s="48" customFormat="1" ht="11.1" hidden="1" customHeight="1" x14ac:dyDescent="0.2">
      <c r="A151" s="46"/>
      <c r="B151" s="30"/>
      <c r="C151" s="135"/>
      <c r="D151" s="30"/>
      <c r="E151" s="46"/>
      <c r="G151" s="252" t="s">
        <v>345</v>
      </c>
      <c r="H151" s="252"/>
      <c r="I151" s="252"/>
      <c r="J151" s="252"/>
      <c r="K151" s="321"/>
      <c r="L151" s="321"/>
      <c r="M151" s="321"/>
      <c r="N151" s="321"/>
      <c r="O151" s="321"/>
      <c r="P151" s="321"/>
      <c r="Q151" s="321"/>
      <c r="R151" s="321"/>
      <c r="S151" s="321"/>
      <c r="T151" s="321"/>
      <c r="U151" s="321"/>
      <c r="V151" s="321"/>
      <c r="W151" s="321"/>
      <c r="X151" s="321"/>
      <c r="Y151" s="321"/>
      <c r="Z151" s="322"/>
      <c r="AA151" s="322"/>
      <c r="AB151" s="256"/>
      <c r="AC151" s="256"/>
      <c r="AD151" s="256"/>
      <c r="AE151" s="256"/>
      <c r="AF151" s="184"/>
      <c r="AG151" s="184"/>
      <c r="AH151" s="184"/>
      <c r="AI151" s="184"/>
      <c r="AJ151" s="184"/>
      <c r="AK151" s="330">
        <f t="shared" si="5"/>
        <v>0</v>
      </c>
      <c r="AL151" s="330"/>
      <c r="AM151" s="330"/>
      <c r="AN151" s="330"/>
      <c r="AO151" s="330"/>
      <c r="AP151" s="330"/>
      <c r="AQ151" s="330"/>
      <c r="AR151" s="324">
        <f t="shared" si="6"/>
        <v>0</v>
      </c>
      <c r="AS151" s="324"/>
      <c r="AT151" s="323"/>
      <c r="AU151" s="323"/>
      <c r="AV151" s="323"/>
      <c r="AW151" s="323"/>
      <c r="AX151" s="323"/>
      <c r="AY151" s="323"/>
      <c r="AZ151" s="323"/>
      <c r="BA151" s="323"/>
      <c r="BB151" s="323"/>
      <c r="BC151" s="323"/>
      <c r="BD151" s="323"/>
      <c r="BE151" s="323"/>
      <c r="BF151" s="323"/>
      <c r="BG151" s="323"/>
      <c r="BH151" s="323"/>
      <c r="BI151" s="323"/>
      <c r="BJ151" s="323"/>
      <c r="BK151" s="323"/>
      <c r="BL151" s="323"/>
      <c r="BM151" s="323"/>
      <c r="BN151" s="323"/>
      <c r="BO151" s="323"/>
      <c r="BP151" s="323"/>
      <c r="BQ151" s="323"/>
      <c r="BR151" s="323"/>
    </row>
    <row r="152" spans="1:70" s="48" customFormat="1" ht="11.1" hidden="1" customHeight="1" x14ac:dyDescent="0.2">
      <c r="A152" s="46"/>
      <c r="B152" s="30"/>
      <c r="C152" s="135"/>
      <c r="D152" s="30"/>
      <c r="E152" s="46"/>
      <c r="G152" s="252" t="s">
        <v>343</v>
      </c>
      <c r="H152" s="252"/>
      <c r="I152" s="252"/>
      <c r="J152" s="252"/>
      <c r="K152" s="321"/>
      <c r="L152" s="321"/>
      <c r="M152" s="321"/>
      <c r="N152" s="321"/>
      <c r="O152" s="321"/>
      <c r="P152" s="321"/>
      <c r="Q152" s="321"/>
      <c r="R152" s="321"/>
      <c r="S152" s="321"/>
      <c r="T152" s="321"/>
      <c r="U152" s="321"/>
      <c r="V152" s="321"/>
      <c r="W152" s="321"/>
      <c r="X152" s="321"/>
      <c r="Y152" s="321"/>
      <c r="Z152" s="322"/>
      <c r="AA152" s="322"/>
      <c r="AB152" s="256"/>
      <c r="AC152" s="256"/>
      <c r="AD152" s="256"/>
      <c r="AE152" s="256"/>
      <c r="AF152" s="184"/>
      <c r="AG152" s="184"/>
      <c r="AH152" s="184"/>
      <c r="AI152" s="184"/>
      <c r="AJ152" s="184"/>
      <c r="AK152" s="330">
        <f t="shared" si="5"/>
        <v>0</v>
      </c>
      <c r="AL152" s="330"/>
      <c r="AM152" s="330"/>
      <c r="AN152" s="330"/>
      <c r="AO152" s="330"/>
      <c r="AP152" s="330"/>
      <c r="AQ152" s="330"/>
      <c r="AR152" s="324">
        <f t="shared" si="6"/>
        <v>0</v>
      </c>
      <c r="AS152" s="324"/>
      <c r="AT152" s="323"/>
      <c r="AU152" s="323"/>
      <c r="AV152" s="323"/>
      <c r="AW152" s="323"/>
      <c r="AX152" s="323"/>
      <c r="AY152" s="323"/>
      <c r="AZ152" s="323"/>
      <c r="BA152" s="323"/>
      <c r="BB152" s="323"/>
      <c r="BC152" s="323"/>
      <c r="BD152" s="323"/>
      <c r="BE152" s="323"/>
      <c r="BF152" s="323"/>
      <c r="BG152" s="323"/>
      <c r="BH152" s="323"/>
      <c r="BI152" s="323"/>
      <c r="BJ152" s="323"/>
      <c r="BK152" s="323"/>
      <c r="BL152" s="323"/>
      <c r="BM152" s="323"/>
      <c r="BN152" s="323"/>
      <c r="BO152" s="323"/>
      <c r="BP152" s="323"/>
      <c r="BQ152" s="323"/>
      <c r="BR152" s="323"/>
    </row>
    <row r="153" spans="1:70" s="48" customFormat="1" ht="11.1" hidden="1" customHeight="1" x14ac:dyDescent="0.2">
      <c r="A153" s="46"/>
      <c r="B153" s="30"/>
      <c r="C153" s="135"/>
      <c r="D153" s="30"/>
      <c r="E153" s="46"/>
      <c r="G153" s="252" t="s">
        <v>346</v>
      </c>
      <c r="H153" s="252"/>
      <c r="I153" s="252"/>
      <c r="J153" s="252"/>
      <c r="K153" s="321"/>
      <c r="L153" s="321"/>
      <c r="M153" s="321"/>
      <c r="N153" s="321"/>
      <c r="O153" s="321"/>
      <c r="P153" s="321"/>
      <c r="Q153" s="321"/>
      <c r="R153" s="321"/>
      <c r="S153" s="321"/>
      <c r="T153" s="321"/>
      <c r="U153" s="321"/>
      <c r="V153" s="321"/>
      <c r="W153" s="321"/>
      <c r="X153" s="321"/>
      <c r="Y153" s="321"/>
      <c r="Z153" s="322"/>
      <c r="AA153" s="322"/>
      <c r="AB153" s="256"/>
      <c r="AC153" s="256"/>
      <c r="AD153" s="256"/>
      <c r="AE153" s="256"/>
      <c r="AF153" s="256"/>
      <c r="AG153" s="256"/>
      <c r="AH153" s="256"/>
      <c r="AI153" s="256"/>
      <c r="AJ153" s="256"/>
      <c r="AK153" s="330">
        <f t="shared" si="5"/>
        <v>0</v>
      </c>
      <c r="AL153" s="330"/>
      <c r="AM153" s="330"/>
      <c r="AN153" s="330"/>
      <c r="AO153" s="330"/>
      <c r="AP153" s="330"/>
      <c r="AQ153" s="330"/>
      <c r="AR153" s="324">
        <f t="shared" si="6"/>
        <v>0</v>
      </c>
      <c r="AS153" s="324"/>
      <c r="AT153" s="323"/>
      <c r="AU153" s="323"/>
      <c r="AV153" s="323"/>
      <c r="AW153" s="323"/>
      <c r="AX153" s="323"/>
      <c r="AY153" s="323"/>
      <c r="AZ153" s="323"/>
      <c r="BA153" s="323"/>
      <c r="BB153" s="323"/>
      <c r="BC153" s="323"/>
      <c r="BD153" s="323"/>
      <c r="BE153" s="323"/>
      <c r="BF153" s="323"/>
      <c r="BG153" s="323"/>
      <c r="BH153" s="323"/>
      <c r="BI153" s="323"/>
      <c r="BJ153" s="323"/>
      <c r="BK153" s="323"/>
      <c r="BL153" s="323"/>
      <c r="BM153" s="323"/>
      <c r="BN153" s="323"/>
      <c r="BO153" s="323"/>
      <c r="BP153" s="323"/>
      <c r="BQ153" s="323"/>
      <c r="BR153" s="323"/>
    </row>
    <row r="154" spans="1:70" s="48" customFormat="1" ht="11.1" hidden="1" customHeight="1" x14ac:dyDescent="0.2">
      <c r="A154" s="46"/>
      <c r="B154" s="30"/>
      <c r="C154" s="135"/>
      <c r="D154" s="30"/>
      <c r="E154" s="46"/>
      <c r="G154" s="252" t="s">
        <v>347</v>
      </c>
      <c r="H154" s="252"/>
      <c r="I154" s="252"/>
      <c r="J154" s="252"/>
      <c r="K154" s="321"/>
      <c r="L154" s="321"/>
      <c r="M154" s="321"/>
      <c r="N154" s="321"/>
      <c r="O154" s="321"/>
      <c r="P154" s="321"/>
      <c r="Q154" s="321"/>
      <c r="R154" s="321"/>
      <c r="S154" s="321"/>
      <c r="T154" s="321"/>
      <c r="U154" s="321"/>
      <c r="V154" s="321"/>
      <c r="W154" s="321"/>
      <c r="X154" s="321"/>
      <c r="Y154" s="321"/>
      <c r="Z154" s="322"/>
      <c r="AA154" s="322"/>
      <c r="AB154" s="256"/>
      <c r="AC154" s="256"/>
      <c r="AD154" s="256"/>
      <c r="AE154" s="256"/>
      <c r="AF154" s="256"/>
      <c r="AG154" s="256"/>
      <c r="AH154" s="256"/>
      <c r="AI154" s="256"/>
      <c r="AJ154" s="256"/>
      <c r="AK154" s="330">
        <f t="shared" si="5"/>
        <v>0</v>
      </c>
      <c r="AL154" s="330"/>
      <c r="AM154" s="330"/>
      <c r="AN154" s="330"/>
      <c r="AO154" s="330"/>
      <c r="AP154" s="330"/>
      <c r="AQ154" s="330"/>
      <c r="AR154" s="324">
        <f t="shared" si="6"/>
        <v>0</v>
      </c>
      <c r="AS154" s="324"/>
      <c r="AT154" s="323"/>
      <c r="AU154" s="323"/>
      <c r="AV154" s="323"/>
      <c r="AW154" s="323"/>
      <c r="AX154" s="323"/>
      <c r="AY154" s="323"/>
      <c r="AZ154" s="323"/>
      <c r="BA154" s="323"/>
      <c r="BB154" s="323"/>
      <c r="BC154" s="323"/>
      <c r="BD154" s="323"/>
      <c r="BE154" s="323"/>
      <c r="BF154" s="323"/>
      <c r="BG154" s="323"/>
      <c r="BH154" s="323"/>
      <c r="BI154" s="323"/>
      <c r="BJ154" s="323"/>
      <c r="BK154" s="323"/>
      <c r="BL154" s="323"/>
      <c r="BM154" s="323"/>
      <c r="BN154" s="323"/>
      <c r="BO154" s="323"/>
      <c r="BP154" s="323"/>
      <c r="BQ154" s="323"/>
      <c r="BR154" s="323"/>
    </row>
    <row r="155" spans="1:70" s="48" customFormat="1" ht="11.1" hidden="1" customHeight="1" x14ac:dyDescent="0.2">
      <c r="A155" s="46"/>
      <c r="B155" s="30"/>
      <c r="C155" s="135"/>
      <c r="D155" s="30"/>
      <c r="E155" s="46"/>
      <c r="G155" s="252" t="s">
        <v>348</v>
      </c>
      <c r="H155" s="252"/>
      <c r="I155" s="252"/>
      <c r="J155" s="252"/>
      <c r="K155" s="321"/>
      <c r="L155" s="321"/>
      <c r="M155" s="321"/>
      <c r="N155" s="321"/>
      <c r="O155" s="321"/>
      <c r="P155" s="321"/>
      <c r="Q155" s="321"/>
      <c r="R155" s="321"/>
      <c r="S155" s="321"/>
      <c r="T155" s="321"/>
      <c r="U155" s="321"/>
      <c r="V155" s="321"/>
      <c r="W155" s="321"/>
      <c r="X155" s="321"/>
      <c r="Y155" s="321"/>
      <c r="Z155" s="322"/>
      <c r="AA155" s="322"/>
      <c r="AB155" s="256"/>
      <c r="AC155" s="256"/>
      <c r="AD155" s="256"/>
      <c r="AE155" s="256"/>
      <c r="AF155" s="256"/>
      <c r="AG155" s="256"/>
      <c r="AH155" s="256"/>
      <c r="AI155" s="256"/>
      <c r="AJ155" s="256"/>
      <c r="AK155" s="330">
        <f>AB155*AF155</f>
        <v>0</v>
      </c>
      <c r="AL155" s="330"/>
      <c r="AM155" s="330"/>
      <c r="AN155" s="330"/>
      <c r="AO155" s="330"/>
      <c r="AP155" s="330"/>
      <c r="AQ155" s="330"/>
      <c r="AR155" s="324">
        <f t="shared" si="6"/>
        <v>0</v>
      </c>
      <c r="AS155" s="324"/>
      <c r="AT155" s="323"/>
      <c r="AU155" s="323"/>
      <c r="AV155" s="323"/>
      <c r="AW155" s="323"/>
      <c r="AX155" s="323"/>
      <c r="AY155" s="323"/>
      <c r="AZ155" s="323"/>
      <c r="BA155" s="323"/>
      <c r="BB155" s="323"/>
      <c r="BC155" s="323"/>
      <c r="BD155" s="323"/>
      <c r="BE155" s="323"/>
      <c r="BF155" s="323"/>
      <c r="BG155" s="323"/>
      <c r="BH155" s="323"/>
      <c r="BI155" s="323"/>
      <c r="BJ155" s="323"/>
      <c r="BK155" s="323"/>
      <c r="BL155" s="323"/>
      <c r="BM155" s="323"/>
      <c r="BN155" s="323"/>
      <c r="BO155" s="323"/>
      <c r="BP155" s="323"/>
      <c r="BQ155" s="323"/>
      <c r="BR155" s="323"/>
    </row>
    <row r="156" spans="1:70" s="48" customFormat="1" ht="11.1" customHeight="1" x14ac:dyDescent="0.2">
      <c r="A156" s="45"/>
      <c r="B156" s="134"/>
      <c r="C156" s="84">
        <f>C146+1</f>
        <v>23</v>
      </c>
      <c r="D156" s="30" t="s">
        <v>587</v>
      </c>
      <c r="E156" s="46" t="s">
        <v>299</v>
      </c>
      <c r="G156" s="325" t="s">
        <v>81</v>
      </c>
      <c r="H156" s="325"/>
      <c r="I156" s="325"/>
      <c r="J156" s="325"/>
      <c r="K156" s="326" t="s">
        <v>163</v>
      </c>
      <c r="L156" s="327"/>
      <c r="M156" s="327"/>
      <c r="N156" s="327"/>
      <c r="O156" s="327"/>
      <c r="P156" s="327"/>
      <c r="Q156" s="327"/>
      <c r="R156" s="327"/>
      <c r="S156" s="327"/>
      <c r="T156" s="327"/>
      <c r="U156" s="327"/>
      <c r="V156" s="327"/>
      <c r="W156" s="327"/>
      <c r="X156" s="327"/>
      <c r="Y156" s="327"/>
      <c r="Z156" s="327"/>
      <c r="AA156" s="327"/>
      <c r="AB156" s="327"/>
      <c r="AC156" s="327"/>
      <c r="AD156" s="327"/>
      <c r="AE156" s="327"/>
      <c r="AF156" s="327"/>
      <c r="AG156" s="327"/>
      <c r="AH156" s="327"/>
      <c r="AI156" s="327"/>
      <c r="AJ156" s="327"/>
      <c r="AK156" s="333">
        <f>MAX(0.000000001,SUM(AK157:AQ164))</f>
        <v>1417.114</v>
      </c>
      <c r="AL156" s="333"/>
      <c r="AM156" s="333"/>
      <c r="AN156" s="333"/>
      <c r="AO156" s="333"/>
      <c r="AP156" s="333"/>
      <c r="AQ156" s="333"/>
      <c r="AR156" s="333">
        <f>ROUND(AK156/$AK$277,6)*100</f>
        <v>2.2856999999999998</v>
      </c>
      <c r="AS156" s="333"/>
      <c r="AT156" s="332" t="s">
        <v>35</v>
      </c>
      <c r="AU156" s="332"/>
      <c r="AV156" s="332"/>
      <c r="AW156" s="332"/>
      <c r="AX156" s="332"/>
      <c r="AY156" s="332"/>
      <c r="AZ156" s="332"/>
      <c r="BA156" s="332"/>
      <c r="BB156" s="332"/>
      <c r="BC156" s="332"/>
      <c r="BD156" s="332"/>
      <c r="BE156" s="332"/>
      <c r="BF156" s="332"/>
      <c r="BG156" s="332"/>
      <c r="BH156" s="332"/>
      <c r="BI156" s="332"/>
      <c r="BJ156" s="332"/>
      <c r="BK156" s="332"/>
      <c r="BL156" s="332"/>
      <c r="BM156" s="332"/>
      <c r="BN156" s="332"/>
      <c r="BO156" s="332"/>
      <c r="BP156" s="332"/>
      <c r="BQ156" s="332"/>
      <c r="BR156" s="332"/>
    </row>
    <row r="157" spans="1:70" s="48" customFormat="1" ht="11.1" customHeight="1" x14ac:dyDescent="0.2">
      <c r="A157" s="46"/>
      <c r="B157" s="328"/>
      <c r="C157" s="328"/>
      <c r="D157" s="329"/>
      <c r="E157" s="46"/>
      <c r="G157" s="252" t="s">
        <v>82</v>
      </c>
      <c r="H157" s="252"/>
      <c r="I157" s="252"/>
      <c r="J157" s="252"/>
      <c r="K157" s="253" t="s">
        <v>164</v>
      </c>
      <c r="L157" s="254"/>
      <c r="M157" s="254"/>
      <c r="N157" s="254"/>
      <c r="O157" s="254"/>
      <c r="P157" s="254"/>
      <c r="Q157" s="254"/>
      <c r="R157" s="254"/>
      <c r="S157" s="254"/>
      <c r="T157" s="254"/>
      <c r="U157" s="254"/>
      <c r="V157" s="254"/>
      <c r="W157" s="254"/>
      <c r="X157" s="254"/>
      <c r="Y157" s="254"/>
      <c r="Z157" s="255" t="s">
        <v>52</v>
      </c>
      <c r="AA157" s="255"/>
      <c r="AB157" s="256">
        <v>0.8</v>
      </c>
      <c r="AC157" s="256"/>
      <c r="AD157" s="256"/>
      <c r="AE157" s="256"/>
      <c r="AF157" s="249">
        <v>150</v>
      </c>
      <c r="AG157" s="250"/>
      <c r="AH157" s="250"/>
      <c r="AI157" s="250"/>
      <c r="AJ157" s="251"/>
      <c r="AK157" s="330">
        <f t="shared" ref="AK157:AK164" si="7">AB157*AF157</f>
        <v>120</v>
      </c>
      <c r="AL157" s="330"/>
      <c r="AM157" s="330"/>
      <c r="AN157" s="330"/>
      <c r="AO157" s="330"/>
      <c r="AP157" s="330"/>
      <c r="AQ157" s="330"/>
      <c r="AR157" s="324">
        <f t="shared" ref="AR157:AR164" si="8">ROUND(AK157/$AK$156,6)*100</f>
        <v>8.4679000000000002</v>
      </c>
      <c r="AS157" s="324"/>
      <c r="AT157" s="322" t="s">
        <v>675</v>
      </c>
      <c r="AU157" s="322"/>
      <c r="AV157" s="322"/>
      <c r="AW157" s="322"/>
      <c r="AX157" s="322"/>
      <c r="AY157" s="322"/>
      <c r="AZ157" s="322"/>
      <c r="BA157" s="322"/>
      <c r="BB157" s="322"/>
      <c r="BC157" s="322"/>
      <c r="BD157" s="322"/>
      <c r="BE157" s="322"/>
      <c r="BF157" s="322"/>
      <c r="BG157" s="322"/>
      <c r="BH157" s="322"/>
      <c r="BI157" s="322"/>
      <c r="BJ157" s="322"/>
      <c r="BK157" s="322"/>
      <c r="BL157" s="322"/>
      <c r="BM157" s="322"/>
      <c r="BN157" s="322"/>
      <c r="BO157" s="322"/>
      <c r="BP157" s="322"/>
      <c r="BQ157" s="322"/>
      <c r="BR157" s="322"/>
    </row>
    <row r="158" spans="1:70" s="48" customFormat="1" ht="11.1" hidden="1" customHeight="1" x14ac:dyDescent="0.2">
      <c r="A158" s="46"/>
      <c r="B158" s="328"/>
      <c r="C158" s="328"/>
      <c r="D158" s="329"/>
      <c r="E158" s="46"/>
      <c r="G158" s="252" t="s">
        <v>83</v>
      </c>
      <c r="H158" s="252"/>
      <c r="I158" s="252"/>
      <c r="J158" s="252"/>
      <c r="K158" s="253" t="s">
        <v>165</v>
      </c>
      <c r="L158" s="254"/>
      <c r="M158" s="254"/>
      <c r="N158" s="254"/>
      <c r="O158" s="254"/>
      <c r="P158" s="254"/>
      <c r="Q158" s="254"/>
      <c r="R158" s="254"/>
      <c r="S158" s="254"/>
      <c r="T158" s="254"/>
      <c r="U158" s="254"/>
      <c r="V158" s="254"/>
      <c r="W158" s="254"/>
      <c r="X158" s="254"/>
      <c r="Y158" s="254"/>
      <c r="Z158" s="255" t="s">
        <v>52</v>
      </c>
      <c r="AA158" s="255"/>
      <c r="AB158" s="256"/>
      <c r="AC158" s="256"/>
      <c r="AD158" s="256"/>
      <c r="AE158" s="256"/>
      <c r="AF158" s="249"/>
      <c r="AG158" s="250"/>
      <c r="AH158" s="250"/>
      <c r="AI158" s="250"/>
      <c r="AJ158" s="251"/>
      <c r="AK158" s="330">
        <f t="shared" si="7"/>
        <v>0</v>
      </c>
      <c r="AL158" s="330"/>
      <c r="AM158" s="330"/>
      <c r="AN158" s="330"/>
      <c r="AO158" s="330"/>
      <c r="AP158" s="330"/>
      <c r="AQ158" s="330"/>
      <c r="AR158" s="324">
        <f t="shared" si="8"/>
        <v>0</v>
      </c>
      <c r="AS158" s="324"/>
      <c r="AT158" s="323"/>
      <c r="AU158" s="323"/>
      <c r="AV158" s="323"/>
      <c r="AW158" s="323"/>
      <c r="AX158" s="323"/>
      <c r="AY158" s="323"/>
      <c r="AZ158" s="323"/>
      <c r="BA158" s="323"/>
      <c r="BB158" s="323"/>
      <c r="BC158" s="323"/>
      <c r="BD158" s="323"/>
      <c r="BE158" s="323"/>
      <c r="BF158" s="323"/>
      <c r="BG158" s="323"/>
      <c r="BH158" s="323"/>
      <c r="BI158" s="323"/>
      <c r="BJ158" s="323"/>
      <c r="BK158" s="323"/>
      <c r="BL158" s="323"/>
      <c r="BM158" s="323"/>
      <c r="BN158" s="323"/>
      <c r="BO158" s="323"/>
      <c r="BP158" s="323"/>
      <c r="BQ158" s="323"/>
      <c r="BR158" s="323"/>
    </row>
    <row r="159" spans="1:70" s="48" customFormat="1" ht="11.1" customHeight="1" x14ac:dyDescent="0.2">
      <c r="A159" s="46"/>
      <c r="B159" s="328"/>
      <c r="C159" s="328"/>
      <c r="D159" s="329"/>
      <c r="E159" s="46"/>
      <c r="G159" s="252" t="s">
        <v>84</v>
      </c>
      <c r="H159" s="252"/>
      <c r="I159" s="252"/>
      <c r="J159" s="252"/>
      <c r="K159" s="253" t="s">
        <v>166</v>
      </c>
      <c r="L159" s="254"/>
      <c r="M159" s="254"/>
      <c r="N159" s="254"/>
      <c r="O159" s="254"/>
      <c r="P159" s="254"/>
      <c r="Q159" s="254"/>
      <c r="R159" s="254"/>
      <c r="S159" s="254"/>
      <c r="T159" s="254"/>
      <c r="U159" s="254"/>
      <c r="V159" s="254"/>
      <c r="W159" s="254"/>
      <c r="X159" s="254"/>
      <c r="Y159" s="254"/>
      <c r="Z159" s="255" t="s">
        <v>52</v>
      </c>
      <c r="AA159" s="255"/>
      <c r="AB159" s="256">
        <v>2.6</v>
      </c>
      <c r="AC159" s="256"/>
      <c r="AD159" s="256"/>
      <c r="AE159" s="256"/>
      <c r="AF159" s="249">
        <v>498.89</v>
      </c>
      <c r="AG159" s="250"/>
      <c r="AH159" s="250"/>
      <c r="AI159" s="250"/>
      <c r="AJ159" s="251"/>
      <c r="AK159" s="330">
        <f t="shared" si="7"/>
        <v>1297.114</v>
      </c>
      <c r="AL159" s="330"/>
      <c r="AM159" s="330"/>
      <c r="AN159" s="330"/>
      <c r="AO159" s="330"/>
      <c r="AP159" s="330"/>
      <c r="AQ159" s="330"/>
      <c r="AR159" s="324">
        <f t="shared" si="8"/>
        <v>91.5321</v>
      </c>
      <c r="AS159" s="324"/>
      <c r="AT159" s="322" t="s">
        <v>676</v>
      </c>
      <c r="AU159" s="322"/>
      <c r="AV159" s="322"/>
      <c r="AW159" s="322"/>
      <c r="AX159" s="322"/>
      <c r="AY159" s="322"/>
      <c r="AZ159" s="322"/>
      <c r="BA159" s="322"/>
      <c r="BB159" s="322"/>
      <c r="BC159" s="322"/>
      <c r="BD159" s="322"/>
      <c r="BE159" s="322"/>
      <c r="BF159" s="322"/>
      <c r="BG159" s="322"/>
      <c r="BH159" s="322"/>
      <c r="BI159" s="322"/>
      <c r="BJ159" s="322"/>
      <c r="BK159" s="322"/>
      <c r="BL159" s="322"/>
      <c r="BM159" s="322"/>
      <c r="BN159" s="322"/>
      <c r="BO159" s="322"/>
      <c r="BP159" s="322"/>
      <c r="BQ159" s="322"/>
      <c r="BR159" s="322"/>
    </row>
    <row r="160" spans="1:70" s="48" customFormat="1" ht="11.1" hidden="1" customHeight="1" x14ac:dyDescent="0.2">
      <c r="A160" s="46"/>
      <c r="B160" s="328"/>
      <c r="C160" s="328"/>
      <c r="D160" s="329"/>
      <c r="E160" s="46"/>
      <c r="G160" s="252" t="s">
        <v>349</v>
      </c>
      <c r="H160" s="252"/>
      <c r="I160" s="252"/>
      <c r="J160" s="252"/>
      <c r="K160" s="253" t="s">
        <v>167</v>
      </c>
      <c r="L160" s="254"/>
      <c r="M160" s="254"/>
      <c r="N160" s="254"/>
      <c r="O160" s="254"/>
      <c r="P160" s="254"/>
      <c r="Q160" s="254"/>
      <c r="R160" s="254"/>
      <c r="S160" s="254"/>
      <c r="T160" s="254"/>
      <c r="U160" s="254"/>
      <c r="V160" s="254"/>
      <c r="W160" s="254"/>
      <c r="X160" s="254"/>
      <c r="Y160" s="254"/>
      <c r="Z160" s="255" t="s">
        <v>52</v>
      </c>
      <c r="AA160" s="255"/>
      <c r="AB160" s="256"/>
      <c r="AC160" s="256"/>
      <c r="AD160" s="256"/>
      <c r="AE160" s="256"/>
      <c r="AF160" s="249"/>
      <c r="AG160" s="250"/>
      <c r="AH160" s="250"/>
      <c r="AI160" s="250"/>
      <c r="AJ160" s="251"/>
      <c r="AK160" s="330">
        <f t="shared" si="7"/>
        <v>0</v>
      </c>
      <c r="AL160" s="330"/>
      <c r="AM160" s="330"/>
      <c r="AN160" s="330"/>
      <c r="AO160" s="330"/>
      <c r="AP160" s="330"/>
      <c r="AQ160" s="330"/>
      <c r="AR160" s="324">
        <f t="shared" si="8"/>
        <v>0</v>
      </c>
      <c r="AS160" s="324"/>
      <c r="AT160" s="323"/>
      <c r="AU160" s="323"/>
      <c r="AV160" s="323"/>
      <c r="AW160" s="323"/>
      <c r="AX160" s="323"/>
      <c r="AY160" s="323"/>
      <c r="AZ160" s="323"/>
      <c r="BA160" s="323"/>
      <c r="BB160" s="323"/>
      <c r="BC160" s="323"/>
      <c r="BD160" s="323"/>
      <c r="BE160" s="323"/>
      <c r="BF160" s="323"/>
      <c r="BG160" s="323"/>
      <c r="BH160" s="323"/>
      <c r="BI160" s="323"/>
      <c r="BJ160" s="323"/>
      <c r="BK160" s="323"/>
      <c r="BL160" s="323"/>
      <c r="BM160" s="323"/>
      <c r="BN160" s="323"/>
      <c r="BO160" s="323"/>
      <c r="BP160" s="323"/>
      <c r="BQ160" s="323"/>
      <c r="BR160" s="323"/>
    </row>
    <row r="161" spans="1:70" s="48" customFormat="1" ht="11.1" hidden="1" customHeight="1" x14ac:dyDescent="0.2">
      <c r="A161" s="46"/>
      <c r="B161" s="328"/>
      <c r="C161" s="328"/>
      <c r="D161" s="329"/>
      <c r="E161" s="46"/>
      <c r="G161" s="252" t="s">
        <v>396</v>
      </c>
      <c r="H161" s="252"/>
      <c r="I161" s="252"/>
      <c r="J161" s="252"/>
      <c r="K161" s="253" t="s">
        <v>168</v>
      </c>
      <c r="L161" s="254"/>
      <c r="M161" s="254"/>
      <c r="N161" s="254"/>
      <c r="O161" s="254"/>
      <c r="P161" s="254"/>
      <c r="Q161" s="254"/>
      <c r="R161" s="254"/>
      <c r="S161" s="254"/>
      <c r="T161" s="254"/>
      <c r="U161" s="254"/>
      <c r="V161" s="254"/>
      <c r="W161" s="254"/>
      <c r="X161" s="254"/>
      <c r="Y161" s="254"/>
      <c r="Z161" s="255" t="s">
        <v>52</v>
      </c>
      <c r="AA161" s="255"/>
      <c r="AB161" s="256"/>
      <c r="AC161" s="256"/>
      <c r="AD161" s="256"/>
      <c r="AE161" s="256"/>
      <c r="AF161" s="249"/>
      <c r="AG161" s="250"/>
      <c r="AH161" s="250"/>
      <c r="AI161" s="250"/>
      <c r="AJ161" s="251"/>
      <c r="AK161" s="330">
        <f t="shared" si="7"/>
        <v>0</v>
      </c>
      <c r="AL161" s="330"/>
      <c r="AM161" s="330"/>
      <c r="AN161" s="330"/>
      <c r="AO161" s="330"/>
      <c r="AP161" s="330"/>
      <c r="AQ161" s="330"/>
      <c r="AR161" s="324">
        <f t="shared" si="8"/>
        <v>0</v>
      </c>
      <c r="AS161" s="324"/>
      <c r="AT161" s="323"/>
      <c r="AU161" s="323"/>
      <c r="AV161" s="323"/>
      <c r="AW161" s="323"/>
      <c r="AX161" s="323"/>
      <c r="AY161" s="323"/>
      <c r="AZ161" s="323"/>
      <c r="BA161" s="323"/>
      <c r="BB161" s="323"/>
      <c r="BC161" s="323"/>
      <c r="BD161" s="323"/>
      <c r="BE161" s="323"/>
      <c r="BF161" s="323"/>
      <c r="BG161" s="323"/>
      <c r="BH161" s="323"/>
      <c r="BI161" s="323"/>
      <c r="BJ161" s="323"/>
      <c r="BK161" s="323"/>
      <c r="BL161" s="323"/>
      <c r="BM161" s="323"/>
      <c r="BN161" s="323"/>
      <c r="BO161" s="323"/>
      <c r="BP161" s="323"/>
      <c r="BQ161" s="323"/>
      <c r="BR161" s="323"/>
    </row>
    <row r="162" spans="1:70" s="48" customFormat="1" ht="11.1" hidden="1" customHeight="1" x14ac:dyDescent="0.2">
      <c r="A162" s="46"/>
      <c r="B162" s="30"/>
      <c r="C162" s="135"/>
      <c r="D162" s="30"/>
      <c r="E162" s="46"/>
      <c r="G162" s="252" t="s">
        <v>397</v>
      </c>
      <c r="H162" s="252"/>
      <c r="I162" s="252"/>
      <c r="J162" s="252"/>
      <c r="K162" s="321"/>
      <c r="L162" s="321"/>
      <c r="M162" s="321"/>
      <c r="N162" s="321"/>
      <c r="O162" s="321"/>
      <c r="P162" s="321"/>
      <c r="Q162" s="321"/>
      <c r="R162" s="321"/>
      <c r="S162" s="321"/>
      <c r="T162" s="321"/>
      <c r="U162" s="321"/>
      <c r="V162" s="321"/>
      <c r="W162" s="321"/>
      <c r="X162" s="321"/>
      <c r="Y162" s="321"/>
      <c r="Z162" s="322"/>
      <c r="AA162" s="322"/>
      <c r="AB162" s="256"/>
      <c r="AC162" s="256"/>
      <c r="AD162" s="256"/>
      <c r="AE162" s="256"/>
      <c r="AF162" s="256"/>
      <c r="AG162" s="256"/>
      <c r="AH162" s="256"/>
      <c r="AI162" s="256"/>
      <c r="AJ162" s="256"/>
      <c r="AK162" s="330">
        <f t="shared" si="7"/>
        <v>0</v>
      </c>
      <c r="AL162" s="330"/>
      <c r="AM162" s="330"/>
      <c r="AN162" s="330"/>
      <c r="AO162" s="330"/>
      <c r="AP162" s="330"/>
      <c r="AQ162" s="330"/>
      <c r="AR162" s="324">
        <f t="shared" si="8"/>
        <v>0</v>
      </c>
      <c r="AS162" s="324"/>
      <c r="AT162" s="323"/>
      <c r="AU162" s="323"/>
      <c r="AV162" s="323"/>
      <c r="AW162" s="323"/>
      <c r="AX162" s="323"/>
      <c r="AY162" s="323"/>
      <c r="AZ162" s="323"/>
      <c r="BA162" s="323"/>
      <c r="BB162" s="323"/>
      <c r="BC162" s="323"/>
      <c r="BD162" s="323"/>
      <c r="BE162" s="323"/>
      <c r="BF162" s="323"/>
      <c r="BG162" s="323"/>
      <c r="BH162" s="323"/>
      <c r="BI162" s="323"/>
      <c r="BJ162" s="323"/>
      <c r="BK162" s="323"/>
      <c r="BL162" s="323"/>
      <c r="BM162" s="323"/>
      <c r="BN162" s="323"/>
      <c r="BO162" s="323"/>
      <c r="BP162" s="323"/>
      <c r="BQ162" s="323"/>
      <c r="BR162" s="323"/>
    </row>
    <row r="163" spans="1:70" s="48" customFormat="1" ht="11.1" hidden="1" customHeight="1" x14ac:dyDescent="0.2">
      <c r="A163" s="46"/>
      <c r="B163" s="30"/>
      <c r="C163" s="135"/>
      <c r="D163" s="30"/>
      <c r="E163" s="46"/>
      <c r="G163" s="252" t="s">
        <v>398</v>
      </c>
      <c r="H163" s="252"/>
      <c r="I163" s="252"/>
      <c r="J163" s="252"/>
      <c r="K163" s="321"/>
      <c r="L163" s="321"/>
      <c r="M163" s="321"/>
      <c r="N163" s="321"/>
      <c r="O163" s="321"/>
      <c r="P163" s="321"/>
      <c r="Q163" s="321"/>
      <c r="R163" s="321"/>
      <c r="S163" s="321"/>
      <c r="T163" s="321"/>
      <c r="U163" s="321"/>
      <c r="V163" s="321"/>
      <c r="W163" s="321"/>
      <c r="X163" s="321"/>
      <c r="Y163" s="321"/>
      <c r="Z163" s="475"/>
      <c r="AA163" s="476"/>
      <c r="AB163" s="256"/>
      <c r="AC163" s="256"/>
      <c r="AD163" s="256"/>
      <c r="AE163" s="256"/>
      <c r="AF163" s="256"/>
      <c r="AG163" s="256"/>
      <c r="AH163" s="256"/>
      <c r="AI163" s="256"/>
      <c r="AJ163" s="256"/>
      <c r="AK163" s="330">
        <f t="shared" si="7"/>
        <v>0</v>
      </c>
      <c r="AL163" s="330"/>
      <c r="AM163" s="330"/>
      <c r="AN163" s="330"/>
      <c r="AO163" s="330"/>
      <c r="AP163" s="330"/>
      <c r="AQ163" s="330"/>
      <c r="AR163" s="324">
        <f t="shared" si="8"/>
        <v>0</v>
      </c>
      <c r="AS163" s="324"/>
      <c r="AT163" s="323"/>
      <c r="AU163" s="323"/>
      <c r="AV163" s="323"/>
      <c r="AW163" s="323"/>
      <c r="AX163" s="323"/>
      <c r="AY163" s="323"/>
      <c r="AZ163" s="323"/>
      <c r="BA163" s="323"/>
      <c r="BB163" s="323"/>
      <c r="BC163" s="323"/>
      <c r="BD163" s="323"/>
      <c r="BE163" s="323"/>
      <c r="BF163" s="323"/>
      <c r="BG163" s="323"/>
      <c r="BH163" s="323"/>
      <c r="BI163" s="323"/>
      <c r="BJ163" s="323"/>
      <c r="BK163" s="323"/>
      <c r="BL163" s="323"/>
      <c r="BM163" s="323"/>
      <c r="BN163" s="323"/>
      <c r="BO163" s="323"/>
      <c r="BP163" s="323"/>
      <c r="BQ163" s="323"/>
      <c r="BR163" s="323"/>
    </row>
    <row r="164" spans="1:70" s="48" customFormat="1" ht="11.1" hidden="1" customHeight="1" x14ac:dyDescent="0.2">
      <c r="A164" s="46"/>
      <c r="B164" s="30"/>
      <c r="C164" s="135"/>
      <c r="D164" s="30"/>
      <c r="E164" s="46"/>
      <c r="G164" s="252" t="s">
        <v>399</v>
      </c>
      <c r="H164" s="252"/>
      <c r="I164" s="252"/>
      <c r="J164" s="252"/>
      <c r="K164" s="321"/>
      <c r="L164" s="321"/>
      <c r="M164" s="321"/>
      <c r="N164" s="321"/>
      <c r="O164" s="321"/>
      <c r="P164" s="321"/>
      <c r="Q164" s="321"/>
      <c r="R164" s="321"/>
      <c r="S164" s="321"/>
      <c r="T164" s="321"/>
      <c r="U164" s="321"/>
      <c r="V164" s="321"/>
      <c r="W164" s="321"/>
      <c r="X164" s="321"/>
      <c r="Y164" s="321"/>
      <c r="Z164" s="322"/>
      <c r="AA164" s="322"/>
      <c r="AB164" s="256"/>
      <c r="AC164" s="256"/>
      <c r="AD164" s="256"/>
      <c r="AE164" s="256"/>
      <c r="AF164" s="256"/>
      <c r="AG164" s="256"/>
      <c r="AH164" s="256"/>
      <c r="AI164" s="256"/>
      <c r="AJ164" s="256"/>
      <c r="AK164" s="330">
        <f t="shared" si="7"/>
        <v>0</v>
      </c>
      <c r="AL164" s="330"/>
      <c r="AM164" s="330"/>
      <c r="AN164" s="330"/>
      <c r="AO164" s="330"/>
      <c r="AP164" s="330"/>
      <c r="AQ164" s="330"/>
      <c r="AR164" s="324">
        <f t="shared" si="8"/>
        <v>0</v>
      </c>
      <c r="AS164" s="324"/>
      <c r="AT164" s="323"/>
      <c r="AU164" s="323"/>
      <c r="AV164" s="323"/>
      <c r="AW164" s="323"/>
      <c r="AX164" s="323"/>
      <c r="AY164" s="323"/>
      <c r="AZ164" s="323"/>
      <c r="BA164" s="323"/>
      <c r="BB164" s="323"/>
      <c r="BC164" s="323"/>
      <c r="BD164" s="323"/>
      <c r="BE164" s="323"/>
      <c r="BF164" s="323"/>
      <c r="BG164" s="323"/>
      <c r="BH164" s="323"/>
      <c r="BI164" s="323"/>
      <c r="BJ164" s="323"/>
      <c r="BK164" s="323"/>
      <c r="BL164" s="323"/>
      <c r="BM164" s="323"/>
      <c r="BN164" s="323"/>
      <c r="BO164" s="323"/>
      <c r="BP164" s="323"/>
      <c r="BQ164" s="323"/>
      <c r="BR164" s="323"/>
    </row>
    <row r="165" spans="1:70" s="48" customFormat="1" ht="21.95" customHeight="1" x14ac:dyDescent="0.2">
      <c r="A165" s="45"/>
      <c r="B165" s="134"/>
      <c r="C165" s="84">
        <f>C156+1</f>
        <v>24</v>
      </c>
      <c r="D165" s="30" t="s">
        <v>587</v>
      </c>
      <c r="E165" s="46" t="s">
        <v>299</v>
      </c>
      <c r="F165" s="47"/>
      <c r="G165" s="325" t="s">
        <v>400</v>
      </c>
      <c r="H165" s="325"/>
      <c r="I165" s="325"/>
      <c r="J165" s="325"/>
      <c r="K165" s="326" t="s">
        <v>169</v>
      </c>
      <c r="L165" s="327"/>
      <c r="M165" s="327"/>
      <c r="N165" s="327"/>
      <c r="O165" s="327"/>
      <c r="P165" s="327"/>
      <c r="Q165" s="327"/>
      <c r="R165" s="327"/>
      <c r="S165" s="327"/>
      <c r="T165" s="327"/>
      <c r="U165" s="327"/>
      <c r="V165" s="327"/>
      <c r="W165" s="327"/>
      <c r="X165" s="327"/>
      <c r="Y165" s="327"/>
      <c r="Z165" s="327"/>
      <c r="AA165" s="327"/>
      <c r="AB165" s="327"/>
      <c r="AC165" s="327"/>
      <c r="AD165" s="327"/>
      <c r="AE165" s="327"/>
      <c r="AF165" s="327"/>
      <c r="AG165" s="327"/>
      <c r="AH165" s="327"/>
      <c r="AI165" s="327"/>
      <c r="AJ165" s="327"/>
      <c r="AK165" s="333">
        <f>MAX(0.000000001,SUM(AK166:AQ171))</f>
        <v>5148.4268893719182</v>
      </c>
      <c r="AL165" s="333"/>
      <c r="AM165" s="333"/>
      <c r="AN165" s="333"/>
      <c r="AO165" s="333"/>
      <c r="AP165" s="333"/>
      <c r="AQ165" s="333"/>
      <c r="AR165" s="333">
        <f>ROUND(AK165/$AK$277,6)*100</f>
        <v>8.3039000000000005</v>
      </c>
      <c r="AS165" s="333"/>
      <c r="AT165" s="332" t="s">
        <v>595</v>
      </c>
      <c r="AU165" s="332"/>
      <c r="AV165" s="332"/>
      <c r="AW165" s="332"/>
      <c r="AX165" s="332"/>
      <c r="AY165" s="332"/>
      <c r="AZ165" s="332"/>
      <c r="BA165" s="332"/>
      <c r="BB165" s="332"/>
      <c r="BC165" s="332"/>
      <c r="BD165" s="332"/>
      <c r="BE165" s="332"/>
      <c r="BF165" s="332"/>
      <c r="BG165" s="332"/>
      <c r="BH165" s="332"/>
      <c r="BI165" s="332"/>
      <c r="BJ165" s="332"/>
      <c r="BK165" s="332"/>
      <c r="BL165" s="332"/>
      <c r="BM165" s="332"/>
      <c r="BN165" s="332"/>
      <c r="BO165" s="332"/>
      <c r="BP165" s="332"/>
      <c r="BQ165" s="332"/>
      <c r="BR165" s="332"/>
    </row>
    <row r="166" spans="1:70" s="48" customFormat="1" ht="11.1" customHeight="1" x14ac:dyDescent="0.2">
      <c r="A166" s="46"/>
      <c r="B166" s="317"/>
      <c r="C166" s="328"/>
      <c r="D166" s="329"/>
      <c r="E166" s="46"/>
      <c r="G166" s="252" t="s">
        <v>401</v>
      </c>
      <c r="H166" s="252"/>
      <c r="I166" s="252"/>
      <c r="J166" s="252"/>
      <c r="K166" s="253" t="s">
        <v>170</v>
      </c>
      <c r="L166" s="254"/>
      <c r="M166" s="254"/>
      <c r="N166" s="254"/>
      <c r="O166" s="254"/>
      <c r="P166" s="254"/>
      <c r="Q166" s="254"/>
      <c r="R166" s="254"/>
      <c r="S166" s="254"/>
      <c r="T166" s="254"/>
      <c r="U166" s="254"/>
      <c r="V166" s="254"/>
      <c r="W166" s="254"/>
      <c r="X166" s="254"/>
      <c r="Y166" s="254"/>
      <c r="Z166" s="255" t="s">
        <v>52</v>
      </c>
      <c r="AA166" s="255"/>
      <c r="AB166" s="256">
        <v>40.69</v>
      </c>
      <c r="AC166" s="256"/>
      <c r="AD166" s="256"/>
      <c r="AE166" s="256"/>
      <c r="AF166" s="249">
        <v>55.760116427548603</v>
      </c>
      <c r="AG166" s="250"/>
      <c r="AH166" s="250"/>
      <c r="AI166" s="250"/>
      <c r="AJ166" s="251"/>
      <c r="AK166" s="330">
        <f t="shared" ref="AK166:AK171" si="9">AB166*AF166</f>
        <v>2268.8791374369525</v>
      </c>
      <c r="AL166" s="330"/>
      <c r="AM166" s="330"/>
      <c r="AN166" s="330"/>
      <c r="AO166" s="330"/>
      <c r="AP166" s="330"/>
      <c r="AQ166" s="330"/>
      <c r="AR166" s="324">
        <f t="shared" ref="AR166:AR171" si="10">ROUND(AK166/$AK$165,6)*100</f>
        <v>44.069399999999995</v>
      </c>
      <c r="AS166" s="324"/>
      <c r="AT166" s="322" t="s">
        <v>718</v>
      </c>
      <c r="AU166" s="322"/>
      <c r="AV166" s="322"/>
      <c r="AW166" s="322"/>
      <c r="AX166" s="322"/>
      <c r="AY166" s="322"/>
      <c r="AZ166" s="322"/>
      <c r="BA166" s="322"/>
      <c r="BB166" s="322"/>
      <c r="BC166" s="322"/>
      <c r="BD166" s="322"/>
      <c r="BE166" s="322"/>
      <c r="BF166" s="322"/>
      <c r="BG166" s="322"/>
      <c r="BH166" s="322"/>
      <c r="BI166" s="322"/>
      <c r="BJ166" s="322"/>
      <c r="BK166" s="322"/>
      <c r="BL166" s="322"/>
      <c r="BM166" s="322"/>
      <c r="BN166" s="322"/>
      <c r="BO166" s="322"/>
      <c r="BP166" s="322"/>
      <c r="BQ166" s="322"/>
      <c r="BR166" s="322"/>
    </row>
    <row r="167" spans="1:70" s="48" customFormat="1" ht="11.1" customHeight="1" x14ac:dyDescent="0.2">
      <c r="A167" s="46"/>
      <c r="B167" s="317"/>
      <c r="C167" s="317"/>
      <c r="D167" s="329"/>
      <c r="E167" s="46"/>
      <c r="G167" s="252" t="s">
        <v>402</v>
      </c>
      <c r="H167" s="252"/>
      <c r="I167" s="252"/>
      <c r="J167" s="252"/>
      <c r="K167" s="253" t="s">
        <v>171</v>
      </c>
      <c r="L167" s="254"/>
      <c r="M167" s="254"/>
      <c r="N167" s="254"/>
      <c r="O167" s="254"/>
      <c r="P167" s="254"/>
      <c r="Q167" s="254"/>
      <c r="R167" s="254"/>
      <c r="S167" s="254"/>
      <c r="T167" s="254"/>
      <c r="U167" s="254"/>
      <c r="V167" s="254"/>
      <c r="W167" s="254"/>
      <c r="X167" s="254"/>
      <c r="Y167" s="254"/>
      <c r="Z167" s="255" t="s">
        <v>52</v>
      </c>
      <c r="AA167" s="255"/>
      <c r="AB167" s="256">
        <v>40.69</v>
      </c>
      <c r="AC167" s="256"/>
      <c r="AD167" s="256"/>
      <c r="AE167" s="256"/>
      <c r="AF167" s="249">
        <v>38.3386348061264</v>
      </c>
      <c r="AG167" s="250"/>
      <c r="AH167" s="250"/>
      <c r="AI167" s="250"/>
      <c r="AJ167" s="251"/>
      <c r="AK167" s="330">
        <f t="shared" si="9"/>
        <v>1559.9990502612832</v>
      </c>
      <c r="AL167" s="330"/>
      <c r="AM167" s="330"/>
      <c r="AN167" s="330"/>
      <c r="AO167" s="330"/>
      <c r="AP167" s="330"/>
      <c r="AQ167" s="330"/>
      <c r="AR167" s="324">
        <f t="shared" si="10"/>
        <v>30.300500000000003</v>
      </c>
      <c r="AS167" s="324"/>
      <c r="AT167" s="322" t="s">
        <v>719</v>
      </c>
      <c r="AU167" s="322"/>
      <c r="AV167" s="322"/>
      <c r="AW167" s="322"/>
      <c r="AX167" s="322"/>
      <c r="AY167" s="322"/>
      <c r="AZ167" s="322"/>
      <c r="BA167" s="322"/>
      <c r="BB167" s="322"/>
      <c r="BC167" s="322"/>
      <c r="BD167" s="322"/>
      <c r="BE167" s="322"/>
      <c r="BF167" s="322"/>
      <c r="BG167" s="322"/>
      <c r="BH167" s="322"/>
      <c r="BI167" s="322"/>
      <c r="BJ167" s="322"/>
      <c r="BK167" s="322"/>
      <c r="BL167" s="322"/>
      <c r="BM167" s="322"/>
      <c r="BN167" s="322"/>
      <c r="BO167" s="322"/>
      <c r="BP167" s="322"/>
      <c r="BQ167" s="322"/>
      <c r="BR167" s="322"/>
    </row>
    <row r="168" spans="1:70" s="48" customFormat="1" ht="11.1" customHeight="1" x14ac:dyDescent="0.2">
      <c r="A168" s="46"/>
      <c r="B168" s="317"/>
      <c r="C168" s="317"/>
      <c r="D168" s="329"/>
      <c r="E168" s="46"/>
      <c r="G168" s="252" t="s">
        <v>403</v>
      </c>
      <c r="H168" s="252"/>
      <c r="I168" s="252"/>
      <c r="J168" s="252"/>
      <c r="K168" s="253" t="s">
        <v>172</v>
      </c>
      <c r="L168" s="254"/>
      <c r="M168" s="254"/>
      <c r="N168" s="254"/>
      <c r="O168" s="254"/>
      <c r="P168" s="254"/>
      <c r="Q168" s="254"/>
      <c r="R168" s="254"/>
      <c r="S168" s="254"/>
      <c r="T168" s="254"/>
      <c r="U168" s="254"/>
      <c r="V168" s="254"/>
      <c r="W168" s="254"/>
      <c r="X168" s="254"/>
      <c r="Y168" s="254"/>
      <c r="Z168" s="255" t="s">
        <v>155</v>
      </c>
      <c r="AA168" s="255"/>
      <c r="AB168" s="256">
        <v>34.54</v>
      </c>
      <c r="AC168" s="256"/>
      <c r="AD168" s="256"/>
      <c r="AE168" s="256"/>
      <c r="AF168" s="249">
        <v>38.203494547587802</v>
      </c>
      <c r="AG168" s="250"/>
      <c r="AH168" s="250"/>
      <c r="AI168" s="250"/>
      <c r="AJ168" s="251"/>
      <c r="AK168" s="330">
        <f t="shared" si="9"/>
        <v>1319.5487016736827</v>
      </c>
      <c r="AL168" s="330"/>
      <c r="AM168" s="330"/>
      <c r="AN168" s="330"/>
      <c r="AO168" s="330"/>
      <c r="AP168" s="330"/>
      <c r="AQ168" s="330"/>
      <c r="AR168" s="324">
        <f t="shared" si="10"/>
        <v>25.630099999999999</v>
      </c>
      <c r="AS168" s="324"/>
      <c r="AT168" s="323" t="s">
        <v>720</v>
      </c>
      <c r="AU168" s="323"/>
      <c r="AV168" s="323"/>
      <c r="AW168" s="323"/>
      <c r="AX168" s="323"/>
      <c r="AY168" s="323"/>
      <c r="AZ168" s="323"/>
      <c r="BA168" s="323"/>
      <c r="BB168" s="323"/>
      <c r="BC168" s="323"/>
      <c r="BD168" s="323"/>
      <c r="BE168" s="323"/>
      <c r="BF168" s="323"/>
      <c r="BG168" s="323"/>
      <c r="BH168" s="323"/>
      <c r="BI168" s="323"/>
      <c r="BJ168" s="323"/>
      <c r="BK168" s="323"/>
      <c r="BL168" s="323"/>
      <c r="BM168" s="323"/>
      <c r="BN168" s="323"/>
      <c r="BO168" s="323"/>
      <c r="BP168" s="323"/>
      <c r="BQ168" s="323"/>
      <c r="BR168" s="323"/>
    </row>
    <row r="169" spans="1:70" s="48" customFormat="1" ht="11.1" hidden="1" customHeight="1" x14ac:dyDescent="0.2">
      <c r="A169" s="46"/>
      <c r="B169" s="30"/>
      <c r="C169" s="135"/>
      <c r="D169" s="30"/>
      <c r="E169" s="46"/>
      <c r="G169" s="252" t="s">
        <v>404</v>
      </c>
      <c r="H169" s="252"/>
      <c r="I169" s="252"/>
      <c r="J169" s="252"/>
      <c r="K169" s="321"/>
      <c r="L169" s="321"/>
      <c r="M169" s="321"/>
      <c r="N169" s="321"/>
      <c r="O169" s="321"/>
      <c r="P169" s="321"/>
      <c r="Q169" s="321"/>
      <c r="R169" s="321"/>
      <c r="S169" s="321"/>
      <c r="T169" s="321"/>
      <c r="U169" s="321"/>
      <c r="V169" s="321"/>
      <c r="W169" s="321"/>
      <c r="X169" s="321"/>
      <c r="Y169" s="321"/>
      <c r="Z169" s="475"/>
      <c r="AA169" s="476"/>
      <c r="AB169" s="472"/>
      <c r="AC169" s="473"/>
      <c r="AD169" s="473"/>
      <c r="AE169" s="474"/>
      <c r="AF169" s="184"/>
      <c r="AG169" s="184"/>
      <c r="AH169" s="184"/>
      <c r="AI169" s="184"/>
      <c r="AJ169" s="184"/>
      <c r="AK169" s="330">
        <f t="shared" si="9"/>
        <v>0</v>
      </c>
      <c r="AL169" s="330"/>
      <c r="AM169" s="330"/>
      <c r="AN169" s="330"/>
      <c r="AO169" s="330"/>
      <c r="AP169" s="330"/>
      <c r="AQ169" s="330"/>
      <c r="AR169" s="324">
        <f t="shared" si="10"/>
        <v>0</v>
      </c>
      <c r="AS169" s="324"/>
      <c r="AT169" s="323"/>
      <c r="AU169" s="323"/>
      <c r="AV169" s="323"/>
      <c r="AW169" s="323"/>
      <c r="AX169" s="323"/>
      <c r="AY169" s="323"/>
      <c r="AZ169" s="323"/>
      <c r="BA169" s="323"/>
      <c r="BB169" s="323"/>
      <c r="BC169" s="323"/>
      <c r="BD169" s="323"/>
      <c r="BE169" s="323"/>
      <c r="BF169" s="323"/>
      <c r="BG169" s="323"/>
      <c r="BH169" s="323"/>
      <c r="BI169" s="323"/>
      <c r="BJ169" s="323"/>
      <c r="BK169" s="323"/>
      <c r="BL169" s="323"/>
      <c r="BM169" s="323"/>
      <c r="BN169" s="323"/>
      <c r="BO169" s="323"/>
      <c r="BP169" s="323"/>
      <c r="BQ169" s="323"/>
      <c r="BR169" s="323"/>
    </row>
    <row r="170" spans="1:70" s="48" customFormat="1" ht="11.1" hidden="1" customHeight="1" x14ac:dyDescent="0.2">
      <c r="A170" s="46"/>
      <c r="B170" s="30"/>
      <c r="C170" s="135"/>
      <c r="D170" s="30"/>
      <c r="E170" s="46"/>
      <c r="G170" s="252" t="s">
        <v>405</v>
      </c>
      <c r="H170" s="252"/>
      <c r="I170" s="252"/>
      <c r="J170" s="252"/>
      <c r="K170" s="321"/>
      <c r="L170" s="321"/>
      <c r="M170" s="321"/>
      <c r="N170" s="321"/>
      <c r="O170" s="321"/>
      <c r="P170" s="321"/>
      <c r="Q170" s="321"/>
      <c r="R170" s="321"/>
      <c r="S170" s="321"/>
      <c r="T170" s="321"/>
      <c r="U170" s="321"/>
      <c r="V170" s="321"/>
      <c r="W170" s="321"/>
      <c r="X170" s="321"/>
      <c r="Y170" s="321"/>
      <c r="Z170" s="475"/>
      <c r="AA170" s="476"/>
      <c r="AB170" s="256"/>
      <c r="AC170" s="256"/>
      <c r="AD170" s="256"/>
      <c r="AE170" s="256"/>
      <c r="AF170" s="184"/>
      <c r="AG170" s="184"/>
      <c r="AH170" s="184"/>
      <c r="AI170" s="184"/>
      <c r="AJ170" s="184"/>
      <c r="AK170" s="330">
        <f t="shared" si="9"/>
        <v>0</v>
      </c>
      <c r="AL170" s="330"/>
      <c r="AM170" s="330"/>
      <c r="AN170" s="330"/>
      <c r="AO170" s="330"/>
      <c r="AP170" s="330"/>
      <c r="AQ170" s="330"/>
      <c r="AR170" s="324">
        <f t="shared" si="10"/>
        <v>0</v>
      </c>
      <c r="AS170" s="324"/>
      <c r="AT170" s="323"/>
      <c r="AU170" s="323"/>
      <c r="AV170" s="323"/>
      <c r="AW170" s="323"/>
      <c r="AX170" s="323"/>
      <c r="AY170" s="323"/>
      <c r="AZ170" s="323"/>
      <c r="BA170" s="323"/>
      <c r="BB170" s="323"/>
      <c r="BC170" s="323"/>
      <c r="BD170" s="323"/>
      <c r="BE170" s="323"/>
      <c r="BF170" s="323"/>
      <c r="BG170" s="323"/>
      <c r="BH170" s="323"/>
      <c r="BI170" s="323"/>
      <c r="BJ170" s="323"/>
      <c r="BK170" s="323"/>
      <c r="BL170" s="323"/>
      <c r="BM170" s="323"/>
      <c r="BN170" s="323"/>
      <c r="BO170" s="323"/>
      <c r="BP170" s="323"/>
      <c r="BQ170" s="323"/>
      <c r="BR170" s="323"/>
    </row>
    <row r="171" spans="1:70" s="48" customFormat="1" ht="11.1" hidden="1" customHeight="1" x14ac:dyDescent="0.2">
      <c r="A171" s="46"/>
      <c r="B171" s="30"/>
      <c r="C171" s="135"/>
      <c r="D171" s="30"/>
      <c r="E171" s="46"/>
      <c r="G171" s="252" t="s">
        <v>406</v>
      </c>
      <c r="H171" s="252"/>
      <c r="I171" s="252"/>
      <c r="J171" s="252"/>
      <c r="K171" s="321"/>
      <c r="L171" s="321"/>
      <c r="M171" s="321"/>
      <c r="N171" s="321"/>
      <c r="O171" s="321"/>
      <c r="P171" s="321"/>
      <c r="Q171" s="321"/>
      <c r="R171" s="321"/>
      <c r="S171" s="321"/>
      <c r="T171" s="321"/>
      <c r="U171" s="321"/>
      <c r="V171" s="321"/>
      <c r="W171" s="321"/>
      <c r="X171" s="321"/>
      <c r="Y171" s="321"/>
      <c r="Z171" s="475"/>
      <c r="AA171" s="476"/>
      <c r="AB171" s="256"/>
      <c r="AC171" s="256"/>
      <c r="AD171" s="256"/>
      <c r="AE171" s="256"/>
      <c r="AF171" s="184"/>
      <c r="AG171" s="184"/>
      <c r="AH171" s="184"/>
      <c r="AI171" s="184"/>
      <c r="AJ171" s="184"/>
      <c r="AK171" s="330">
        <f t="shared" si="9"/>
        <v>0</v>
      </c>
      <c r="AL171" s="330"/>
      <c r="AM171" s="330"/>
      <c r="AN171" s="330"/>
      <c r="AO171" s="330"/>
      <c r="AP171" s="330"/>
      <c r="AQ171" s="330"/>
      <c r="AR171" s="324">
        <f t="shared" si="10"/>
        <v>0</v>
      </c>
      <c r="AS171" s="324"/>
      <c r="AT171" s="323"/>
      <c r="AU171" s="323"/>
      <c r="AV171" s="323"/>
      <c r="AW171" s="323"/>
      <c r="AX171" s="323"/>
      <c r="AY171" s="323"/>
      <c r="AZ171" s="323"/>
      <c r="BA171" s="323"/>
      <c r="BB171" s="323"/>
      <c r="BC171" s="323"/>
      <c r="BD171" s="323"/>
      <c r="BE171" s="323"/>
      <c r="BF171" s="323"/>
      <c r="BG171" s="323"/>
      <c r="BH171" s="323"/>
      <c r="BI171" s="323"/>
      <c r="BJ171" s="323"/>
      <c r="BK171" s="323"/>
      <c r="BL171" s="323"/>
      <c r="BM171" s="323"/>
      <c r="BN171" s="323"/>
      <c r="BO171" s="323"/>
      <c r="BP171" s="323"/>
      <c r="BQ171" s="323"/>
      <c r="BR171" s="323"/>
    </row>
    <row r="172" spans="1:70" s="48" customFormat="1" ht="11.1" customHeight="1" x14ac:dyDescent="0.2">
      <c r="A172" s="45"/>
      <c r="B172" s="134"/>
      <c r="C172" s="84">
        <f>C165+1</f>
        <v>25</v>
      </c>
      <c r="D172" s="30" t="s">
        <v>587</v>
      </c>
      <c r="E172" s="46" t="s">
        <v>299</v>
      </c>
      <c r="G172" s="325" t="s">
        <v>407</v>
      </c>
      <c r="H172" s="325"/>
      <c r="I172" s="325"/>
      <c r="J172" s="325"/>
      <c r="K172" s="326" t="s">
        <v>173</v>
      </c>
      <c r="L172" s="327"/>
      <c r="M172" s="327"/>
      <c r="N172" s="327"/>
      <c r="O172" s="327"/>
      <c r="P172" s="327"/>
      <c r="Q172" s="327"/>
      <c r="R172" s="327"/>
      <c r="S172" s="327"/>
      <c r="T172" s="327"/>
      <c r="U172" s="327"/>
      <c r="V172" s="327"/>
      <c r="W172" s="327"/>
      <c r="X172" s="327"/>
      <c r="Y172" s="327"/>
      <c r="Z172" s="327"/>
      <c r="AA172" s="327"/>
      <c r="AB172" s="327"/>
      <c r="AC172" s="327"/>
      <c r="AD172" s="327"/>
      <c r="AE172" s="327"/>
      <c r="AF172" s="327"/>
      <c r="AG172" s="327"/>
      <c r="AH172" s="327"/>
      <c r="AI172" s="327"/>
      <c r="AJ172" s="327"/>
      <c r="AK172" s="333">
        <f>MAX(0.000000001,SUM(AK173:AQ178))</f>
        <v>790.17945781742378</v>
      </c>
      <c r="AL172" s="333"/>
      <c r="AM172" s="333"/>
      <c r="AN172" s="333"/>
      <c r="AO172" s="333"/>
      <c r="AP172" s="333"/>
      <c r="AQ172" s="333"/>
      <c r="AR172" s="333">
        <f>ROUND(AK172/$AK$277,6)*100</f>
        <v>1.2745</v>
      </c>
      <c r="AS172" s="333"/>
      <c r="AT172" s="332" t="s">
        <v>35</v>
      </c>
      <c r="AU172" s="332"/>
      <c r="AV172" s="332"/>
      <c r="AW172" s="332"/>
      <c r="AX172" s="332"/>
      <c r="AY172" s="332"/>
      <c r="AZ172" s="332"/>
      <c r="BA172" s="332"/>
      <c r="BB172" s="332"/>
      <c r="BC172" s="332"/>
      <c r="BD172" s="332"/>
      <c r="BE172" s="332"/>
      <c r="BF172" s="332"/>
      <c r="BG172" s="332"/>
      <c r="BH172" s="332"/>
      <c r="BI172" s="332"/>
      <c r="BJ172" s="332"/>
      <c r="BK172" s="332"/>
      <c r="BL172" s="332"/>
      <c r="BM172" s="332"/>
      <c r="BN172" s="332"/>
      <c r="BO172" s="332"/>
      <c r="BP172" s="332"/>
      <c r="BQ172" s="332"/>
      <c r="BR172" s="332"/>
    </row>
    <row r="173" spans="1:70" s="48" customFormat="1" ht="11.1" hidden="1" customHeight="1" x14ac:dyDescent="0.2">
      <c r="A173" s="46"/>
      <c r="B173" s="317"/>
      <c r="C173" s="328"/>
      <c r="D173" s="329"/>
      <c r="E173" s="46"/>
      <c r="G173" s="252" t="s">
        <v>408</v>
      </c>
      <c r="H173" s="252"/>
      <c r="I173" s="252"/>
      <c r="J173" s="252"/>
      <c r="K173" s="253" t="s">
        <v>174</v>
      </c>
      <c r="L173" s="254"/>
      <c r="M173" s="254"/>
      <c r="N173" s="254"/>
      <c r="O173" s="254"/>
      <c r="P173" s="254"/>
      <c r="Q173" s="254"/>
      <c r="R173" s="254"/>
      <c r="S173" s="254"/>
      <c r="T173" s="254"/>
      <c r="U173" s="254"/>
      <c r="V173" s="254"/>
      <c r="W173" s="254"/>
      <c r="X173" s="254"/>
      <c r="Y173" s="254"/>
      <c r="Z173" s="255" t="s">
        <v>52</v>
      </c>
      <c r="AA173" s="255"/>
      <c r="AB173" s="256"/>
      <c r="AC173" s="256"/>
      <c r="AD173" s="256"/>
      <c r="AE173" s="256"/>
      <c r="AF173" s="249"/>
      <c r="AG173" s="250"/>
      <c r="AH173" s="250"/>
      <c r="AI173" s="250"/>
      <c r="AJ173" s="251"/>
      <c r="AK173" s="330">
        <f t="shared" ref="AK173:AK178" si="11">AB173*AF173</f>
        <v>0</v>
      </c>
      <c r="AL173" s="330"/>
      <c r="AM173" s="330"/>
      <c r="AN173" s="330"/>
      <c r="AO173" s="330"/>
      <c r="AP173" s="330"/>
      <c r="AQ173" s="330"/>
      <c r="AR173" s="324">
        <f t="shared" ref="AR173:AR178" si="12">ROUND(AK173/$AK$172,6)*100</f>
        <v>0</v>
      </c>
      <c r="AS173" s="324"/>
      <c r="AT173" s="323"/>
      <c r="AU173" s="323"/>
      <c r="AV173" s="323"/>
      <c r="AW173" s="323"/>
      <c r="AX173" s="323"/>
      <c r="AY173" s="323"/>
      <c r="AZ173" s="323"/>
      <c r="BA173" s="323"/>
      <c r="BB173" s="323"/>
      <c r="BC173" s="323"/>
      <c r="BD173" s="323"/>
      <c r="BE173" s="323"/>
      <c r="BF173" s="323"/>
      <c r="BG173" s="323"/>
      <c r="BH173" s="323"/>
      <c r="BI173" s="323"/>
      <c r="BJ173" s="323"/>
      <c r="BK173" s="323"/>
      <c r="BL173" s="323"/>
      <c r="BM173" s="323"/>
      <c r="BN173" s="323"/>
      <c r="BO173" s="323"/>
      <c r="BP173" s="323"/>
      <c r="BQ173" s="323"/>
      <c r="BR173" s="323"/>
    </row>
    <row r="174" spans="1:70" s="48" customFormat="1" ht="11.1" hidden="1" customHeight="1" x14ac:dyDescent="0.2">
      <c r="A174" s="46"/>
      <c r="B174" s="317"/>
      <c r="C174" s="317"/>
      <c r="D174" s="329"/>
      <c r="E174" s="46"/>
      <c r="G174" s="252" t="s">
        <v>409</v>
      </c>
      <c r="H174" s="252"/>
      <c r="I174" s="252"/>
      <c r="J174" s="252"/>
      <c r="K174" s="253" t="s">
        <v>175</v>
      </c>
      <c r="L174" s="254"/>
      <c r="M174" s="254"/>
      <c r="N174" s="254"/>
      <c r="O174" s="254"/>
      <c r="P174" s="254"/>
      <c r="Q174" s="254"/>
      <c r="R174" s="254"/>
      <c r="S174" s="254"/>
      <c r="T174" s="254"/>
      <c r="U174" s="254"/>
      <c r="V174" s="254"/>
      <c r="W174" s="254"/>
      <c r="X174" s="254"/>
      <c r="Y174" s="254"/>
      <c r="Z174" s="255" t="s">
        <v>52</v>
      </c>
      <c r="AA174" s="255"/>
      <c r="AB174" s="256"/>
      <c r="AC174" s="256"/>
      <c r="AD174" s="256"/>
      <c r="AE174" s="256"/>
      <c r="AF174" s="249"/>
      <c r="AG174" s="250"/>
      <c r="AH174" s="250"/>
      <c r="AI174" s="250"/>
      <c r="AJ174" s="251"/>
      <c r="AK174" s="330">
        <f t="shared" si="11"/>
        <v>0</v>
      </c>
      <c r="AL174" s="330"/>
      <c r="AM174" s="330"/>
      <c r="AN174" s="330"/>
      <c r="AO174" s="330"/>
      <c r="AP174" s="330"/>
      <c r="AQ174" s="330"/>
      <c r="AR174" s="324">
        <f t="shared" si="12"/>
        <v>0</v>
      </c>
      <c r="AS174" s="324"/>
      <c r="AT174" s="323"/>
      <c r="AU174" s="323"/>
      <c r="AV174" s="323"/>
      <c r="AW174" s="323"/>
      <c r="AX174" s="323"/>
      <c r="AY174" s="323"/>
      <c r="AZ174" s="323"/>
      <c r="BA174" s="323"/>
      <c r="BB174" s="323"/>
      <c r="BC174" s="323"/>
      <c r="BD174" s="323"/>
      <c r="BE174" s="323"/>
      <c r="BF174" s="323"/>
      <c r="BG174" s="323"/>
      <c r="BH174" s="323"/>
      <c r="BI174" s="323"/>
      <c r="BJ174" s="323"/>
      <c r="BK174" s="323"/>
      <c r="BL174" s="323"/>
      <c r="BM174" s="323"/>
      <c r="BN174" s="323"/>
      <c r="BO174" s="323"/>
      <c r="BP174" s="323"/>
      <c r="BQ174" s="323"/>
      <c r="BR174" s="323"/>
    </row>
    <row r="175" spans="1:70" s="48" customFormat="1" ht="11.1" customHeight="1" x14ac:dyDescent="0.2">
      <c r="A175" s="46"/>
      <c r="B175" s="317"/>
      <c r="C175" s="317"/>
      <c r="D175" s="329"/>
      <c r="E175" s="46"/>
      <c r="G175" s="252" t="s">
        <v>410</v>
      </c>
      <c r="H175" s="252"/>
      <c r="I175" s="252"/>
      <c r="J175" s="252"/>
      <c r="K175" s="253" t="s">
        <v>176</v>
      </c>
      <c r="L175" s="254"/>
      <c r="M175" s="254"/>
      <c r="N175" s="254"/>
      <c r="O175" s="254"/>
      <c r="P175" s="254"/>
      <c r="Q175" s="254"/>
      <c r="R175" s="254"/>
      <c r="S175" s="254"/>
      <c r="T175" s="254"/>
      <c r="U175" s="254"/>
      <c r="V175" s="254"/>
      <c r="W175" s="254"/>
      <c r="X175" s="254"/>
      <c r="Y175" s="254"/>
      <c r="Z175" s="255" t="s">
        <v>52</v>
      </c>
      <c r="AA175" s="255"/>
      <c r="AB175" s="256">
        <v>8.3800000000000008</v>
      </c>
      <c r="AC175" s="256"/>
      <c r="AD175" s="256"/>
      <c r="AE175" s="256"/>
      <c r="AF175" s="249">
        <v>94.293491386327418</v>
      </c>
      <c r="AG175" s="250"/>
      <c r="AH175" s="250"/>
      <c r="AI175" s="250"/>
      <c r="AJ175" s="251"/>
      <c r="AK175" s="330">
        <f t="shared" si="11"/>
        <v>790.17945781742378</v>
      </c>
      <c r="AL175" s="330"/>
      <c r="AM175" s="330"/>
      <c r="AN175" s="330"/>
      <c r="AO175" s="330"/>
      <c r="AP175" s="330"/>
      <c r="AQ175" s="330"/>
      <c r="AR175" s="324">
        <f t="shared" si="12"/>
        <v>100</v>
      </c>
      <c r="AS175" s="324"/>
      <c r="AT175" s="322" t="s">
        <v>645</v>
      </c>
      <c r="AU175" s="322"/>
      <c r="AV175" s="322"/>
      <c r="AW175" s="322"/>
      <c r="AX175" s="322"/>
      <c r="AY175" s="322"/>
      <c r="AZ175" s="322"/>
      <c r="BA175" s="322"/>
      <c r="BB175" s="322"/>
      <c r="BC175" s="322"/>
      <c r="BD175" s="322"/>
      <c r="BE175" s="322"/>
      <c r="BF175" s="322"/>
      <c r="BG175" s="322"/>
      <c r="BH175" s="322"/>
      <c r="BI175" s="322"/>
      <c r="BJ175" s="322"/>
      <c r="BK175" s="322"/>
      <c r="BL175" s="322"/>
      <c r="BM175" s="322"/>
      <c r="BN175" s="322"/>
      <c r="BO175" s="322"/>
      <c r="BP175" s="322"/>
      <c r="BQ175" s="322"/>
      <c r="BR175" s="322"/>
    </row>
    <row r="176" spans="1:70" s="48" customFormat="1" ht="11.1" hidden="1" customHeight="1" x14ac:dyDescent="0.2">
      <c r="A176" s="46"/>
      <c r="B176" s="317"/>
      <c r="C176" s="317"/>
      <c r="D176" s="329"/>
      <c r="E176" s="46"/>
      <c r="G176" s="252" t="s">
        <v>411</v>
      </c>
      <c r="H176" s="252"/>
      <c r="I176" s="252"/>
      <c r="J176" s="252"/>
      <c r="K176" s="253" t="s">
        <v>177</v>
      </c>
      <c r="L176" s="254"/>
      <c r="M176" s="254"/>
      <c r="N176" s="254"/>
      <c r="O176" s="254"/>
      <c r="P176" s="254"/>
      <c r="Q176" s="254"/>
      <c r="R176" s="254"/>
      <c r="S176" s="254"/>
      <c r="T176" s="254"/>
      <c r="U176" s="254"/>
      <c r="V176" s="254"/>
      <c r="W176" s="254"/>
      <c r="X176" s="254"/>
      <c r="Y176" s="254"/>
      <c r="Z176" s="255" t="s">
        <v>52</v>
      </c>
      <c r="AA176" s="255"/>
      <c r="AB176" s="256"/>
      <c r="AC176" s="256"/>
      <c r="AD176" s="256"/>
      <c r="AE176" s="256"/>
      <c r="AF176" s="249"/>
      <c r="AG176" s="250"/>
      <c r="AH176" s="250"/>
      <c r="AI176" s="250"/>
      <c r="AJ176" s="251"/>
      <c r="AK176" s="330">
        <f t="shared" si="11"/>
        <v>0</v>
      </c>
      <c r="AL176" s="330"/>
      <c r="AM176" s="330"/>
      <c r="AN176" s="330"/>
      <c r="AO176" s="330"/>
      <c r="AP176" s="330"/>
      <c r="AQ176" s="330"/>
      <c r="AR176" s="324">
        <f t="shared" si="12"/>
        <v>0</v>
      </c>
      <c r="AS176" s="324"/>
      <c r="AT176" s="323"/>
      <c r="AU176" s="323"/>
      <c r="AV176" s="323"/>
      <c r="AW176" s="323"/>
      <c r="AX176" s="323"/>
      <c r="AY176" s="323"/>
      <c r="AZ176" s="323"/>
      <c r="BA176" s="323"/>
      <c r="BB176" s="323"/>
      <c r="BC176" s="323"/>
      <c r="BD176" s="323"/>
      <c r="BE176" s="323"/>
      <c r="BF176" s="323"/>
      <c r="BG176" s="323"/>
      <c r="BH176" s="323"/>
      <c r="BI176" s="323"/>
      <c r="BJ176" s="323"/>
      <c r="BK176" s="323"/>
      <c r="BL176" s="323"/>
      <c r="BM176" s="323"/>
      <c r="BN176" s="323"/>
      <c r="BO176" s="323"/>
      <c r="BP176" s="323"/>
      <c r="BQ176" s="323"/>
      <c r="BR176" s="323"/>
    </row>
    <row r="177" spans="1:70" s="48" customFormat="1" ht="11.1" hidden="1" customHeight="1" x14ac:dyDescent="0.2">
      <c r="A177" s="46"/>
      <c r="B177" s="30"/>
      <c r="C177" s="135"/>
      <c r="D177" s="30"/>
      <c r="E177" s="46"/>
      <c r="G177" s="252" t="s">
        <v>412</v>
      </c>
      <c r="H177" s="252"/>
      <c r="I177" s="252"/>
      <c r="J177" s="252"/>
      <c r="K177" s="477"/>
      <c r="L177" s="478"/>
      <c r="M177" s="478"/>
      <c r="N177" s="478"/>
      <c r="O177" s="478"/>
      <c r="P177" s="478"/>
      <c r="Q177" s="478"/>
      <c r="R177" s="478"/>
      <c r="S177" s="478"/>
      <c r="T177" s="478"/>
      <c r="U177" s="478"/>
      <c r="V177" s="478"/>
      <c r="W177" s="478"/>
      <c r="X177" s="478"/>
      <c r="Y177" s="479"/>
      <c r="Z177" s="475"/>
      <c r="AA177" s="476"/>
      <c r="AB177" s="256"/>
      <c r="AC177" s="256"/>
      <c r="AD177" s="256"/>
      <c r="AE177" s="256"/>
      <c r="AF177" s="184"/>
      <c r="AG177" s="184"/>
      <c r="AH177" s="184"/>
      <c r="AI177" s="184"/>
      <c r="AJ177" s="184"/>
      <c r="AK177" s="330">
        <f t="shared" si="11"/>
        <v>0</v>
      </c>
      <c r="AL177" s="330"/>
      <c r="AM177" s="330"/>
      <c r="AN177" s="330"/>
      <c r="AO177" s="330"/>
      <c r="AP177" s="330"/>
      <c r="AQ177" s="330"/>
      <c r="AR177" s="324">
        <f t="shared" si="12"/>
        <v>0</v>
      </c>
      <c r="AS177" s="324"/>
      <c r="AT177" s="323"/>
      <c r="AU177" s="323"/>
      <c r="AV177" s="323"/>
      <c r="AW177" s="323"/>
      <c r="AX177" s="323"/>
      <c r="AY177" s="323"/>
      <c r="AZ177" s="323"/>
      <c r="BA177" s="323"/>
      <c r="BB177" s="323"/>
      <c r="BC177" s="323"/>
      <c r="BD177" s="323"/>
      <c r="BE177" s="323"/>
      <c r="BF177" s="323"/>
      <c r="BG177" s="323"/>
      <c r="BH177" s="323"/>
      <c r="BI177" s="323"/>
      <c r="BJ177" s="323"/>
      <c r="BK177" s="323"/>
      <c r="BL177" s="323"/>
      <c r="BM177" s="323"/>
      <c r="BN177" s="323"/>
      <c r="BO177" s="323"/>
      <c r="BP177" s="323"/>
      <c r="BQ177" s="323"/>
      <c r="BR177" s="323"/>
    </row>
    <row r="178" spans="1:70" s="48" customFormat="1" ht="11.1" customHeight="1" x14ac:dyDescent="0.2">
      <c r="A178" s="46"/>
      <c r="B178" s="30"/>
      <c r="C178" s="135"/>
      <c r="D178" s="30"/>
      <c r="E178" s="46"/>
      <c r="G178" s="252" t="s">
        <v>413</v>
      </c>
      <c r="H178" s="252"/>
      <c r="I178" s="252"/>
      <c r="J178" s="252"/>
      <c r="K178" s="477"/>
      <c r="L178" s="478"/>
      <c r="M178" s="478"/>
      <c r="N178" s="478"/>
      <c r="O178" s="478"/>
      <c r="P178" s="478"/>
      <c r="Q178" s="478"/>
      <c r="R178" s="478"/>
      <c r="S178" s="478"/>
      <c r="T178" s="478"/>
      <c r="U178" s="478"/>
      <c r="V178" s="478"/>
      <c r="W178" s="478"/>
      <c r="X178" s="478"/>
      <c r="Y178" s="479"/>
      <c r="Z178" s="475"/>
      <c r="AA178" s="476"/>
      <c r="AB178" s="256"/>
      <c r="AC178" s="256"/>
      <c r="AD178" s="256"/>
      <c r="AE178" s="256"/>
      <c r="AF178" s="184"/>
      <c r="AG178" s="184"/>
      <c r="AH178" s="184"/>
      <c r="AI178" s="184"/>
      <c r="AJ178" s="184"/>
      <c r="AK178" s="330">
        <f t="shared" si="11"/>
        <v>0</v>
      </c>
      <c r="AL178" s="330"/>
      <c r="AM178" s="330"/>
      <c r="AN178" s="330"/>
      <c r="AO178" s="330"/>
      <c r="AP178" s="330"/>
      <c r="AQ178" s="330"/>
      <c r="AR178" s="324">
        <f t="shared" si="12"/>
        <v>0</v>
      </c>
      <c r="AS178" s="324"/>
      <c r="AT178" s="323"/>
      <c r="AU178" s="323"/>
      <c r="AV178" s="323"/>
      <c r="AW178" s="323"/>
      <c r="AX178" s="323"/>
      <c r="AY178" s="323"/>
      <c r="AZ178" s="323"/>
      <c r="BA178" s="323"/>
      <c r="BB178" s="323"/>
      <c r="BC178" s="323"/>
      <c r="BD178" s="323"/>
      <c r="BE178" s="323"/>
      <c r="BF178" s="323"/>
      <c r="BG178" s="323"/>
      <c r="BH178" s="323"/>
      <c r="BI178" s="323"/>
      <c r="BJ178" s="323"/>
      <c r="BK178" s="323"/>
      <c r="BL178" s="323"/>
      <c r="BM178" s="323"/>
      <c r="BN178" s="323"/>
      <c r="BO178" s="323"/>
      <c r="BP178" s="323"/>
      <c r="BQ178" s="323"/>
      <c r="BR178" s="323"/>
    </row>
    <row r="179" spans="1:70" s="48" customFormat="1" ht="21.95" customHeight="1" x14ac:dyDescent="0.2">
      <c r="A179" s="45"/>
      <c r="B179" s="30"/>
      <c r="C179" s="84">
        <f>C172+1</f>
        <v>26</v>
      </c>
      <c r="D179" s="30" t="s">
        <v>587</v>
      </c>
      <c r="E179" s="46" t="s">
        <v>299</v>
      </c>
      <c r="F179" s="47"/>
      <c r="G179" s="325" t="s">
        <v>332</v>
      </c>
      <c r="H179" s="325"/>
      <c r="I179" s="325"/>
      <c r="J179" s="325"/>
      <c r="K179" s="468" t="s">
        <v>178</v>
      </c>
      <c r="L179" s="420"/>
      <c r="M179" s="420"/>
      <c r="N179" s="420"/>
      <c r="O179" s="420"/>
      <c r="P179" s="420"/>
      <c r="Q179" s="420"/>
      <c r="R179" s="420"/>
      <c r="S179" s="420"/>
      <c r="T179" s="420"/>
      <c r="U179" s="420"/>
      <c r="V179" s="420"/>
      <c r="W179" s="420"/>
      <c r="X179" s="420"/>
      <c r="Y179" s="420"/>
      <c r="Z179" s="420"/>
      <c r="AA179" s="420"/>
      <c r="AB179" s="420"/>
      <c r="AC179" s="420"/>
      <c r="AD179" s="420"/>
      <c r="AE179" s="420"/>
      <c r="AF179" s="420"/>
      <c r="AG179" s="420"/>
      <c r="AH179" s="420"/>
      <c r="AI179" s="420"/>
      <c r="AJ179" s="420"/>
      <c r="AK179" s="333">
        <f>MAX(0.000000001,SUM(AK180:AQ189))</f>
        <v>5085.6072000000004</v>
      </c>
      <c r="AL179" s="333"/>
      <c r="AM179" s="333"/>
      <c r="AN179" s="333"/>
      <c r="AO179" s="333"/>
      <c r="AP179" s="333"/>
      <c r="AQ179" s="333"/>
      <c r="AR179" s="333">
        <f>ROUND(AK179/$AK$277,6)*100</f>
        <v>8.2026000000000003</v>
      </c>
      <c r="AS179" s="333"/>
      <c r="AT179" s="332" t="s">
        <v>179</v>
      </c>
      <c r="AU179" s="332"/>
      <c r="AV179" s="332"/>
      <c r="AW179" s="332"/>
      <c r="AX179" s="332"/>
      <c r="AY179" s="332"/>
      <c r="AZ179" s="332"/>
      <c r="BA179" s="332"/>
      <c r="BB179" s="332"/>
      <c r="BC179" s="332"/>
      <c r="BD179" s="332"/>
      <c r="BE179" s="332"/>
      <c r="BF179" s="332"/>
      <c r="BG179" s="332"/>
      <c r="BH179" s="332"/>
      <c r="BI179" s="332"/>
      <c r="BJ179" s="332"/>
      <c r="BK179" s="332"/>
      <c r="BL179" s="332"/>
      <c r="BM179" s="332"/>
      <c r="BN179" s="332"/>
      <c r="BO179" s="332"/>
      <c r="BP179" s="332"/>
      <c r="BQ179" s="332"/>
      <c r="BR179" s="332"/>
    </row>
    <row r="180" spans="1:70" s="48" customFormat="1" ht="11.1" customHeight="1" x14ac:dyDescent="0.2">
      <c r="A180" s="46"/>
      <c r="B180" s="317"/>
      <c r="C180" s="328"/>
      <c r="D180" s="329"/>
      <c r="E180" s="46"/>
      <c r="G180" s="252" t="s">
        <v>333</v>
      </c>
      <c r="H180" s="252"/>
      <c r="I180" s="252"/>
      <c r="J180" s="252"/>
      <c r="K180" s="253" t="s">
        <v>180</v>
      </c>
      <c r="L180" s="254"/>
      <c r="M180" s="254"/>
      <c r="N180" s="254"/>
      <c r="O180" s="254"/>
      <c r="P180" s="254"/>
      <c r="Q180" s="254"/>
      <c r="R180" s="254"/>
      <c r="S180" s="254"/>
      <c r="T180" s="254"/>
      <c r="U180" s="254"/>
      <c r="V180" s="254"/>
      <c r="W180" s="254"/>
      <c r="X180" s="254"/>
      <c r="Y180" s="254"/>
      <c r="Z180" s="255" t="s">
        <v>52</v>
      </c>
      <c r="AA180" s="255"/>
      <c r="AB180" s="256">
        <v>170.02</v>
      </c>
      <c r="AC180" s="256"/>
      <c r="AD180" s="256"/>
      <c r="AE180" s="256"/>
      <c r="AF180" s="249">
        <v>3</v>
      </c>
      <c r="AG180" s="250"/>
      <c r="AH180" s="250"/>
      <c r="AI180" s="250"/>
      <c r="AJ180" s="251"/>
      <c r="AK180" s="330">
        <f t="shared" ref="AK180:AK185" si="13">AB180*AF180</f>
        <v>510.06000000000006</v>
      </c>
      <c r="AL180" s="330"/>
      <c r="AM180" s="330"/>
      <c r="AN180" s="330"/>
      <c r="AO180" s="330"/>
      <c r="AP180" s="330"/>
      <c r="AQ180" s="330"/>
      <c r="AR180" s="324">
        <f t="shared" ref="AR180:AR189" si="14">ROUND(AK180/$AK$179,6)*100</f>
        <v>10.029499999999999</v>
      </c>
      <c r="AS180" s="324"/>
      <c r="AT180" s="323" t="s">
        <v>711</v>
      </c>
      <c r="AU180" s="323"/>
      <c r="AV180" s="323"/>
      <c r="AW180" s="323"/>
      <c r="AX180" s="323"/>
      <c r="AY180" s="323"/>
      <c r="AZ180" s="323"/>
      <c r="BA180" s="323"/>
      <c r="BB180" s="323"/>
      <c r="BC180" s="323"/>
      <c r="BD180" s="323"/>
      <c r="BE180" s="323"/>
      <c r="BF180" s="323"/>
      <c r="BG180" s="323"/>
      <c r="BH180" s="323"/>
      <c r="BI180" s="323"/>
      <c r="BJ180" s="323"/>
      <c r="BK180" s="323"/>
      <c r="BL180" s="323"/>
      <c r="BM180" s="323"/>
      <c r="BN180" s="323"/>
      <c r="BO180" s="323"/>
      <c r="BP180" s="323"/>
      <c r="BQ180" s="323"/>
      <c r="BR180" s="323"/>
    </row>
    <row r="181" spans="1:70" s="48" customFormat="1" ht="11.1" customHeight="1" x14ac:dyDescent="0.2">
      <c r="A181" s="46"/>
      <c r="B181" s="317"/>
      <c r="C181" s="317"/>
      <c r="D181" s="329"/>
      <c r="E181" s="46"/>
      <c r="G181" s="252" t="s">
        <v>334</v>
      </c>
      <c r="H181" s="252"/>
      <c r="I181" s="252"/>
      <c r="J181" s="252"/>
      <c r="K181" s="253" t="s">
        <v>181</v>
      </c>
      <c r="L181" s="254"/>
      <c r="M181" s="254"/>
      <c r="N181" s="254"/>
      <c r="O181" s="254"/>
      <c r="P181" s="254"/>
      <c r="Q181" s="254"/>
      <c r="R181" s="254"/>
      <c r="S181" s="254"/>
      <c r="T181" s="254"/>
      <c r="U181" s="254"/>
      <c r="V181" s="254"/>
      <c r="W181" s="254"/>
      <c r="X181" s="254"/>
      <c r="Y181" s="254"/>
      <c r="Z181" s="255" t="s">
        <v>52</v>
      </c>
      <c r="AA181" s="255"/>
      <c r="AB181" s="256">
        <v>32.340000000000003</v>
      </c>
      <c r="AC181" s="256"/>
      <c r="AD181" s="256"/>
      <c r="AE181" s="256"/>
      <c r="AF181" s="249">
        <v>15.53</v>
      </c>
      <c r="AG181" s="250"/>
      <c r="AH181" s="250"/>
      <c r="AI181" s="250"/>
      <c r="AJ181" s="251"/>
      <c r="AK181" s="330">
        <f t="shared" si="13"/>
        <v>502.24020000000002</v>
      </c>
      <c r="AL181" s="330"/>
      <c r="AM181" s="330"/>
      <c r="AN181" s="330"/>
      <c r="AO181" s="330"/>
      <c r="AP181" s="330"/>
      <c r="AQ181" s="330"/>
      <c r="AR181" s="324">
        <f t="shared" si="14"/>
        <v>9.8757000000000001</v>
      </c>
      <c r="AS181" s="324"/>
      <c r="AT181" s="322" t="s">
        <v>677</v>
      </c>
      <c r="AU181" s="322"/>
      <c r="AV181" s="322"/>
      <c r="AW181" s="322"/>
      <c r="AX181" s="322"/>
      <c r="AY181" s="322"/>
      <c r="AZ181" s="322"/>
      <c r="BA181" s="322"/>
      <c r="BB181" s="322"/>
      <c r="BC181" s="322"/>
      <c r="BD181" s="322"/>
      <c r="BE181" s="322"/>
      <c r="BF181" s="322"/>
      <c r="BG181" s="322"/>
      <c r="BH181" s="322"/>
      <c r="BI181" s="322"/>
      <c r="BJ181" s="322"/>
      <c r="BK181" s="322"/>
      <c r="BL181" s="322"/>
      <c r="BM181" s="322"/>
      <c r="BN181" s="322"/>
      <c r="BO181" s="322"/>
      <c r="BP181" s="322"/>
      <c r="BQ181" s="322"/>
      <c r="BR181" s="322"/>
    </row>
    <row r="182" spans="1:70" s="48" customFormat="1" ht="11.1" customHeight="1" x14ac:dyDescent="0.2">
      <c r="A182" s="46"/>
      <c r="B182" s="317"/>
      <c r="C182" s="317"/>
      <c r="D182" s="329"/>
      <c r="E182" s="46"/>
      <c r="G182" s="252" t="s">
        <v>335</v>
      </c>
      <c r="H182" s="252"/>
      <c r="I182" s="252"/>
      <c r="J182" s="252"/>
      <c r="K182" s="253" t="s">
        <v>182</v>
      </c>
      <c r="L182" s="254"/>
      <c r="M182" s="254"/>
      <c r="N182" s="254"/>
      <c r="O182" s="254"/>
      <c r="P182" s="254"/>
      <c r="Q182" s="254"/>
      <c r="R182" s="254"/>
      <c r="S182" s="254"/>
      <c r="T182" s="254"/>
      <c r="U182" s="254"/>
      <c r="V182" s="254"/>
      <c r="W182" s="254"/>
      <c r="X182" s="254"/>
      <c r="Y182" s="254"/>
      <c r="Z182" s="255" t="s">
        <v>52</v>
      </c>
      <c r="AA182" s="255"/>
      <c r="AB182" s="256">
        <v>137.68</v>
      </c>
      <c r="AC182" s="256"/>
      <c r="AD182" s="256"/>
      <c r="AE182" s="256"/>
      <c r="AF182" s="249">
        <v>21</v>
      </c>
      <c r="AG182" s="250"/>
      <c r="AH182" s="250"/>
      <c r="AI182" s="250"/>
      <c r="AJ182" s="251"/>
      <c r="AK182" s="330">
        <f t="shared" si="13"/>
        <v>2891.28</v>
      </c>
      <c r="AL182" s="330"/>
      <c r="AM182" s="330"/>
      <c r="AN182" s="330"/>
      <c r="AO182" s="330"/>
      <c r="AP182" s="330"/>
      <c r="AQ182" s="330"/>
      <c r="AR182" s="324">
        <f t="shared" si="14"/>
        <v>56.852199999999996</v>
      </c>
      <c r="AS182" s="324"/>
      <c r="AT182" s="322" t="s">
        <v>678</v>
      </c>
      <c r="AU182" s="322"/>
      <c r="AV182" s="322"/>
      <c r="AW182" s="322"/>
      <c r="AX182" s="322"/>
      <c r="AY182" s="322"/>
      <c r="AZ182" s="322"/>
      <c r="BA182" s="322"/>
      <c r="BB182" s="322"/>
      <c r="BC182" s="322"/>
      <c r="BD182" s="322"/>
      <c r="BE182" s="322"/>
      <c r="BF182" s="322"/>
      <c r="BG182" s="322"/>
      <c r="BH182" s="322"/>
      <c r="BI182" s="322"/>
      <c r="BJ182" s="322"/>
      <c r="BK182" s="322"/>
      <c r="BL182" s="322"/>
      <c r="BM182" s="322"/>
      <c r="BN182" s="322"/>
      <c r="BO182" s="322"/>
      <c r="BP182" s="322"/>
      <c r="BQ182" s="322"/>
      <c r="BR182" s="322"/>
    </row>
    <row r="183" spans="1:70" s="48" customFormat="1" ht="11.1" hidden="1" customHeight="1" x14ac:dyDescent="0.2">
      <c r="A183" s="46"/>
      <c r="B183" s="317"/>
      <c r="C183" s="317"/>
      <c r="D183" s="329"/>
      <c r="E183" s="46"/>
      <c r="G183" s="252" t="s">
        <v>336</v>
      </c>
      <c r="H183" s="252"/>
      <c r="I183" s="252"/>
      <c r="J183" s="252"/>
      <c r="K183" s="253" t="s">
        <v>183</v>
      </c>
      <c r="L183" s="254"/>
      <c r="M183" s="254"/>
      <c r="N183" s="254"/>
      <c r="O183" s="254"/>
      <c r="P183" s="254"/>
      <c r="Q183" s="254"/>
      <c r="R183" s="254"/>
      <c r="S183" s="254"/>
      <c r="T183" s="254"/>
      <c r="U183" s="254"/>
      <c r="V183" s="254"/>
      <c r="W183" s="254"/>
      <c r="X183" s="254"/>
      <c r="Y183" s="254"/>
      <c r="Z183" s="255" t="s">
        <v>52</v>
      </c>
      <c r="AA183" s="255"/>
      <c r="AB183" s="256"/>
      <c r="AC183" s="256"/>
      <c r="AD183" s="256"/>
      <c r="AE183" s="256"/>
      <c r="AF183" s="249"/>
      <c r="AG183" s="250"/>
      <c r="AH183" s="250"/>
      <c r="AI183" s="250"/>
      <c r="AJ183" s="251"/>
      <c r="AK183" s="330">
        <f t="shared" si="13"/>
        <v>0</v>
      </c>
      <c r="AL183" s="330"/>
      <c r="AM183" s="330"/>
      <c r="AN183" s="330"/>
      <c r="AO183" s="330"/>
      <c r="AP183" s="330"/>
      <c r="AQ183" s="330"/>
      <c r="AR183" s="324">
        <f t="shared" si="14"/>
        <v>0</v>
      </c>
      <c r="AS183" s="324"/>
      <c r="AT183" s="323"/>
      <c r="AU183" s="323"/>
      <c r="AV183" s="323"/>
      <c r="AW183" s="323"/>
      <c r="AX183" s="323"/>
      <c r="AY183" s="323"/>
      <c r="AZ183" s="323"/>
      <c r="BA183" s="323"/>
      <c r="BB183" s="323"/>
      <c r="BC183" s="323"/>
      <c r="BD183" s="323"/>
      <c r="BE183" s="323"/>
      <c r="BF183" s="323"/>
      <c r="BG183" s="323"/>
      <c r="BH183" s="323"/>
      <c r="BI183" s="323"/>
      <c r="BJ183" s="323"/>
      <c r="BK183" s="323"/>
      <c r="BL183" s="323"/>
      <c r="BM183" s="323"/>
      <c r="BN183" s="323"/>
      <c r="BO183" s="323"/>
      <c r="BP183" s="323"/>
      <c r="BQ183" s="323"/>
      <c r="BR183" s="323"/>
    </row>
    <row r="184" spans="1:70" s="48" customFormat="1" ht="11.1" hidden="1" customHeight="1" x14ac:dyDescent="0.2">
      <c r="A184" s="46"/>
      <c r="B184" s="317"/>
      <c r="C184" s="317"/>
      <c r="D184" s="329"/>
      <c r="E184" s="46"/>
      <c r="G184" s="252" t="s">
        <v>337</v>
      </c>
      <c r="H184" s="252"/>
      <c r="I184" s="252"/>
      <c r="J184" s="252"/>
      <c r="K184" s="253" t="s">
        <v>184</v>
      </c>
      <c r="L184" s="254"/>
      <c r="M184" s="254"/>
      <c r="N184" s="254"/>
      <c r="O184" s="254"/>
      <c r="P184" s="254"/>
      <c r="Q184" s="254"/>
      <c r="R184" s="254"/>
      <c r="S184" s="254"/>
      <c r="T184" s="254"/>
      <c r="U184" s="254"/>
      <c r="V184" s="254"/>
      <c r="W184" s="254"/>
      <c r="X184" s="254"/>
      <c r="Y184" s="254"/>
      <c r="Z184" s="255" t="s">
        <v>52</v>
      </c>
      <c r="AA184" s="255"/>
      <c r="AB184" s="256"/>
      <c r="AC184" s="256"/>
      <c r="AD184" s="256"/>
      <c r="AE184" s="256"/>
      <c r="AF184" s="249"/>
      <c r="AG184" s="250"/>
      <c r="AH184" s="250"/>
      <c r="AI184" s="250"/>
      <c r="AJ184" s="251"/>
      <c r="AK184" s="330">
        <f t="shared" si="13"/>
        <v>0</v>
      </c>
      <c r="AL184" s="330"/>
      <c r="AM184" s="330"/>
      <c r="AN184" s="330"/>
      <c r="AO184" s="330"/>
      <c r="AP184" s="330"/>
      <c r="AQ184" s="330"/>
      <c r="AR184" s="324">
        <f t="shared" si="14"/>
        <v>0</v>
      </c>
      <c r="AS184" s="324"/>
      <c r="AT184" s="323"/>
      <c r="AU184" s="323"/>
      <c r="AV184" s="323"/>
      <c r="AW184" s="323"/>
      <c r="AX184" s="323"/>
      <c r="AY184" s="323"/>
      <c r="AZ184" s="323"/>
      <c r="BA184" s="323"/>
      <c r="BB184" s="323"/>
      <c r="BC184" s="323"/>
      <c r="BD184" s="323"/>
      <c r="BE184" s="323"/>
      <c r="BF184" s="323"/>
      <c r="BG184" s="323"/>
      <c r="BH184" s="323"/>
      <c r="BI184" s="323"/>
      <c r="BJ184" s="323"/>
      <c r="BK184" s="323"/>
      <c r="BL184" s="323"/>
      <c r="BM184" s="323"/>
      <c r="BN184" s="323"/>
      <c r="BO184" s="323"/>
      <c r="BP184" s="323"/>
      <c r="BQ184" s="323"/>
      <c r="BR184" s="323"/>
    </row>
    <row r="185" spans="1:70" s="48" customFormat="1" ht="11.1" customHeight="1" x14ac:dyDescent="0.2">
      <c r="A185" s="46"/>
      <c r="B185" s="317"/>
      <c r="C185" s="317"/>
      <c r="D185" s="329"/>
      <c r="E185" s="46"/>
      <c r="G185" s="252" t="s">
        <v>414</v>
      </c>
      <c r="H185" s="252"/>
      <c r="I185" s="252"/>
      <c r="J185" s="252"/>
      <c r="K185" s="253" t="s">
        <v>679</v>
      </c>
      <c r="L185" s="254"/>
      <c r="M185" s="254"/>
      <c r="N185" s="254"/>
      <c r="O185" s="254"/>
      <c r="P185" s="254"/>
      <c r="Q185" s="254"/>
      <c r="R185" s="254"/>
      <c r="S185" s="254"/>
      <c r="T185" s="254"/>
      <c r="U185" s="254"/>
      <c r="V185" s="254"/>
      <c r="W185" s="254"/>
      <c r="X185" s="254"/>
      <c r="Y185" s="254"/>
      <c r="Z185" s="255" t="s">
        <v>52</v>
      </c>
      <c r="AA185" s="255"/>
      <c r="AB185" s="256">
        <v>19.91</v>
      </c>
      <c r="AC185" s="256"/>
      <c r="AD185" s="256"/>
      <c r="AE185" s="256"/>
      <c r="AF185" s="249">
        <v>36.549999999999997</v>
      </c>
      <c r="AG185" s="250"/>
      <c r="AH185" s="250"/>
      <c r="AI185" s="250"/>
      <c r="AJ185" s="251"/>
      <c r="AK185" s="330">
        <f t="shared" si="13"/>
        <v>727.71049999999991</v>
      </c>
      <c r="AL185" s="330"/>
      <c r="AM185" s="330"/>
      <c r="AN185" s="330"/>
      <c r="AO185" s="330"/>
      <c r="AP185" s="330"/>
      <c r="AQ185" s="330"/>
      <c r="AR185" s="324">
        <f t="shared" si="14"/>
        <v>14.309200000000001</v>
      </c>
      <c r="AS185" s="324"/>
      <c r="AT185" s="322" t="s">
        <v>680</v>
      </c>
      <c r="AU185" s="322"/>
      <c r="AV185" s="322"/>
      <c r="AW185" s="322"/>
      <c r="AX185" s="322"/>
      <c r="AY185" s="322"/>
      <c r="AZ185" s="322"/>
      <c r="BA185" s="322"/>
      <c r="BB185" s="322"/>
      <c r="BC185" s="322"/>
      <c r="BD185" s="322"/>
      <c r="BE185" s="322"/>
      <c r="BF185" s="322"/>
      <c r="BG185" s="322"/>
      <c r="BH185" s="322"/>
      <c r="BI185" s="322"/>
      <c r="BJ185" s="322"/>
      <c r="BK185" s="322"/>
      <c r="BL185" s="322"/>
      <c r="BM185" s="322"/>
      <c r="BN185" s="322"/>
      <c r="BO185" s="322"/>
      <c r="BP185" s="322"/>
      <c r="BQ185" s="322"/>
      <c r="BR185" s="322"/>
    </row>
    <row r="186" spans="1:70" s="48" customFormat="1" ht="11.1" hidden="1" customHeight="1" x14ac:dyDescent="0.2">
      <c r="A186" s="46"/>
      <c r="B186" s="317"/>
      <c r="C186" s="317"/>
      <c r="D186" s="329"/>
      <c r="E186" s="46"/>
      <c r="G186" s="252" t="s">
        <v>415</v>
      </c>
      <c r="H186" s="252"/>
      <c r="I186" s="252"/>
      <c r="J186" s="252"/>
      <c r="K186" s="253" t="s">
        <v>186</v>
      </c>
      <c r="L186" s="254"/>
      <c r="M186" s="254"/>
      <c r="N186" s="254"/>
      <c r="O186" s="254"/>
      <c r="P186" s="254"/>
      <c r="Q186" s="254"/>
      <c r="R186" s="254"/>
      <c r="S186" s="254"/>
      <c r="T186" s="254"/>
      <c r="U186" s="254"/>
      <c r="V186" s="254"/>
      <c r="W186" s="254"/>
      <c r="X186" s="254"/>
      <c r="Y186" s="254"/>
      <c r="Z186" s="255" t="s">
        <v>52</v>
      </c>
      <c r="AA186" s="255"/>
      <c r="AB186" s="256"/>
      <c r="AC186" s="256"/>
      <c r="AD186" s="256"/>
      <c r="AE186" s="256"/>
      <c r="AF186" s="249"/>
      <c r="AG186" s="250"/>
      <c r="AH186" s="250"/>
      <c r="AI186" s="250"/>
      <c r="AJ186" s="251"/>
      <c r="AK186" s="330">
        <f>AB186*AF186</f>
        <v>0</v>
      </c>
      <c r="AL186" s="330"/>
      <c r="AM186" s="330"/>
      <c r="AN186" s="330"/>
      <c r="AO186" s="330"/>
      <c r="AP186" s="330"/>
      <c r="AQ186" s="330"/>
      <c r="AR186" s="324">
        <f t="shared" si="14"/>
        <v>0</v>
      </c>
      <c r="AS186" s="324"/>
      <c r="AT186" s="323"/>
      <c r="AU186" s="323"/>
      <c r="AV186" s="323"/>
      <c r="AW186" s="323"/>
      <c r="AX186" s="323"/>
      <c r="AY186" s="323"/>
      <c r="AZ186" s="323"/>
      <c r="BA186" s="323"/>
      <c r="BB186" s="323"/>
      <c r="BC186" s="323"/>
      <c r="BD186" s="323"/>
      <c r="BE186" s="323"/>
      <c r="BF186" s="323"/>
      <c r="BG186" s="323"/>
      <c r="BH186" s="323"/>
      <c r="BI186" s="323"/>
      <c r="BJ186" s="323"/>
      <c r="BK186" s="323"/>
      <c r="BL186" s="323"/>
      <c r="BM186" s="323"/>
      <c r="BN186" s="323"/>
      <c r="BO186" s="323"/>
      <c r="BP186" s="323"/>
      <c r="BQ186" s="323"/>
      <c r="BR186" s="323"/>
    </row>
    <row r="187" spans="1:70" s="48" customFormat="1" ht="11.1" hidden="1" customHeight="1" x14ac:dyDescent="0.2">
      <c r="A187" s="46"/>
      <c r="B187" s="317"/>
      <c r="C187" s="317"/>
      <c r="D187" s="329"/>
      <c r="E187" s="46"/>
      <c r="G187" s="252" t="s">
        <v>416</v>
      </c>
      <c r="H187" s="252"/>
      <c r="I187" s="252"/>
      <c r="J187" s="252"/>
      <c r="K187" s="253" t="s">
        <v>187</v>
      </c>
      <c r="L187" s="254"/>
      <c r="M187" s="254"/>
      <c r="N187" s="254"/>
      <c r="O187" s="254"/>
      <c r="P187" s="254"/>
      <c r="Q187" s="254"/>
      <c r="R187" s="254"/>
      <c r="S187" s="254"/>
      <c r="T187" s="254"/>
      <c r="U187" s="254"/>
      <c r="V187" s="254"/>
      <c r="W187" s="254"/>
      <c r="X187" s="254"/>
      <c r="Y187" s="254"/>
      <c r="Z187" s="255" t="s">
        <v>52</v>
      </c>
      <c r="AA187" s="255"/>
      <c r="AB187" s="256"/>
      <c r="AC187" s="256"/>
      <c r="AD187" s="256"/>
      <c r="AE187" s="256"/>
      <c r="AF187" s="249"/>
      <c r="AG187" s="250"/>
      <c r="AH187" s="250"/>
      <c r="AI187" s="250"/>
      <c r="AJ187" s="251"/>
      <c r="AK187" s="330">
        <f>AB187*AF187</f>
        <v>0</v>
      </c>
      <c r="AL187" s="330"/>
      <c r="AM187" s="330"/>
      <c r="AN187" s="330"/>
      <c r="AO187" s="330"/>
      <c r="AP187" s="330"/>
      <c r="AQ187" s="330"/>
      <c r="AR187" s="324">
        <f t="shared" si="14"/>
        <v>0</v>
      </c>
      <c r="AS187" s="324"/>
      <c r="AT187" s="323"/>
      <c r="AU187" s="323"/>
      <c r="AV187" s="323"/>
      <c r="AW187" s="323"/>
      <c r="AX187" s="323"/>
      <c r="AY187" s="323"/>
      <c r="AZ187" s="323"/>
      <c r="BA187" s="323"/>
      <c r="BB187" s="323"/>
      <c r="BC187" s="323"/>
      <c r="BD187" s="323"/>
      <c r="BE187" s="323"/>
      <c r="BF187" s="323"/>
      <c r="BG187" s="323"/>
      <c r="BH187" s="323"/>
      <c r="BI187" s="323"/>
      <c r="BJ187" s="323"/>
      <c r="BK187" s="323"/>
      <c r="BL187" s="323"/>
      <c r="BM187" s="323"/>
      <c r="BN187" s="323"/>
      <c r="BO187" s="323"/>
      <c r="BP187" s="323"/>
      <c r="BQ187" s="323"/>
      <c r="BR187" s="323"/>
    </row>
    <row r="188" spans="1:70" s="48" customFormat="1" ht="11.1" customHeight="1" x14ac:dyDescent="0.2">
      <c r="A188" s="46"/>
      <c r="B188" s="30"/>
      <c r="C188" s="135"/>
      <c r="D188" s="30"/>
      <c r="E188" s="46"/>
      <c r="G188" s="252" t="s">
        <v>417</v>
      </c>
      <c r="H188" s="252"/>
      <c r="I188" s="252"/>
      <c r="J188" s="252"/>
      <c r="K188" s="321" t="s">
        <v>682</v>
      </c>
      <c r="L188" s="321"/>
      <c r="M188" s="321"/>
      <c r="N188" s="321"/>
      <c r="O188" s="321"/>
      <c r="P188" s="321"/>
      <c r="Q188" s="321"/>
      <c r="R188" s="321"/>
      <c r="S188" s="321"/>
      <c r="T188" s="321"/>
      <c r="U188" s="321"/>
      <c r="V188" s="321"/>
      <c r="W188" s="321"/>
      <c r="X188" s="321"/>
      <c r="Y188" s="321"/>
      <c r="Z188" s="322" t="s">
        <v>52</v>
      </c>
      <c r="AA188" s="322"/>
      <c r="AB188" s="256">
        <v>11.89</v>
      </c>
      <c r="AC188" s="256"/>
      <c r="AD188" s="256"/>
      <c r="AE188" s="256"/>
      <c r="AF188" s="249">
        <v>36.549999999999997</v>
      </c>
      <c r="AG188" s="250"/>
      <c r="AH188" s="250"/>
      <c r="AI188" s="250"/>
      <c r="AJ188" s="251"/>
      <c r="AK188" s="330">
        <f>AB188*AF188</f>
        <v>434.5795</v>
      </c>
      <c r="AL188" s="330"/>
      <c r="AM188" s="330"/>
      <c r="AN188" s="330"/>
      <c r="AO188" s="330"/>
      <c r="AP188" s="330"/>
      <c r="AQ188" s="330"/>
      <c r="AR188" s="324">
        <f t="shared" si="14"/>
        <v>8.545300000000001</v>
      </c>
      <c r="AS188" s="324"/>
      <c r="AT188" s="322" t="s">
        <v>683</v>
      </c>
      <c r="AU188" s="322"/>
      <c r="AV188" s="322"/>
      <c r="AW188" s="322"/>
      <c r="AX188" s="322"/>
      <c r="AY188" s="322"/>
      <c r="AZ188" s="322"/>
      <c r="BA188" s="322"/>
      <c r="BB188" s="322"/>
      <c r="BC188" s="322"/>
      <c r="BD188" s="322"/>
      <c r="BE188" s="322"/>
      <c r="BF188" s="322"/>
      <c r="BG188" s="322"/>
      <c r="BH188" s="322"/>
      <c r="BI188" s="322"/>
      <c r="BJ188" s="322"/>
      <c r="BK188" s="322"/>
      <c r="BL188" s="322"/>
      <c r="BM188" s="322"/>
      <c r="BN188" s="322"/>
      <c r="BO188" s="322"/>
      <c r="BP188" s="322"/>
      <c r="BQ188" s="322"/>
      <c r="BR188" s="322"/>
    </row>
    <row r="189" spans="1:70" s="48" customFormat="1" ht="11.1" customHeight="1" x14ac:dyDescent="0.2">
      <c r="A189" s="46"/>
      <c r="B189" s="30"/>
      <c r="C189" s="135"/>
      <c r="D189" s="30"/>
      <c r="E189" s="46"/>
      <c r="G189" s="252" t="s">
        <v>418</v>
      </c>
      <c r="H189" s="252"/>
      <c r="I189" s="252"/>
      <c r="J189" s="252"/>
      <c r="K189" s="321" t="s">
        <v>681</v>
      </c>
      <c r="L189" s="321"/>
      <c r="M189" s="321"/>
      <c r="N189" s="321"/>
      <c r="O189" s="321"/>
      <c r="P189" s="321"/>
      <c r="Q189" s="321"/>
      <c r="R189" s="321"/>
      <c r="S189" s="321"/>
      <c r="T189" s="321"/>
      <c r="U189" s="321"/>
      <c r="V189" s="321"/>
      <c r="W189" s="321"/>
      <c r="X189" s="321"/>
      <c r="Y189" s="321"/>
      <c r="Z189" s="322" t="s">
        <v>52</v>
      </c>
      <c r="AA189" s="322"/>
      <c r="AB189" s="256">
        <v>0.54</v>
      </c>
      <c r="AC189" s="256"/>
      <c r="AD189" s="256"/>
      <c r="AE189" s="256"/>
      <c r="AF189" s="256">
        <v>36.549999999999997</v>
      </c>
      <c r="AG189" s="256"/>
      <c r="AH189" s="256"/>
      <c r="AI189" s="256"/>
      <c r="AJ189" s="256"/>
      <c r="AK189" s="330">
        <f>AB189*AF189</f>
        <v>19.736999999999998</v>
      </c>
      <c r="AL189" s="330"/>
      <c r="AM189" s="330"/>
      <c r="AN189" s="330"/>
      <c r="AO189" s="330"/>
      <c r="AP189" s="330"/>
      <c r="AQ189" s="330"/>
      <c r="AR189" s="324">
        <f t="shared" si="14"/>
        <v>0.3881</v>
      </c>
      <c r="AS189" s="324"/>
      <c r="AT189" s="322" t="s">
        <v>684</v>
      </c>
      <c r="AU189" s="322"/>
      <c r="AV189" s="322"/>
      <c r="AW189" s="322"/>
      <c r="AX189" s="322"/>
      <c r="AY189" s="322"/>
      <c r="AZ189" s="322"/>
      <c r="BA189" s="322"/>
      <c r="BB189" s="322"/>
      <c r="BC189" s="322"/>
      <c r="BD189" s="322"/>
      <c r="BE189" s="322"/>
      <c r="BF189" s="322"/>
      <c r="BG189" s="322"/>
      <c r="BH189" s="322"/>
      <c r="BI189" s="322"/>
      <c r="BJ189" s="322"/>
      <c r="BK189" s="322"/>
      <c r="BL189" s="322"/>
      <c r="BM189" s="322"/>
      <c r="BN189" s="322"/>
      <c r="BO189" s="322"/>
      <c r="BP189" s="322"/>
      <c r="BQ189" s="322"/>
      <c r="BR189" s="322"/>
    </row>
    <row r="190" spans="1:70" s="48" customFormat="1" ht="21.95" customHeight="1" x14ac:dyDescent="0.2">
      <c r="A190" s="45"/>
      <c r="B190" s="134"/>
      <c r="C190" s="84">
        <f>C179+1</f>
        <v>27</v>
      </c>
      <c r="D190" s="30" t="s">
        <v>587</v>
      </c>
      <c r="E190" s="46" t="s">
        <v>299</v>
      </c>
      <c r="F190" s="47"/>
      <c r="G190" s="325" t="s">
        <v>419</v>
      </c>
      <c r="H190" s="325"/>
      <c r="I190" s="325"/>
      <c r="J190" s="325"/>
      <c r="K190" s="468" t="s">
        <v>188</v>
      </c>
      <c r="L190" s="420"/>
      <c r="M190" s="420"/>
      <c r="N190" s="420"/>
      <c r="O190" s="420"/>
      <c r="P190" s="420"/>
      <c r="Q190" s="420"/>
      <c r="R190" s="420"/>
      <c r="S190" s="420"/>
      <c r="T190" s="420"/>
      <c r="U190" s="420"/>
      <c r="V190" s="420"/>
      <c r="W190" s="420"/>
      <c r="X190" s="420"/>
      <c r="Y190" s="420"/>
      <c r="Z190" s="420"/>
      <c r="AA190" s="420"/>
      <c r="AB190" s="420"/>
      <c r="AC190" s="420"/>
      <c r="AD190" s="420"/>
      <c r="AE190" s="420"/>
      <c r="AF190" s="420"/>
      <c r="AG190" s="420"/>
      <c r="AH190" s="420"/>
      <c r="AI190" s="420"/>
      <c r="AJ190" s="420"/>
      <c r="AK190" s="333">
        <f>MAX(0.000000001,SUM(AK191:AQ196))</f>
        <v>1.0000000000000001E-9</v>
      </c>
      <c r="AL190" s="333"/>
      <c r="AM190" s="333"/>
      <c r="AN190" s="333"/>
      <c r="AO190" s="333"/>
      <c r="AP190" s="333"/>
      <c r="AQ190" s="333"/>
      <c r="AR190" s="333">
        <f>ROUND(AK190/$AK$277,6)*100</f>
        <v>0</v>
      </c>
      <c r="AS190" s="333"/>
      <c r="AT190" s="332" t="s">
        <v>189</v>
      </c>
      <c r="AU190" s="332"/>
      <c r="AV190" s="332"/>
      <c r="AW190" s="332"/>
      <c r="AX190" s="332"/>
      <c r="AY190" s="332"/>
      <c r="AZ190" s="332"/>
      <c r="BA190" s="332"/>
      <c r="BB190" s="332"/>
      <c r="BC190" s="332"/>
      <c r="BD190" s="332"/>
      <c r="BE190" s="332"/>
      <c r="BF190" s="332"/>
      <c r="BG190" s="332"/>
      <c r="BH190" s="332"/>
      <c r="BI190" s="332"/>
      <c r="BJ190" s="332"/>
      <c r="BK190" s="332"/>
      <c r="BL190" s="332"/>
      <c r="BM190" s="332"/>
      <c r="BN190" s="332"/>
      <c r="BO190" s="332"/>
      <c r="BP190" s="332"/>
      <c r="BQ190" s="332"/>
      <c r="BR190" s="332"/>
    </row>
    <row r="191" spans="1:70" s="48" customFormat="1" ht="11.1" hidden="1" customHeight="1" x14ac:dyDescent="0.2">
      <c r="A191" s="46"/>
      <c r="B191" s="317"/>
      <c r="C191" s="328"/>
      <c r="D191" s="329"/>
      <c r="E191" s="46"/>
      <c r="G191" s="252" t="s">
        <v>420</v>
      </c>
      <c r="H191" s="252"/>
      <c r="I191" s="252"/>
      <c r="J191" s="252"/>
      <c r="K191" s="253" t="s">
        <v>184</v>
      </c>
      <c r="L191" s="254"/>
      <c r="M191" s="254"/>
      <c r="N191" s="254"/>
      <c r="O191" s="254"/>
      <c r="P191" s="254"/>
      <c r="Q191" s="254"/>
      <c r="R191" s="254"/>
      <c r="S191" s="254"/>
      <c r="T191" s="254"/>
      <c r="U191" s="254"/>
      <c r="V191" s="254"/>
      <c r="W191" s="254"/>
      <c r="X191" s="254"/>
      <c r="Y191" s="254"/>
      <c r="Z191" s="255" t="s">
        <v>52</v>
      </c>
      <c r="AA191" s="255"/>
      <c r="AB191" s="472"/>
      <c r="AC191" s="473"/>
      <c r="AD191" s="473"/>
      <c r="AE191" s="474"/>
      <c r="AF191" s="249"/>
      <c r="AG191" s="250"/>
      <c r="AH191" s="250"/>
      <c r="AI191" s="250"/>
      <c r="AJ191" s="251"/>
      <c r="AK191" s="330">
        <f t="shared" ref="AK191:AK196" si="15">AB191*AF191</f>
        <v>0</v>
      </c>
      <c r="AL191" s="330"/>
      <c r="AM191" s="330"/>
      <c r="AN191" s="330"/>
      <c r="AO191" s="330"/>
      <c r="AP191" s="330"/>
      <c r="AQ191" s="330"/>
      <c r="AR191" s="324">
        <f t="shared" ref="AR191:AR196" si="16">ROUND(AK191/$AK$190,6)*100</f>
        <v>0</v>
      </c>
      <c r="AS191" s="324"/>
      <c r="AT191" s="323"/>
      <c r="AU191" s="323"/>
      <c r="AV191" s="323"/>
      <c r="AW191" s="323"/>
      <c r="AX191" s="323"/>
      <c r="AY191" s="323"/>
      <c r="AZ191" s="323"/>
      <c r="BA191" s="323"/>
      <c r="BB191" s="323"/>
      <c r="BC191" s="323"/>
      <c r="BD191" s="323"/>
      <c r="BE191" s="323"/>
      <c r="BF191" s="323"/>
      <c r="BG191" s="323"/>
      <c r="BH191" s="323"/>
      <c r="BI191" s="323"/>
      <c r="BJ191" s="323"/>
      <c r="BK191" s="323"/>
      <c r="BL191" s="323"/>
      <c r="BM191" s="323"/>
      <c r="BN191" s="323"/>
      <c r="BO191" s="323"/>
      <c r="BP191" s="323"/>
      <c r="BQ191" s="323"/>
      <c r="BR191" s="323"/>
    </row>
    <row r="192" spans="1:70" s="48" customFormat="1" ht="11.1" hidden="1" customHeight="1" x14ac:dyDescent="0.2">
      <c r="A192" s="46"/>
      <c r="B192" s="317"/>
      <c r="C192" s="317"/>
      <c r="D192" s="329"/>
      <c r="E192" s="46"/>
      <c r="G192" s="252" t="s">
        <v>421</v>
      </c>
      <c r="H192" s="252"/>
      <c r="I192" s="252"/>
      <c r="J192" s="252"/>
      <c r="K192" s="253" t="s">
        <v>190</v>
      </c>
      <c r="L192" s="254"/>
      <c r="M192" s="254"/>
      <c r="N192" s="254"/>
      <c r="O192" s="254"/>
      <c r="P192" s="254"/>
      <c r="Q192" s="254"/>
      <c r="R192" s="254"/>
      <c r="S192" s="254"/>
      <c r="T192" s="254"/>
      <c r="U192" s="254"/>
      <c r="V192" s="254"/>
      <c r="W192" s="254"/>
      <c r="X192" s="254"/>
      <c r="Y192" s="254"/>
      <c r="Z192" s="255" t="s">
        <v>52</v>
      </c>
      <c r="AA192" s="255"/>
      <c r="AB192" s="472"/>
      <c r="AC192" s="473"/>
      <c r="AD192" s="473"/>
      <c r="AE192" s="474"/>
      <c r="AF192" s="249"/>
      <c r="AG192" s="250"/>
      <c r="AH192" s="250"/>
      <c r="AI192" s="250"/>
      <c r="AJ192" s="251"/>
      <c r="AK192" s="330">
        <f t="shared" si="15"/>
        <v>0</v>
      </c>
      <c r="AL192" s="330"/>
      <c r="AM192" s="330"/>
      <c r="AN192" s="330"/>
      <c r="AO192" s="330"/>
      <c r="AP192" s="330"/>
      <c r="AQ192" s="330"/>
      <c r="AR192" s="324">
        <f t="shared" si="16"/>
        <v>0</v>
      </c>
      <c r="AS192" s="324"/>
      <c r="AT192" s="323"/>
      <c r="AU192" s="323"/>
      <c r="AV192" s="323"/>
      <c r="AW192" s="323"/>
      <c r="AX192" s="323"/>
      <c r="AY192" s="323"/>
      <c r="AZ192" s="323"/>
      <c r="BA192" s="323"/>
      <c r="BB192" s="323"/>
      <c r="BC192" s="323"/>
      <c r="BD192" s="323"/>
      <c r="BE192" s="323"/>
      <c r="BF192" s="323"/>
      <c r="BG192" s="323"/>
      <c r="BH192" s="323"/>
      <c r="BI192" s="323"/>
      <c r="BJ192" s="323"/>
      <c r="BK192" s="323"/>
      <c r="BL192" s="323"/>
      <c r="BM192" s="323"/>
      <c r="BN192" s="323"/>
      <c r="BO192" s="323"/>
      <c r="BP192" s="323"/>
      <c r="BQ192" s="323"/>
      <c r="BR192" s="323"/>
    </row>
    <row r="193" spans="1:70" s="48" customFormat="1" ht="11.1" hidden="1" customHeight="1" x14ac:dyDescent="0.2">
      <c r="A193" s="46"/>
      <c r="B193" s="317"/>
      <c r="C193" s="317"/>
      <c r="D193" s="329"/>
      <c r="E193" s="46"/>
      <c r="G193" s="252" t="s">
        <v>422</v>
      </c>
      <c r="H193" s="252"/>
      <c r="I193" s="252"/>
      <c r="J193" s="252"/>
      <c r="K193" s="253" t="s">
        <v>191</v>
      </c>
      <c r="L193" s="254"/>
      <c r="M193" s="254"/>
      <c r="N193" s="254"/>
      <c r="O193" s="254"/>
      <c r="P193" s="254"/>
      <c r="Q193" s="254"/>
      <c r="R193" s="254"/>
      <c r="S193" s="254"/>
      <c r="T193" s="254"/>
      <c r="U193" s="254"/>
      <c r="V193" s="254"/>
      <c r="W193" s="254"/>
      <c r="X193" s="254"/>
      <c r="Y193" s="254"/>
      <c r="Z193" s="255" t="s">
        <v>52</v>
      </c>
      <c r="AA193" s="255"/>
      <c r="AB193" s="472"/>
      <c r="AC193" s="473"/>
      <c r="AD193" s="473"/>
      <c r="AE193" s="474"/>
      <c r="AF193" s="249"/>
      <c r="AG193" s="250"/>
      <c r="AH193" s="250"/>
      <c r="AI193" s="250"/>
      <c r="AJ193" s="251"/>
      <c r="AK193" s="330">
        <f t="shared" si="15"/>
        <v>0</v>
      </c>
      <c r="AL193" s="330"/>
      <c r="AM193" s="330"/>
      <c r="AN193" s="330"/>
      <c r="AO193" s="330"/>
      <c r="AP193" s="330"/>
      <c r="AQ193" s="330"/>
      <c r="AR193" s="324">
        <f t="shared" si="16"/>
        <v>0</v>
      </c>
      <c r="AS193" s="324"/>
      <c r="AT193" s="323"/>
      <c r="AU193" s="323"/>
      <c r="AV193" s="323"/>
      <c r="AW193" s="323"/>
      <c r="AX193" s="323"/>
      <c r="AY193" s="323"/>
      <c r="AZ193" s="323"/>
      <c r="BA193" s="323"/>
      <c r="BB193" s="323"/>
      <c r="BC193" s="323"/>
      <c r="BD193" s="323"/>
      <c r="BE193" s="323"/>
      <c r="BF193" s="323"/>
      <c r="BG193" s="323"/>
      <c r="BH193" s="323"/>
      <c r="BI193" s="323"/>
      <c r="BJ193" s="323"/>
      <c r="BK193" s="323"/>
      <c r="BL193" s="323"/>
      <c r="BM193" s="323"/>
      <c r="BN193" s="323"/>
      <c r="BO193" s="323"/>
      <c r="BP193" s="323"/>
      <c r="BQ193" s="323"/>
      <c r="BR193" s="323"/>
    </row>
    <row r="194" spans="1:70" s="48" customFormat="1" ht="11.1" hidden="1" customHeight="1" x14ac:dyDescent="0.2">
      <c r="A194" s="46"/>
      <c r="B194" s="30"/>
      <c r="C194" s="135"/>
      <c r="D194" s="30"/>
      <c r="E194" s="46"/>
      <c r="G194" s="252" t="s">
        <v>423</v>
      </c>
      <c r="H194" s="252"/>
      <c r="I194" s="252"/>
      <c r="J194" s="252"/>
      <c r="K194" s="321"/>
      <c r="L194" s="321"/>
      <c r="M194" s="321"/>
      <c r="N194" s="321"/>
      <c r="O194" s="321"/>
      <c r="P194" s="321"/>
      <c r="Q194" s="321"/>
      <c r="R194" s="321"/>
      <c r="S194" s="321"/>
      <c r="T194" s="321"/>
      <c r="U194" s="321"/>
      <c r="V194" s="321"/>
      <c r="W194" s="321"/>
      <c r="X194" s="321"/>
      <c r="Y194" s="321"/>
      <c r="Z194" s="322"/>
      <c r="AA194" s="322"/>
      <c r="AB194" s="472"/>
      <c r="AC194" s="473"/>
      <c r="AD194" s="473"/>
      <c r="AE194" s="474"/>
      <c r="AF194" s="472"/>
      <c r="AG194" s="473"/>
      <c r="AH194" s="473"/>
      <c r="AI194" s="473"/>
      <c r="AJ194" s="474"/>
      <c r="AK194" s="330">
        <f t="shared" si="15"/>
        <v>0</v>
      </c>
      <c r="AL194" s="330"/>
      <c r="AM194" s="330"/>
      <c r="AN194" s="330"/>
      <c r="AO194" s="330"/>
      <c r="AP194" s="330"/>
      <c r="AQ194" s="330"/>
      <c r="AR194" s="324">
        <f t="shared" si="16"/>
        <v>0</v>
      </c>
      <c r="AS194" s="324"/>
      <c r="AT194" s="323"/>
      <c r="AU194" s="323"/>
      <c r="AV194" s="323"/>
      <c r="AW194" s="323"/>
      <c r="AX194" s="323"/>
      <c r="AY194" s="323"/>
      <c r="AZ194" s="323"/>
      <c r="BA194" s="323"/>
      <c r="BB194" s="323"/>
      <c r="BC194" s="323"/>
      <c r="BD194" s="323"/>
      <c r="BE194" s="323"/>
      <c r="BF194" s="323"/>
      <c r="BG194" s="323"/>
      <c r="BH194" s="323"/>
      <c r="BI194" s="323"/>
      <c r="BJ194" s="323"/>
      <c r="BK194" s="323"/>
      <c r="BL194" s="323"/>
      <c r="BM194" s="323"/>
      <c r="BN194" s="323"/>
      <c r="BO194" s="323"/>
      <c r="BP194" s="323"/>
      <c r="BQ194" s="323"/>
      <c r="BR194" s="323"/>
    </row>
    <row r="195" spans="1:70" s="48" customFormat="1" ht="11.1" customHeight="1" x14ac:dyDescent="0.2">
      <c r="A195" s="46"/>
      <c r="B195" s="30"/>
      <c r="C195" s="135"/>
      <c r="D195" s="30"/>
      <c r="E195" s="46"/>
      <c r="G195" s="252" t="s">
        <v>424</v>
      </c>
      <c r="H195" s="252"/>
      <c r="I195" s="252"/>
      <c r="J195" s="252"/>
      <c r="K195" s="321"/>
      <c r="L195" s="321"/>
      <c r="M195" s="321"/>
      <c r="N195" s="321"/>
      <c r="O195" s="321"/>
      <c r="P195" s="321"/>
      <c r="Q195" s="321"/>
      <c r="R195" s="321"/>
      <c r="S195" s="321"/>
      <c r="T195" s="321"/>
      <c r="U195" s="321"/>
      <c r="V195" s="321"/>
      <c r="W195" s="321"/>
      <c r="X195" s="321"/>
      <c r="Y195" s="321"/>
      <c r="Z195" s="322"/>
      <c r="AA195" s="322"/>
      <c r="AB195" s="256"/>
      <c r="AC195" s="256"/>
      <c r="AD195" s="256"/>
      <c r="AE195" s="256"/>
      <c r="AF195" s="184"/>
      <c r="AG195" s="184"/>
      <c r="AH195" s="184"/>
      <c r="AI195" s="184"/>
      <c r="AJ195" s="184"/>
      <c r="AK195" s="330">
        <f t="shared" si="15"/>
        <v>0</v>
      </c>
      <c r="AL195" s="330"/>
      <c r="AM195" s="330"/>
      <c r="AN195" s="330"/>
      <c r="AO195" s="330"/>
      <c r="AP195" s="330"/>
      <c r="AQ195" s="330"/>
      <c r="AR195" s="324">
        <f t="shared" si="16"/>
        <v>0</v>
      </c>
      <c r="AS195" s="324"/>
      <c r="AT195" s="323"/>
      <c r="AU195" s="323"/>
      <c r="AV195" s="323"/>
      <c r="AW195" s="323"/>
      <c r="AX195" s="323"/>
      <c r="AY195" s="323"/>
      <c r="AZ195" s="323"/>
      <c r="BA195" s="323"/>
      <c r="BB195" s="323"/>
      <c r="BC195" s="323"/>
      <c r="BD195" s="323"/>
      <c r="BE195" s="323"/>
      <c r="BF195" s="323"/>
      <c r="BG195" s="323"/>
      <c r="BH195" s="323"/>
      <c r="BI195" s="323"/>
      <c r="BJ195" s="323"/>
      <c r="BK195" s="323"/>
      <c r="BL195" s="323"/>
      <c r="BM195" s="323"/>
      <c r="BN195" s="323"/>
      <c r="BO195" s="323"/>
      <c r="BP195" s="323"/>
      <c r="BQ195" s="323"/>
      <c r="BR195" s="323"/>
    </row>
    <row r="196" spans="1:70" s="48" customFormat="1" ht="11.1" customHeight="1" x14ac:dyDescent="0.2">
      <c r="A196" s="46"/>
      <c r="B196" s="30"/>
      <c r="C196" s="135"/>
      <c r="D196" s="30"/>
      <c r="E196" s="46"/>
      <c r="G196" s="252" t="s">
        <v>425</v>
      </c>
      <c r="H196" s="252"/>
      <c r="I196" s="252"/>
      <c r="J196" s="252"/>
      <c r="K196" s="321"/>
      <c r="L196" s="321"/>
      <c r="M196" s="321"/>
      <c r="N196" s="321"/>
      <c r="O196" s="321"/>
      <c r="P196" s="321"/>
      <c r="Q196" s="321"/>
      <c r="R196" s="321"/>
      <c r="S196" s="321"/>
      <c r="T196" s="321"/>
      <c r="U196" s="321"/>
      <c r="V196" s="321"/>
      <c r="W196" s="321"/>
      <c r="X196" s="321"/>
      <c r="Y196" s="321"/>
      <c r="Z196" s="322"/>
      <c r="AA196" s="322"/>
      <c r="AB196" s="256"/>
      <c r="AC196" s="256"/>
      <c r="AD196" s="256"/>
      <c r="AE196" s="256"/>
      <c r="AF196" s="184"/>
      <c r="AG196" s="184"/>
      <c r="AH196" s="184"/>
      <c r="AI196" s="184"/>
      <c r="AJ196" s="184"/>
      <c r="AK196" s="330">
        <f t="shared" si="15"/>
        <v>0</v>
      </c>
      <c r="AL196" s="330"/>
      <c r="AM196" s="330"/>
      <c r="AN196" s="330"/>
      <c r="AO196" s="330"/>
      <c r="AP196" s="330"/>
      <c r="AQ196" s="330"/>
      <c r="AR196" s="324">
        <f t="shared" si="16"/>
        <v>0</v>
      </c>
      <c r="AS196" s="324"/>
      <c r="AT196" s="323"/>
      <c r="AU196" s="323"/>
      <c r="AV196" s="323"/>
      <c r="AW196" s="323"/>
      <c r="AX196" s="323"/>
      <c r="AY196" s="323"/>
      <c r="AZ196" s="323"/>
      <c r="BA196" s="323"/>
      <c r="BB196" s="323"/>
      <c r="BC196" s="323"/>
      <c r="BD196" s="323"/>
      <c r="BE196" s="323"/>
      <c r="BF196" s="323"/>
      <c r="BG196" s="323"/>
      <c r="BH196" s="323"/>
      <c r="BI196" s="323"/>
      <c r="BJ196" s="323"/>
      <c r="BK196" s="323"/>
      <c r="BL196" s="323"/>
      <c r="BM196" s="323"/>
      <c r="BN196" s="323"/>
      <c r="BO196" s="323"/>
      <c r="BP196" s="323"/>
      <c r="BQ196" s="323"/>
      <c r="BR196" s="323"/>
    </row>
    <row r="197" spans="1:70" s="48" customFormat="1" ht="11.1" customHeight="1" x14ac:dyDescent="0.2">
      <c r="A197" s="45"/>
      <c r="B197" s="134"/>
      <c r="C197" s="84">
        <f>C190+1</f>
        <v>28</v>
      </c>
      <c r="D197" s="30" t="s">
        <v>587</v>
      </c>
      <c r="E197" s="46" t="s">
        <v>299</v>
      </c>
      <c r="G197" s="325" t="s">
        <v>426</v>
      </c>
      <c r="H197" s="325"/>
      <c r="I197" s="325"/>
      <c r="J197" s="325"/>
      <c r="K197" s="326" t="s">
        <v>192</v>
      </c>
      <c r="L197" s="327"/>
      <c r="M197" s="327"/>
      <c r="N197" s="327"/>
      <c r="O197" s="327"/>
      <c r="P197" s="327"/>
      <c r="Q197" s="327"/>
      <c r="R197" s="327"/>
      <c r="S197" s="327"/>
      <c r="T197" s="327"/>
      <c r="U197" s="327"/>
      <c r="V197" s="327"/>
      <c r="W197" s="327"/>
      <c r="X197" s="327"/>
      <c r="Y197" s="327"/>
      <c r="Z197" s="327"/>
      <c r="AA197" s="327"/>
      <c r="AB197" s="327"/>
      <c r="AC197" s="327"/>
      <c r="AD197" s="327"/>
      <c r="AE197" s="327"/>
      <c r="AF197" s="327"/>
      <c r="AG197" s="327"/>
      <c r="AH197" s="327"/>
      <c r="AI197" s="327"/>
      <c r="AJ197" s="327"/>
      <c r="AK197" s="333">
        <f>MAX(0.000000001,SUM(AK198:AQ206))</f>
        <v>3089.2799999999997</v>
      </c>
      <c r="AL197" s="333"/>
      <c r="AM197" s="333"/>
      <c r="AN197" s="333"/>
      <c r="AO197" s="333"/>
      <c r="AP197" s="333"/>
      <c r="AQ197" s="333"/>
      <c r="AR197" s="333">
        <f>ROUND(AK197/$AK$277,6)*100</f>
        <v>4.9827000000000004</v>
      </c>
      <c r="AS197" s="333"/>
      <c r="AT197" s="332" t="s">
        <v>193</v>
      </c>
      <c r="AU197" s="332"/>
      <c r="AV197" s="332"/>
      <c r="AW197" s="332"/>
      <c r="AX197" s="332"/>
      <c r="AY197" s="332"/>
      <c r="AZ197" s="332"/>
      <c r="BA197" s="332"/>
      <c r="BB197" s="332"/>
      <c r="BC197" s="332"/>
      <c r="BD197" s="332"/>
      <c r="BE197" s="332"/>
      <c r="BF197" s="332"/>
      <c r="BG197" s="332"/>
      <c r="BH197" s="332"/>
      <c r="BI197" s="332"/>
      <c r="BJ197" s="332"/>
      <c r="BK197" s="332"/>
      <c r="BL197" s="332"/>
      <c r="BM197" s="332"/>
      <c r="BN197" s="332"/>
      <c r="BO197" s="332"/>
      <c r="BP197" s="332"/>
      <c r="BQ197" s="332"/>
      <c r="BR197" s="332"/>
    </row>
    <row r="198" spans="1:70" s="48" customFormat="1" ht="11.1" customHeight="1" x14ac:dyDescent="0.2">
      <c r="A198" s="46"/>
      <c r="B198" s="328"/>
      <c r="C198" s="328"/>
      <c r="D198" s="329"/>
      <c r="E198" s="46"/>
      <c r="G198" s="252" t="s">
        <v>427</v>
      </c>
      <c r="H198" s="252"/>
      <c r="I198" s="252"/>
      <c r="J198" s="252"/>
      <c r="K198" s="253" t="s">
        <v>180</v>
      </c>
      <c r="L198" s="254"/>
      <c r="M198" s="254"/>
      <c r="N198" s="254"/>
      <c r="O198" s="254"/>
      <c r="P198" s="254"/>
      <c r="Q198" s="254"/>
      <c r="R198" s="254"/>
      <c r="S198" s="254"/>
      <c r="T198" s="254"/>
      <c r="U198" s="254"/>
      <c r="V198" s="254"/>
      <c r="W198" s="254"/>
      <c r="X198" s="254"/>
      <c r="Y198" s="254"/>
      <c r="Z198" s="255" t="s">
        <v>52</v>
      </c>
      <c r="AA198" s="255"/>
      <c r="AB198" s="256">
        <v>128.72</v>
      </c>
      <c r="AC198" s="256"/>
      <c r="AD198" s="256"/>
      <c r="AE198" s="256"/>
      <c r="AF198" s="249">
        <v>3</v>
      </c>
      <c r="AG198" s="250"/>
      <c r="AH198" s="250"/>
      <c r="AI198" s="250"/>
      <c r="AJ198" s="251"/>
      <c r="AK198" s="330">
        <f t="shared" ref="AK198:AK203" si="17">AB198*AF198</f>
        <v>386.15999999999997</v>
      </c>
      <c r="AL198" s="330"/>
      <c r="AM198" s="330"/>
      <c r="AN198" s="330"/>
      <c r="AO198" s="330"/>
      <c r="AP198" s="330"/>
      <c r="AQ198" s="330"/>
      <c r="AR198" s="324">
        <f t="shared" ref="AR198:AR206" si="18">ROUND(AK198/$AK$197,6)*100</f>
        <v>12.5</v>
      </c>
      <c r="AS198" s="324"/>
      <c r="AT198" s="322" t="s">
        <v>685</v>
      </c>
      <c r="AU198" s="322"/>
      <c r="AV198" s="322"/>
      <c r="AW198" s="322"/>
      <c r="AX198" s="322"/>
      <c r="AY198" s="322"/>
      <c r="AZ198" s="322"/>
      <c r="BA198" s="322"/>
      <c r="BB198" s="322"/>
      <c r="BC198" s="322"/>
      <c r="BD198" s="322"/>
      <c r="BE198" s="322"/>
      <c r="BF198" s="322"/>
      <c r="BG198" s="322"/>
      <c r="BH198" s="322"/>
      <c r="BI198" s="322"/>
      <c r="BJ198" s="322"/>
      <c r="BK198" s="322"/>
      <c r="BL198" s="322"/>
      <c r="BM198" s="322"/>
      <c r="BN198" s="322"/>
      <c r="BO198" s="322"/>
      <c r="BP198" s="322"/>
      <c r="BQ198" s="322"/>
      <c r="BR198" s="322"/>
    </row>
    <row r="199" spans="1:70" s="48" customFormat="1" ht="11.1" hidden="1" customHeight="1" x14ac:dyDescent="0.2">
      <c r="A199" s="46"/>
      <c r="B199" s="328"/>
      <c r="C199" s="329"/>
      <c r="D199" s="329"/>
      <c r="E199" s="46"/>
      <c r="G199" s="252" t="s">
        <v>428</v>
      </c>
      <c r="H199" s="252"/>
      <c r="I199" s="252"/>
      <c r="J199" s="252"/>
      <c r="K199" s="253" t="s">
        <v>181</v>
      </c>
      <c r="L199" s="254"/>
      <c r="M199" s="254"/>
      <c r="N199" s="254"/>
      <c r="O199" s="254"/>
      <c r="P199" s="254"/>
      <c r="Q199" s="254"/>
      <c r="R199" s="254"/>
      <c r="S199" s="254"/>
      <c r="T199" s="254"/>
      <c r="U199" s="254"/>
      <c r="V199" s="254"/>
      <c r="W199" s="254"/>
      <c r="X199" s="254"/>
      <c r="Y199" s="254"/>
      <c r="Z199" s="255" t="s">
        <v>52</v>
      </c>
      <c r="AA199" s="255"/>
      <c r="AB199" s="256"/>
      <c r="AC199" s="256"/>
      <c r="AD199" s="256"/>
      <c r="AE199" s="256"/>
      <c r="AF199" s="249"/>
      <c r="AG199" s="250"/>
      <c r="AH199" s="250"/>
      <c r="AI199" s="250"/>
      <c r="AJ199" s="251"/>
      <c r="AK199" s="330">
        <f t="shared" si="17"/>
        <v>0</v>
      </c>
      <c r="AL199" s="330"/>
      <c r="AM199" s="330"/>
      <c r="AN199" s="330"/>
      <c r="AO199" s="330"/>
      <c r="AP199" s="330"/>
      <c r="AQ199" s="330"/>
      <c r="AR199" s="324">
        <f t="shared" si="18"/>
        <v>0</v>
      </c>
      <c r="AS199" s="324"/>
      <c r="AT199" s="323"/>
      <c r="AU199" s="323"/>
      <c r="AV199" s="323"/>
      <c r="AW199" s="323"/>
      <c r="AX199" s="323"/>
      <c r="AY199" s="323"/>
      <c r="AZ199" s="323"/>
      <c r="BA199" s="323"/>
      <c r="BB199" s="323"/>
      <c r="BC199" s="323"/>
      <c r="BD199" s="323"/>
      <c r="BE199" s="323"/>
      <c r="BF199" s="323"/>
      <c r="BG199" s="323"/>
      <c r="BH199" s="323"/>
      <c r="BI199" s="323"/>
      <c r="BJ199" s="323"/>
      <c r="BK199" s="323"/>
      <c r="BL199" s="323"/>
      <c r="BM199" s="323"/>
      <c r="BN199" s="323"/>
      <c r="BO199" s="323"/>
      <c r="BP199" s="323"/>
      <c r="BQ199" s="323"/>
      <c r="BR199" s="323"/>
    </row>
    <row r="200" spans="1:70" s="48" customFormat="1" ht="11.1" hidden="1" customHeight="1" x14ac:dyDescent="0.2">
      <c r="A200" s="46"/>
      <c r="B200" s="328"/>
      <c r="C200" s="329"/>
      <c r="D200" s="329"/>
      <c r="E200" s="46"/>
      <c r="G200" s="252" t="s">
        <v>429</v>
      </c>
      <c r="H200" s="252"/>
      <c r="I200" s="252"/>
      <c r="J200" s="252"/>
      <c r="K200" s="253" t="s">
        <v>182</v>
      </c>
      <c r="L200" s="254"/>
      <c r="M200" s="254"/>
      <c r="N200" s="254"/>
      <c r="O200" s="254"/>
      <c r="P200" s="254"/>
      <c r="Q200" s="254"/>
      <c r="R200" s="254"/>
      <c r="S200" s="254"/>
      <c r="T200" s="254"/>
      <c r="U200" s="254"/>
      <c r="V200" s="254"/>
      <c r="W200" s="254"/>
      <c r="X200" s="254"/>
      <c r="Y200" s="254"/>
      <c r="Z200" s="255" t="s">
        <v>52</v>
      </c>
      <c r="AA200" s="255"/>
      <c r="AB200" s="256"/>
      <c r="AC200" s="256"/>
      <c r="AD200" s="256"/>
      <c r="AE200" s="256"/>
      <c r="AF200" s="249"/>
      <c r="AG200" s="250"/>
      <c r="AH200" s="250"/>
      <c r="AI200" s="250"/>
      <c r="AJ200" s="251"/>
      <c r="AK200" s="330">
        <f t="shared" si="17"/>
        <v>0</v>
      </c>
      <c r="AL200" s="330"/>
      <c r="AM200" s="330"/>
      <c r="AN200" s="330"/>
      <c r="AO200" s="330"/>
      <c r="AP200" s="330"/>
      <c r="AQ200" s="330"/>
      <c r="AR200" s="324">
        <f t="shared" si="18"/>
        <v>0</v>
      </c>
      <c r="AS200" s="324"/>
      <c r="AT200" s="323"/>
      <c r="AU200" s="323"/>
      <c r="AV200" s="323"/>
      <c r="AW200" s="323"/>
      <c r="AX200" s="323"/>
      <c r="AY200" s="323"/>
      <c r="AZ200" s="323"/>
      <c r="BA200" s="323"/>
      <c r="BB200" s="323"/>
      <c r="BC200" s="323"/>
      <c r="BD200" s="323"/>
      <c r="BE200" s="323"/>
      <c r="BF200" s="323"/>
      <c r="BG200" s="323"/>
      <c r="BH200" s="323"/>
      <c r="BI200" s="323"/>
      <c r="BJ200" s="323"/>
      <c r="BK200" s="323"/>
      <c r="BL200" s="323"/>
      <c r="BM200" s="323"/>
      <c r="BN200" s="323"/>
      <c r="BO200" s="323"/>
      <c r="BP200" s="323"/>
      <c r="BQ200" s="323"/>
      <c r="BR200" s="323"/>
    </row>
    <row r="201" spans="1:70" s="48" customFormat="1" ht="11.1" customHeight="1" x14ac:dyDescent="0.2">
      <c r="A201" s="46"/>
      <c r="B201" s="328"/>
      <c r="C201" s="329"/>
      <c r="D201" s="329"/>
      <c r="E201" s="46"/>
      <c r="G201" s="252" t="s">
        <v>430</v>
      </c>
      <c r="H201" s="252"/>
      <c r="I201" s="252"/>
      <c r="J201" s="252"/>
      <c r="K201" s="253" t="s">
        <v>183</v>
      </c>
      <c r="L201" s="254"/>
      <c r="M201" s="254"/>
      <c r="N201" s="254"/>
      <c r="O201" s="254"/>
      <c r="P201" s="254"/>
      <c r="Q201" s="254"/>
      <c r="R201" s="254"/>
      <c r="S201" s="254"/>
      <c r="T201" s="254"/>
      <c r="U201" s="254"/>
      <c r="V201" s="254"/>
      <c r="W201" s="254"/>
      <c r="X201" s="254"/>
      <c r="Y201" s="254"/>
      <c r="Z201" s="255" t="s">
        <v>52</v>
      </c>
      <c r="AA201" s="255"/>
      <c r="AB201" s="256">
        <v>128.72</v>
      </c>
      <c r="AC201" s="256"/>
      <c r="AD201" s="256"/>
      <c r="AE201" s="256"/>
      <c r="AF201" s="249">
        <v>21</v>
      </c>
      <c r="AG201" s="250"/>
      <c r="AH201" s="250"/>
      <c r="AI201" s="250"/>
      <c r="AJ201" s="251"/>
      <c r="AK201" s="330">
        <f t="shared" si="17"/>
        <v>2703.12</v>
      </c>
      <c r="AL201" s="330"/>
      <c r="AM201" s="330"/>
      <c r="AN201" s="330"/>
      <c r="AO201" s="330"/>
      <c r="AP201" s="330"/>
      <c r="AQ201" s="330"/>
      <c r="AR201" s="324">
        <f t="shared" si="18"/>
        <v>87.5</v>
      </c>
      <c r="AS201" s="324"/>
      <c r="AT201" s="322" t="s">
        <v>686</v>
      </c>
      <c r="AU201" s="322"/>
      <c r="AV201" s="322"/>
      <c r="AW201" s="322"/>
      <c r="AX201" s="322"/>
      <c r="AY201" s="322"/>
      <c r="AZ201" s="322"/>
      <c r="BA201" s="322"/>
      <c r="BB201" s="322"/>
      <c r="BC201" s="322"/>
      <c r="BD201" s="322"/>
      <c r="BE201" s="322"/>
      <c r="BF201" s="322"/>
      <c r="BG201" s="322"/>
      <c r="BH201" s="322"/>
      <c r="BI201" s="322"/>
      <c r="BJ201" s="322"/>
      <c r="BK201" s="322"/>
      <c r="BL201" s="322"/>
      <c r="BM201" s="322"/>
      <c r="BN201" s="322"/>
      <c r="BO201" s="322"/>
      <c r="BP201" s="322"/>
      <c r="BQ201" s="322"/>
      <c r="BR201" s="322"/>
    </row>
    <row r="202" spans="1:70" s="48" customFormat="1" ht="11.1" hidden="1" customHeight="1" x14ac:dyDescent="0.2">
      <c r="A202" s="46"/>
      <c r="B202" s="328"/>
      <c r="C202" s="329"/>
      <c r="D202" s="329"/>
      <c r="E202" s="46"/>
      <c r="G202" s="252" t="s">
        <v>431</v>
      </c>
      <c r="H202" s="252"/>
      <c r="I202" s="252"/>
      <c r="J202" s="252"/>
      <c r="K202" s="253" t="s">
        <v>185</v>
      </c>
      <c r="L202" s="254"/>
      <c r="M202" s="254"/>
      <c r="N202" s="254"/>
      <c r="O202" s="254"/>
      <c r="P202" s="254"/>
      <c r="Q202" s="254"/>
      <c r="R202" s="254"/>
      <c r="S202" s="254"/>
      <c r="T202" s="254"/>
      <c r="U202" s="254"/>
      <c r="V202" s="254"/>
      <c r="W202" s="254"/>
      <c r="X202" s="254"/>
      <c r="Y202" s="254"/>
      <c r="Z202" s="255" t="s">
        <v>52</v>
      </c>
      <c r="AA202" s="255"/>
      <c r="AB202" s="256"/>
      <c r="AC202" s="256"/>
      <c r="AD202" s="256"/>
      <c r="AE202" s="256"/>
      <c r="AF202" s="249"/>
      <c r="AG202" s="250"/>
      <c r="AH202" s="250"/>
      <c r="AI202" s="250"/>
      <c r="AJ202" s="251"/>
      <c r="AK202" s="330">
        <f t="shared" si="17"/>
        <v>0</v>
      </c>
      <c r="AL202" s="330"/>
      <c r="AM202" s="330"/>
      <c r="AN202" s="330"/>
      <c r="AO202" s="330"/>
      <c r="AP202" s="330"/>
      <c r="AQ202" s="330"/>
      <c r="AR202" s="324">
        <f t="shared" si="18"/>
        <v>0</v>
      </c>
      <c r="AS202" s="324"/>
      <c r="AT202" s="323"/>
      <c r="AU202" s="323"/>
      <c r="AV202" s="323"/>
      <c r="AW202" s="323"/>
      <c r="AX202" s="323"/>
      <c r="AY202" s="323"/>
      <c r="AZ202" s="323"/>
      <c r="BA202" s="323"/>
      <c r="BB202" s="323"/>
      <c r="BC202" s="323"/>
      <c r="BD202" s="323"/>
      <c r="BE202" s="323"/>
      <c r="BF202" s="323"/>
      <c r="BG202" s="323"/>
      <c r="BH202" s="323"/>
      <c r="BI202" s="323"/>
      <c r="BJ202" s="323"/>
      <c r="BK202" s="323"/>
      <c r="BL202" s="323"/>
      <c r="BM202" s="323"/>
      <c r="BN202" s="323"/>
      <c r="BO202" s="323"/>
      <c r="BP202" s="323"/>
      <c r="BQ202" s="323"/>
      <c r="BR202" s="323"/>
    </row>
    <row r="203" spans="1:70" s="48" customFormat="1" ht="11.1" hidden="1" customHeight="1" x14ac:dyDescent="0.2">
      <c r="A203" s="46"/>
      <c r="B203" s="328"/>
      <c r="C203" s="329"/>
      <c r="D203" s="329"/>
      <c r="E203" s="46"/>
      <c r="G203" s="252" t="s">
        <v>432</v>
      </c>
      <c r="H203" s="252"/>
      <c r="I203" s="252"/>
      <c r="J203" s="252"/>
      <c r="K203" s="253" t="s">
        <v>186</v>
      </c>
      <c r="L203" s="254"/>
      <c r="M203" s="254"/>
      <c r="N203" s="254"/>
      <c r="O203" s="254"/>
      <c r="P203" s="254"/>
      <c r="Q203" s="254"/>
      <c r="R203" s="254"/>
      <c r="S203" s="254"/>
      <c r="T203" s="254"/>
      <c r="U203" s="254"/>
      <c r="V203" s="254"/>
      <c r="W203" s="254"/>
      <c r="X203" s="254"/>
      <c r="Y203" s="254"/>
      <c r="Z203" s="255" t="s">
        <v>52</v>
      </c>
      <c r="AA203" s="255"/>
      <c r="AB203" s="256"/>
      <c r="AC203" s="256"/>
      <c r="AD203" s="256"/>
      <c r="AE203" s="256"/>
      <c r="AF203" s="249"/>
      <c r="AG203" s="250"/>
      <c r="AH203" s="250"/>
      <c r="AI203" s="250"/>
      <c r="AJ203" s="251"/>
      <c r="AK203" s="330">
        <f t="shared" si="17"/>
        <v>0</v>
      </c>
      <c r="AL203" s="330"/>
      <c r="AM203" s="330"/>
      <c r="AN203" s="330"/>
      <c r="AO203" s="330"/>
      <c r="AP203" s="330"/>
      <c r="AQ203" s="330"/>
      <c r="AR203" s="324">
        <f t="shared" si="18"/>
        <v>0</v>
      </c>
      <c r="AS203" s="324"/>
      <c r="AT203" s="323"/>
      <c r="AU203" s="323"/>
      <c r="AV203" s="323"/>
      <c r="AW203" s="323"/>
      <c r="AX203" s="323"/>
      <c r="AY203" s="323"/>
      <c r="AZ203" s="323"/>
      <c r="BA203" s="323"/>
      <c r="BB203" s="323"/>
      <c r="BC203" s="323"/>
      <c r="BD203" s="323"/>
      <c r="BE203" s="323"/>
      <c r="BF203" s="323"/>
      <c r="BG203" s="323"/>
      <c r="BH203" s="323"/>
      <c r="BI203" s="323"/>
      <c r="BJ203" s="323"/>
      <c r="BK203" s="323"/>
      <c r="BL203" s="323"/>
      <c r="BM203" s="323"/>
      <c r="BN203" s="323"/>
      <c r="BO203" s="323"/>
      <c r="BP203" s="323"/>
      <c r="BQ203" s="323"/>
      <c r="BR203" s="323"/>
    </row>
    <row r="204" spans="1:70" s="48" customFormat="1" ht="11.1" hidden="1" customHeight="1" x14ac:dyDescent="0.2">
      <c r="A204" s="46"/>
      <c r="B204" s="328"/>
      <c r="C204" s="329"/>
      <c r="D204" s="329"/>
      <c r="E204" s="46"/>
      <c r="G204" s="252" t="s">
        <v>433</v>
      </c>
      <c r="H204" s="252"/>
      <c r="I204" s="252"/>
      <c r="J204" s="252"/>
      <c r="K204" s="253" t="s">
        <v>187</v>
      </c>
      <c r="L204" s="254"/>
      <c r="M204" s="254"/>
      <c r="N204" s="254"/>
      <c r="O204" s="254"/>
      <c r="P204" s="254"/>
      <c r="Q204" s="254"/>
      <c r="R204" s="254"/>
      <c r="S204" s="254"/>
      <c r="T204" s="254"/>
      <c r="U204" s="254"/>
      <c r="V204" s="254"/>
      <c r="W204" s="254"/>
      <c r="X204" s="254"/>
      <c r="Y204" s="254"/>
      <c r="Z204" s="255" t="s">
        <v>52</v>
      </c>
      <c r="AA204" s="255"/>
      <c r="AB204" s="256"/>
      <c r="AC204" s="256"/>
      <c r="AD204" s="256"/>
      <c r="AE204" s="256"/>
      <c r="AF204" s="249"/>
      <c r="AG204" s="250"/>
      <c r="AH204" s="250"/>
      <c r="AI204" s="250"/>
      <c r="AJ204" s="251"/>
      <c r="AK204" s="330">
        <f>AB204*AF204</f>
        <v>0</v>
      </c>
      <c r="AL204" s="330"/>
      <c r="AM204" s="330"/>
      <c r="AN204" s="330"/>
      <c r="AO204" s="330"/>
      <c r="AP204" s="330"/>
      <c r="AQ204" s="330"/>
      <c r="AR204" s="324">
        <f t="shared" si="18"/>
        <v>0</v>
      </c>
      <c r="AS204" s="324"/>
      <c r="AT204" s="323"/>
      <c r="AU204" s="323"/>
      <c r="AV204" s="323"/>
      <c r="AW204" s="323"/>
      <c r="AX204" s="323"/>
      <c r="AY204" s="323"/>
      <c r="AZ204" s="323"/>
      <c r="BA204" s="323"/>
      <c r="BB204" s="323"/>
      <c r="BC204" s="323"/>
      <c r="BD204" s="323"/>
      <c r="BE204" s="323"/>
      <c r="BF204" s="323"/>
      <c r="BG204" s="323"/>
      <c r="BH204" s="323"/>
      <c r="BI204" s="323"/>
      <c r="BJ204" s="323"/>
      <c r="BK204" s="323"/>
      <c r="BL204" s="323"/>
      <c r="BM204" s="323"/>
      <c r="BN204" s="323"/>
      <c r="BO204" s="323"/>
      <c r="BP204" s="323"/>
      <c r="BQ204" s="323"/>
      <c r="BR204" s="323"/>
    </row>
    <row r="205" spans="1:70" s="48" customFormat="1" ht="11.1" hidden="1" customHeight="1" x14ac:dyDescent="0.2">
      <c r="A205" s="46"/>
      <c r="B205" s="30"/>
      <c r="C205" s="135"/>
      <c r="D205" s="30"/>
      <c r="E205" s="46"/>
      <c r="G205" s="252" t="s">
        <v>434</v>
      </c>
      <c r="H205" s="252"/>
      <c r="I205" s="252"/>
      <c r="J205" s="252"/>
      <c r="K205" s="321"/>
      <c r="L205" s="321"/>
      <c r="M205" s="321"/>
      <c r="N205" s="321"/>
      <c r="O205" s="321"/>
      <c r="P205" s="321"/>
      <c r="Q205" s="321"/>
      <c r="R205" s="321"/>
      <c r="S205" s="321"/>
      <c r="T205" s="321"/>
      <c r="U205" s="321"/>
      <c r="V205" s="321"/>
      <c r="W205" s="321"/>
      <c r="X205" s="321"/>
      <c r="Y205" s="321"/>
      <c r="Z205" s="322"/>
      <c r="AA205" s="322"/>
      <c r="AB205" s="472"/>
      <c r="AC205" s="473"/>
      <c r="AD205" s="473"/>
      <c r="AE205" s="474"/>
      <c r="AF205" s="472"/>
      <c r="AG205" s="473"/>
      <c r="AH205" s="473"/>
      <c r="AI205" s="473"/>
      <c r="AJ205" s="474"/>
      <c r="AK205" s="330">
        <f>AB205*AF205</f>
        <v>0</v>
      </c>
      <c r="AL205" s="330"/>
      <c r="AM205" s="330"/>
      <c r="AN205" s="330"/>
      <c r="AO205" s="330"/>
      <c r="AP205" s="330"/>
      <c r="AQ205" s="330"/>
      <c r="AR205" s="324">
        <f t="shared" si="18"/>
        <v>0</v>
      </c>
      <c r="AS205" s="324"/>
      <c r="AT205" s="323"/>
      <c r="AU205" s="323"/>
      <c r="AV205" s="323"/>
      <c r="AW205" s="323"/>
      <c r="AX205" s="323"/>
      <c r="AY205" s="323"/>
      <c r="AZ205" s="323"/>
      <c r="BA205" s="323"/>
      <c r="BB205" s="323"/>
      <c r="BC205" s="323"/>
      <c r="BD205" s="323"/>
      <c r="BE205" s="323"/>
      <c r="BF205" s="323"/>
      <c r="BG205" s="323"/>
      <c r="BH205" s="323"/>
      <c r="BI205" s="323"/>
      <c r="BJ205" s="323"/>
      <c r="BK205" s="323"/>
      <c r="BL205" s="323"/>
      <c r="BM205" s="323"/>
      <c r="BN205" s="323"/>
      <c r="BO205" s="323"/>
      <c r="BP205" s="323"/>
      <c r="BQ205" s="323"/>
      <c r="BR205" s="323"/>
    </row>
    <row r="206" spans="1:70" s="48" customFormat="1" ht="11.1" hidden="1" customHeight="1" x14ac:dyDescent="0.2">
      <c r="A206" s="46"/>
      <c r="B206" s="30"/>
      <c r="C206" s="30"/>
      <c r="D206" s="30"/>
      <c r="E206" s="46"/>
      <c r="G206" s="252" t="s">
        <v>435</v>
      </c>
      <c r="H206" s="252"/>
      <c r="I206" s="252"/>
      <c r="J206" s="252"/>
      <c r="K206" s="321"/>
      <c r="L206" s="321"/>
      <c r="M206" s="321"/>
      <c r="N206" s="321"/>
      <c r="O206" s="321"/>
      <c r="P206" s="321"/>
      <c r="Q206" s="321"/>
      <c r="R206" s="321"/>
      <c r="S206" s="321"/>
      <c r="T206" s="321"/>
      <c r="U206" s="321"/>
      <c r="V206" s="321"/>
      <c r="W206" s="321"/>
      <c r="X206" s="321"/>
      <c r="Y206" s="321"/>
      <c r="Z206" s="322"/>
      <c r="AA206" s="322"/>
      <c r="AB206" s="472"/>
      <c r="AC206" s="473"/>
      <c r="AD206" s="473"/>
      <c r="AE206" s="474"/>
      <c r="AF206" s="256"/>
      <c r="AG206" s="256"/>
      <c r="AH206" s="256"/>
      <c r="AI206" s="256"/>
      <c r="AJ206" s="256"/>
      <c r="AK206" s="330">
        <f>AB206*AF206</f>
        <v>0</v>
      </c>
      <c r="AL206" s="330"/>
      <c r="AM206" s="330"/>
      <c r="AN206" s="330"/>
      <c r="AO206" s="330"/>
      <c r="AP206" s="330"/>
      <c r="AQ206" s="330"/>
      <c r="AR206" s="324">
        <f t="shared" si="18"/>
        <v>0</v>
      </c>
      <c r="AS206" s="324"/>
      <c r="AT206" s="323"/>
      <c r="AU206" s="323"/>
      <c r="AV206" s="323"/>
      <c r="AW206" s="323"/>
      <c r="AX206" s="323"/>
      <c r="AY206" s="323"/>
      <c r="AZ206" s="323"/>
      <c r="BA206" s="323"/>
      <c r="BB206" s="323"/>
      <c r="BC206" s="323"/>
      <c r="BD206" s="323"/>
      <c r="BE206" s="323"/>
      <c r="BF206" s="323"/>
      <c r="BG206" s="323"/>
      <c r="BH206" s="323"/>
      <c r="BI206" s="323"/>
      <c r="BJ206" s="323"/>
      <c r="BK206" s="323"/>
      <c r="BL206" s="323"/>
      <c r="BM206" s="323"/>
      <c r="BN206" s="323"/>
      <c r="BO206" s="323"/>
      <c r="BP206" s="323"/>
      <c r="BQ206" s="323"/>
      <c r="BR206" s="323"/>
    </row>
    <row r="207" spans="1:70" s="48" customFormat="1" ht="11.1" customHeight="1" x14ac:dyDescent="0.2">
      <c r="A207" s="45"/>
      <c r="B207" s="134"/>
      <c r="C207" s="84">
        <f>C197+1</f>
        <v>29</v>
      </c>
      <c r="D207" s="30" t="s">
        <v>587</v>
      </c>
      <c r="E207" s="46" t="s">
        <v>299</v>
      </c>
      <c r="G207" s="325" t="s">
        <v>194</v>
      </c>
      <c r="H207" s="325"/>
      <c r="I207" s="325"/>
      <c r="J207" s="325"/>
      <c r="K207" s="326" t="s">
        <v>195</v>
      </c>
      <c r="L207" s="327"/>
      <c r="M207" s="327"/>
      <c r="N207" s="327"/>
      <c r="O207" s="327"/>
      <c r="P207" s="327"/>
      <c r="Q207" s="327"/>
      <c r="R207" s="327"/>
      <c r="S207" s="327"/>
      <c r="T207" s="327"/>
      <c r="U207" s="327"/>
      <c r="V207" s="327"/>
      <c r="W207" s="327"/>
      <c r="X207" s="327"/>
      <c r="Y207" s="327"/>
      <c r="Z207" s="327"/>
      <c r="AA207" s="327"/>
      <c r="AB207" s="327"/>
      <c r="AC207" s="327"/>
      <c r="AD207" s="327"/>
      <c r="AE207" s="327"/>
      <c r="AF207" s="327"/>
      <c r="AG207" s="327"/>
      <c r="AH207" s="327"/>
      <c r="AI207" s="327"/>
      <c r="AJ207" s="327"/>
      <c r="AK207" s="333">
        <f>MAX(0.000000001,SUM(AK208:AQ216))</f>
        <v>3908.7357207409818</v>
      </c>
      <c r="AL207" s="333"/>
      <c r="AM207" s="333"/>
      <c r="AN207" s="333"/>
      <c r="AO207" s="333"/>
      <c r="AP207" s="333"/>
      <c r="AQ207" s="333"/>
      <c r="AR207" s="333">
        <f>ROUND(AK207/$AK$277,6)*100</f>
        <v>6.3044000000000002</v>
      </c>
      <c r="AS207" s="333"/>
      <c r="AT207" s="332" t="s">
        <v>196</v>
      </c>
      <c r="AU207" s="332"/>
      <c r="AV207" s="332"/>
      <c r="AW207" s="332"/>
      <c r="AX207" s="332"/>
      <c r="AY207" s="332"/>
      <c r="AZ207" s="332"/>
      <c r="BA207" s="332"/>
      <c r="BB207" s="332"/>
      <c r="BC207" s="332"/>
      <c r="BD207" s="332"/>
      <c r="BE207" s="332"/>
      <c r="BF207" s="332"/>
      <c r="BG207" s="332"/>
      <c r="BH207" s="332"/>
      <c r="BI207" s="332"/>
      <c r="BJ207" s="332"/>
      <c r="BK207" s="332"/>
      <c r="BL207" s="332"/>
      <c r="BM207" s="332"/>
      <c r="BN207" s="332"/>
      <c r="BO207" s="332"/>
      <c r="BP207" s="332"/>
      <c r="BQ207" s="332"/>
      <c r="BR207" s="332"/>
    </row>
    <row r="208" spans="1:70" s="48" customFormat="1" ht="11.1" hidden="1" customHeight="1" x14ac:dyDescent="0.2">
      <c r="A208" s="46"/>
      <c r="B208" s="328"/>
      <c r="C208" s="329"/>
      <c r="D208" s="329"/>
      <c r="E208" s="46"/>
      <c r="G208" s="252" t="s">
        <v>436</v>
      </c>
      <c r="H208" s="252"/>
      <c r="I208" s="252"/>
      <c r="J208" s="252"/>
      <c r="K208" s="253" t="s">
        <v>197</v>
      </c>
      <c r="L208" s="254"/>
      <c r="M208" s="254"/>
      <c r="N208" s="254"/>
      <c r="O208" s="254"/>
      <c r="P208" s="254"/>
      <c r="Q208" s="254"/>
      <c r="R208" s="254"/>
      <c r="S208" s="254"/>
      <c r="T208" s="254"/>
      <c r="U208" s="254"/>
      <c r="V208" s="254"/>
      <c r="W208" s="254"/>
      <c r="X208" s="254"/>
      <c r="Y208" s="254"/>
      <c r="Z208" s="255" t="s">
        <v>52</v>
      </c>
      <c r="AA208" s="255"/>
      <c r="AB208" s="256"/>
      <c r="AC208" s="256"/>
      <c r="AD208" s="256"/>
      <c r="AE208" s="256"/>
      <c r="AF208" s="249"/>
      <c r="AG208" s="250"/>
      <c r="AH208" s="250"/>
      <c r="AI208" s="250"/>
      <c r="AJ208" s="251"/>
      <c r="AK208" s="330">
        <f t="shared" ref="AK208:AK216" si="19">AB208*AF208</f>
        <v>0</v>
      </c>
      <c r="AL208" s="330"/>
      <c r="AM208" s="330"/>
      <c r="AN208" s="330"/>
      <c r="AO208" s="330"/>
      <c r="AP208" s="330"/>
      <c r="AQ208" s="330"/>
      <c r="AR208" s="324">
        <f t="shared" ref="AR208:AR216" si="20">ROUND(AK208/$AK$207,6)*100</f>
        <v>0</v>
      </c>
      <c r="AS208" s="324"/>
      <c r="AT208" s="323"/>
      <c r="AU208" s="323"/>
      <c r="AV208" s="323"/>
      <c r="AW208" s="323"/>
      <c r="AX208" s="323"/>
      <c r="AY208" s="323"/>
      <c r="AZ208" s="323"/>
      <c r="BA208" s="323"/>
      <c r="BB208" s="323"/>
      <c r="BC208" s="323"/>
      <c r="BD208" s="323"/>
      <c r="BE208" s="323"/>
      <c r="BF208" s="323"/>
      <c r="BG208" s="323"/>
      <c r="BH208" s="323"/>
      <c r="BI208" s="323"/>
      <c r="BJ208" s="323"/>
      <c r="BK208" s="323"/>
      <c r="BL208" s="323"/>
      <c r="BM208" s="323"/>
      <c r="BN208" s="323"/>
      <c r="BO208" s="323"/>
      <c r="BP208" s="323"/>
      <c r="BQ208" s="323"/>
      <c r="BR208" s="323"/>
    </row>
    <row r="209" spans="1:70" s="48" customFormat="1" ht="11.1" customHeight="1" x14ac:dyDescent="0.2">
      <c r="A209" s="46"/>
      <c r="B209" s="328"/>
      <c r="C209" s="329"/>
      <c r="D209" s="329"/>
      <c r="E209" s="46"/>
      <c r="G209" s="252" t="s">
        <v>437</v>
      </c>
      <c r="H209" s="252"/>
      <c r="I209" s="252"/>
      <c r="J209" s="252"/>
      <c r="K209" s="253" t="s">
        <v>198</v>
      </c>
      <c r="L209" s="254"/>
      <c r="M209" s="254"/>
      <c r="N209" s="254"/>
      <c r="O209" s="254"/>
      <c r="P209" s="254"/>
      <c r="Q209" s="254"/>
      <c r="R209" s="254"/>
      <c r="S209" s="254"/>
      <c r="T209" s="254"/>
      <c r="U209" s="254"/>
      <c r="V209" s="254"/>
      <c r="W209" s="254"/>
      <c r="X209" s="254"/>
      <c r="Y209" s="254"/>
      <c r="Z209" s="255" t="s">
        <v>52</v>
      </c>
      <c r="AA209" s="255"/>
      <c r="AB209" s="256">
        <v>137.68</v>
      </c>
      <c r="AC209" s="256"/>
      <c r="AD209" s="256"/>
      <c r="AE209" s="256"/>
      <c r="AF209" s="249">
        <v>15.86</v>
      </c>
      <c r="AG209" s="250"/>
      <c r="AH209" s="250"/>
      <c r="AI209" s="250"/>
      <c r="AJ209" s="251"/>
      <c r="AK209" s="330">
        <f t="shared" si="19"/>
        <v>2183.6048000000001</v>
      </c>
      <c r="AL209" s="330"/>
      <c r="AM209" s="330"/>
      <c r="AN209" s="330"/>
      <c r="AO209" s="330"/>
      <c r="AP209" s="330"/>
      <c r="AQ209" s="330"/>
      <c r="AR209" s="324">
        <f t="shared" si="20"/>
        <v>55.864699999999999</v>
      </c>
      <c r="AS209" s="324"/>
      <c r="AT209" s="322" t="s">
        <v>687</v>
      </c>
      <c r="AU209" s="322"/>
      <c r="AV209" s="322"/>
      <c r="AW209" s="322"/>
      <c r="AX209" s="322"/>
      <c r="AY209" s="322"/>
      <c r="AZ209" s="322"/>
      <c r="BA209" s="322"/>
      <c r="BB209" s="322"/>
      <c r="BC209" s="322"/>
      <c r="BD209" s="322"/>
      <c r="BE209" s="322"/>
      <c r="BF209" s="322"/>
      <c r="BG209" s="322"/>
      <c r="BH209" s="322"/>
      <c r="BI209" s="322"/>
      <c r="BJ209" s="322"/>
      <c r="BK209" s="322"/>
      <c r="BL209" s="322"/>
      <c r="BM209" s="322"/>
      <c r="BN209" s="322"/>
      <c r="BO209" s="322"/>
      <c r="BP209" s="322"/>
      <c r="BQ209" s="322"/>
      <c r="BR209" s="322"/>
    </row>
    <row r="210" spans="1:70" s="48" customFormat="1" ht="11.1" customHeight="1" x14ac:dyDescent="0.2">
      <c r="A210" s="46"/>
      <c r="B210" s="328"/>
      <c r="C210" s="329"/>
      <c r="D210" s="329"/>
      <c r="E210" s="46"/>
      <c r="G210" s="252" t="s">
        <v>438</v>
      </c>
      <c r="H210" s="252"/>
      <c r="I210" s="252"/>
      <c r="J210" s="252"/>
      <c r="K210" s="253" t="s">
        <v>199</v>
      </c>
      <c r="L210" s="254"/>
      <c r="M210" s="254"/>
      <c r="N210" s="254"/>
      <c r="O210" s="254"/>
      <c r="P210" s="254"/>
      <c r="Q210" s="254"/>
      <c r="R210" s="254"/>
      <c r="S210" s="254"/>
      <c r="T210" s="254"/>
      <c r="U210" s="254"/>
      <c r="V210" s="254"/>
      <c r="W210" s="254"/>
      <c r="X210" s="254"/>
      <c r="Y210" s="254"/>
      <c r="Z210" s="255" t="s">
        <v>52</v>
      </c>
      <c r="AA210" s="255"/>
      <c r="AB210" s="256">
        <v>128.72</v>
      </c>
      <c r="AC210" s="256"/>
      <c r="AD210" s="256"/>
      <c r="AE210" s="256"/>
      <c r="AF210" s="249">
        <v>12.84</v>
      </c>
      <c r="AG210" s="250"/>
      <c r="AH210" s="250"/>
      <c r="AI210" s="250"/>
      <c r="AJ210" s="251"/>
      <c r="AK210" s="330">
        <f t="shared" si="19"/>
        <v>1652.7647999999999</v>
      </c>
      <c r="AL210" s="330"/>
      <c r="AM210" s="330"/>
      <c r="AN210" s="330"/>
      <c r="AO210" s="330"/>
      <c r="AP210" s="330"/>
      <c r="AQ210" s="330"/>
      <c r="AR210" s="324">
        <f t="shared" si="20"/>
        <v>42.283900000000003</v>
      </c>
      <c r="AS210" s="324"/>
      <c r="AT210" s="322" t="s">
        <v>688</v>
      </c>
      <c r="AU210" s="322"/>
      <c r="AV210" s="322"/>
      <c r="AW210" s="322"/>
      <c r="AX210" s="322"/>
      <c r="AY210" s="322"/>
      <c r="AZ210" s="322"/>
      <c r="BA210" s="322"/>
      <c r="BB210" s="322"/>
      <c r="BC210" s="322"/>
      <c r="BD210" s="322"/>
      <c r="BE210" s="322"/>
      <c r="BF210" s="322"/>
      <c r="BG210" s="322"/>
      <c r="BH210" s="322"/>
      <c r="BI210" s="322"/>
      <c r="BJ210" s="322"/>
      <c r="BK210" s="322"/>
      <c r="BL210" s="322"/>
      <c r="BM210" s="322"/>
      <c r="BN210" s="322"/>
      <c r="BO210" s="322"/>
      <c r="BP210" s="322"/>
      <c r="BQ210" s="322"/>
      <c r="BR210" s="322"/>
    </row>
    <row r="211" spans="1:70" s="48" customFormat="1" ht="11.1" customHeight="1" x14ac:dyDescent="0.2">
      <c r="A211" s="46"/>
      <c r="B211" s="328"/>
      <c r="C211" s="329"/>
      <c r="D211" s="329"/>
      <c r="E211" s="46"/>
      <c r="G211" s="252" t="s">
        <v>439</v>
      </c>
      <c r="H211" s="252"/>
      <c r="I211" s="252"/>
      <c r="J211" s="252"/>
      <c r="K211" s="253" t="s">
        <v>200</v>
      </c>
      <c r="L211" s="254"/>
      <c r="M211" s="254"/>
      <c r="N211" s="254"/>
      <c r="O211" s="254"/>
      <c r="P211" s="254"/>
      <c r="Q211" s="254"/>
      <c r="R211" s="254"/>
      <c r="S211" s="254"/>
      <c r="T211" s="254"/>
      <c r="U211" s="254"/>
      <c r="V211" s="254"/>
      <c r="W211" s="254"/>
      <c r="X211" s="254"/>
      <c r="Y211" s="254"/>
      <c r="Z211" s="255" t="s">
        <v>52</v>
      </c>
      <c r="AA211" s="255"/>
      <c r="AB211" s="256">
        <v>3.65</v>
      </c>
      <c r="AC211" s="256"/>
      <c r="AD211" s="256"/>
      <c r="AE211" s="256"/>
      <c r="AF211" s="249">
        <v>7.4372933536936641</v>
      </c>
      <c r="AG211" s="250"/>
      <c r="AH211" s="250"/>
      <c r="AI211" s="250"/>
      <c r="AJ211" s="251"/>
      <c r="AK211" s="330">
        <f t="shared" si="19"/>
        <v>27.146120740981875</v>
      </c>
      <c r="AL211" s="330"/>
      <c r="AM211" s="330"/>
      <c r="AN211" s="330"/>
      <c r="AO211" s="330"/>
      <c r="AP211" s="330"/>
      <c r="AQ211" s="330"/>
      <c r="AR211" s="324">
        <f t="shared" si="20"/>
        <v>0.69450000000000001</v>
      </c>
      <c r="AS211" s="324"/>
      <c r="AT211" s="322" t="s">
        <v>689</v>
      </c>
      <c r="AU211" s="322"/>
      <c r="AV211" s="322"/>
      <c r="AW211" s="322"/>
      <c r="AX211" s="322"/>
      <c r="AY211" s="322"/>
      <c r="AZ211" s="322"/>
      <c r="BA211" s="322"/>
      <c r="BB211" s="322"/>
      <c r="BC211" s="322"/>
      <c r="BD211" s="322"/>
      <c r="BE211" s="322"/>
      <c r="BF211" s="322"/>
      <c r="BG211" s="322"/>
      <c r="BH211" s="322"/>
      <c r="BI211" s="322"/>
      <c r="BJ211" s="322"/>
      <c r="BK211" s="322"/>
      <c r="BL211" s="322"/>
      <c r="BM211" s="322"/>
      <c r="BN211" s="322"/>
      <c r="BO211" s="322"/>
      <c r="BP211" s="322"/>
      <c r="BQ211" s="322"/>
      <c r="BR211" s="322"/>
    </row>
    <row r="212" spans="1:70" s="48" customFormat="1" ht="11.1" hidden="1" customHeight="1" x14ac:dyDescent="0.2">
      <c r="A212" s="46"/>
      <c r="B212" s="328"/>
      <c r="C212" s="329"/>
      <c r="D212" s="329"/>
      <c r="E212" s="46"/>
      <c r="G212" s="252" t="s">
        <v>440</v>
      </c>
      <c r="H212" s="252"/>
      <c r="I212" s="252"/>
      <c r="J212" s="252"/>
      <c r="K212" s="253" t="s">
        <v>201</v>
      </c>
      <c r="L212" s="254"/>
      <c r="M212" s="254"/>
      <c r="N212" s="254"/>
      <c r="O212" s="254"/>
      <c r="P212" s="254"/>
      <c r="Q212" s="254"/>
      <c r="R212" s="254"/>
      <c r="S212" s="254"/>
      <c r="T212" s="254"/>
      <c r="U212" s="254"/>
      <c r="V212" s="254"/>
      <c r="W212" s="254"/>
      <c r="X212" s="254"/>
      <c r="Y212" s="254"/>
      <c r="Z212" s="255" t="s">
        <v>52</v>
      </c>
      <c r="AA212" s="255"/>
      <c r="AB212" s="256"/>
      <c r="AC212" s="256"/>
      <c r="AD212" s="256"/>
      <c r="AE212" s="256"/>
      <c r="AF212" s="249"/>
      <c r="AG212" s="250"/>
      <c r="AH212" s="250"/>
      <c r="AI212" s="250"/>
      <c r="AJ212" s="251"/>
      <c r="AK212" s="330">
        <f t="shared" si="19"/>
        <v>0</v>
      </c>
      <c r="AL212" s="330"/>
      <c r="AM212" s="330"/>
      <c r="AN212" s="330"/>
      <c r="AO212" s="330"/>
      <c r="AP212" s="330"/>
      <c r="AQ212" s="330"/>
      <c r="AR212" s="324">
        <f t="shared" si="20"/>
        <v>0</v>
      </c>
      <c r="AS212" s="324"/>
      <c r="AT212" s="323"/>
      <c r="AU212" s="323"/>
      <c r="AV212" s="323"/>
      <c r="AW212" s="323"/>
      <c r="AX212" s="323"/>
      <c r="AY212" s="323"/>
      <c r="AZ212" s="323"/>
      <c r="BA212" s="323"/>
      <c r="BB212" s="323"/>
      <c r="BC212" s="323"/>
      <c r="BD212" s="323"/>
      <c r="BE212" s="323"/>
      <c r="BF212" s="323"/>
      <c r="BG212" s="323"/>
      <c r="BH212" s="323"/>
      <c r="BI212" s="323"/>
      <c r="BJ212" s="323"/>
      <c r="BK212" s="323"/>
      <c r="BL212" s="323"/>
      <c r="BM212" s="323"/>
      <c r="BN212" s="323"/>
      <c r="BO212" s="323"/>
      <c r="BP212" s="323"/>
      <c r="BQ212" s="323"/>
      <c r="BR212" s="323"/>
    </row>
    <row r="213" spans="1:70" s="48" customFormat="1" ht="11.1" customHeight="1" x14ac:dyDescent="0.2">
      <c r="A213" s="46"/>
      <c r="B213" s="328"/>
      <c r="C213" s="329"/>
      <c r="D213" s="329"/>
      <c r="E213" s="46"/>
      <c r="G213" s="252" t="s">
        <v>441</v>
      </c>
      <c r="H213" s="252"/>
      <c r="I213" s="252"/>
      <c r="J213" s="252"/>
      <c r="K213" s="253" t="s">
        <v>202</v>
      </c>
      <c r="L213" s="254"/>
      <c r="M213" s="254"/>
      <c r="N213" s="254"/>
      <c r="O213" s="254"/>
      <c r="P213" s="254"/>
      <c r="Q213" s="254"/>
      <c r="R213" s="254"/>
      <c r="S213" s="254"/>
      <c r="T213" s="254"/>
      <c r="U213" s="254"/>
      <c r="V213" s="254"/>
      <c r="W213" s="254"/>
      <c r="X213" s="254"/>
      <c r="Y213" s="254"/>
      <c r="Z213" s="255" t="s">
        <v>52</v>
      </c>
      <c r="AA213" s="255"/>
      <c r="AB213" s="256">
        <v>2</v>
      </c>
      <c r="AC213" s="256"/>
      <c r="AD213" s="256"/>
      <c r="AE213" s="256"/>
      <c r="AF213" s="249">
        <v>22.61</v>
      </c>
      <c r="AG213" s="250"/>
      <c r="AH213" s="250"/>
      <c r="AI213" s="250"/>
      <c r="AJ213" s="251"/>
      <c r="AK213" s="330">
        <f t="shared" si="19"/>
        <v>45.22</v>
      </c>
      <c r="AL213" s="330"/>
      <c r="AM213" s="330"/>
      <c r="AN213" s="330"/>
      <c r="AO213" s="330"/>
      <c r="AP213" s="330"/>
      <c r="AQ213" s="330"/>
      <c r="AR213" s="324">
        <f t="shared" si="20"/>
        <v>1.1569</v>
      </c>
      <c r="AS213" s="324"/>
      <c r="AT213" s="322" t="s">
        <v>690</v>
      </c>
      <c r="AU213" s="322"/>
      <c r="AV213" s="322"/>
      <c r="AW213" s="322"/>
      <c r="AX213" s="322"/>
      <c r="AY213" s="322"/>
      <c r="AZ213" s="322"/>
      <c r="BA213" s="322"/>
      <c r="BB213" s="322"/>
      <c r="BC213" s="322"/>
      <c r="BD213" s="322"/>
      <c r="BE213" s="322"/>
      <c r="BF213" s="322"/>
      <c r="BG213" s="322"/>
      <c r="BH213" s="322"/>
      <c r="BI213" s="322"/>
      <c r="BJ213" s="322"/>
      <c r="BK213" s="322"/>
      <c r="BL213" s="322"/>
      <c r="BM213" s="322"/>
      <c r="BN213" s="322"/>
      <c r="BO213" s="322"/>
      <c r="BP213" s="322"/>
      <c r="BQ213" s="322"/>
      <c r="BR213" s="322"/>
    </row>
    <row r="214" spans="1:70" s="48" customFormat="1" ht="11.1" hidden="1" customHeight="1" x14ac:dyDescent="0.2">
      <c r="A214" s="46"/>
      <c r="B214" s="328"/>
      <c r="C214" s="329"/>
      <c r="D214" s="329"/>
      <c r="E214" s="46"/>
      <c r="G214" s="252" t="s">
        <v>442</v>
      </c>
      <c r="H214" s="252"/>
      <c r="I214" s="252"/>
      <c r="J214" s="252"/>
      <c r="K214" s="253" t="s">
        <v>203</v>
      </c>
      <c r="L214" s="254"/>
      <c r="M214" s="254"/>
      <c r="N214" s="254"/>
      <c r="O214" s="254"/>
      <c r="P214" s="254"/>
      <c r="Q214" s="254"/>
      <c r="R214" s="254"/>
      <c r="S214" s="254"/>
      <c r="T214" s="254"/>
      <c r="U214" s="254"/>
      <c r="V214" s="254"/>
      <c r="W214" s="254"/>
      <c r="X214" s="254"/>
      <c r="Y214" s="254"/>
      <c r="Z214" s="255" t="s">
        <v>52</v>
      </c>
      <c r="AA214" s="255"/>
      <c r="AB214" s="256"/>
      <c r="AC214" s="256"/>
      <c r="AD214" s="256"/>
      <c r="AE214" s="256"/>
      <c r="AF214" s="249"/>
      <c r="AG214" s="250"/>
      <c r="AH214" s="250"/>
      <c r="AI214" s="250"/>
      <c r="AJ214" s="251"/>
      <c r="AK214" s="330">
        <f t="shared" si="19"/>
        <v>0</v>
      </c>
      <c r="AL214" s="330"/>
      <c r="AM214" s="330"/>
      <c r="AN214" s="330"/>
      <c r="AO214" s="330"/>
      <c r="AP214" s="330"/>
      <c r="AQ214" s="330"/>
      <c r="AR214" s="324">
        <f t="shared" si="20"/>
        <v>0</v>
      </c>
      <c r="AS214" s="324"/>
      <c r="AT214" s="323"/>
      <c r="AU214" s="323"/>
      <c r="AV214" s="323"/>
      <c r="AW214" s="323"/>
      <c r="AX214" s="323"/>
      <c r="AY214" s="323"/>
      <c r="AZ214" s="323"/>
      <c r="BA214" s="323"/>
      <c r="BB214" s="323"/>
      <c r="BC214" s="323"/>
      <c r="BD214" s="323"/>
      <c r="BE214" s="323"/>
      <c r="BF214" s="323"/>
      <c r="BG214" s="323"/>
      <c r="BH214" s="323"/>
      <c r="BI214" s="323"/>
      <c r="BJ214" s="323"/>
      <c r="BK214" s="323"/>
      <c r="BL214" s="323"/>
      <c r="BM214" s="323"/>
      <c r="BN214" s="323"/>
      <c r="BO214" s="323"/>
      <c r="BP214" s="323"/>
      <c r="BQ214" s="323"/>
      <c r="BR214" s="323"/>
    </row>
    <row r="215" spans="1:70" s="48" customFormat="1" ht="11.1" hidden="1" customHeight="1" x14ac:dyDescent="0.2">
      <c r="A215" s="46"/>
      <c r="B215" s="30"/>
      <c r="C215" s="30"/>
      <c r="D215" s="30"/>
      <c r="E215" s="46"/>
      <c r="G215" s="252" t="s">
        <v>443</v>
      </c>
      <c r="H215" s="252"/>
      <c r="I215" s="252"/>
      <c r="J215" s="252"/>
      <c r="K215" s="321"/>
      <c r="L215" s="321"/>
      <c r="M215" s="321"/>
      <c r="N215" s="321"/>
      <c r="O215" s="321"/>
      <c r="P215" s="321"/>
      <c r="Q215" s="321"/>
      <c r="R215" s="321"/>
      <c r="S215" s="321"/>
      <c r="T215" s="321"/>
      <c r="U215" s="321"/>
      <c r="V215" s="321"/>
      <c r="W215" s="321"/>
      <c r="X215" s="321"/>
      <c r="Y215" s="321"/>
      <c r="Z215" s="322"/>
      <c r="AA215" s="322"/>
      <c r="AB215" s="256"/>
      <c r="AC215" s="256"/>
      <c r="AD215" s="256"/>
      <c r="AE215" s="256"/>
      <c r="AF215" s="256"/>
      <c r="AG215" s="256"/>
      <c r="AH215" s="256"/>
      <c r="AI215" s="256"/>
      <c r="AJ215" s="256"/>
      <c r="AK215" s="330">
        <f t="shared" si="19"/>
        <v>0</v>
      </c>
      <c r="AL215" s="330"/>
      <c r="AM215" s="330"/>
      <c r="AN215" s="330"/>
      <c r="AO215" s="330"/>
      <c r="AP215" s="330"/>
      <c r="AQ215" s="330"/>
      <c r="AR215" s="324">
        <f t="shared" si="20"/>
        <v>0</v>
      </c>
      <c r="AS215" s="324"/>
      <c r="AT215" s="323"/>
      <c r="AU215" s="323"/>
      <c r="AV215" s="323"/>
      <c r="AW215" s="323"/>
      <c r="AX215" s="323"/>
      <c r="AY215" s="323"/>
      <c r="AZ215" s="323"/>
      <c r="BA215" s="323"/>
      <c r="BB215" s="323"/>
      <c r="BC215" s="323"/>
      <c r="BD215" s="323"/>
      <c r="BE215" s="323"/>
      <c r="BF215" s="323"/>
      <c r="BG215" s="323"/>
      <c r="BH215" s="323"/>
      <c r="BI215" s="323"/>
      <c r="BJ215" s="323"/>
      <c r="BK215" s="323"/>
      <c r="BL215" s="323"/>
      <c r="BM215" s="323"/>
      <c r="BN215" s="323"/>
      <c r="BO215" s="323"/>
      <c r="BP215" s="323"/>
      <c r="BQ215" s="323"/>
      <c r="BR215" s="323"/>
    </row>
    <row r="216" spans="1:70" s="48" customFormat="1" ht="11.1" hidden="1" customHeight="1" x14ac:dyDescent="0.2">
      <c r="A216" s="46"/>
      <c r="B216" s="30"/>
      <c r="C216" s="30"/>
      <c r="D216" s="30"/>
      <c r="E216" s="46"/>
      <c r="G216" s="252" t="s">
        <v>444</v>
      </c>
      <c r="H216" s="252"/>
      <c r="I216" s="252"/>
      <c r="J216" s="252"/>
      <c r="K216" s="321"/>
      <c r="L216" s="321"/>
      <c r="M216" s="321"/>
      <c r="N216" s="321"/>
      <c r="O216" s="321"/>
      <c r="P216" s="321"/>
      <c r="Q216" s="321"/>
      <c r="R216" s="321"/>
      <c r="S216" s="321"/>
      <c r="T216" s="321"/>
      <c r="U216" s="321"/>
      <c r="V216" s="321"/>
      <c r="W216" s="321"/>
      <c r="X216" s="321"/>
      <c r="Y216" s="321"/>
      <c r="Z216" s="322"/>
      <c r="AA216" s="322"/>
      <c r="AB216" s="256"/>
      <c r="AC216" s="256"/>
      <c r="AD216" s="256"/>
      <c r="AE216" s="256"/>
      <c r="AF216" s="256"/>
      <c r="AG216" s="256"/>
      <c r="AH216" s="256"/>
      <c r="AI216" s="256"/>
      <c r="AJ216" s="256"/>
      <c r="AK216" s="330">
        <f t="shared" si="19"/>
        <v>0</v>
      </c>
      <c r="AL216" s="330"/>
      <c r="AM216" s="330"/>
      <c r="AN216" s="330"/>
      <c r="AO216" s="330"/>
      <c r="AP216" s="330"/>
      <c r="AQ216" s="330"/>
      <c r="AR216" s="324">
        <f t="shared" si="20"/>
        <v>0</v>
      </c>
      <c r="AS216" s="324"/>
      <c r="AT216" s="323"/>
      <c r="AU216" s="323"/>
      <c r="AV216" s="323"/>
      <c r="AW216" s="323"/>
      <c r="AX216" s="323"/>
      <c r="AY216" s="323"/>
      <c r="AZ216" s="323"/>
      <c r="BA216" s="323"/>
      <c r="BB216" s="323"/>
      <c r="BC216" s="323"/>
      <c r="BD216" s="323"/>
      <c r="BE216" s="323"/>
      <c r="BF216" s="323"/>
      <c r="BG216" s="323"/>
      <c r="BH216" s="323"/>
      <c r="BI216" s="323"/>
      <c r="BJ216" s="323"/>
      <c r="BK216" s="323"/>
      <c r="BL216" s="323"/>
      <c r="BM216" s="323"/>
      <c r="BN216" s="323"/>
      <c r="BO216" s="323"/>
      <c r="BP216" s="323"/>
      <c r="BQ216" s="323"/>
      <c r="BR216" s="323"/>
    </row>
    <row r="217" spans="1:70" s="48" customFormat="1" ht="11.1" customHeight="1" x14ac:dyDescent="0.2">
      <c r="A217" s="45"/>
      <c r="B217" s="30"/>
      <c r="C217" s="84">
        <f>C207+1</f>
        <v>30</v>
      </c>
      <c r="D217" s="30" t="s">
        <v>587</v>
      </c>
      <c r="E217" s="46" t="s">
        <v>299</v>
      </c>
      <c r="G217" s="325" t="s">
        <v>445</v>
      </c>
      <c r="H217" s="325"/>
      <c r="I217" s="325"/>
      <c r="J217" s="325"/>
      <c r="K217" s="326" t="s">
        <v>204</v>
      </c>
      <c r="L217" s="327"/>
      <c r="M217" s="327"/>
      <c r="N217" s="327"/>
      <c r="O217" s="327"/>
      <c r="P217" s="327"/>
      <c r="Q217" s="327"/>
      <c r="R217" s="327"/>
      <c r="S217" s="327"/>
      <c r="T217" s="327"/>
      <c r="U217" s="327"/>
      <c r="V217" s="327"/>
      <c r="W217" s="327"/>
      <c r="X217" s="327"/>
      <c r="Y217" s="327"/>
      <c r="Z217" s="327"/>
      <c r="AA217" s="327"/>
      <c r="AB217" s="327"/>
      <c r="AC217" s="327"/>
      <c r="AD217" s="327"/>
      <c r="AE217" s="327"/>
      <c r="AF217" s="327"/>
      <c r="AG217" s="327"/>
      <c r="AH217" s="327"/>
      <c r="AI217" s="327"/>
      <c r="AJ217" s="327"/>
      <c r="AK217" s="333">
        <f>MAX(0.000000001,SUM(AK218:AQ227))</f>
        <v>5293.7174999999997</v>
      </c>
      <c r="AL217" s="333"/>
      <c r="AM217" s="333"/>
      <c r="AN217" s="333"/>
      <c r="AO217" s="333"/>
      <c r="AP217" s="333"/>
      <c r="AQ217" s="333"/>
      <c r="AR217" s="333">
        <f>ROUND(AK217/$AK$277,6)*100</f>
        <v>8.5382999999999996</v>
      </c>
      <c r="AS217" s="333"/>
      <c r="AT217" s="332" t="s">
        <v>205</v>
      </c>
      <c r="AU217" s="332"/>
      <c r="AV217" s="332"/>
      <c r="AW217" s="332"/>
      <c r="AX217" s="332"/>
      <c r="AY217" s="332"/>
      <c r="AZ217" s="332"/>
      <c r="BA217" s="332"/>
      <c r="BB217" s="332"/>
      <c r="BC217" s="332"/>
      <c r="BD217" s="332"/>
      <c r="BE217" s="332"/>
      <c r="BF217" s="332"/>
      <c r="BG217" s="332"/>
      <c r="BH217" s="332"/>
      <c r="BI217" s="332"/>
      <c r="BJ217" s="332"/>
      <c r="BK217" s="332"/>
      <c r="BL217" s="332"/>
      <c r="BM217" s="332"/>
      <c r="BN217" s="332"/>
      <c r="BO217" s="332"/>
      <c r="BP217" s="332"/>
      <c r="BQ217" s="332"/>
      <c r="BR217" s="332"/>
    </row>
    <row r="218" spans="1:70" s="48" customFormat="1" ht="11.1" customHeight="1" x14ac:dyDescent="0.2">
      <c r="A218" s="46"/>
      <c r="B218" s="328"/>
      <c r="C218" s="329"/>
      <c r="D218" s="329"/>
      <c r="E218" s="46"/>
      <c r="G218" s="252" t="s">
        <v>446</v>
      </c>
      <c r="H218" s="252"/>
      <c r="I218" s="252"/>
      <c r="J218" s="252"/>
      <c r="K218" s="253" t="s">
        <v>206</v>
      </c>
      <c r="L218" s="254"/>
      <c r="M218" s="254"/>
      <c r="N218" s="254"/>
      <c r="O218" s="254"/>
      <c r="P218" s="254"/>
      <c r="Q218" s="254"/>
      <c r="R218" s="254"/>
      <c r="S218" s="254"/>
      <c r="T218" s="254"/>
      <c r="U218" s="254"/>
      <c r="V218" s="254"/>
      <c r="W218" s="254"/>
      <c r="X218" s="254"/>
      <c r="Y218" s="254"/>
      <c r="Z218" s="255" t="s">
        <v>52</v>
      </c>
      <c r="AA218" s="255"/>
      <c r="AB218" s="256">
        <v>29.95</v>
      </c>
      <c r="AC218" s="256"/>
      <c r="AD218" s="256"/>
      <c r="AE218" s="256"/>
      <c r="AF218" s="249">
        <v>70.099999999999994</v>
      </c>
      <c r="AG218" s="250"/>
      <c r="AH218" s="250"/>
      <c r="AI218" s="250"/>
      <c r="AJ218" s="251"/>
      <c r="AK218" s="330">
        <f t="shared" ref="AK218:AK227" si="21">AB218*AF218</f>
        <v>2099.4949999999999</v>
      </c>
      <c r="AL218" s="330"/>
      <c r="AM218" s="330"/>
      <c r="AN218" s="330"/>
      <c r="AO218" s="330"/>
      <c r="AP218" s="330"/>
      <c r="AQ218" s="330"/>
      <c r="AR218" s="324">
        <f t="shared" ref="AR218:AR227" si="22">ROUND(AK218/$AK$217,6)*100</f>
        <v>39.6601</v>
      </c>
      <c r="AS218" s="324"/>
      <c r="AT218" s="322" t="s">
        <v>691</v>
      </c>
      <c r="AU218" s="322"/>
      <c r="AV218" s="322"/>
      <c r="AW218" s="322"/>
      <c r="AX218" s="322"/>
      <c r="AY218" s="322"/>
      <c r="AZ218" s="322"/>
      <c r="BA218" s="322"/>
      <c r="BB218" s="322"/>
      <c r="BC218" s="322"/>
      <c r="BD218" s="322"/>
      <c r="BE218" s="322"/>
      <c r="BF218" s="322"/>
      <c r="BG218" s="322"/>
      <c r="BH218" s="322"/>
      <c r="BI218" s="322"/>
      <c r="BJ218" s="322"/>
      <c r="BK218" s="322"/>
      <c r="BL218" s="322"/>
      <c r="BM218" s="322"/>
      <c r="BN218" s="322"/>
      <c r="BO218" s="322"/>
      <c r="BP218" s="322"/>
      <c r="BQ218" s="322"/>
      <c r="BR218" s="322"/>
    </row>
    <row r="219" spans="1:70" s="48" customFormat="1" ht="11.1" customHeight="1" x14ac:dyDescent="0.2">
      <c r="A219" s="46"/>
      <c r="B219" s="328"/>
      <c r="C219" s="329"/>
      <c r="D219" s="329"/>
      <c r="E219" s="46"/>
      <c r="G219" s="252" t="s">
        <v>447</v>
      </c>
      <c r="H219" s="252"/>
      <c r="I219" s="252"/>
      <c r="J219" s="252"/>
      <c r="K219" s="253" t="s">
        <v>185</v>
      </c>
      <c r="L219" s="254"/>
      <c r="M219" s="254"/>
      <c r="N219" s="254"/>
      <c r="O219" s="254"/>
      <c r="P219" s="254"/>
      <c r="Q219" s="254"/>
      <c r="R219" s="254"/>
      <c r="S219" s="254"/>
      <c r="T219" s="254"/>
      <c r="U219" s="254"/>
      <c r="V219" s="254"/>
      <c r="W219" s="254"/>
      <c r="X219" s="254"/>
      <c r="Y219" s="254"/>
      <c r="Z219" s="255" t="s">
        <v>52</v>
      </c>
      <c r="AA219" s="255"/>
      <c r="AB219" s="256">
        <v>29.95</v>
      </c>
      <c r="AC219" s="256"/>
      <c r="AD219" s="256"/>
      <c r="AE219" s="256"/>
      <c r="AF219" s="249">
        <v>50.99</v>
      </c>
      <c r="AG219" s="250"/>
      <c r="AH219" s="250"/>
      <c r="AI219" s="250"/>
      <c r="AJ219" s="251"/>
      <c r="AK219" s="330">
        <f t="shared" si="21"/>
        <v>1527.1505</v>
      </c>
      <c r="AL219" s="330"/>
      <c r="AM219" s="330"/>
      <c r="AN219" s="330"/>
      <c r="AO219" s="330"/>
      <c r="AP219" s="330"/>
      <c r="AQ219" s="330"/>
      <c r="AR219" s="324">
        <f t="shared" si="22"/>
        <v>28.848400000000002</v>
      </c>
      <c r="AS219" s="324"/>
      <c r="AT219" s="322" t="s">
        <v>692</v>
      </c>
      <c r="AU219" s="322"/>
      <c r="AV219" s="322"/>
      <c r="AW219" s="322"/>
      <c r="AX219" s="322"/>
      <c r="AY219" s="322"/>
      <c r="AZ219" s="322"/>
      <c r="BA219" s="322"/>
      <c r="BB219" s="322"/>
      <c r="BC219" s="322"/>
      <c r="BD219" s="322"/>
      <c r="BE219" s="322"/>
      <c r="BF219" s="322"/>
      <c r="BG219" s="322"/>
      <c r="BH219" s="322"/>
      <c r="BI219" s="322"/>
      <c r="BJ219" s="322"/>
      <c r="BK219" s="322"/>
      <c r="BL219" s="322"/>
      <c r="BM219" s="322"/>
      <c r="BN219" s="322"/>
      <c r="BO219" s="322"/>
      <c r="BP219" s="322"/>
      <c r="BQ219" s="322"/>
      <c r="BR219" s="322"/>
    </row>
    <row r="220" spans="1:70" s="48" customFormat="1" ht="11.1" hidden="1" customHeight="1" x14ac:dyDescent="0.2">
      <c r="A220" s="46"/>
      <c r="B220" s="328"/>
      <c r="C220" s="329"/>
      <c r="D220" s="329"/>
      <c r="E220" s="46"/>
      <c r="G220" s="252" t="s">
        <v>448</v>
      </c>
      <c r="H220" s="252"/>
      <c r="I220" s="252"/>
      <c r="J220" s="252"/>
      <c r="K220" s="253" t="s">
        <v>207</v>
      </c>
      <c r="L220" s="254"/>
      <c r="M220" s="254"/>
      <c r="N220" s="254"/>
      <c r="O220" s="254"/>
      <c r="P220" s="254"/>
      <c r="Q220" s="254"/>
      <c r="R220" s="254"/>
      <c r="S220" s="254"/>
      <c r="T220" s="254"/>
      <c r="U220" s="254"/>
      <c r="V220" s="254"/>
      <c r="W220" s="254"/>
      <c r="X220" s="254"/>
      <c r="Y220" s="254"/>
      <c r="Z220" s="255" t="s">
        <v>52</v>
      </c>
      <c r="AA220" s="255"/>
      <c r="AB220" s="256"/>
      <c r="AC220" s="256"/>
      <c r="AD220" s="256"/>
      <c r="AE220" s="256"/>
      <c r="AF220" s="249"/>
      <c r="AG220" s="250"/>
      <c r="AH220" s="250"/>
      <c r="AI220" s="250"/>
      <c r="AJ220" s="251"/>
      <c r="AK220" s="330">
        <f t="shared" si="21"/>
        <v>0</v>
      </c>
      <c r="AL220" s="330"/>
      <c r="AM220" s="330"/>
      <c r="AN220" s="330"/>
      <c r="AO220" s="330"/>
      <c r="AP220" s="330"/>
      <c r="AQ220" s="330"/>
      <c r="AR220" s="324">
        <f t="shared" si="22"/>
        <v>0</v>
      </c>
      <c r="AS220" s="324"/>
      <c r="AT220" s="323"/>
      <c r="AU220" s="323"/>
      <c r="AV220" s="323"/>
      <c r="AW220" s="323"/>
      <c r="AX220" s="323"/>
      <c r="AY220" s="323"/>
      <c r="AZ220" s="323"/>
      <c r="BA220" s="323"/>
      <c r="BB220" s="323"/>
      <c r="BC220" s="323"/>
      <c r="BD220" s="323"/>
      <c r="BE220" s="323"/>
      <c r="BF220" s="323"/>
      <c r="BG220" s="323"/>
      <c r="BH220" s="323"/>
      <c r="BI220" s="323"/>
      <c r="BJ220" s="323"/>
      <c r="BK220" s="323"/>
      <c r="BL220" s="323"/>
      <c r="BM220" s="323"/>
      <c r="BN220" s="323"/>
      <c r="BO220" s="323"/>
      <c r="BP220" s="323"/>
      <c r="BQ220" s="323"/>
      <c r="BR220" s="323"/>
    </row>
    <row r="221" spans="1:70" s="48" customFormat="1" ht="11.1" customHeight="1" x14ac:dyDescent="0.2">
      <c r="A221" s="46"/>
      <c r="B221" s="328"/>
      <c r="C221" s="329"/>
      <c r="D221" s="329"/>
      <c r="E221" s="46"/>
      <c r="G221" s="252" t="s">
        <v>449</v>
      </c>
      <c r="H221" s="252"/>
      <c r="I221" s="252"/>
      <c r="J221" s="252"/>
      <c r="K221" s="253" t="s">
        <v>208</v>
      </c>
      <c r="L221" s="254"/>
      <c r="M221" s="254"/>
      <c r="N221" s="254"/>
      <c r="O221" s="254"/>
      <c r="P221" s="254"/>
      <c r="Q221" s="254"/>
      <c r="R221" s="254"/>
      <c r="S221" s="254"/>
      <c r="T221" s="254"/>
      <c r="U221" s="254"/>
      <c r="V221" s="254"/>
      <c r="W221" s="254"/>
      <c r="X221" s="254"/>
      <c r="Y221" s="254"/>
      <c r="Z221" s="255" t="s">
        <v>52</v>
      </c>
      <c r="AA221" s="255"/>
      <c r="AB221" s="256">
        <v>25.6</v>
      </c>
      <c r="AC221" s="256"/>
      <c r="AD221" s="256"/>
      <c r="AE221" s="256"/>
      <c r="AF221" s="249">
        <v>65.12</v>
      </c>
      <c r="AG221" s="250"/>
      <c r="AH221" s="250"/>
      <c r="AI221" s="250"/>
      <c r="AJ221" s="251"/>
      <c r="AK221" s="330">
        <f t="shared" si="21"/>
        <v>1667.0720000000001</v>
      </c>
      <c r="AL221" s="330"/>
      <c r="AM221" s="330"/>
      <c r="AN221" s="330"/>
      <c r="AO221" s="330"/>
      <c r="AP221" s="330"/>
      <c r="AQ221" s="330"/>
      <c r="AR221" s="324">
        <f t="shared" si="22"/>
        <v>31.491499999999998</v>
      </c>
      <c r="AS221" s="324"/>
      <c r="AT221" s="322" t="s">
        <v>721</v>
      </c>
      <c r="AU221" s="322"/>
      <c r="AV221" s="322"/>
      <c r="AW221" s="322"/>
      <c r="AX221" s="322"/>
      <c r="AY221" s="322"/>
      <c r="AZ221" s="322"/>
      <c r="BA221" s="322"/>
      <c r="BB221" s="322"/>
      <c r="BC221" s="322"/>
      <c r="BD221" s="322"/>
      <c r="BE221" s="322"/>
      <c r="BF221" s="322"/>
      <c r="BG221" s="322"/>
      <c r="BH221" s="322"/>
      <c r="BI221" s="322"/>
      <c r="BJ221" s="322"/>
      <c r="BK221" s="322"/>
      <c r="BL221" s="322"/>
      <c r="BM221" s="322"/>
      <c r="BN221" s="322"/>
      <c r="BO221" s="322"/>
      <c r="BP221" s="322"/>
      <c r="BQ221" s="322"/>
      <c r="BR221" s="322"/>
    </row>
    <row r="222" spans="1:70" s="48" customFormat="1" ht="11.1" hidden="1" customHeight="1" x14ac:dyDescent="0.2">
      <c r="A222" s="46"/>
      <c r="B222" s="328"/>
      <c r="C222" s="329"/>
      <c r="D222" s="329"/>
      <c r="E222" s="46"/>
      <c r="G222" s="252" t="s">
        <v>450</v>
      </c>
      <c r="H222" s="252"/>
      <c r="I222" s="252"/>
      <c r="J222" s="252"/>
      <c r="K222" s="253" t="s">
        <v>191</v>
      </c>
      <c r="L222" s="254"/>
      <c r="M222" s="254"/>
      <c r="N222" s="254"/>
      <c r="O222" s="254"/>
      <c r="P222" s="254"/>
      <c r="Q222" s="254"/>
      <c r="R222" s="254"/>
      <c r="S222" s="254"/>
      <c r="T222" s="254"/>
      <c r="U222" s="254"/>
      <c r="V222" s="254"/>
      <c r="W222" s="254"/>
      <c r="X222" s="254"/>
      <c r="Y222" s="254"/>
      <c r="Z222" s="255" t="s">
        <v>52</v>
      </c>
      <c r="AA222" s="255"/>
      <c r="AB222" s="256"/>
      <c r="AC222" s="256"/>
      <c r="AD222" s="256"/>
      <c r="AE222" s="256"/>
      <c r="AF222" s="249"/>
      <c r="AG222" s="250"/>
      <c r="AH222" s="250"/>
      <c r="AI222" s="250"/>
      <c r="AJ222" s="251"/>
      <c r="AK222" s="330">
        <f t="shared" si="21"/>
        <v>0</v>
      </c>
      <c r="AL222" s="330"/>
      <c r="AM222" s="330"/>
      <c r="AN222" s="330"/>
      <c r="AO222" s="330"/>
      <c r="AP222" s="330"/>
      <c r="AQ222" s="330"/>
      <c r="AR222" s="324">
        <f t="shared" si="22"/>
        <v>0</v>
      </c>
      <c r="AS222" s="324"/>
      <c r="AT222" s="323"/>
      <c r="AU222" s="323"/>
      <c r="AV222" s="323"/>
      <c r="AW222" s="323"/>
      <c r="AX222" s="323"/>
      <c r="AY222" s="323"/>
      <c r="AZ222" s="323"/>
      <c r="BA222" s="323"/>
      <c r="BB222" s="323"/>
      <c r="BC222" s="323"/>
      <c r="BD222" s="323"/>
      <c r="BE222" s="323"/>
      <c r="BF222" s="323"/>
      <c r="BG222" s="323"/>
      <c r="BH222" s="323"/>
      <c r="BI222" s="323"/>
      <c r="BJ222" s="323"/>
      <c r="BK222" s="323"/>
      <c r="BL222" s="323"/>
      <c r="BM222" s="323"/>
      <c r="BN222" s="323"/>
      <c r="BO222" s="323"/>
      <c r="BP222" s="323"/>
      <c r="BQ222" s="323"/>
      <c r="BR222" s="323"/>
    </row>
    <row r="223" spans="1:70" s="48" customFormat="1" ht="11.1" hidden="1" customHeight="1" x14ac:dyDescent="0.2">
      <c r="A223" s="46"/>
      <c r="B223" s="328"/>
      <c r="C223" s="329"/>
      <c r="D223" s="329"/>
      <c r="E223" s="46"/>
      <c r="G223" s="252" t="s">
        <v>451</v>
      </c>
      <c r="H223" s="252"/>
      <c r="I223" s="252"/>
      <c r="J223" s="252"/>
      <c r="K223" s="253" t="s">
        <v>209</v>
      </c>
      <c r="L223" s="254"/>
      <c r="M223" s="254"/>
      <c r="N223" s="254"/>
      <c r="O223" s="254"/>
      <c r="P223" s="254"/>
      <c r="Q223" s="254"/>
      <c r="R223" s="254"/>
      <c r="S223" s="254"/>
      <c r="T223" s="254"/>
      <c r="U223" s="254"/>
      <c r="V223" s="254"/>
      <c r="W223" s="254"/>
      <c r="X223" s="254"/>
      <c r="Y223" s="254"/>
      <c r="Z223" s="255" t="s">
        <v>52</v>
      </c>
      <c r="AA223" s="255"/>
      <c r="AB223" s="256"/>
      <c r="AC223" s="256"/>
      <c r="AD223" s="256"/>
      <c r="AE223" s="256"/>
      <c r="AF223" s="249"/>
      <c r="AG223" s="250"/>
      <c r="AH223" s="250"/>
      <c r="AI223" s="250"/>
      <c r="AJ223" s="251"/>
      <c r="AK223" s="330">
        <f t="shared" si="21"/>
        <v>0</v>
      </c>
      <c r="AL223" s="330"/>
      <c r="AM223" s="330"/>
      <c r="AN223" s="330"/>
      <c r="AO223" s="330"/>
      <c r="AP223" s="330"/>
      <c r="AQ223" s="330"/>
      <c r="AR223" s="324">
        <f t="shared" si="22"/>
        <v>0</v>
      </c>
      <c r="AS223" s="324"/>
      <c r="AT223" s="323"/>
      <c r="AU223" s="323"/>
      <c r="AV223" s="323"/>
      <c r="AW223" s="323"/>
      <c r="AX223" s="323"/>
      <c r="AY223" s="323"/>
      <c r="AZ223" s="323"/>
      <c r="BA223" s="323"/>
      <c r="BB223" s="323"/>
      <c r="BC223" s="323"/>
      <c r="BD223" s="323"/>
      <c r="BE223" s="323"/>
      <c r="BF223" s="323"/>
      <c r="BG223" s="323"/>
      <c r="BH223" s="323"/>
      <c r="BI223" s="323"/>
      <c r="BJ223" s="323"/>
      <c r="BK223" s="323"/>
      <c r="BL223" s="323"/>
      <c r="BM223" s="323"/>
      <c r="BN223" s="323"/>
      <c r="BO223" s="323"/>
      <c r="BP223" s="323"/>
      <c r="BQ223" s="323"/>
      <c r="BR223" s="323"/>
    </row>
    <row r="224" spans="1:70" s="48" customFormat="1" ht="11.1" hidden="1" customHeight="1" x14ac:dyDescent="0.2">
      <c r="A224" s="46"/>
      <c r="B224" s="328"/>
      <c r="C224" s="329"/>
      <c r="D224" s="329"/>
      <c r="E224" s="46"/>
      <c r="G224" s="252" t="s">
        <v>452</v>
      </c>
      <c r="H224" s="252"/>
      <c r="I224" s="252"/>
      <c r="J224" s="252"/>
      <c r="K224" s="253" t="s">
        <v>210</v>
      </c>
      <c r="L224" s="254"/>
      <c r="M224" s="254"/>
      <c r="N224" s="254"/>
      <c r="O224" s="254"/>
      <c r="P224" s="254"/>
      <c r="Q224" s="254"/>
      <c r="R224" s="254"/>
      <c r="S224" s="254"/>
      <c r="T224" s="254"/>
      <c r="U224" s="254"/>
      <c r="V224" s="254"/>
      <c r="W224" s="254"/>
      <c r="X224" s="254"/>
      <c r="Y224" s="254"/>
      <c r="Z224" s="255" t="s">
        <v>52</v>
      </c>
      <c r="AA224" s="255"/>
      <c r="AB224" s="256"/>
      <c r="AC224" s="256"/>
      <c r="AD224" s="256"/>
      <c r="AE224" s="256"/>
      <c r="AF224" s="249"/>
      <c r="AG224" s="250"/>
      <c r="AH224" s="250"/>
      <c r="AI224" s="250"/>
      <c r="AJ224" s="251"/>
      <c r="AK224" s="330">
        <f t="shared" si="21"/>
        <v>0</v>
      </c>
      <c r="AL224" s="330"/>
      <c r="AM224" s="330"/>
      <c r="AN224" s="330"/>
      <c r="AO224" s="330"/>
      <c r="AP224" s="330"/>
      <c r="AQ224" s="330"/>
      <c r="AR224" s="324">
        <f t="shared" si="22"/>
        <v>0</v>
      </c>
      <c r="AS224" s="324"/>
      <c r="AT224" s="323"/>
      <c r="AU224" s="323"/>
      <c r="AV224" s="323"/>
      <c r="AW224" s="323"/>
      <c r="AX224" s="323"/>
      <c r="AY224" s="323"/>
      <c r="AZ224" s="323"/>
      <c r="BA224" s="323"/>
      <c r="BB224" s="323"/>
      <c r="BC224" s="323"/>
      <c r="BD224" s="323"/>
      <c r="BE224" s="323"/>
      <c r="BF224" s="323"/>
      <c r="BG224" s="323"/>
      <c r="BH224" s="323"/>
      <c r="BI224" s="323"/>
      <c r="BJ224" s="323"/>
      <c r="BK224" s="323"/>
      <c r="BL224" s="323"/>
      <c r="BM224" s="323"/>
      <c r="BN224" s="323"/>
      <c r="BO224" s="323"/>
      <c r="BP224" s="323"/>
      <c r="BQ224" s="323"/>
      <c r="BR224" s="323"/>
    </row>
    <row r="225" spans="1:255" s="48" customFormat="1" ht="11.1" hidden="1" customHeight="1" x14ac:dyDescent="0.2">
      <c r="A225" s="46"/>
      <c r="B225" s="328"/>
      <c r="C225" s="329"/>
      <c r="D225" s="329"/>
      <c r="E225" s="46"/>
      <c r="G225" s="252" t="s">
        <v>453</v>
      </c>
      <c r="H225" s="252"/>
      <c r="I225" s="252"/>
      <c r="J225" s="252"/>
      <c r="K225" s="253" t="s">
        <v>187</v>
      </c>
      <c r="L225" s="254"/>
      <c r="M225" s="254"/>
      <c r="N225" s="254"/>
      <c r="O225" s="254"/>
      <c r="P225" s="254"/>
      <c r="Q225" s="254"/>
      <c r="R225" s="254"/>
      <c r="S225" s="254"/>
      <c r="T225" s="254"/>
      <c r="U225" s="254"/>
      <c r="V225" s="254"/>
      <c r="W225" s="254"/>
      <c r="X225" s="254"/>
      <c r="Y225" s="254"/>
      <c r="Z225" s="255" t="s">
        <v>52</v>
      </c>
      <c r="AA225" s="255"/>
      <c r="AB225" s="256"/>
      <c r="AC225" s="256"/>
      <c r="AD225" s="256"/>
      <c r="AE225" s="256"/>
      <c r="AF225" s="249"/>
      <c r="AG225" s="250"/>
      <c r="AH225" s="250"/>
      <c r="AI225" s="250"/>
      <c r="AJ225" s="251"/>
      <c r="AK225" s="330">
        <f t="shared" si="21"/>
        <v>0</v>
      </c>
      <c r="AL225" s="330"/>
      <c r="AM225" s="330"/>
      <c r="AN225" s="330"/>
      <c r="AO225" s="330"/>
      <c r="AP225" s="330"/>
      <c r="AQ225" s="330"/>
      <c r="AR225" s="324">
        <f t="shared" si="22"/>
        <v>0</v>
      </c>
      <c r="AS225" s="324"/>
      <c r="AT225" s="323"/>
      <c r="AU225" s="323"/>
      <c r="AV225" s="323"/>
      <c r="AW225" s="323"/>
      <c r="AX225" s="323"/>
      <c r="AY225" s="323"/>
      <c r="AZ225" s="323"/>
      <c r="BA225" s="323"/>
      <c r="BB225" s="323"/>
      <c r="BC225" s="323"/>
      <c r="BD225" s="323"/>
      <c r="BE225" s="323"/>
      <c r="BF225" s="323"/>
      <c r="BG225" s="323"/>
      <c r="BH225" s="323"/>
      <c r="BI225" s="323"/>
      <c r="BJ225" s="323"/>
      <c r="BK225" s="323"/>
      <c r="BL225" s="323"/>
      <c r="BM225" s="323"/>
      <c r="BN225" s="323"/>
      <c r="BO225" s="323"/>
      <c r="BP225" s="323"/>
      <c r="BQ225" s="323"/>
      <c r="BR225" s="323"/>
    </row>
    <row r="226" spans="1:255" s="48" customFormat="1" ht="11.1" hidden="1" customHeight="1" x14ac:dyDescent="0.2">
      <c r="A226" s="46"/>
      <c r="B226" s="30"/>
      <c r="C226" s="30"/>
      <c r="D226" s="30"/>
      <c r="E226" s="46"/>
      <c r="G226" s="252" t="s">
        <v>454</v>
      </c>
      <c r="H226" s="252"/>
      <c r="I226" s="252"/>
      <c r="J226" s="252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321"/>
      <c r="Y226" s="321"/>
      <c r="Z226" s="322"/>
      <c r="AA226" s="322"/>
      <c r="AB226" s="256"/>
      <c r="AC226" s="256"/>
      <c r="AD226" s="256"/>
      <c r="AE226" s="256"/>
      <c r="AF226" s="256"/>
      <c r="AG226" s="256"/>
      <c r="AH226" s="256"/>
      <c r="AI226" s="256"/>
      <c r="AJ226" s="256"/>
      <c r="AK226" s="330">
        <f t="shared" si="21"/>
        <v>0</v>
      </c>
      <c r="AL226" s="330"/>
      <c r="AM226" s="330"/>
      <c r="AN226" s="330"/>
      <c r="AO226" s="330"/>
      <c r="AP226" s="330"/>
      <c r="AQ226" s="330"/>
      <c r="AR226" s="324">
        <f t="shared" si="22"/>
        <v>0</v>
      </c>
      <c r="AS226" s="324"/>
      <c r="AT226" s="323"/>
      <c r="AU226" s="323"/>
      <c r="AV226" s="323"/>
      <c r="AW226" s="323"/>
      <c r="AX226" s="323"/>
      <c r="AY226" s="323"/>
      <c r="AZ226" s="323"/>
      <c r="BA226" s="323"/>
      <c r="BB226" s="323"/>
      <c r="BC226" s="323"/>
      <c r="BD226" s="323"/>
      <c r="BE226" s="323"/>
      <c r="BF226" s="323"/>
      <c r="BG226" s="323"/>
      <c r="BH226" s="323"/>
      <c r="BI226" s="323"/>
      <c r="BJ226" s="323"/>
      <c r="BK226" s="323"/>
      <c r="BL226" s="323"/>
      <c r="BM226" s="323"/>
      <c r="BN226" s="323"/>
      <c r="BO226" s="323"/>
      <c r="BP226" s="323"/>
      <c r="BQ226" s="323"/>
      <c r="BR226" s="323"/>
    </row>
    <row r="227" spans="1:255" s="48" customFormat="1" ht="11.1" hidden="1" customHeight="1" x14ac:dyDescent="0.2">
      <c r="A227" s="46"/>
      <c r="B227" s="30"/>
      <c r="C227" s="30"/>
      <c r="D227" s="30"/>
      <c r="E227" s="46"/>
      <c r="G227" s="252" t="s">
        <v>455</v>
      </c>
      <c r="H227" s="252"/>
      <c r="I227" s="252"/>
      <c r="J227" s="252"/>
      <c r="K227" s="321"/>
      <c r="L227" s="321"/>
      <c r="M227" s="321"/>
      <c r="N227" s="321"/>
      <c r="O227" s="321"/>
      <c r="P227" s="321"/>
      <c r="Q227" s="321"/>
      <c r="R227" s="321"/>
      <c r="S227" s="321"/>
      <c r="T227" s="321"/>
      <c r="U227" s="321"/>
      <c r="V227" s="321"/>
      <c r="W227" s="321"/>
      <c r="X227" s="321"/>
      <c r="Y227" s="321"/>
      <c r="Z227" s="322"/>
      <c r="AA227" s="322"/>
      <c r="AB227" s="256"/>
      <c r="AC227" s="256"/>
      <c r="AD227" s="256"/>
      <c r="AE227" s="256"/>
      <c r="AF227" s="184"/>
      <c r="AG227" s="184"/>
      <c r="AH227" s="184"/>
      <c r="AI227" s="184"/>
      <c r="AJ227" s="184"/>
      <c r="AK227" s="330">
        <f t="shared" si="21"/>
        <v>0</v>
      </c>
      <c r="AL227" s="330"/>
      <c r="AM227" s="330"/>
      <c r="AN227" s="330"/>
      <c r="AO227" s="330"/>
      <c r="AP227" s="330"/>
      <c r="AQ227" s="330"/>
      <c r="AR227" s="324">
        <f t="shared" si="22"/>
        <v>0</v>
      </c>
      <c r="AS227" s="324"/>
      <c r="AT227" s="323"/>
      <c r="AU227" s="323"/>
      <c r="AV227" s="323"/>
      <c r="AW227" s="323"/>
      <c r="AX227" s="323"/>
      <c r="AY227" s="323"/>
      <c r="AZ227" s="323"/>
      <c r="BA227" s="323"/>
      <c r="BB227" s="323"/>
      <c r="BC227" s="323"/>
      <c r="BD227" s="323"/>
      <c r="BE227" s="323"/>
      <c r="BF227" s="323"/>
      <c r="BG227" s="323"/>
      <c r="BH227" s="323"/>
      <c r="BI227" s="323"/>
      <c r="BJ227" s="323"/>
      <c r="BK227" s="323"/>
      <c r="BL227" s="323"/>
      <c r="BM227" s="323"/>
      <c r="BN227" s="323"/>
      <c r="BO227" s="323"/>
      <c r="BP227" s="323"/>
      <c r="BQ227" s="323"/>
      <c r="BR227" s="323"/>
    </row>
    <row r="228" spans="1:255" s="48" customFormat="1" ht="11.1" customHeight="1" x14ac:dyDescent="0.2">
      <c r="A228" s="45"/>
      <c r="B228" s="30"/>
      <c r="C228" s="84">
        <f>C217+1</f>
        <v>31</v>
      </c>
      <c r="D228" s="30" t="s">
        <v>587</v>
      </c>
      <c r="E228" s="46" t="s">
        <v>299</v>
      </c>
      <c r="G228" s="325" t="s">
        <v>456</v>
      </c>
      <c r="H228" s="325"/>
      <c r="I228" s="325"/>
      <c r="J228" s="325"/>
      <c r="K228" s="326" t="s">
        <v>211</v>
      </c>
      <c r="L228" s="327"/>
      <c r="M228" s="327"/>
      <c r="N228" s="327"/>
      <c r="O228" s="327"/>
      <c r="P228" s="327"/>
      <c r="Q228" s="327"/>
      <c r="R228" s="327"/>
      <c r="S228" s="327"/>
      <c r="T228" s="327"/>
      <c r="U228" s="327"/>
      <c r="V228" s="327"/>
      <c r="W228" s="327"/>
      <c r="X228" s="327"/>
      <c r="Y228" s="327"/>
      <c r="Z228" s="327"/>
      <c r="AA228" s="327"/>
      <c r="AB228" s="327"/>
      <c r="AC228" s="327"/>
      <c r="AD228" s="327"/>
      <c r="AE228" s="327"/>
      <c r="AF228" s="327"/>
      <c r="AG228" s="327"/>
      <c r="AH228" s="327"/>
      <c r="AI228" s="327"/>
      <c r="AJ228" s="327"/>
      <c r="AK228" s="333">
        <f>MAX(0.000000001,SUM(AK229:AQ233))</f>
        <v>720.19100000000003</v>
      </c>
      <c r="AL228" s="333"/>
      <c r="AM228" s="333"/>
      <c r="AN228" s="333"/>
      <c r="AO228" s="333"/>
      <c r="AP228" s="333"/>
      <c r="AQ228" s="333"/>
      <c r="AR228" s="333">
        <f>ROUND(AK228/$AK$277,6)*100</f>
        <v>1.1616</v>
      </c>
      <c r="AS228" s="333"/>
      <c r="AT228" s="332" t="s">
        <v>35</v>
      </c>
      <c r="AU228" s="332"/>
      <c r="AV228" s="332"/>
      <c r="AW228" s="332"/>
      <c r="AX228" s="332"/>
      <c r="AY228" s="332"/>
      <c r="AZ228" s="332"/>
      <c r="BA228" s="332"/>
      <c r="BB228" s="332"/>
      <c r="BC228" s="332"/>
      <c r="BD228" s="332"/>
      <c r="BE228" s="332"/>
      <c r="BF228" s="332"/>
      <c r="BG228" s="332"/>
      <c r="BH228" s="332"/>
      <c r="BI228" s="332"/>
      <c r="BJ228" s="332"/>
      <c r="BK228" s="332"/>
      <c r="BL228" s="332"/>
      <c r="BM228" s="332"/>
      <c r="BN228" s="332"/>
      <c r="BO228" s="332"/>
      <c r="BP228" s="332"/>
      <c r="BQ228" s="332"/>
      <c r="BR228" s="332"/>
    </row>
    <row r="229" spans="1:255" s="48" customFormat="1" ht="11.1" customHeight="1" x14ac:dyDescent="0.2">
      <c r="A229" s="46"/>
      <c r="B229" s="328"/>
      <c r="C229" s="329"/>
      <c r="D229" s="329"/>
      <c r="E229" s="46"/>
      <c r="G229" s="252" t="s">
        <v>457</v>
      </c>
      <c r="H229" s="252"/>
      <c r="I229" s="252"/>
      <c r="J229" s="252"/>
      <c r="K229" s="253" t="s">
        <v>212</v>
      </c>
      <c r="L229" s="254"/>
      <c r="M229" s="254"/>
      <c r="N229" s="254"/>
      <c r="O229" s="254"/>
      <c r="P229" s="254"/>
      <c r="Q229" s="254"/>
      <c r="R229" s="254"/>
      <c r="S229" s="254"/>
      <c r="T229" s="254"/>
      <c r="U229" s="254"/>
      <c r="V229" s="254"/>
      <c r="W229" s="254"/>
      <c r="X229" s="254"/>
      <c r="Y229" s="254"/>
      <c r="Z229" s="255" t="s">
        <v>155</v>
      </c>
      <c r="AA229" s="255"/>
      <c r="AB229" s="256">
        <v>32</v>
      </c>
      <c r="AC229" s="256"/>
      <c r="AD229" s="256"/>
      <c r="AE229" s="256"/>
      <c r="AF229" s="249">
        <v>6.25</v>
      </c>
      <c r="AG229" s="250"/>
      <c r="AH229" s="250"/>
      <c r="AI229" s="250"/>
      <c r="AJ229" s="251"/>
      <c r="AK229" s="330">
        <f t="shared" ref="AK229:AK244" si="23">AB229*AF229</f>
        <v>200</v>
      </c>
      <c r="AL229" s="330"/>
      <c r="AM229" s="330"/>
      <c r="AN229" s="330"/>
      <c r="AO229" s="330"/>
      <c r="AP229" s="330"/>
      <c r="AQ229" s="330"/>
      <c r="AR229" s="324">
        <f>ROUND(AK229/$AK$228,6)*100</f>
        <v>27.770400000000002</v>
      </c>
      <c r="AS229" s="324"/>
      <c r="AT229" s="322" t="s">
        <v>646</v>
      </c>
      <c r="AU229" s="322"/>
      <c r="AV229" s="322"/>
      <c r="AW229" s="322"/>
      <c r="AX229" s="322"/>
      <c r="AY229" s="322"/>
      <c r="AZ229" s="322"/>
      <c r="BA229" s="322"/>
      <c r="BB229" s="322"/>
      <c r="BC229" s="322"/>
      <c r="BD229" s="322"/>
      <c r="BE229" s="322"/>
      <c r="BF229" s="322"/>
      <c r="BG229" s="322"/>
      <c r="BH229" s="322"/>
      <c r="BI229" s="322"/>
      <c r="BJ229" s="322"/>
      <c r="BK229" s="322"/>
      <c r="BL229" s="322"/>
      <c r="BM229" s="322"/>
      <c r="BN229" s="322"/>
      <c r="BO229" s="322"/>
      <c r="BP229" s="322"/>
      <c r="BQ229" s="322"/>
      <c r="BR229" s="322"/>
    </row>
    <row r="230" spans="1:255" s="48" customFormat="1" ht="11.1" customHeight="1" x14ac:dyDescent="0.2">
      <c r="A230" s="46"/>
      <c r="B230" s="328"/>
      <c r="C230" s="329"/>
      <c r="D230" s="329"/>
      <c r="E230" s="46"/>
      <c r="G230" s="252" t="s">
        <v>458</v>
      </c>
      <c r="H230" s="252"/>
      <c r="I230" s="252"/>
      <c r="J230" s="252"/>
      <c r="K230" s="253" t="s">
        <v>213</v>
      </c>
      <c r="L230" s="254"/>
      <c r="M230" s="254"/>
      <c r="N230" s="254"/>
      <c r="O230" s="254"/>
      <c r="P230" s="254"/>
      <c r="Q230" s="254"/>
      <c r="R230" s="254"/>
      <c r="S230" s="254"/>
      <c r="T230" s="254"/>
      <c r="U230" s="254"/>
      <c r="V230" s="254"/>
      <c r="W230" s="254"/>
      <c r="X230" s="254"/>
      <c r="Y230" s="254"/>
      <c r="Z230" s="255" t="s">
        <v>155</v>
      </c>
      <c r="AA230" s="255"/>
      <c r="AB230" s="256">
        <v>2.2999999999999998</v>
      </c>
      <c r="AC230" s="256"/>
      <c r="AD230" s="256"/>
      <c r="AE230" s="256"/>
      <c r="AF230" s="249">
        <v>75.39</v>
      </c>
      <c r="AG230" s="250"/>
      <c r="AH230" s="250"/>
      <c r="AI230" s="250"/>
      <c r="AJ230" s="251"/>
      <c r="AK230" s="330">
        <f t="shared" si="23"/>
        <v>173.39699999999999</v>
      </c>
      <c r="AL230" s="330"/>
      <c r="AM230" s="330"/>
      <c r="AN230" s="330"/>
      <c r="AO230" s="330"/>
      <c r="AP230" s="330"/>
      <c r="AQ230" s="330"/>
      <c r="AR230" s="324">
        <f>ROUND(AK230/$AK$228,6)*100</f>
        <v>24.076499999999999</v>
      </c>
      <c r="AS230" s="324"/>
      <c r="AT230" s="322" t="s">
        <v>693</v>
      </c>
      <c r="AU230" s="322"/>
      <c r="AV230" s="322"/>
      <c r="AW230" s="322"/>
      <c r="AX230" s="322"/>
      <c r="AY230" s="322"/>
      <c r="AZ230" s="322"/>
      <c r="BA230" s="322"/>
      <c r="BB230" s="322"/>
      <c r="BC230" s="322"/>
      <c r="BD230" s="322"/>
      <c r="BE230" s="322"/>
      <c r="BF230" s="322"/>
      <c r="BG230" s="322"/>
      <c r="BH230" s="322"/>
      <c r="BI230" s="322"/>
      <c r="BJ230" s="322"/>
      <c r="BK230" s="322"/>
      <c r="BL230" s="322"/>
      <c r="BM230" s="322"/>
      <c r="BN230" s="322"/>
      <c r="BO230" s="322"/>
      <c r="BP230" s="322"/>
      <c r="BQ230" s="322"/>
      <c r="BR230" s="322"/>
    </row>
    <row r="231" spans="1:255" s="48" customFormat="1" ht="11.1" customHeight="1" x14ac:dyDescent="0.2">
      <c r="A231" s="46"/>
      <c r="B231" s="328"/>
      <c r="C231" s="329"/>
      <c r="D231" s="329"/>
      <c r="E231" s="46"/>
      <c r="G231" s="252" t="s">
        <v>459</v>
      </c>
      <c r="H231" s="252"/>
      <c r="I231" s="252"/>
      <c r="J231" s="252"/>
      <c r="K231" s="253" t="s">
        <v>214</v>
      </c>
      <c r="L231" s="254"/>
      <c r="M231" s="254"/>
      <c r="N231" s="254"/>
      <c r="O231" s="254"/>
      <c r="P231" s="254"/>
      <c r="Q231" s="254"/>
      <c r="R231" s="254"/>
      <c r="S231" s="254"/>
      <c r="T231" s="254"/>
      <c r="U231" s="254"/>
      <c r="V231" s="254"/>
      <c r="W231" s="254"/>
      <c r="X231" s="254"/>
      <c r="Y231" s="254"/>
      <c r="Z231" s="255" t="s">
        <v>155</v>
      </c>
      <c r="AA231" s="255"/>
      <c r="AB231" s="256">
        <v>4.5999999999999996</v>
      </c>
      <c r="AC231" s="256"/>
      <c r="AD231" s="256"/>
      <c r="AE231" s="256"/>
      <c r="AF231" s="249">
        <v>75.39</v>
      </c>
      <c r="AG231" s="250"/>
      <c r="AH231" s="250"/>
      <c r="AI231" s="250"/>
      <c r="AJ231" s="251"/>
      <c r="AK231" s="330">
        <f t="shared" si="23"/>
        <v>346.79399999999998</v>
      </c>
      <c r="AL231" s="330"/>
      <c r="AM231" s="330"/>
      <c r="AN231" s="330"/>
      <c r="AO231" s="330"/>
      <c r="AP231" s="330"/>
      <c r="AQ231" s="330"/>
      <c r="AR231" s="324">
        <f>ROUND(AK231/$AK$228,6)*100</f>
        <v>48.153100000000002</v>
      </c>
      <c r="AS231" s="324"/>
      <c r="AT231" s="322" t="s">
        <v>694</v>
      </c>
      <c r="AU231" s="322"/>
      <c r="AV231" s="322"/>
      <c r="AW231" s="322"/>
      <c r="AX231" s="322"/>
      <c r="AY231" s="322"/>
      <c r="AZ231" s="322"/>
      <c r="BA231" s="322"/>
      <c r="BB231" s="322"/>
      <c r="BC231" s="322"/>
      <c r="BD231" s="322"/>
      <c r="BE231" s="322"/>
      <c r="BF231" s="322"/>
      <c r="BG231" s="322"/>
      <c r="BH231" s="322"/>
      <c r="BI231" s="322"/>
      <c r="BJ231" s="322"/>
      <c r="BK231" s="322"/>
      <c r="BL231" s="322"/>
      <c r="BM231" s="322"/>
      <c r="BN231" s="322"/>
      <c r="BO231" s="322"/>
      <c r="BP231" s="322"/>
      <c r="BQ231" s="322"/>
      <c r="BR231" s="322"/>
    </row>
    <row r="232" spans="1:255" s="48" customFormat="1" ht="11.1" hidden="1" customHeight="1" x14ac:dyDescent="0.2">
      <c r="A232" s="46"/>
      <c r="B232" s="30"/>
      <c r="C232" s="30"/>
      <c r="D232" s="30"/>
      <c r="E232" s="46"/>
      <c r="G232" s="252" t="s">
        <v>460</v>
      </c>
      <c r="H232" s="252"/>
      <c r="I232" s="252"/>
      <c r="J232" s="252"/>
      <c r="K232" s="321"/>
      <c r="L232" s="321"/>
      <c r="M232" s="321"/>
      <c r="N232" s="321"/>
      <c r="O232" s="321"/>
      <c r="P232" s="321"/>
      <c r="Q232" s="321"/>
      <c r="R232" s="321"/>
      <c r="S232" s="321"/>
      <c r="T232" s="321"/>
      <c r="U232" s="321"/>
      <c r="V232" s="321"/>
      <c r="W232" s="321"/>
      <c r="X232" s="321"/>
      <c r="Y232" s="321"/>
      <c r="Z232" s="322"/>
      <c r="AA232" s="322"/>
      <c r="AB232" s="256"/>
      <c r="AC232" s="256"/>
      <c r="AD232" s="256"/>
      <c r="AE232" s="256"/>
      <c r="AF232" s="256"/>
      <c r="AG232" s="256"/>
      <c r="AH232" s="256"/>
      <c r="AI232" s="256"/>
      <c r="AJ232" s="256"/>
      <c r="AK232" s="330">
        <f t="shared" si="23"/>
        <v>0</v>
      </c>
      <c r="AL232" s="330"/>
      <c r="AM232" s="330"/>
      <c r="AN232" s="330"/>
      <c r="AO232" s="330"/>
      <c r="AP232" s="330"/>
      <c r="AQ232" s="330"/>
      <c r="AR232" s="324">
        <f>ROUND(AK232/$AK$228,6)*100</f>
        <v>0</v>
      </c>
      <c r="AS232" s="324"/>
      <c r="AT232" s="323"/>
      <c r="AU232" s="323"/>
      <c r="AV232" s="323"/>
      <c r="AW232" s="323"/>
      <c r="AX232" s="323"/>
      <c r="AY232" s="323"/>
      <c r="AZ232" s="323"/>
      <c r="BA232" s="323"/>
      <c r="BB232" s="323"/>
      <c r="BC232" s="323"/>
      <c r="BD232" s="323"/>
      <c r="BE232" s="323"/>
      <c r="BF232" s="323"/>
      <c r="BG232" s="323"/>
      <c r="BH232" s="323"/>
      <c r="BI232" s="323"/>
      <c r="BJ232" s="323"/>
      <c r="BK232" s="323"/>
      <c r="BL232" s="323"/>
      <c r="BM232" s="323"/>
      <c r="BN232" s="323"/>
      <c r="BO232" s="323"/>
      <c r="BP232" s="323"/>
      <c r="BQ232" s="323"/>
      <c r="BR232" s="323"/>
    </row>
    <row r="233" spans="1:255" s="48" customFormat="1" ht="11.1" hidden="1" customHeight="1" x14ac:dyDescent="0.2">
      <c r="A233" s="46"/>
      <c r="B233" s="30"/>
      <c r="C233" s="30"/>
      <c r="D233" s="30"/>
      <c r="E233" s="46"/>
      <c r="G233" s="252" t="s">
        <v>461</v>
      </c>
      <c r="H233" s="252"/>
      <c r="I233" s="252"/>
      <c r="J233" s="252"/>
      <c r="K233" s="321"/>
      <c r="L233" s="321"/>
      <c r="M233" s="321"/>
      <c r="N233" s="321"/>
      <c r="O233" s="321"/>
      <c r="P233" s="321"/>
      <c r="Q233" s="321"/>
      <c r="R233" s="321"/>
      <c r="S233" s="321"/>
      <c r="T233" s="321"/>
      <c r="U233" s="321"/>
      <c r="V233" s="321"/>
      <c r="W233" s="321"/>
      <c r="X233" s="321"/>
      <c r="Y233" s="321"/>
      <c r="Z233" s="322"/>
      <c r="AA233" s="322"/>
      <c r="AB233" s="256"/>
      <c r="AC233" s="256"/>
      <c r="AD233" s="256"/>
      <c r="AE233" s="256"/>
      <c r="AF233" s="256"/>
      <c r="AG233" s="256"/>
      <c r="AH233" s="256"/>
      <c r="AI233" s="256"/>
      <c r="AJ233" s="256"/>
      <c r="AK233" s="330">
        <f t="shared" si="23"/>
        <v>0</v>
      </c>
      <c r="AL233" s="330"/>
      <c r="AM233" s="330"/>
      <c r="AN233" s="330"/>
      <c r="AO233" s="330"/>
      <c r="AP233" s="330"/>
      <c r="AQ233" s="330"/>
      <c r="AR233" s="324">
        <f>ROUND(AK233/$AK$228,6)*100</f>
        <v>0</v>
      </c>
      <c r="AS233" s="324"/>
      <c r="AT233" s="323"/>
      <c r="AU233" s="323"/>
      <c r="AV233" s="323"/>
      <c r="AW233" s="323"/>
      <c r="AX233" s="323"/>
      <c r="AY233" s="323"/>
      <c r="AZ233" s="323"/>
      <c r="BA233" s="323"/>
      <c r="BB233" s="323"/>
      <c r="BC233" s="323"/>
      <c r="BD233" s="323"/>
      <c r="BE233" s="323"/>
      <c r="BF233" s="323"/>
      <c r="BG233" s="323"/>
      <c r="BH233" s="323"/>
      <c r="BI233" s="323"/>
      <c r="BJ233" s="323"/>
      <c r="BK233" s="323"/>
      <c r="BL233" s="323"/>
      <c r="BM233" s="323"/>
      <c r="BN233" s="323"/>
      <c r="BO233" s="323"/>
      <c r="BP233" s="323"/>
      <c r="BQ233" s="323"/>
      <c r="BR233" s="323"/>
      <c r="BW233" s="35"/>
      <c r="BX233" s="35"/>
      <c r="BY233" s="35"/>
      <c r="BZ233" s="35"/>
      <c r="CA233" s="35"/>
      <c r="CB233" s="35"/>
      <c r="CC233" s="35"/>
      <c r="CD233" s="35"/>
      <c r="CE233" s="35"/>
      <c r="CF233" s="35"/>
      <c r="CG233" s="35"/>
      <c r="CH233" s="35"/>
      <c r="CI233" s="35"/>
      <c r="CJ233" s="35"/>
      <c r="CK233" s="35"/>
      <c r="CL233" s="35"/>
      <c r="CM233" s="35"/>
      <c r="CN233" s="35"/>
      <c r="CO233" s="35"/>
      <c r="CP233" s="35"/>
      <c r="CQ233" s="35"/>
      <c r="CR233" s="35"/>
      <c r="CS233" s="35"/>
      <c r="CT233" s="35"/>
      <c r="CU233" s="35"/>
      <c r="CV233" s="35"/>
      <c r="CW233" s="35"/>
      <c r="CX233" s="35"/>
      <c r="CY233" s="35"/>
      <c r="CZ233" s="35"/>
      <c r="DA233" s="35"/>
      <c r="DB233" s="35"/>
      <c r="DC233" s="35"/>
      <c r="DD233" s="35"/>
      <c r="DE233" s="35"/>
      <c r="DF233" s="35"/>
      <c r="DG233" s="35"/>
      <c r="DH233" s="35"/>
      <c r="DI233" s="35"/>
      <c r="DJ233" s="35"/>
      <c r="DK233" s="35"/>
      <c r="DL233" s="35"/>
      <c r="DM233" s="35"/>
      <c r="DN233" s="35"/>
      <c r="DO233" s="35"/>
      <c r="DP233" s="35"/>
      <c r="DQ233" s="35"/>
      <c r="DR233" s="35"/>
      <c r="DS233" s="35"/>
      <c r="DT233" s="35"/>
      <c r="DU233" s="35"/>
      <c r="DV233" s="35"/>
      <c r="DW233" s="35"/>
      <c r="DX233" s="35"/>
      <c r="DY233" s="35"/>
      <c r="DZ233" s="35"/>
      <c r="EA233" s="35"/>
      <c r="EB233" s="35"/>
      <c r="EC233" s="35"/>
      <c r="ED233" s="35"/>
      <c r="EE233" s="35"/>
      <c r="EF233" s="35"/>
      <c r="EG233" s="35"/>
      <c r="EH233" s="35"/>
      <c r="EI233" s="35"/>
      <c r="EJ233" s="35"/>
      <c r="EK233" s="35"/>
      <c r="EL233" s="35"/>
      <c r="EM233" s="35"/>
      <c r="EN233" s="35"/>
      <c r="EO233" s="35"/>
      <c r="EP233" s="35"/>
      <c r="EQ233" s="35"/>
      <c r="ER233" s="35"/>
      <c r="ES233" s="35"/>
      <c r="ET233" s="35"/>
      <c r="EU233" s="35"/>
      <c r="EV233" s="35"/>
      <c r="EW233" s="35"/>
      <c r="EX233" s="35"/>
      <c r="EY233" s="35"/>
      <c r="EZ233" s="35"/>
      <c r="FA233" s="35"/>
      <c r="FB233" s="35"/>
      <c r="FC233" s="35"/>
      <c r="FD233" s="35"/>
      <c r="FE233" s="35"/>
      <c r="FF233" s="35"/>
      <c r="FG233" s="35"/>
      <c r="FH233" s="35"/>
      <c r="FI233" s="35"/>
      <c r="FJ233" s="35"/>
      <c r="FK233" s="35"/>
      <c r="FL233" s="35"/>
      <c r="FM233" s="35"/>
      <c r="FN233" s="35"/>
      <c r="FO233" s="35"/>
      <c r="FP233" s="35"/>
      <c r="FQ233" s="35"/>
      <c r="FR233" s="35"/>
      <c r="FS233" s="35"/>
      <c r="FT233" s="35"/>
      <c r="FU233" s="35"/>
      <c r="FV233" s="35"/>
      <c r="FW233" s="35"/>
      <c r="FX233" s="35"/>
      <c r="FY233" s="35"/>
      <c r="FZ233" s="35"/>
      <c r="GA233" s="35"/>
      <c r="GB233" s="35"/>
      <c r="GC233" s="35"/>
      <c r="GD233" s="35"/>
      <c r="GE233" s="35"/>
      <c r="GF233" s="35"/>
      <c r="GG233" s="35"/>
      <c r="GH233" s="35"/>
      <c r="GI233" s="35"/>
      <c r="GJ233" s="35"/>
      <c r="GK233" s="35"/>
      <c r="GL233" s="35"/>
    </row>
    <row r="234" spans="1:255" s="48" customFormat="1" ht="11.1" customHeight="1" x14ac:dyDescent="0.2">
      <c r="A234" s="45"/>
      <c r="B234" s="30"/>
      <c r="C234" s="84">
        <f>C228+1</f>
        <v>32</v>
      </c>
      <c r="D234" s="30" t="s">
        <v>587</v>
      </c>
      <c r="E234" s="46" t="s">
        <v>299</v>
      </c>
      <c r="G234" s="325" t="s">
        <v>462</v>
      </c>
      <c r="H234" s="325"/>
      <c r="I234" s="325"/>
      <c r="J234" s="325"/>
      <c r="K234" s="326" t="s">
        <v>215</v>
      </c>
      <c r="L234" s="327"/>
      <c r="M234" s="327"/>
      <c r="N234" s="327"/>
      <c r="O234" s="327"/>
      <c r="P234" s="327"/>
      <c r="Q234" s="327"/>
      <c r="R234" s="327"/>
      <c r="S234" s="327"/>
      <c r="T234" s="327"/>
      <c r="U234" s="327"/>
      <c r="V234" s="327"/>
      <c r="W234" s="327"/>
      <c r="X234" s="327"/>
      <c r="Y234" s="327"/>
      <c r="Z234" s="327"/>
      <c r="AA234" s="327"/>
      <c r="AB234" s="327"/>
      <c r="AC234" s="327"/>
      <c r="AD234" s="327"/>
      <c r="AE234" s="327"/>
      <c r="AF234" s="327"/>
      <c r="AG234" s="327"/>
      <c r="AH234" s="327"/>
      <c r="AI234" s="327"/>
      <c r="AJ234" s="327"/>
      <c r="AK234" s="333">
        <f>MAX(0.000000001,SUM(AK235:AQ244))</f>
        <v>2528.4700000000003</v>
      </c>
      <c r="AL234" s="333"/>
      <c r="AM234" s="333"/>
      <c r="AN234" s="333"/>
      <c r="AO234" s="333"/>
      <c r="AP234" s="333"/>
      <c r="AQ234" s="333"/>
      <c r="AR234" s="333">
        <f>ROUND(AK234/$AK$277,6)*100</f>
        <v>4.0781999999999998</v>
      </c>
      <c r="AS234" s="333"/>
      <c r="AT234" s="332" t="s">
        <v>35</v>
      </c>
      <c r="AU234" s="332"/>
      <c r="AV234" s="332"/>
      <c r="AW234" s="332"/>
      <c r="AX234" s="332"/>
      <c r="AY234" s="332"/>
      <c r="AZ234" s="332"/>
      <c r="BA234" s="332"/>
      <c r="BB234" s="332"/>
      <c r="BC234" s="332"/>
      <c r="BD234" s="332"/>
      <c r="BE234" s="332"/>
      <c r="BF234" s="332"/>
      <c r="BG234" s="332"/>
      <c r="BH234" s="332"/>
      <c r="BI234" s="332"/>
      <c r="BJ234" s="332"/>
      <c r="BK234" s="332"/>
      <c r="BL234" s="332"/>
      <c r="BM234" s="332"/>
      <c r="BN234" s="332"/>
      <c r="BO234" s="332"/>
      <c r="BP234" s="332"/>
      <c r="BQ234" s="332"/>
      <c r="BR234" s="332"/>
      <c r="BW234" s="35"/>
      <c r="BX234" s="35"/>
      <c r="BY234" s="35"/>
      <c r="BZ234" s="35"/>
      <c r="CA234" s="35"/>
      <c r="CB234" s="35"/>
      <c r="CC234" s="35"/>
      <c r="CD234" s="35"/>
      <c r="CE234" s="35"/>
      <c r="CF234" s="35"/>
      <c r="CG234" s="35"/>
      <c r="CH234" s="35"/>
      <c r="CI234" s="35"/>
      <c r="CJ234" s="35"/>
      <c r="CK234" s="35"/>
      <c r="CL234" s="35"/>
      <c r="CM234" s="35"/>
      <c r="CN234" s="35"/>
      <c r="CO234" s="35"/>
      <c r="CP234" s="35"/>
      <c r="CQ234" s="35"/>
      <c r="CR234" s="35"/>
      <c r="CS234" s="35"/>
      <c r="CT234" s="35"/>
      <c r="CU234" s="35"/>
      <c r="CV234" s="35"/>
      <c r="CW234" s="35"/>
      <c r="CX234" s="35"/>
      <c r="CY234" s="35"/>
      <c r="CZ234" s="35"/>
      <c r="DA234" s="35"/>
      <c r="DB234" s="35"/>
      <c r="DC234" s="35"/>
      <c r="DD234" s="35"/>
      <c r="DE234" s="35"/>
      <c r="DF234" s="35"/>
      <c r="DG234" s="35"/>
      <c r="DH234" s="35"/>
      <c r="DI234" s="35"/>
      <c r="DJ234" s="35"/>
      <c r="DK234" s="35"/>
      <c r="DL234" s="35"/>
      <c r="DM234" s="35"/>
      <c r="DN234" s="35"/>
      <c r="DO234" s="35"/>
      <c r="DP234" s="35"/>
      <c r="DQ234" s="35"/>
      <c r="DR234" s="35"/>
      <c r="DS234" s="35"/>
      <c r="DT234" s="35"/>
      <c r="DU234" s="35"/>
      <c r="DV234" s="35"/>
      <c r="DW234" s="35"/>
      <c r="DX234" s="35"/>
      <c r="DY234" s="35"/>
      <c r="DZ234" s="35"/>
      <c r="EA234" s="35"/>
      <c r="EB234" s="35"/>
      <c r="EC234" s="35"/>
      <c r="ED234" s="35"/>
      <c r="EE234" s="35"/>
      <c r="EF234" s="35"/>
      <c r="EG234" s="35"/>
      <c r="EH234" s="35"/>
      <c r="EI234" s="35"/>
      <c r="EJ234" s="35"/>
      <c r="EK234" s="35"/>
      <c r="EL234" s="35"/>
      <c r="EM234" s="35"/>
      <c r="EN234" s="35"/>
      <c r="EO234" s="35"/>
      <c r="EP234" s="35"/>
      <c r="EQ234" s="35"/>
      <c r="ER234" s="35"/>
      <c r="ES234" s="35"/>
      <c r="ET234" s="35"/>
      <c r="EU234" s="35"/>
      <c r="EV234" s="35"/>
      <c r="EW234" s="35"/>
      <c r="EX234" s="35"/>
      <c r="EY234" s="35"/>
      <c r="EZ234" s="35"/>
      <c r="FA234" s="35"/>
      <c r="FB234" s="35"/>
      <c r="FC234" s="35"/>
      <c r="FD234" s="35"/>
      <c r="FE234" s="35"/>
      <c r="FF234" s="35"/>
      <c r="FG234" s="35"/>
      <c r="FH234" s="35"/>
      <c r="FI234" s="35"/>
      <c r="FJ234" s="35"/>
      <c r="FK234" s="35"/>
      <c r="FL234" s="35"/>
      <c r="FM234" s="35"/>
      <c r="FN234" s="35"/>
      <c r="FO234" s="35"/>
      <c r="FP234" s="35"/>
      <c r="FQ234" s="35"/>
      <c r="FR234" s="35"/>
      <c r="FS234" s="35"/>
      <c r="FT234" s="35"/>
      <c r="FU234" s="35"/>
      <c r="FV234" s="35"/>
      <c r="FW234" s="35"/>
      <c r="FX234" s="35"/>
      <c r="FY234" s="35"/>
      <c r="FZ234" s="35"/>
      <c r="GA234" s="35"/>
      <c r="GB234" s="35"/>
      <c r="GC234" s="35"/>
      <c r="GD234" s="35"/>
      <c r="GE234" s="35"/>
      <c r="GF234" s="35"/>
      <c r="GG234" s="35"/>
      <c r="GH234" s="35"/>
      <c r="GI234" s="35"/>
      <c r="GJ234" s="35"/>
      <c r="GK234" s="35"/>
      <c r="GL234" s="35"/>
    </row>
    <row r="235" spans="1:255" s="48" customFormat="1" ht="11.1" customHeight="1" x14ac:dyDescent="0.2">
      <c r="A235" s="46"/>
      <c r="B235" s="317"/>
      <c r="C235" s="329"/>
      <c r="D235" s="329"/>
      <c r="E235" s="46"/>
      <c r="G235" s="252" t="s">
        <v>463</v>
      </c>
      <c r="H235" s="252"/>
      <c r="I235" s="252"/>
      <c r="J235" s="252"/>
      <c r="K235" s="253" t="s">
        <v>216</v>
      </c>
      <c r="L235" s="254"/>
      <c r="M235" s="254"/>
      <c r="N235" s="254"/>
      <c r="O235" s="254"/>
      <c r="P235" s="254"/>
      <c r="Q235" s="254"/>
      <c r="R235" s="254"/>
      <c r="S235" s="254"/>
      <c r="T235" s="254"/>
      <c r="U235" s="254"/>
      <c r="V235" s="254"/>
      <c r="W235" s="254"/>
      <c r="X235" s="254"/>
      <c r="Y235" s="254"/>
      <c r="Z235" s="255" t="s">
        <v>129</v>
      </c>
      <c r="AA235" s="255"/>
      <c r="AB235" s="272">
        <v>1</v>
      </c>
      <c r="AC235" s="272"/>
      <c r="AD235" s="272"/>
      <c r="AE235" s="272"/>
      <c r="AF235" s="249">
        <v>150</v>
      </c>
      <c r="AG235" s="250"/>
      <c r="AH235" s="250"/>
      <c r="AI235" s="250"/>
      <c r="AJ235" s="251"/>
      <c r="AK235" s="330">
        <f t="shared" ref="AK235:AK240" si="24">AB235*AF235</f>
        <v>150</v>
      </c>
      <c r="AL235" s="330"/>
      <c r="AM235" s="330"/>
      <c r="AN235" s="330"/>
      <c r="AO235" s="330"/>
      <c r="AP235" s="330"/>
      <c r="AQ235" s="330"/>
      <c r="AR235" s="324">
        <f t="shared" ref="AR235:AR244" si="25">ROUND(AK235/$AK$234,6)*100</f>
        <v>5.9324000000000003</v>
      </c>
      <c r="AS235" s="324"/>
      <c r="AT235" s="322" t="s">
        <v>695</v>
      </c>
      <c r="AU235" s="322"/>
      <c r="AV235" s="322"/>
      <c r="AW235" s="322"/>
      <c r="AX235" s="322"/>
      <c r="AY235" s="322"/>
      <c r="AZ235" s="322"/>
      <c r="BA235" s="322"/>
      <c r="BB235" s="322"/>
      <c r="BC235" s="322"/>
      <c r="BD235" s="322"/>
      <c r="BE235" s="322"/>
      <c r="BF235" s="322"/>
      <c r="BG235" s="322"/>
      <c r="BH235" s="322"/>
      <c r="BI235" s="322"/>
      <c r="BJ235" s="322"/>
      <c r="BK235" s="322"/>
      <c r="BL235" s="322"/>
      <c r="BM235" s="322"/>
      <c r="BN235" s="322"/>
      <c r="BO235" s="322"/>
      <c r="BP235" s="322"/>
      <c r="BQ235" s="322"/>
      <c r="BR235" s="322"/>
      <c r="BW235" s="35"/>
      <c r="BX235" s="35"/>
      <c r="BY235" s="35"/>
      <c r="BZ235" s="35"/>
      <c r="CA235" s="35"/>
      <c r="CB235" s="35"/>
      <c r="CC235" s="35"/>
      <c r="CD235" s="35"/>
      <c r="CE235" s="35"/>
      <c r="CF235" s="35"/>
      <c r="CG235" s="35"/>
      <c r="CH235" s="35"/>
      <c r="CI235" s="35"/>
      <c r="CJ235" s="35"/>
      <c r="CK235" s="35"/>
      <c r="CL235" s="35"/>
      <c r="CM235" s="35"/>
      <c r="CN235" s="35"/>
      <c r="CO235" s="35"/>
      <c r="CP235" s="35"/>
      <c r="CQ235" s="35"/>
      <c r="CR235" s="35"/>
      <c r="CS235" s="35"/>
      <c r="CT235" s="35"/>
      <c r="CU235" s="35"/>
      <c r="CV235" s="35"/>
      <c r="CW235" s="35"/>
      <c r="CX235" s="35"/>
      <c r="CY235" s="35"/>
      <c r="CZ235" s="35"/>
      <c r="DA235" s="35"/>
      <c r="DB235" s="35"/>
      <c r="DC235" s="35"/>
      <c r="DD235" s="35"/>
      <c r="DE235" s="35"/>
      <c r="DF235" s="35"/>
      <c r="DG235" s="35"/>
      <c r="DH235" s="35"/>
      <c r="DI235" s="35"/>
      <c r="DJ235" s="35"/>
      <c r="DK235" s="35"/>
      <c r="DL235" s="35"/>
      <c r="DM235" s="35"/>
      <c r="DN235" s="35"/>
      <c r="DO235" s="35"/>
      <c r="DP235" s="35"/>
      <c r="DQ235" s="35"/>
      <c r="DR235" s="35"/>
      <c r="DS235" s="35"/>
      <c r="DT235" s="35"/>
      <c r="DU235" s="35"/>
      <c r="DV235" s="35"/>
      <c r="DW235" s="35"/>
      <c r="DX235" s="35"/>
      <c r="DY235" s="35"/>
      <c r="DZ235" s="35"/>
      <c r="EA235" s="35"/>
      <c r="EB235" s="35"/>
      <c r="EC235" s="35"/>
      <c r="ED235" s="35"/>
      <c r="EE235" s="35"/>
      <c r="EF235" s="35"/>
      <c r="EG235" s="35"/>
      <c r="EH235" s="35"/>
      <c r="EI235" s="35"/>
      <c r="EJ235" s="35"/>
      <c r="EK235" s="35"/>
      <c r="EL235" s="35"/>
      <c r="EM235" s="35"/>
      <c r="EN235" s="35"/>
      <c r="EO235" s="35"/>
      <c r="EP235" s="35"/>
      <c r="EQ235" s="35"/>
      <c r="ER235" s="35"/>
      <c r="ES235" s="35"/>
      <c r="ET235" s="35"/>
      <c r="EU235" s="35"/>
      <c r="EV235" s="35"/>
      <c r="EW235" s="35"/>
      <c r="EX235" s="35"/>
      <c r="EY235" s="35"/>
      <c r="EZ235" s="35"/>
      <c r="FA235" s="35"/>
      <c r="FB235" s="35"/>
      <c r="FC235" s="35"/>
      <c r="FD235" s="35"/>
      <c r="FE235" s="35"/>
      <c r="FF235" s="35"/>
      <c r="FG235" s="35"/>
      <c r="FH235" s="35"/>
      <c r="FI235" s="35"/>
      <c r="FJ235" s="35"/>
      <c r="FK235" s="35"/>
      <c r="FL235" s="35"/>
      <c r="FM235" s="35"/>
      <c r="FN235" s="35"/>
      <c r="FO235" s="35"/>
      <c r="FP235" s="35"/>
      <c r="FQ235" s="35"/>
      <c r="FR235" s="35"/>
      <c r="FS235" s="35"/>
      <c r="FT235" s="35"/>
      <c r="FU235" s="35"/>
      <c r="FV235" s="35"/>
      <c r="FW235" s="35"/>
      <c r="FX235" s="35"/>
      <c r="FY235" s="35"/>
      <c r="FZ235" s="35"/>
      <c r="GA235" s="35"/>
      <c r="GB235" s="35"/>
      <c r="GC235" s="35"/>
      <c r="GD235" s="35"/>
      <c r="GE235" s="35"/>
      <c r="GF235" s="35"/>
      <c r="GG235" s="35"/>
      <c r="GH235" s="35"/>
      <c r="GI235" s="35"/>
      <c r="GJ235" s="35"/>
      <c r="GK235" s="35"/>
      <c r="GL235" s="35"/>
    </row>
    <row r="236" spans="1:255" s="48" customFormat="1" ht="11.1" customHeight="1" x14ac:dyDescent="0.2">
      <c r="A236" s="46"/>
      <c r="B236" s="317"/>
      <c r="C236" s="328"/>
      <c r="D236" s="328"/>
      <c r="E236" s="46"/>
      <c r="G236" s="252" t="s">
        <v>464</v>
      </c>
      <c r="H236" s="252"/>
      <c r="I236" s="252"/>
      <c r="J236" s="252"/>
      <c r="K236" s="253" t="s">
        <v>217</v>
      </c>
      <c r="L236" s="254"/>
      <c r="M236" s="254"/>
      <c r="N236" s="254"/>
      <c r="O236" s="254"/>
      <c r="P236" s="254"/>
      <c r="Q236" s="254"/>
      <c r="R236" s="254"/>
      <c r="S236" s="254"/>
      <c r="T236" s="254"/>
      <c r="U236" s="254"/>
      <c r="V236" s="254"/>
      <c r="W236" s="254"/>
      <c r="X236" s="254"/>
      <c r="Y236" s="254"/>
      <c r="Z236" s="255" t="s">
        <v>129</v>
      </c>
      <c r="AA236" s="255"/>
      <c r="AB236" s="272">
        <v>1</v>
      </c>
      <c r="AC236" s="272"/>
      <c r="AD236" s="272"/>
      <c r="AE236" s="272"/>
      <c r="AF236" s="249">
        <v>463.47</v>
      </c>
      <c r="AG236" s="250"/>
      <c r="AH236" s="250"/>
      <c r="AI236" s="250"/>
      <c r="AJ236" s="251"/>
      <c r="AK236" s="330">
        <f t="shared" si="24"/>
        <v>463.47</v>
      </c>
      <c r="AL236" s="330"/>
      <c r="AM236" s="330"/>
      <c r="AN236" s="330"/>
      <c r="AO236" s="330"/>
      <c r="AP236" s="330"/>
      <c r="AQ236" s="330"/>
      <c r="AR236" s="324">
        <f t="shared" si="25"/>
        <v>18.330099999999998</v>
      </c>
      <c r="AS236" s="324"/>
      <c r="AT236" s="322" t="s">
        <v>695</v>
      </c>
      <c r="AU236" s="322"/>
      <c r="AV236" s="322"/>
      <c r="AW236" s="322"/>
      <c r="AX236" s="322"/>
      <c r="AY236" s="322"/>
      <c r="AZ236" s="322"/>
      <c r="BA236" s="322"/>
      <c r="BB236" s="322"/>
      <c r="BC236" s="322"/>
      <c r="BD236" s="322"/>
      <c r="BE236" s="322"/>
      <c r="BF236" s="322"/>
      <c r="BG236" s="322"/>
      <c r="BH236" s="322"/>
      <c r="BI236" s="322"/>
      <c r="BJ236" s="322"/>
      <c r="BK236" s="322"/>
      <c r="BL236" s="322"/>
      <c r="BM236" s="322"/>
      <c r="BN236" s="322"/>
      <c r="BO236" s="322"/>
      <c r="BP236" s="322"/>
      <c r="BQ236" s="322"/>
      <c r="BR236" s="322"/>
      <c r="BW236" s="35"/>
      <c r="BX236" s="35"/>
      <c r="BY236" s="35"/>
      <c r="BZ236" s="35"/>
      <c r="CA236" s="35"/>
      <c r="CB236" s="35"/>
      <c r="CC236" s="35"/>
      <c r="CD236" s="35"/>
      <c r="CE236" s="35"/>
      <c r="CF236" s="35"/>
      <c r="CG236" s="35"/>
      <c r="CH236" s="35"/>
      <c r="CI236" s="35"/>
      <c r="CJ236" s="35"/>
      <c r="CK236" s="35"/>
      <c r="CL236" s="35"/>
      <c r="CM236" s="35"/>
      <c r="CN236" s="35"/>
      <c r="CO236" s="35"/>
      <c r="CP236" s="35"/>
      <c r="CQ236" s="35"/>
      <c r="CR236" s="35"/>
      <c r="CS236" s="35"/>
      <c r="CT236" s="35"/>
      <c r="CU236" s="35"/>
      <c r="CV236" s="35"/>
      <c r="CW236" s="35"/>
      <c r="CX236" s="35"/>
      <c r="CY236" s="35"/>
      <c r="CZ236" s="35"/>
      <c r="DA236" s="35"/>
      <c r="DB236" s="35"/>
      <c r="DC236" s="35"/>
      <c r="DD236" s="35"/>
      <c r="DE236" s="35"/>
      <c r="DF236" s="35"/>
      <c r="DG236" s="35"/>
      <c r="DH236" s="35"/>
      <c r="DI236" s="35"/>
      <c r="DJ236" s="35"/>
      <c r="DK236" s="35"/>
      <c r="DL236" s="35"/>
      <c r="DM236" s="35"/>
      <c r="DN236" s="35"/>
      <c r="DO236" s="35"/>
      <c r="DP236" s="35"/>
      <c r="DQ236" s="35"/>
      <c r="DR236" s="35"/>
      <c r="DS236" s="35"/>
      <c r="DT236" s="35"/>
      <c r="DU236" s="35"/>
      <c r="DV236" s="35"/>
      <c r="DW236" s="35"/>
      <c r="DX236" s="35"/>
      <c r="DY236" s="35"/>
      <c r="DZ236" s="35"/>
      <c r="EA236" s="35"/>
      <c r="EB236" s="35"/>
      <c r="EC236" s="35"/>
      <c r="ED236" s="35"/>
      <c r="EE236" s="35"/>
      <c r="EF236" s="35"/>
      <c r="EG236" s="35"/>
      <c r="EH236" s="35"/>
      <c r="EI236" s="35"/>
      <c r="EJ236" s="35"/>
      <c r="EK236" s="35"/>
      <c r="EL236" s="35"/>
      <c r="EM236" s="35"/>
      <c r="EN236" s="35"/>
      <c r="EO236" s="35"/>
      <c r="EP236" s="35"/>
      <c r="EQ236" s="35"/>
      <c r="ER236" s="35"/>
      <c r="ES236" s="35"/>
      <c r="ET236" s="35"/>
      <c r="EU236" s="35"/>
      <c r="EV236" s="35"/>
      <c r="EW236" s="35"/>
      <c r="EX236" s="35"/>
      <c r="EY236" s="35"/>
      <c r="EZ236" s="35"/>
      <c r="FA236" s="35"/>
      <c r="FB236" s="35"/>
      <c r="FC236" s="35"/>
      <c r="FD236" s="35"/>
      <c r="FE236" s="35"/>
      <c r="FF236" s="35"/>
      <c r="FG236" s="35"/>
      <c r="FH236" s="35"/>
      <c r="FI236" s="35"/>
      <c r="FJ236" s="35"/>
      <c r="FK236" s="35"/>
      <c r="FL236" s="35"/>
      <c r="FM236" s="35"/>
      <c r="FN236" s="35"/>
      <c r="FO236" s="35"/>
      <c r="FP236" s="35"/>
      <c r="FQ236" s="35"/>
      <c r="FR236" s="35"/>
      <c r="FS236" s="35"/>
      <c r="FT236" s="35"/>
      <c r="FU236" s="35"/>
      <c r="FV236" s="35"/>
      <c r="FW236" s="35"/>
      <c r="FX236" s="35"/>
      <c r="FY236" s="35"/>
      <c r="FZ236" s="35"/>
      <c r="GA236" s="35"/>
      <c r="GB236" s="35"/>
      <c r="GC236" s="35"/>
      <c r="GD236" s="35"/>
      <c r="GE236" s="35"/>
      <c r="GF236" s="35"/>
      <c r="GG236" s="35"/>
      <c r="GH236" s="35"/>
      <c r="GI236" s="35"/>
      <c r="GJ236" s="35"/>
      <c r="GK236" s="35"/>
      <c r="GL236" s="35"/>
    </row>
    <row r="237" spans="1:255" s="48" customFormat="1" ht="11.1" customHeight="1" x14ac:dyDescent="0.2">
      <c r="A237" s="46"/>
      <c r="B237" s="317"/>
      <c r="C237" s="328"/>
      <c r="D237" s="328"/>
      <c r="E237" s="46"/>
      <c r="G237" s="252" t="s">
        <v>465</v>
      </c>
      <c r="H237" s="252"/>
      <c r="I237" s="252"/>
      <c r="J237" s="252"/>
      <c r="K237" s="253" t="s">
        <v>218</v>
      </c>
      <c r="L237" s="254"/>
      <c r="M237" s="254"/>
      <c r="N237" s="254"/>
      <c r="O237" s="254"/>
      <c r="P237" s="254"/>
      <c r="Q237" s="254"/>
      <c r="R237" s="254"/>
      <c r="S237" s="254"/>
      <c r="T237" s="254"/>
      <c r="U237" s="254"/>
      <c r="V237" s="254"/>
      <c r="W237" s="254"/>
      <c r="X237" s="254"/>
      <c r="Y237" s="254"/>
      <c r="Z237" s="255" t="s">
        <v>129</v>
      </c>
      <c r="AA237" s="255"/>
      <c r="AB237" s="272">
        <v>1</v>
      </c>
      <c r="AC237" s="272"/>
      <c r="AD237" s="272"/>
      <c r="AE237" s="272"/>
      <c r="AF237" s="249">
        <v>640</v>
      </c>
      <c r="AG237" s="250"/>
      <c r="AH237" s="250"/>
      <c r="AI237" s="250"/>
      <c r="AJ237" s="251"/>
      <c r="AK237" s="330">
        <f t="shared" si="24"/>
        <v>640</v>
      </c>
      <c r="AL237" s="330"/>
      <c r="AM237" s="330"/>
      <c r="AN237" s="330"/>
      <c r="AO237" s="330"/>
      <c r="AP237" s="330"/>
      <c r="AQ237" s="330"/>
      <c r="AR237" s="324">
        <f t="shared" si="25"/>
        <v>25.311699999999998</v>
      </c>
      <c r="AS237" s="324"/>
      <c r="AT237" s="322" t="s">
        <v>696</v>
      </c>
      <c r="AU237" s="322"/>
      <c r="AV237" s="322"/>
      <c r="AW237" s="322"/>
      <c r="AX237" s="322"/>
      <c r="AY237" s="322"/>
      <c r="AZ237" s="322"/>
      <c r="BA237" s="322"/>
      <c r="BB237" s="322"/>
      <c r="BC237" s="322"/>
      <c r="BD237" s="322"/>
      <c r="BE237" s="322"/>
      <c r="BF237" s="322"/>
      <c r="BG237" s="322"/>
      <c r="BH237" s="322"/>
      <c r="BI237" s="322"/>
      <c r="BJ237" s="322"/>
      <c r="BK237" s="322"/>
      <c r="BL237" s="322"/>
      <c r="BM237" s="322"/>
      <c r="BN237" s="322"/>
      <c r="BO237" s="322"/>
      <c r="BP237" s="322"/>
      <c r="BQ237" s="322"/>
      <c r="BR237" s="322"/>
      <c r="BW237" s="35"/>
      <c r="BX237" s="35"/>
      <c r="BY237" s="35"/>
      <c r="BZ237" s="35"/>
      <c r="CA237" s="35"/>
      <c r="CB237" s="35"/>
      <c r="CC237" s="35"/>
      <c r="CD237" s="35"/>
      <c r="CE237" s="35"/>
      <c r="CF237" s="35"/>
      <c r="CG237" s="35"/>
      <c r="CH237" s="35"/>
      <c r="CI237" s="35"/>
      <c r="CJ237" s="35"/>
      <c r="CK237" s="35"/>
      <c r="CL237" s="35"/>
      <c r="CM237" s="35"/>
      <c r="CN237" s="35"/>
      <c r="CO237" s="35"/>
      <c r="CP237" s="35"/>
      <c r="CQ237" s="35"/>
      <c r="CR237" s="35"/>
      <c r="CS237" s="35"/>
      <c r="CT237" s="35"/>
      <c r="CU237" s="35"/>
      <c r="CV237" s="35"/>
      <c r="CW237" s="35"/>
      <c r="CX237" s="35"/>
      <c r="CY237" s="35"/>
      <c r="CZ237" s="35"/>
      <c r="DA237" s="35"/>
      <c r="DB237" s="35"/>
      <c r="DC237" s="35"/>
      <c r="DD237" s="35"/>
      <c r="DE237" s="35"/>
      <c r="DF237" s="35"/>
      <c r="DG237" s="35"/>
      <c r="DH237" s="35"/>
      <c r="DI237" s="35"/>
      <c r="DJ237" s="35"/>
      <c r="DK237" s="35"/>
      <c r="DL237" s="35"/>
      <c r="DM237" s="35"/>
      <c r="DN237" s="35"/>
      <c r="DO237" s="35"/>
      <c r="DP237" s="35"/>
      <c r="DQ237" s="35"/>
      <c r="DR237" s="35"/>
      <c r="DS237" s="35"/>
      <c r="DT237" s="35"/>
      <c r="DU237" s="35"/>
      <c r="DV237" s="35"/>
      <c r="DW237" s="35"/>
      <c r="DX237" s="35"/>
      <c r="DY237" s="35"/>
      <c r="DZ237" s="35"/>
      <c r="EA237" s="35"/>
      <c r="EB237" s="35"/>
      <c r="EC237" s="35"/>
      <c r="ED237" s="35"/>
      <c r="EE237" s="35"/>
      <c r="EF237" s="35"/>
      <c r="EG237" s="35"/>
      <c r="EH237" s="35"/>
      <c r="EI237" s="35"/>
      <c r="EJ237" s="35"/>
      <c r="EK237" s="35"/>
      <c r="EL237" s="35"/>
      <c r="EM237" s="35"/>
      <c r="EN237" s="35"/>
      <c r="EO237" s="35"/>
      <c r="EP237" s="35"/>
      <c r="EQ237" s="35"/>
      <c r="ER237" s="35"/>
      <c r="ES237" s="35"/>
      <c r="ET237" s="35"/>
      <c r="EU237" s="35"/>
      <c r="EV237" s="35"/>
      <c r="EW237" s="35"/>
      <c r="EX237" s="35"/>
      <c r="EY237" s="35"/>
      <c r="EZ237" s="35"/>
      <c r="FA237" s="35"/>
      <c r="FB237" s="35"/>
      <c r="FC237" s="35"/>
      <c r="FD237" s="35"/>
      <c r="FE237" s="35"/>
      <c r="FF237" s="35"/>
      <c r="FG237" s="35"/>
      <c r="FH237" s="35"/>
      <c r="FI237" s="35"/>
      <c r="FJ237" s="35"/>
      <c r="FK237" s="35"/>
      <c r="FL237" s="35"/>
      <c r="FM237" s="35"/>
      <c r="FN237" s="35"/>
      <c r="FO237" s="35"/>
      <c r="FP237" s="35"/>
      <c r="FQ237" s="35"/>
      <c r="FR237" s="35"/>
      <c r="FS237" s="35"/>
      <c r="FT237" s="35"/>
      <c r="FU237" s="35"/>
      <c r="FV237" s="35"/>
      <c r="FW237" s="35"/>
      <c r="FX237" s="35"/>
      <c r="FY237" s="35"/>
      <c r="FZ237" s="35"/>
      <c r="GA237" s="35"/>
      <c r="GB237" s="35"/>
      <c r="GC237" s="35"/>
      <c r="GD237" s="35"/>
      <c r="GE237" s="35"/>
      <c r="GF237" s="35"/>
      <c r="GG237" s="35"/>
      <c r="GH237" s="35"/>
      <c r="GI237" s="35"/>
      <c r="GJ237" s="35"/>
      <c r="GK237" s="35"/>
      <c r="GL237" s="35"/>
    </row>
    <row r="238" spans="1:255" s="48" customFormat="1" ht="11.1" customHeight="1" x14ac:dyDescent="0.2">
      <c r="A238" s="46"/>
      <c r="B238" s="317"/>
      <c r="C238" s="30"/>
      <c r="D238" s="30"/>
      <c r="E238" s="46"/>
      <c r="G238" s="252" t="s">
        <v>466</v>
      </c>
      <c r="H238" s="252"/>
      <c r="I238" s="252"/>
      <c r="J238" s="252"/>
      <c r="K238" s="253" t="s">
        <v>219</v>
      </c>
      <c r="L238" s="254"/>
      <c r="M238" s="254"/>
      <c r="N238" s="254"/>
      <c r="O238" s="254"/>
      <c r="P238" s="254"/>
      <c r="Q238" s="254"/>
      <c r="R238" s="254"/>
      <c r="S238" s="254"/>
      <c r="T238" s="254"/>
      <c r="U238" s="254"/>
      <c r="V238" s="254"/>
      <c r="W238" s="254"/>
      <c r="X238" s="254"/>
      <c r="Y238" s="254"/>
      <c r="Z238" s="255" t="s">
        <v>220</v>
      </c>
      <c r="AA238" s="255"/>
      <c r="AB238" s="256">
        <v>1</v>
      </c>
      <c r="AC238" s="256"/>
      <c r="AD238" s="256"/>
      <c r="AE238" s="256"/>
      <c r="AF238" s="249">
        <v>75</v>
      </c>
      <c r="AG238" s="250"/>
      <c r="AH238" s="250"/>
      <c r="AI238" s="250"/>
      <c r="AJ238" s="251"/>
      <c r="AK238" s="330">
        <f t="shared" si="24"/>
        <v>75</v>
      </c>
      <c r="AL238" s="330"/>
      <c r="AM238" s="330"/>
      <c r="AN238" s="330"/>
      <c r="AO238" s="330"/>
      <c r="AP238" s="330"/>
      <c r="AQ238" s="330"/>
      <c r="AR238" s="324">
        <f t="shared" si="25"/>
        <v>2.9662000000000002</v>
      </c>
      <c r="AS238" s="324"/>
      <c r="AT238" s="322" t="s">
        <v>697</v>
      </c>
      <c r="AU238" s="322"/>
      <c r="AV238" s="322"/>
      <c r="AW238" s="322"/>
      <c r="AX238" s="322"/>
      <c r="AY238" s="322"/>
      <c r="AZ238" s="322"/>
      <c r="BA238" s="322"/>
      <c r="BB238" s="322"/>
      <c r="BC238" s="322"/>
      <c r="BD238" s="322"/>
      <c r="BE238" s="322"/>
      <c r="BF238" s="322"/>
      <c r="BG238" s="322"/>
      <c r="BH238" s="322"/>
      <c r="BI238" s="322"/>
      <c r="BJ238" s="322"/>
      <c r="BK238" s="322"/>
      <c r="BL238" s="322"/>
      <c r="BM238" s="322"/>
      <c r="BN238" s="322"/>
      <c r="BO238" s="322"/>
      <c r="BP238" s="322"/>
      <c r="BQ238" s="322"/>
      <c r="BR238" s="322"/>
      <c r="BW238" s="35"/>
      <c r="BX238" s="35"/>
      <c r="BY238" s="35"/>
      <c r="BZ238" s="35"/>
      <c r="CA238" s="35"/>
      <c r="CB238" s="35"/>
      <c r="CC238" s="35"/>
      <c r="CD238" s="35"/>
      <c r="CE238" s="35"/>
      <c r="CF238" s="35"/>
      <c r="CG238" s="35"/>
      <c r="CH238" s="35"/>
      <c r="CI238" s="35"/>
      <c r="CJ238" s="35"/>
      <c r="CK238" s="35"/>
      <c r="CL238" s="35"/>
      <c r="CM238" s="35"/>
      <c r="CN238" s="35"/>
      <c r="CO238" s="35"/>
      <c r="CP238" s="35"/>
      <c r="CQ238" s="35"/>
      <c r="CR238" s="35"/>
      <c r="CS238" s="35"/>
      <c r="CT238" s="35"/>
      <c r="CU238" s="35"/>
      <c r="CV238" s="35"/>
      <c r="CW238" s="35"/>
      <c r="CX238" s="35"/>
      <c r="CY238" s="35"/>
      <c r="CZ238" s="35"/>
      <c r="DA238" s="35"/>
      <c r="DB238" s="35"/>
      <c r="DC238" s="35"/>
      <c r="DD238" s="35"/>
      <c r="DE238" s="35"/>
      <c r="DF238" s="35"/>
      <c r="DG238" s="35"/>
      <c r="DH238" s="35"/>
      <c r="DI238" s="35"/>
      <c r="DJ238" s="35"/>
      <c r="DK238" s="35"/>
      <c r="DL238" s="35"/>
      <c r="DM238" s="35"/>
      <c r="DN238" s="35"/>
      <c r="DO238" s="35"/>
      <c r="DP238" s="35"/>
      <c r="DQ238" s="35"/>
      <c r="DR238" s="35"/>
      <c r="DS238" s="35"/>
      <c r="DT238" s="35"/>
      <c r="DU238" s="35"/>
      <c r="DV238" s="35"/>
      <c r="DW238" s="35"/>
      <c r="DX238" s="35"/>
      <c r="DY238" s="35"/>
      <c r="DZ238" s="35"/>
      <c r="EA238" s="35"/>
      <c r="EB238" s="35"/>
      <c r="EC238" s="35"/>
      <c r="ED238" s="35"/>
      <c r="EE238" s="35"/>
      <c r="EF238" s="35"/>
      <c r="EG238" s="35"/>
      <c r="EH238" s="35"/>
      <c r="EI238" s="35"/>
      <c r="EJ238" s="35"/>
      <c r="EK238" s="35"/>
      <c r="EL238" s="35"/>
      <c r="EM238" s="35"/>
      <c r="EN238" s="35"/>
      <c r="EO238" s="35"/>
      <c r="EP238" s="35"/>
      <c r="EQ238" s="35"/>
      <c r="ER238" s="35"/>
      <c r="ES238" s="35"/>
      <c r="ET238" s="35"/>
      <c r="EU238" s="35"/>
      <c r="EV238" s="35"/>
      <c r="EW238" s="35"/>
      <c r="EX238" s="35"/>
      <c r="EY238" s="35"/>
      <c r="EZ238" s="35"/>
      <c r="FA238" s="35"/>
      <c r="FB238" s="35"/>
      <c r="FC238" s="35"/>
      <c r="FD238" s="35"/>
      <c r="FE238" s="35"/>
      <c r="FF238" s="35"/>
      <c r="FG238" s="35"/>
      <c r="FH238" s="35"/>
      <c r="FI238" s="35"/>
      <c r="FJ238" s="35"/>
      <c r="FK238" s="35"/>
      <c r="FL238" s="35"/>
      <c r="FM238" s="35"/>
      <c r="FN238" s="35"/>
      <c r="FO238" s="35"/>
      <c r="FP238" s="35"/>
      <c r="FQ238" s="35"/>
      <c r="FR238" s="35"/>
      <c r="FS238" s="35"/>
      <c r="FT238" s="35"/>
      <c r="FU238" s="35"/>
      <c r="FV238" s="35"/>
      <c r="FW238" s="35"/>
      <c r="FX238" s="35"/>
      <c r="FY238" s="35"/>
      <c r="FZ238" s="35"/>
      <c r="GA238" s="35"/>
      <c r="GB238" s="35"/>
      <c r="GC238" s="35"/>
      <c r="GD238" s="35"/>
      <c r="GE238" s="35"/>
      <c r="GF238" s="35"/>
      <c r="GG238" s="35"/>
      <c r="GH238" s="35"/>
      <c r="GI238" s="35"/>
      <c r="GJ238" s="35"/>
      <c r="GK238" s="35"/>
      <c r="GL238" s="35"/>
    </row>
    <row r="239" spans="1:255" s="48" customFormat="1" ht="11.1" customHeight="1" x14ac:dyDescent="0.2">
      <c r="A239" s="46"/>
      <c r="B239" s="317"/>
      <c r="C239" s="30"/>
      <c r="D239" s="30"/>
      <c r="E239" s="46"/>
      <c r="G239" s="252" t="s">
        <v>467</v>
      </c>
      <c r="H239" s="252"/>
      <c r="I239" s="252"/>
      <c r="J239" s="252"/>
      <c r="K239" s="253" t="s">
        <v>221</v>
      </c>
      <c r="L239" s="254"/>
      <c r="M239" s="254"/>
      <c r="N239" s="254"/>
      <c r="O239" s="254"/>
      <c r="P239" s="254"/>
      <c r="Q239" s="254"/>
      <c r="R239" s="254"/>
      <c r="S239" s="254"/>
      <c r="T239" s="254"/>
      <c r="U239" s="254"/>
      <c r="V239" s="254"/>
      <c r="W239" s="254"/>
      <c r="X239" s="254"/>
      <c r="Y239" s="254"/>
      <c r="Z239" s="255" t="s">
        <v>129</v>
      </c>
      <c r="AA239" s="255"/>
      <c r="AB239" s="272">
        <v>1</v>
      </c>
      <c r="AC239" s="272"/>
      <c r="AD239" s="272"/>
      <c r="AE239" s="272"/>
      <c r="AF239" s="249">
        <v>410</v>
      </c>
      <c r="AG239" s="250"/>
      <c r="AH239" s="250"/>
      <c r="AI239" s="250"/>
      <c r="AJ239" s="251"/>
      <c r="AK239" s="330">
        <f t="shared" si="24"/>
        <v>410</v>
      </c>
      <c r="AL239" s="330"/>
      <c r="AM239" s="330"/>
      <c r="AN239" s="330"/>
      <c r="AO239" s="330"/>
      <c r="AP239" s="330"/>
      <c r="AQ239" s="330"/>
      <c r="AR239" s="324">
        <f t="shared" si="25"/>
        <v>16.215299999999999</v>
      </c>
      <c r="AS239" s="324"/>
      <c r="AT239" s="322" t="s">
        <v>698</v>
      </c>
      <c r="AU239" s="322"/>
      <c r="AV239" s="322"/>
      <c r="AW239" s="322"/>
      <c r="AX239" s="322"/>
      <c r="AY239" s="322"/>
      <c r="AZ239" s="322"/>
      <c r="BA239" s="322"/>
      <c r="BB239" s="322"/>
      <c r="BC239" s="322"/>
      <c r="BD239" s="322"/>
      <c r="BE239" s="322"/>
      <c r="BF239" s="322"/>
      <c r="BG239" s="322"/>
      <c r="BH239" s="322"/>
      <c r="BI239" s="322"/>
      <c r="BJ239" s="322"/>
      <c r="BK239" s="322"/>
      <c r="BL239" s="322"/>
      <c r="BM239" s="322"/>
      <c r="BN239" s="322"/>
      <c r="BO239" s="322"/>
      <c r="BP239" s="322"/>
      <c r="BQ239" s="322"/>
      <c r="BR239" s="322"/>
      <c r="BW239" s="35"/>
      <c r="BX239" s="35"/>
      <c r="BY239" s="35"/>
      <c r="BZ239" s="35"/>
      <c r="CA239" s="35"/>
      <c r="CB239" s="35"/>
      <c r="CC239" s="35"/>
      <c r="CD239" s="35"/>
      <c r="CE239" s="35"/>
      <c r="CF239" s="35"/>
      <c r="CG239" s="35"/>
      <c r="CH239" s="35"/>
      <c r="CI239" s="35"/>
      <c r="CJ239" s="35"/>
      <c r="CK239" s="35"/>
      <c r="CL239" s="35"/>
      <c r="CM239" s="35"/>
      <c r="CN239" s="35"/>
      <c r="CO239" s="35"/>
      <c r="CP239" s="35"/>
      <c r="CQ239" s="35"/>
      <c r="CR239" s="35"/>
      <c r="CS239" s="35"/>
      <c r="CT239" s="35"/>
      <c r="CU239" s="35"/>
      <c r="CV239" s="35"/>
      <c r="CW239" s="35"/>
      <c r="CX239" s="35"/>
      <c r="CY239" s="35"/>
      <c r="CZ239" s="35"/>
      <c r="DA239" s="35"/>
      <c r="DB239" s="35"/>
      <c r="DC239" s="35"/>
      <c r="DD239" s="35"/>
      <c r="DE239" s="35"/>
      <c r="DF239" s="35"/>
      <c r="DG239" s="35"/>
      <c r="DH239" s="35"/>
      <c r="DI239" s="35"/>
      <c r="DJ239" s="35"/>
      <c r="DK239" s="35"/>
      <c r="DL239" s="35"/>
      <c r="DM239" s="35"/>
      <c r="DN239" s="35"/>
      <c r="DO239" s="35"/>
      <c r="DP239" s="35"/>
      <c r="DQ239" s="35"/>
      <c r="DR239" s="35"/>
      <c r="DS239" s="35"/>
      <c r="DT239" s="35"/>
      <c r="DU239" s="35"/>
      <c r="DV239" s="35"/>
      <c r="DW239" s="35"/>
      <c r="DX239" s="35"/>
      <c r="DY239" s="35"/>
      <c r="DZ239" s="35"/>
      <c r="EA239" s="35"/>
      <c r="EB239" s="35"/>
      <c r="EC239" s="35"/>
      <c r="ED239" s="35"/>
      <c r="EE239" s="35"/>
      <c r="EF239" s="35"/>
      <c r="EG239" s="35"/>
      <c r="EH239" s="35"/>
      <c r="EI239" s="35"/>
      <c r="EJ239" s="35"/>
      <c r="EK239" s="35"/>
      <c r="EL239" s="35"/>
      <c r="EM239" s="35"/>
      <c r="EN239" s="35"/>
      <c r="EO239" s="35"/>
      <c r="EP239" s="35"/>
      <c r="EQ239" s="35"/>
      <c r="ER239" s="35"/>
      <c r="ES239" s="35"/>
      <c r="ET239" s="35"/>
      <c r="EU239" s="35"/>
      <c r="EV239" s="35"/>
      <c r="EW239" s="35"/>
      <c r="EX239" s="35"/>
      <c r="EY239" s="35"/>
      <c r="EZ239" s="35"/>
      <c r="FA239" s="35"/>
      <c r="FB239" s="35"/>
      <c r="FC239" s="35"/>
      <c r="FD239" s="35"/>
      <c r="FE239" s="35"/>
      <c r="FF239" s="35"/>
      <c r="FG239" s="35"/>
      <c r="FH239" s="35"/>
      <c r="FI239" s="35"/>
      <c r="FJ239" s="35"/>
      <c r="FK239" s="35"/>
      <c r="FL239" s="35"/>
      <c r="FM239" s="35"/>
      <c r="FN239" s="35"/>
      <c r="FO239" s="35"/>
      <c r="FP239" s="35"/>
      <c r="FQ239" s="35"/>
      <c r="FR239" s="35"/>
      <c r="FS239" s="35"/>
      <c r="FT239" s="35"/>
      <c r="FU239" s="35"/>
      <c r="FV239" s="35"/>
      <c r="FW239" s="35"/>
      <c r="FX239" s="35"/>
      <c r="FY239" s="35"/>
      <c r="FZ239" s="35"/>
      <c r="GA239" s="35"/>
      <c r="GB239" s="35"/>
      <c r="GC239" s="35"/>
      <c r="GD239" s="35"/>
      <c r="GE239" s="35"/>
      <c r="GF239" s="35"/>
      <c r="GG239" s="35"/>
      <c r="GH239" s="35"/>
      <c r="GI239" s="35"/>
      <c r="GJ239" s="35"/>
      <c r="GK239" s="35"/>
      <c r="GL239" s="35"/>
    </row>
    <row r="240" spans="1:255" s="48" customFormat="1" ht="11.1" customHeight="1" x14ac:dyDescent="0.2">
      <c r="A240" s="46"/>
      <c r="B240" s="317"/>
      <c r="C240" s="30"/>
      <c r="D240" s="30"/>
      <c r="E240" s="46"/>
      <c r="G240" s="252" t="s">
        <v>468</v>
      </c>
      <c r="H240" s="252"/>
      <c r="I240" s="252"/>
      <c r="J240" s="252"/>
      <c r="K240" s="253" t="s">
        <v>222</v>
      </c>
      <c r="L240" s="254"/>
      <c r="M240" s="254"/>
      <c r="N240" s="254"/>
      <c r="O240" s="254"/>
      <c r="P240" s="254"/>
      <c r="Q240" s="254"/>
      <c r="R240" s="254"/>
      <c r="S240" s="254"/>
      <c r="T240" s="254"/>
      <c r="U240" s="254"/>
      <c r="V240" s="254"/>
      <c r="W240" s="254"/>
      <c r="X240" s="254"/>
      <c r="Y240" s="254"/>
      <c r="Z240" s="255" t="s">
        <v>220</v>
      </c>
      <c r="AA240" s="255"/>
      <c r="AB240" s="256">
        <v>1</v>
      </c>
      <c r="AC240" s="256"/>
      <c r="AD240" s="256"/>
      <c r="AE240" s="256"/>
      <c r="AF240" s="249"/>
      <c r="AG240" s="250"/>
      <c r="AH240" s="250"/>
      <c r="AI240" s="250"/>
      <c r="AJ240" s="251"/>
      <c r="AK240" s="330">
        <f t="shared" si="24"/>
        <v>0</v>
      </c>
      <c r="AL240" s="330"/>
      <c r="AM240" s="330"/>
      <c r="AN240" s="330"/>
      <c r="AO240" s="330"/>
      <c r="AP240" s="330"/>
      <c r="AQ240" s="330"/>
      <c r="AR240" s="324">
        <f t="shared" si="25"/>
        <v>0</v>
      </c>
      <c r="AS240" s="324"/>
      <c r="AT240" s="480" t="s">
        <v>223</v>
      </c>
      <c r="AU240" s="480"/>
      <c r="AV240" s="480"/>
      <c r="AW240" s="480"/>
      <c r="AX240" s="480"/>
      <c r="AY240" s="480"/>
      <c r="AZ240" s="480"/>
      <c r="BA240" s="480"/>
      <c r="BB240" s="480"/>
      <c r="BC240" s="480"/>
      <c r="BD240" s="480"/>
      <c r="BE240" s="480"/>
      <c r="BF240" s="480"/>
      <c r="BG240" s="480"/>
      <c r="BH240" s="480"/>
      <c r="BI240" s="480"/>
      <c r="BJ240" s="480"/>
      <c r="BK240" s="480"/>
      <c r="BL240" s="480"/>
      <c r="BM240" s="480"/>
      <c r="BN240" s="480"/>
      <c r="BO240" s="480"/>
      <c r="BP240" s="480"/>
      <c r="BQ240" s="480"/>
      <c r="BR240" s="480"/>
      <c r="GM240" s="35"/>
      <c r="GN240" s="35"/>
      <c r="GO240" s="35"/>
      <c r="GP240" s="35"/>
      <c r="GQ240" s="35"/>
      <c r="GR240" s="35"/>
      <c r="GS240" s="35"/>
      <c r="GT240" s="35"/>
      <c r="GU240" s="35"/>
      <c r="GV240" s="35"/>
      <c r="GW240" s="35"/>
      <c r="GX240" s="35"/>
      <c r="GY240" s="35"/>
      <c r="GZ240" s="35"/>
      <c r="HA240" s="35"/>
      <c r="HB240" s="35"/>
      <c r="HC240" s="35"/>
      <c r="HD240" s="35"/>
      <c r="HE240" s="35"/>
      <c r="HF240" s="35"/>
      <c r="HG240" s="35"/>
      <c r="HH240" s="35"/>
      <c r="HI240" s="35"/>
      <c r="HJ240" s="35"/>
      <c r="HK240" s="35"/>
      <c r="HL240" s="35"/>
      <c r="HM240" s="35"/>
      <c r="HN240" s="35"/>
      <c r="HO240" s="35"/>
      <c r="HP240" s="35"/>
      <c r="HQ240" s="35"/>
      <c r="HR240" s="35"/>
      <c r="HS240" s="35"/>
      <c r="HT240" s="35"/>
      <c r="HU240" s="35"/>
      <c r="HV240" s="35"/>
      <c r="HW240" s="35"/>
      <c r="HX240" s="35"/>
      <c r="HY240" s="35"/>
      <c r="HZ240" s="35"/>
      <c r="IA240" s="35"/>
      <c r="IB240" s="35"/>
      <c r="IC240" s="35"/>
      <c r="ID240" s="35"/>
      <c r="IE240" s="35"/>
      <c r="IF240" s="35"/>
      <c r="IG240" s="35"/>
      <c r="IH240" s="35"/>
      <c r="II240" s="35"/>
      <c r="IJ240" s="35"/>
      <c r="IK240" s="35"/>
      <c r="IL240" s="35"/>
      <c r="IM240" s="35"/>
      <c r="IN240" s="35"/>
      <c r="IO240" s="35"/>
      <c r="IP240" s="35"/>
      <c r="IQ240" s="35"/>
      <c r="IR240" s="35"/>
      <c r="IS240" s="35"/>
      <c r="IT240" s="35"/>
      <c r="IU240" s="35"/>
    </row>
    <row r="241" spans="1:255" s="48" customFormat="1" ht="11.1" customHeight="1" x14ac:dyDescent="0.2">
      <c r="A241" s="46"/>
      <c r="B241" s="317"/>
      <c r="C241" s="30"/>
      <c r="D241" s="30"/>
      <c r="E241" s="46"/>
      <c r="G241" s="252" t="s">
        <v>469</v>
      </c>
      <c r="H241" s="252"/>
      <c r="I241" s="252"/>
      <c r="J241" s="252"/>
      <c r="K241" s="253" t="s">
        <v>224</v>
      </c>
      <c r="L241" s="254"/>
      <c r="M241" s="254"/>
      <c r="N241" s="254"/>
      <c r="O241" s="254"/>
      <c r="P241" s="254"/>
      <c r="Q241" s="254"/>
      <c r="R241" s="254"/>
      <c r="S241" s="254"/>
      <c r="T241" s="254"/>
      <c r="U241" s="254"/>
      <c r="V241" s="254"/>
      <c r="W241" s="254"/>
      <c r="X241" s="254"/>
      <c r="Y241" s="254"/>
      <c r="Z241" s="255" t="s">
        <v>129</v>
      </c>
      <c r="AA241" s="255"/>
      <c r="AB241" s="272">
        <v>1</v>
      </c>
      <c r="AC241" s="272"/>
      <c r="AD241" s="272"/>
      <c r="AE241" s="272"/>
      <c r="AF241" s="249"/>
      <c r="AG241" s="250"/>
      <c r="AH241" s="250"/>
      <c r="AI241" s="250"/>
      <c r="AJ241" s="251"/>
      <c r="AK241" s="330">
        <f t="shared" si="23"/>
        <v>0</v>
      </c>
      <c r="AL241" s="330"/>
      <c r="AM241" s="330"/>
      <c r="AN241" s="330"/>
      <c r="AO241" s="330"/>
      <c r="AP241" s="330"/>
      <c r="AQ241" s="330"/>
      <c r="AR241" s="324">
        <f t="shared" si="25"/>
        <v>0</v>
      </c>
      <c r="AS241" s="324"/>
      <c r="AT241" s="481"/>
      <c r="AU241" s="482"/>
      <c r="AV241" s="482"/>
      <c r="AW241" s="482"/>
      <c r="AX241" s="483"/>
      <c r="AY241" s="484" t="s">
        <v>225</v>
      </c>
      <c r="AZ241" s="484"/>
      <c r="BA241" s="484"/>
      <c r="BB241" s="109"/>
      <c r="BC241" s="484" t="s">
        <v>226</v>
      </c>
      <c r="BD241" s="484"/>
      <c r="BE241" s="484"/>
      <c r="BF241" s="109"/>
      <c r="BG241" s="484" t="s">
        <v>227</v>
      </c>
      <c r="BH241" s="484"/>
      <c r="BI241" s="484"/>
      <c r="BJ241" s="109"/>
      <c r="BK241" s="484" t="s">
        <v>228</v>
      </c>
      <c r="BL241" s="484"/>
      <c r="BM241" s="484"/>
      <c r="BN241" s="109"/>
      <c r="BO241" s="484" t="s">
        <v>229</v>
      </c>
      <c r="BP241" s="484"/>
      <c r="BQ241" s="484"/>
      <c r="BR241" s="484"/>
      <c r="GM241" s="35"/>
      <c r="GN241" s="35"/>
      <c r="GO241" s="35"/>
      <c r="GP241" s="35"/>
      <c r="GQ241" s="35"/>
      <c r="GR241" s="35"/>
      <c r="GS241" s="35"/>
      <c r="GT241" s="35"/>
      <c r="GU241" s="35"/>
      <c r="GV241" s="35"/>
      <c r="GW241" s="35"/>
      <c r="GX241" s="35"/>
      <c r="GY241" s="35"/>
      <c r="GZ241" s="35"/>
      <c r="HA241" s="35"/>
      <c r="HB241" s="35"/>
      <c r="HC241" s="35"/>
      <c r="HD241" s="35"/>
      <c r="HE241" s="35"/>
      <c r="HF241" s="35"/>
      <c r="HG241" s="35"/>
      <c r="HH241" s="35"/>
      <c r="HI241" s="35"/>
      <c r="HJ241" s="35"/>
      <c r="HK241" s="35"/>
      <c r="HL241" s="35"/>
      <c r="HM241" s="35"/>
      <c r="HN241" s="35"/>
      <c r="HO241" s="35"/>
      <c r="HP241" s="35"/>
      <c r="HQ241" s="35"/>
      <c r="HR241" s="35"/>
      <c r="HS241" s="35"/>
      <c r="HT241" s="35"/>
      <c r="HU241" s="35"/>
      <c r="HV241" s="35"/>
      <c r="HW241" s="35"/>
      <c r="HX241" s="35"/>
      <c r="HY241" s="35"/>
      <c r="HZ241" s="35"/>
      <c r="IA241" s="35"/>
      <c r="IB241" s="35"/>
      <c r="IC241" s="35"/>
      <c r="ID241" s="35"/>
      <c r="IE241" s="35"/>
      <c r="IF241" s="35"/>
      <c r="IG241" s="35"/>
      <c r="IH241" s="35"/>
      <c r="II241" s="35"/>
      <c r="IJ241" s="35"/>
      <c r="IK241" s="35"/>
      <c r="IL241" s="35"/>
      <c r="IM241" s="35"/>
      <c r="IN241" s="35"/>
      <c r="IO241" s="35"/>
      <c r="IP241" s="35"/>
      <c r="IQ241" s="35"/>
      <c r="IR241" s="35"/>
      <c r="IS241" s="35"/>
      <c r="IT241" s="35"/>
      <c r="IU241" s="35"/>
    </row>
    <row r="242" spans="1:255" s="48" customFormat="1" ht="11.1" customHeight="1" x14ac:dyDescent="0.2">
      <c r="A242" s="46"/>
      <c r="B242" s="30"/>
      <c r="C242" s="30"/>
      <c r="D242" s="30"/>
      <c r="E242" s="46"/>
      <c r="G242" s="252" t="s">
        <v>470</v>
      </c>
      <c r="H242" s="252"/>
      <c r="I242" s="252"/>
      <c r="J242" s="252"/>
      <c r="K242" s="321" t="s">
        <v>708</v>
      </c>
      <c r="L242" s="321"/>
      <c r="M242" s="321"/>
      <c r="N242" s="321"/>
      <c r="O242" s="321"/>
      <c r="P242" s="321"/>
      <c r="Q242" s="321"/>
      <c r="R242" s="321"/>
      <c r="S242" s="321"/>
      <c r="T242" s="321"/>
      <c r="U242" s="321"/>
      <c r="V242" s="321"/>
      <c r="W242" s="321"/>
      <c r="X242" s="321"/>
      <c r="Y242" s="321"/>
      <c r="Z242" s="322" t="s">
        <v>220</v>
      </c>
      <c r="AA242" s="322"/>
      <c r="AB242" s="256">
        <v>1</v>
      </c>
      <c r="AC242" s="256"/>
      <c r="AD242" s="256"/>
      <c r="AE242" s="256"/>
      <c r="AF242" s="249">
        <v>790</v>
      </c>
      <c r="AG242" s="250"/>
      <c r="AH242" s="250"/>
      <c r="AI242" s="250"/>
      <c r="AJ242" s="251"/>
      <c r="AK242" s="330">
        <f t="shared" si="23"/>
        <v>790</v>
      </c>
      <c r="AL242" s="330"/>
      <c r="AM242" s="330"/>
      <c r="AN242" s="330"/>
      <c r="AO242" s="330"/>
      <c r="AP242" s="330"/>
      <c r="AQ242" s="330"/>
      <c r="AR242" s="324">
        <f t="shared" si="25"/>
        <v>31.244199999999999</v>
      </c>
      <c r="AS242" s="324"/>
      <c r="AT242" s="486" t="s">
        <v>230</v>
      </c>
      <c r="AU242" s="486"/>
      <c r="AV242" s="486"/>
      <c r="AW242" s="486"/>
      <c r="AX242" s="486"/>
      <c r="AY242" s="485">
        <v>4</v>
      </c>
      <c r="AZ242" s="485"/>
      <c r="BA242" s="485"/>
      <c r="BB242" s="109"/>
      <c r="BC242" s="485">
        <v>4</v>
      </c>
      <c r="BD242" s="485"/>
      <c r="BE242" s="485"/>
      <c r="BF242" s="109"/>
      <c r="BG242" s="485">
        <v>4</v>
      </c>
      <c r="BH242" s="485"/>
      <c r="BI242" s="485"/>
      <c r="BJ242" s="109"/>
      <c r="BK242" s="485">
        <v>1</v>
      </c>
      <c r="BL242" s="485"/>
      <c r="BM242" s="485"/>
      <c r="BN242" s="109"/>
      <c r="BO242" s="485">
        <v>1</v>
      </c>
      <c r="BP242" s="485"/>
      <c r="BQ242" s="485"/>
      <c r="BR242" s="109"/>
      <c r="GM242" s="35"/>
      <c r="GN242" s="35"/>
      <c r="GO242" s="35"/>
      <c r="GP242" s="35"/>
      <c r="GQ242" s="35"/>
      <c r="GR242" s="35"/>
      <c r="GS242" s="35"/>
      <c r="GT242" s="35"/>
      <c r="GU242" s="35"/>
      <c r="GV242" s="35"/>
      <c r="GW242" s="35"/>
      <c r="GX242" s="35"/>
      <c r="GY242" s="35"/>
      <c r="GZ242" s="35"/>
      <c r="HA242" s="35"/>
      <c r="HB242" s="35"/>
      <c r="HC242" s="35"/>
      <c r="HD242" s="35"/>
      <c r="HE242" s="35"/>
      <c r="HF242" s="35"/>
      <c r="HG242" s="35"/>
      <c r="HH242" s="35"/>
      <c r="HI242" s="35"/>
      <c r="HJ242" s="35"/>
      <c r="HK242" s="35"/>
      <c r="HL242" s="35"/>
      <c r="HM242" s="35"/>
      <c r="HN242" s="35"/>
      <c r="HO242" s="35"/>
      <c r="HP242" s="35"/>
      <c r="HQ242" s="35"/>
      <c r="HR242" s="35"/>
      <c r="HS242" s="35"/>
      <c r="HT242" s="35"/>
      <c r="HU242" s="35"/>
      <c r="HV242" s="35"/>
      <c r="HW242" s="35"/>
      <c r="HX242" s="35"/>
      <c r="HY242" s="35"/>
      <c r="HZ242" s="35"/>
      <c r="IA242" s="35"/>
      <c r="IB242" s="35"/>
      <c r="IC242" s="35"/>
      <c r="ID242" s="35"/>
      <c r="IE242" s="35"/>
      <c r="IF242" s="35"/>
      <c r="IG242" s="35"/>
      <c r="IH242" s="35"/>
      <c r="II242" s="35"/>
      <c r="IJ242" s="35"/>
      <c r="IK242" s="35"/>
      <c r="IL242" s="35"/>
      <c r="IM242" s="35"/>
      <c r="IN242" s="35"/>
      <c r="IO242" s="35"/>
      <c r="IP242" s="35"/>
      <c r="IQ242" s="35"/>
      <c r="IR242" s="35"/>
      <c r="IS242" s="35"/>
      <c r="IT242" s="35"/>
      <c r="IU242" s="35"/>
    </row>
    <row r="243" spans="1:255" s="48" customFormat="1" ht="11.1" customHeight="1" x14ac:dyDescent="0.2">
      <c r="A243" s="46"/>
      <c r="B243" s="30"/>
      <c r="C243" s="30"/>
      <c r="D243" s="30"/>
      <c r="E243" s="46"/>
      <c r="G243" s="252" t="s">
        <v>471</v>
      </c>
      <c r="H243" s="252"/>
      <c r="I243" s="252"/>
      <c r="J243" s="252"/>
      <c r="K243" s="321"/>
      <c r="L243" s="321"/>
      <c r="M243" s="321"/>
      <c r="N243" s="321"/>
      <c r="O243" s="321"/>
      <c r="P243" s="321"/>
      <c r="Q243" s="321"/>
      <c r="R243" s="321"/>
      <c r="S243" s="321"/>
      <c r="T243" s="321"/>
      <c r="U243" s="321"/>
      <c r="V243" s="321"/>
      <c r="W243" s="321"/>
      <c r="X243" s="321"/>
      <c r="Y243" s="321"/>
      <c r="Z243" s="322"/>
      <c r="AA243" s="322"/>
      <c r="AB243" s="472"/>
      <c r="AC243" s="473"/>
      <c r="AD243" s="473"/>
      <c r="AE243" s="474"/>
      <c r="AF243" s="472"/>
      <c r="AG243" s="473"/>
      <c r="AH243" s="473"/>
      <c r="AI243" s="473"/>
      <c r="AJ243" s="474"/>
      <c r="AK243" s="330">
        <f t="shared" si="23"/>
        <v>0</v>
      </c>
      <c r="AL243" s="330"/>
      <c r="AM243" s="330"/>
      <c r="AN243" s="330"/>
      <c r="AO243" s="330"/>
      <c r="AP243" s="330"/>
      <c r="AQ243" s="330"/>
      <c r="AR243" s="324">
        <f t="shared" si="25"/>
        <v>0</v>
      </c>
      <c r="AS243" s="324"/>
      <c r="AT243" s="486" t="s">
        <v>231</v>
      </c>
      <c r="AU243" s="486"/>
      <c r="AV243" s="486"/>
      <c r="AW243" s="486"/>
      <c r="AX243" s="486"/>
      <c r="AY243" s="485">
        <v>1</v>
      </c>
      <c r="AZ243" s="485"/>
      <c r="BA243" s="485"/>
      <c r="BB243" s="109"/>
      <c r="BC243" s="485">
        <v>1</v>
      </c>
      <c r="BD243" s="485"/>
      <c r="BE243" s="485"/>
      <c r="BF243" s="109"/>
      <c r="BG243" s="485">
        <v>1</v>
      </c>
      <c r="BH243" s="485"/>
      <c r="BI243" s="485"/>
      <c r="BJ243" s="109"/>
      <c r="BK243" s="485">
        <v>1</v>
      </c>
      <c r="BL243" s="485"/>
      <c r="BM243" s="485"/>
      <c r="BN243" s="109"/>
      <c r="BO243" s="485">
        <v>1</v>
      </c>
      <c r="BP243" s="485"/>
      <c r="BQ243" s="485"/>
      <c r="BR243" s="109"/>
      <c r="GM243" s="35"/>
      <c r="GN243" s="35"/>
      <c r="GO243" s="35"/>
      <c r="GP243" s="35"/>
      <c r="GQ243" s="35"/>
      <c r="GR243" s="35"/>
      <c r="GS243" s="35"/>
      <c r="GT243" s="35"/>
      <c r="GU243" s="35"/>
      <c r="GV243" s="35"/>
      <c r="GW243" s="35"/>
      <c r="GX243" s="35"/>
      <c r="GY243" s="35"/>
      <c r="GZ243" s="35"/>
      <c r="HA243" s="35"/>
      <c r="HB243" s="35"/>
      <c r="HC243" s="35"/>
      <c r="HD243" s="35"/>
      <c r="HE243" s="35"/>
      <c r="HF243" s="35"/>
      <c r="HG243" s="35"/>
      <c r="HH243" s="35"/>
      <c r="HI243" s="35"/>
      <c r="HJ243" s="35"/>
      <c r="HK243" s="35"/>
      <c r="HL243" s="35"/>
      <c r="HM243" s="35"/>
      <c r="HN243" s="35"/>
      <c r="HO243" s="35"/>
      <c r="HP243" s="35"/>
      <c r="HQ243" s="35"/>
      <c r="HR243" s="35"/>
      <c r="HS243" s="35"/>
      <c r="HT243" s="35"/>
      <c r="HU243" s="35"/>
      <c r="HV243" s="35"/>
      <c r="HW243" s="35"/>
      <c r="HX243" s="35"/>
      <c r="HY243" s="35"/>
      <c r="HZ243" s="35"/>
      <c r="IA243" s="35"/>
      <c r="IB243" s="35"/>
      <c r="IC243" s="35"/>
      <c r="ID243" s="35"/>
      <c r="IE243" s="35"/>
      <c r="IF243" s="35"/>
      <c r="IG243" s="35"/>
      <c r="IH243" s="35"/>
      <c r="II243" s="35"/>
      <c r="IJ243" s="35"/>
      <c r="IK243" s="35"/>
      <c r="IL243" s="35"/>
      <c r="IM243" s="35"/>
      <c r="IN243" s="35"/>
      <c r="IO243" s="35"/>
      <c r="IP243" s="35"/>
      <c r="IQ243" s="35"/>
      <c r="IR243" s="35"/>
      <c r="IS243" s="35"/>
      <c r="IT243" s="35"/>
      <c r="IU243" s="35"/>
    </row>
    <row r="244" spans="1:255" s="48" customFormat="1" ht="11.1" customHeight="1" x14ac:dyDescent="0.2">
      <c r="A244" s="46"/>
      <c r="B244" s="30"/>
      <c r="C244" s="30"/>
      <c r="D244" s="30"/>
      <c r="E244" s="46"/>
      <c r="G244" s="252" t="s">
        <v>472</v>
      </c>
      <c r="H244" s="252"/>
      <c r="I244" s="252"/>
      <c r="J244" s="252"/>
      <c r="K244" s="321"/>
      <c r="L244" s="321"/>
      <c r="M244" s="321"/>
      <c r="N244" s="321"/>
      <c r="O244" s="321"/>
      <c r="P244" s="321"/>
      <c r="Q244" s="321"/>
      <c r="R244" s="321"/>
      <c r="S244" s="321"/>
      <c r="T244" s="321"/>
      <c r="U244" s="321"/>
      <c r="V244" s="321"/>
      <c r="W244" s="321"/>
      <c r="X244" s="321"/>
      <c r="Y244" s="321"/>
      <c r="Z244" s="322"/>
      <c r="AA244" s="322"/>
      <c r="AB244" s="472"/>
      <c r="AC244" s="473"/>
      <c r="AD244" s="473"/>
      <c r="AE244" s="474"/>
      <c r="AF244" s="256"/>
      <c r="AG244" s="256"/>
      <c r="AH244" s="256"/>
      <c r="AI244" s="256"/>
      <c r="AJ244" s="256"/>
      <c r="AK244" s="330">
        <f t="shared" si="23"/>
        <v>0</v>
      </c>
      <c r="AL244" s="330"/>
      <c r="AM244" s="330"/>
      <c r="AN244" s="330"/>
      <c r="AO244" s="330"/>
      <c r="AP244" s="330"/>
      <c r="AQ244" s="330"/>
      <c r="AR244" s="324">
        <f t="shared" si="25"/>
        <v>0</v>
      </c>
      <c r="AS244" s="324"/>
      <c r="AT244" s="486" t="s">
        <v>232</v>
      </c>
      <c r="AU244" s="486"/>
      <c r="AV244" s="486"/>
      <c r="AW244" s="486"/>
      <c r="AX244" s="486"/>
      <c r="AY244" s="485">
        <v>1</v>
      </c>
      <c r="AZ244" s="485"/>
      <c r="BA244" s="485"/>
      <c r="BB244" s="109"/>
      <c r="BC244" s="485">
        <v>1</v>
      </c>
      <c r="BD244" s="485"/>
      <c r="BE244" s="485"/>
      <c r="BF244" s="109"/>
      <c r="BG244" s="485">
        <v>1</v>
      </c>
      <c r="BH244" s="485"/>
      <c r="BI244" s="485"/>
      <c r="BJ244" s="109"/>
      <c r="BK244" s="485">
        <v>1</v>
      </c>
      <c r="BL244" s="485"/>
      <c r="BM244" s="485"/>
      <c r="BN244" s="109"/>
      <c r="BO244" s="485">
        <v>1</v>
      </c>
      <c r="BP244" s="485"/>
      <c r="BQ244" s="485"/>
      <c r="BR244" s="109"/>
      <c r="GM244" s="35"/>
      <c r="GN244" s="35"/>
      <c r="GO244" s="35"/>
      <c r="GP244" s="35"/>
      <c r="GQ244" s="35"/>
      <c r="GR244" s="35"/>
      <c r="GS244" s="35"/>
      <c r="GT244" s="35"/>
      <c r="GU244" s="35"/>
      <c r="GV244" s="35"/>
      <c r="GW244" s="35"/>
      <c r="GX244" s="35"/>
      <c r="GY244" s="35"/>
      <c r="GZ244" s="35"/>
      <c r="HA244" s="35"/>
      <c r="HB244" s="35"/>
      <c r="HC244" s="35"/>
      <c r="HD244" s="35"/>
      <c r="HE244" s="35"/>
      <c r="HF244" s="35"/>
      <c r="HG244" s="35"/>
      <c r="HH244" s="35"/>
      <c r="HI244" s="35"/>
      <c r="HJ244" s="35"/>
      <c r="HK244" s="35"/>
      <c r="HL244" s="35"/>
      <c r="HM244" s="35"/>
      <c r="HN244" s="35"/>
      <c r="HO244" s="35"/>
      <c r="HP244" s="35"/>
      <c r="HQ244" s="35"/>
      <c r="HR244" s="35"/>
      <c r="HS244" s="35"/>
      <c r="HT244" s="35"/>
      <c r="HU244" s="35"/>
      <c r="HV244" s="35"/>
      <c r="HW244" s="35"/>
      <c r="HX244" s="35"/>
      <c r="HY244" s="35"/>
      <c r="HZ244" s="35"/>
      <c r="IA244" s="35"/>
      <c r="IB244" s="35"/>
      <c r="IC244" s="35"/>
      <c r="ID244" s="35"/>
      <c r="IE244" s="35"/>
      <c r="IF244" s="35"/>
      <c r="IG244" s="35"/>
      <c r="IH244" s="35"/>
      <c r="II244" s="35"/>
      <c r="IJ244" s="35"/>
      <c r="IK244" s="35"/>
      <c r="IL244" s="35"/>
      <c r="IM244" s="35"/>
      <c r="IN244" s="35"/>
      <c r="IO244" s="35"/>
      <c r="IP244" s="35"/>
      <c r="IQ244" s="35"/>
      <c r="IR244" s="35"/>
      <c r="IS244" s="35"/>
      <c r="IT244" s="35"/>
      <c r="IU244" s="35"/>
    </row>
    <row r="245" spans="1:255" s="48" customFormat="1" ht="11.1" customHeight="1" x14ac:dyDescent="0.2">
      <c r="A245" s="45"/>
      <c r="B245" s="30"/>
      <c r="C245" s="84">
        <f>C234+1</f>
        <v>33</v>
      </c>
      <c r="D245" s="30" t="s">
        <v>587</v>
      </c>
      <c r="E245" s="46" t="s">
        <v>299</v>
      </c>
      <c r="G245" s="325" t="s">
        <v>473</v>
      </c>
      <c r="H245" s="325"/>
      <c r="I245" s="325"/>
      <c r="J245" s="325"/>
      <c r="K245" s="326" t="s">
        <v>233</v>
      </c>
      <c r="L245" s="327"/>
      <c r="M245" s="327"/>
      <c r="N245" s="327"/>
      <c r="O245" s="327"/>
      <c r="P245" s="327"/>
      <c r="Q245" s="327"/>
      <c r="R245" s="327"/>
      <c r="S245" s="327"/>
      <c r="T245" s="327"/>
      <c r="U245" s="327"/>
      <c r="V245" s="327"/>
      <c r="W245" s="327"/>
      <c r="X245" s="327"/>
      <c r="Y245" s="327"/>
      <c r="Z245" s="327"/>
      <c r="AA245" s="327"/>
      <c r="AB245" s="327"/>
      <c r="AC245" s="327"/>
      <c r="AD245" s="327"/>
      <c r="AE245" s="327"/>
      <c r="AF245" s="327"/>
      <c r="AG245" s="327"/>
      <c r="AH245" s="327"/>
      <c r="AI245" s="327"/>
      <c r="AJ245" s="327"/>
      <c r="AK245" s="333">
        <f>MAX(0.000000001,SUM(AK246:AQ253))</f>
        <v>2324.59</v>
      </c>
      <c r="AL245" s="333"/>
      <c r="AM245" s="333"/>
      <c r="AN245" s="333"/>
      <c r="AO245" s="333"/>
      <c r="AP245" s="333"/>
      <c r="AQ245" s="333"/>
      <c r="AR245" s="333">
        <f>ROUND(AK245/$AK$277,6)*100</f>
        <v>3.7492999999999999</v>
      </c>
      <c r="AS245" s="333"/>
      <c r="AT245" s="332" t="s">
        <v>35</v>
      </c>
      <c r="AU245" s="332"/>
      <c r="AV245" s="332"/>
      <c r="AW245" s="332"/>
      <c r="AX245" s="332"/>
      <c r="AY245" s="332"/>
      <c r="AZ245" s="332"/>
      <c r="BA245" s="332"/>
      <c r="BB245" s="332"/>
      <c r="BC245" s="332"/>
      <c r="BD245" s="332"/>
      <c r="BE245" s="332"/>
      <c r="BF245" s="332"/>
      <c r="BG245" s="332"/>
      <c r="BH245" s="332"/>
      <c r="BI245" s="332"/>
      <c r="BJ245" s="332"/>
      <c r="BK245" s="332"/>
      <c r="BL245" s="332"/>
      <c r="BM245" s="332"/>
      <c r="BN245" s="332"/>
      <c r="BO245" s="332"/>
      <c r="BP245" s="332"/>
      <c r="BQ245" s="332"/>
      <c r="BR245" s="332"/>
      <c r="GM245" s="35"/>
      <c r="GN245" s="35"/>
      <c r="GO245" s="35"/>
      <c r="GP245" s="35"/>
      <c r="GQ245" s="35"/>
      <c r="GR245" s="35"/>
      <c r="GS245" s="35"/>
      <c r="GT245" s="35"/>
      <c r="GU245" s="35"/>
      <c r="GV245" s="35"/>
      <c r="GW245" s="35"/>
      <c r="GX245" s="35"/>
      <c r="GY245" s="35"/>
      <c r="GZ245" s="35"/>
      <c r="HA245" s="35"/>
      <c r="HB245" s="35"/>
      <c r="HC245" s="35"/>
      <c r="HD245" s="35"/>
      <c r="HE245" s="35"/>
      <c r="HF245" s="35"/>
      <c r="HG245" s="35"/>
      <c r="HH245" s="35"/>
      <c r="HI245" s="35"/>
      <c r="HJ245" s="35"/>
      <c r="HK245" s="35"/>
      <c r="HL245" s="35"/>
      <c r="HM245" s="35"/>
      <c r="HN245" s="35"/>
      <c r="HO245" s="35"/>
      <c r="HP245" s="35"/>
      <c r="HQ245" s="35"/>
      <c r="HR245" s="35"/>
      <c r="HS245" s="35"/>
      <c r="HT245" s="35"/>
      <c r="HU245" s="35"/>
      <c r="HV245" s="35"/>
      <c r="HW245" s="35"/>
      <c r="HX245" s="35"/>
      <c r="HY245" s="35"/>
      <c r="HZ245" s="35"/>
      <c r="IA245" s="35"/>
      <c r="IB245" s="35"/>
      <c r="IC245" s="35"/>
      <c r="ID245" s="35"/>
      <c r="IE245" s="35"/>
      <c r="IF245" s="35"/>
      <c r="IG245" s="35"/>
      <c r="IH245" s="35"/>
      <c r="II245" s="35"/>
      <c r="IJ245" s="35"/>
      <c r="IK245" s="35"/>
      <c r="IL245" s="35"/>
      <c r="IM245" s="35"/>
      <c r="IN245" s="35"/>
      <c r="IO245" s="35"/>
      <c r="IP245" s="35"/>
      <c r="IQ245" s="35"/>
      <c r="IR245" s="35"/>
      <c r="IS245" s="35"/>
      <c r="IT245" s="35"/>
      <c r="IU245" s="35"/>
    </row>
    <row r="246" spans="1:255" s="48" customFormat="1" ht="11.1" customHeight="1" x14ac:dyDescent="0.2">
      <c r="A246" s="46"/>
      <c r="B246" s="317"/>
      <c r="C246" s="329"/>
      <c r="D246" s="329"/>
      <c r="E246" s="46"/>
      <c r="G246" s="252" t="s">
        <v>474</v>
      </c>
      <c r="H246" s="252"/>
      <c r="I246" s="252"/>
      <c r="J246" s="252"/>
      <c r="K246" s="253" t="s">
        <v>234</v>
      </c>
      <c r="L246" s="254"/>
      <c r="M246" s="254"/>
      <c r="N246" s="254"/>
      <c r="O246" s="254"/>
      <c r="P246" s="254"/>
      <c r="Q246" s="254"/>
      <c r="R246" s="254"/>
      <c r="S246" s="254"/>
      <c r="T246" s="254"/>
      <c r="U246" s="254"/>
      <c r="V246" s="254"/>
      <c r="W246" s="254"/>
      <c r="X246" s="254"/>
      <c r="Y246" s="254"/>
      <c r="Z246" s="255" t="s">
        <v>129</v>
      </c>
      <c r="AA246" s="255"/>
      <c r="AB246" s="272">
        <v>1</v>
      </c>
      <c r="AC246" s="272"/>
      <c r="AD246" s="272"/>
      <c r="AE246" s="272"/>
      <c r="AF246" s="249">
        <v>450</v>
      </c>
      <c r="AG246" s="250"/>
      <c r="AH246" s="250"/>
      <c r="AI246" s="250"/>
      <c r="AJ246" s="251"/>
      <c r="AK246" s="330">
        <f t="shared" ref="AK246:AK253" si="26">AB246*AF246</f>
        <v>450</v>
      </c>
      <c r="AL246" s="330"/>
      <c r="AM246" s="330"/>
      <c r="AN246" s="330"/>
      <c r="AO246" s="330"/>
      <c r="AP246" s="330"/>
      <c r="AQ246" s="330"/>
      <c r="AR246" s="324">
        <f t="shared" ref="AR246:AR253" si="27">ROUND(AK246/$AK$245,6)*100</f>
        <v>19.3583</v>
      </c>
      <c r="AS246" s="324"/>
      <c r="AT246" s="322" t="s">
        <v>705</v>
      </c>
      <c r="AU246" s="322"/>
      <c r="AV246" s="322"/>
      <c r="AW246" s="322"/>
      <c r="AX246" s="322"/>
      <c r="AY246" s="322"/>
      <c r="AZ246" s="322"/>
      <c r="BA246" s="322"/>
      <c r="BB246" s="322"/>
      <c r="BC246" s="322"/>
      <c r="BD246" s="322"/>
      <c r="BE246" s="322"/>
      <c r="BF246" s="322"/>
      <c r="BG246" s="322"/>
      <c r="BH246" s="322"/>
      <c r="BI246" s="322"/>
      <c r="BJ246" s="322"/>
      <c r="BK246" s="322"/>
      <c r="BL246" s="322"/>
      <c r="BM246" s="322"/>
      <c r="BN246" s="322"/>
      <c r="BO246" s="322"/>
      <c r="BP246" s="322"/>
      <c r="BQ246" s="322"/>
      <c r="BR246" s="322"/>
      <c r="GM246" s="35"/>
      <c r="GN246" s="35"/>
      <c r="GO246" s="35"/>
      <c r="GP246" s="35"/>
      <c r="GQ246" s="35"/>
      <c r="GR246" s="35"/>
      <c r="GS246" s="35"/>
      <c r="GT246" s="35"/>
      <c r="GU246" s="35"/>
      <c r="GV246" s="35"/>
      <c r="GW246" s="35"/>
      <c r="GX246" s="35"/>
      <c r="GY246" s="35"/>
      <c r="GZ246" s="35"/>
      <c r="HA246" s="35"/>
      <c r="HB246" s="35"/>
      <c r="HC246" s="35"/>
      <c r="HD246" s="35"/>
      <c r="HE246" s="35"/>
      <c r="HF246" s="35"/>
      <c r="HG246" s="35"/>
      <c r="HH246" s="35"/>
      <c r="HI246" s="35"/>
      <c r="HJ246" s="35"/>
      <c r="HK246" s="35"/>
      <c r="HL246" s="35"/>
      <c r="HM246" s="35"/>
      <c r="HN246" s="35"/>
      <c r="HO246" s="35"/>
      <c r="HP246" s="35"/>
      <c r="HQ246" s="35"/>
      <c r="HR246" s="35"/>
      <c r="HS246" s="35"/>
      <c r="HT246" s="35"/>
      <c r="HU246" s="35"/>
      <c r="HV246" s="35"/>
      <c r="HW246" s="35"/>
      <c r="HX246" s="35"/>
      <c r="HY246" s="35"/>
      <c r="HZ246" s="35"/>
      <c r="IA246" s="35"/>
      <c r="IB246" s="35"/>
      <c r="IC246" s="35"/>
      <c r="ID246" s="35"/>
      <c r="IE246" s="35"/>
      <c r="IF246" s="35"/>
      <c r="IG246" s="35"/>
      <c r="IH246" s="35"/>
      <c r="II246" s="35"/>
      <c r="IJ246" s="35"/>
      <c r="IK246" s="35"/>
      <c r="IL246" s="35"/>
      <c r="IM246" s="35"/>
      <c r="IN246" s="35"/>
      <c r="IO246" s="35"/>
      <c r="IP246" s="35"/>
      <c r="IQ246" s="35"/>
      <c r="IR246" s="35"/>
      <c r="IS246" s="35"/>
      <c r="IT246" s="35"/>
      <c r="IU246" s="35"/>
    </row>
    <row r="247" spans="1:255" s="48" customFormat="1" ht="11.1" customHeight="1" x14ac:dyDescent="0.2">
      <c r="A247" s="46"/>
      <c r="B247" s="317"/>
      <c r="C247" s="328"/>
      <c r="D247" s="328"/>
      <c r="E247" s="46"/>
      <c r="G247" s="252" t="s">
        <v>475</v>
      </c>
      <c r="H247" s="252"/>
      <c r="I247" s="252"/>
      <c r="J247" s="252"/>
      <c r="K247" s="253" t="s">
        <v>235</v>
      </c>
      <c r="L247" s="254"/>
      <c r="M247" s="254"/>
      <c r="N247" s="254"/>
      <c r="O247" s="254"/>
      <c r="P247" s="254"/>
      <c r="Q247" s="254"/>
      <c r="R247" s="254"/>
      <c r="S247" s="254"/>
      <c r="T247" s="254"/>
      <c r="U247" s="254"/>
      <c r="V247" s="254"/>
      <c r="W247" s="254"/>
      <c r="X247" s="254"/>
      <c r="Y247" s="254"/>
      <c r="Z247" s="255" t="s">
        <v>129</v>
      </c>
      <c r="AA247" s="255"/>
      <c r="AB247" s="272">
        <v>1</v>
      </c>
      <c r="AC247" s="272"/>
      <c r="AD247" s="272"/>
      <c r="AE247" s="272"/>
      <c r="AF247" s="249">
        <v>1210</v>
      </c>
      <c r="AG247" s="250"/>
      <c r="AH247" s="250"/>
      <c r="AI247" s="250"/>
      <c r="AJ247" s="251"/>
      <c r="AK247" s="330">
        <f t="shared" si="26"/>
        <v>1210</v>
      </c>
      <c r="AL247" s="330"/>
      <c r="AM247" s="330"/>
      <c r="AN247" s="330"/>
      <c r="AO247" s="330"/>
      <c r="AP247" s="330"/>
      <c r="AQ247" s="330"/>
      <c r="AR247" s="324">
        <f t="shared" si="27"/>
        <v>52.052200000000006</v>
      </c>
      <c r="AS247" s="324"/>
      <c r="AT247" s="322" t="s">
        <v>699</v>
      </c>
      <c r="AU247" s="322"/>
      <c r="AV247" s="322"/>
      <c r="AW247" s="322"/>
      <c r="AX247" s="322"/>
      <c r="AY247" s="322"/>
      <c r="AZ247" s="322"/>
      <c r="BA247" s="322"/>
      <c r="BB247" s="322"/>
      <c r="BC247" s="322"/>
      <c r="BD247" s="322"/>
      <c r="BE247" s="322"/>
      <c r="BF247" s="322"/>
      <c r="BG247" s="322"/>
      <c r="BH247" s="322"/>
      <c r="BI247" s="322"/>
      <c r="BJ247" s="322"/>
      <c r="BK247" s="322"/>
      <c r="BL247" s="322"/>
      <c r="BM247" s="322"/>
      <c r="BN247" s="322"/>
      <c r="BO247" s="322"/>
      <c r="BP247" s="322"/>
      <c r="BQ247" s="322"/>
      <c r="BR247" s="322"/>
    </row>
    <row r="248" spans="1:255" s="48" customFormat="1" ht="11.1" hidden="1" customHeight="1" x14ac:dyDescent="0.2">
      <c r="A248" s="46"/>
      <c r="B248" s="317"/>
      <c r="C248" s="328"/>
      <c r="D248" s="328"/>
      <c r="E248" s="46"/>
      <c r="G248" s="252" t="s">
        <v>476</v>
      </c>
      <c r="H248" s="252"/>
      <c r="I248" s="252"/>
      <c r="J248" s="252"/>
      <c r="K248" s="253" t="s">
        <v>236</v>
      </c>
      <c r="L248" s="254"/>
      <c r="M248" s="254"/>
      <c r="N248" s="254"/>
      <c r="O248" s="254"/>
      <c r="P248" s="254"/>
      <c r="Q248" s="254"/>
      <c r="R248" s="254"/>
      <c r="S248" s="254"/>
      <c r="T248" s="254"/>
      <c r="U248" s="254"/>
      <c r="V248" s="254"/>
      <c r="W248" s="254"/>
      <c r="X248" s="254"/>
      <c r="Y248" s="254"/>
      <c r="Z248" s="255" t="s">
        <v>129</v>
      </c>
      <c r="AA248" s="255"/>
      <c r="AB248" s="272">
        <v>1</v>
      </c>
      <c r="AC248" s="272"/>
      <c r="AD248" s="272"/>
      <c r="AE248" s="272"/>
      <c r="AF248" s="249"/>
      <c r="AG248" s="250"/>
      <c r="AH248" s="250"/>
      <c r="AI248" s="250"/>
      <c r="AJ248" s="251"/>
      <c r="AK248" s="330">
        <f t="shared" si="26"/>
        <v>0</v>
      </c>
      <c r="AL248" s="330"/>
      <c r="AM248" s="330"/>
      <c r="AN248" s="330"/>
      <c r="AO248" s="330"/>
      <c r="AP248" s="330"/>
      <c r="AQ248" s="330"/>
      <c r="AR248" s="324">
        <f t="shared" si="27"/>
        <v>0</v>
      </c>
      <c r="AS248" s="324"/>
      <c r="AT248" s="323"/>
      <c r="AU248" s="323"/>
      <c r="AV248" s="323"/>
      <c r="AW248" s="323"/>
      <c r="AX248" s="323"/>
      <c r="AY248" s="323"/>
      <c r="AZ248" s="323"/>
      <c r="BA248" s="323"/>
      <c r="BB248" s="323"/>
      <c r="BC248" s="323"/>
      <c r="BD248" s="323"/>
      <c r="BE248" s="323"/>
      <c r="BF248" s="323"/>
      <c r="BG248" s="323"/>
      <c r="BH248" s="323"/>
      <c r="BI248" s="323"/>
      <c r="BJ248" s="323"/>
      <c r="BK248" s="323"/>
      <c r="BL248" s="323"/>
      <c r="BM248" s="323"/>
      <c r="BN248" s="323"/>
      <c r="BO248" s="323"/>
      <c r="BP248" s="323"/>
      <c r="BQ248" s="323"/>
      <c r="BR248" s="323"/>
    </row>
    <row r="249" spans="1:255" s="48" customFormat="1" ht="11.1" customHeight="1" x14ac:dyDescent="0.2">
      <c r="A249" s="46"/>
      <c r="B249" s="317"/>
      <c r="C249" s="329"/>
      <c r="D249" s="329"/>
      <c r="E249" s="46"/>
      <c r="G249" s="252" t="s">
        <v>477</v>
      </c>
      <c r="H249" s="252"/>
      <c r="I249" s="252"/>
      <c r="J249" s="252"/>
      <c r="K249" s="253" t="s">
        <v>237</v>
      </c>
      <c r="L249" s="254"/>
      <c r="M249" s="254"/>
      <c r="N249" s="254"/>
      <c r="O249" s="254"/>
      <c r="P249" s="254"/>
      <c r="Q249" s="254"/>
      <c r="R249" s="254"/>
      <c r="S249" s="254"/>
      <c r="T249" s="254"/>
      <c r="U249" s="254"/>
      <c r="V249" s="254"/>
      <c r="W249" s="254"/>
      <c r="X249" s="254"/>
      <c r="Y249" s="254"/>
      <c r="Z249" s="255" t="s">
        <v>220</v>
      </c>
      <c r="AA249" s="255"/>
      <c r="AB249" s="256">
        <v>1</v>
      </c>
      <c r="AC249" s="256"/>
      <c r="AD249" s="256"/>
      <c r="AE249" s="256"/>
      <c r="AF249" s="249">
        <v>664.59</v>
      </c>
      <c r="AG249" s="250"/>
      <c r="AH249" s="250"/>
      <c r="AI249" s="250"/>
      <c r="AJ249" s="251"/>
      <c r="AK249" s="330">
        <f t="shared" si="26"/>
        <v>664.59</v>
      </c>
      <c r="AL249" s="330"/>
      <c r="AM249" s="330"/>
      <c r="AN249" s="330"/>
      <c r="AO249" s="330"/>
      <c r="AP249" s="330"/>
      <c r="AQ249" s="330"/>
      <c r="AR249" s="324">
        <f t="shared" si="27"/>
        <v>28.589599999999997</v>
      </c>
      <c r="AS249" s="324"/>
      <c r="AT249" s="322" t="s">
        <v>700</v>
      </c>
      <c r="AU249" s="322"/>
      <c r="AV249" s="322"/>
      <c r="AW249" s="322"/>
      <c r="AX249" s="322"/>
      <c r="AY249" s="322"/>
      <c r="AZ249" s="322"/>
      <c r="BA249" s="322"/>
      <c r="BB249" s="322"/>
      <c r="BC249" s="322"/>
      <c r="BD249" s="322"/>
      <c r="BE249" s="322"/>
      <c r="BF249" s="322"/>
      <c r="BG249" s="322"/>
      <c r="BH249" s="322"/>
      <c r="BI249" s="322"/>
      <c r="BJ249" s="322"/>
      <c r="BK249" s="322"/>
      <c r="BL249" s="322"/>
      <c r="BM249" s="322"/>
      <c r="BN249" s="322"/>
      <c r="BO249" s="322"/>
      <c r="BP249" s="322"/>
      <c r="BQ249" s="322"/>
      <c r="BR249" s="322"/>
      <c r="ER249" s="35"/>
      <c r="ES249" s="35"/>
      <c r="ET249" s="35"/>
      <c r="EU249" s="35"/>
      <c r="EV249" s="35"/>
      <c r="EW249" s="35"/>
      <c r="EX249" s="35"/>
      <c r="EY249" s="35"/>
      <c r="EZ249" s="35"/>
      <c r="FA249" s="35"/>
      <c r="FB249" s="35"/>
      <c r="FC249" s="35"/>
      <c r="FD249" s="35"/>
      <c r="FE249" s="35"/>
      <c r="FF249" s="35"/>
      <c r="FG249" s="35"/>
      <c r="FH249" s="35"/>
      <c r="FI249" s="35"/>
      <c r="FJ249" s="35"/>
      <c r="FK249" s="35"/>
      <c r="FL249" s="35"/>
      <c r="FM249" s="35"/>
      <c r="FN249" s="35"/>
      <c r="FO249" s="35"/>
      <c r="FP249" s="35"/>
      <c r="FQ249" s="35"/>
      <c r="FR249" s="35"/>
      <c r="FS249" s="35"/>
      <c r="FT249" s="35"/>
      <c r="FU249" s="35"/>
      <c r="FV249" s="35"/>
      <c r="FW249" s="35"/>
      <c r="FX249" s="35"/>
      <c r="FY249" s="35"/>
      <c r="FZ249" s="35"/>
      <c r="GA249" s="35"/>
      <c r="GB249" s="35"/>
      <c r="GC249" s="35"/>
      <c r="GD249" s="35"/>
      <c r="GE249" s="35"/>
      <c r="GF249" s="35"/>
      <c r="GG249" s="35"/>
      <c r="GH249" s="35"/>
      <c r="GI249" s="35"/>
      <c r="GJ249" s="35"/>
      <c r="GK249" s="35"/>
      <c r="GL249" s="35"/>
    </row>
    <row r="250" spans="1:255" s="48" customFormat="1" ht="11.1" hidden="1" customHeight="1" x14ac:dyDescent="0.2">
      <c r="A250" s="46"/>
      <c r="B250" s="317"/>
      <c r="C250" s="328"/>
      <c r="D250" s="328"/>
      <c r="E250" s="46"/>
      <c r="G250" s="252" t="s">
        <v>478</v>
      </c>
      <c r="H250" s="252"/>
      <c r="I250" s="252"/>
      <c r="J250" s="252"/>
      <c r="K250" s="253" t="s">
        <v>238</v>
      </c>
      <c r="L250" s="254"/>
      <c r="M250" s="254"/>
      <c r="N250" s="254"/>
      <c r="O250" s="254"/>
      <c r="P250" s="254"/>
      <c r="Q250" s="254"/>
      <c r="R250" s="254"/>
      <c r="S250" s="254"/>
      <c r="T250" s="254"/>
      <c r="U250" s="254"/>
      <c r="V250" s="254"/>
      <c r="W250" s="254"/>
      <c r="X250" s="254"/>
      <c r="Y250" s="254"/>
      <c r="Z250" s="255" t="s">
        <v>220</v>
      </c>
      <c r="AA250" s="255"/>
      <c r="AB250" s="256"/>
      <c r="AC250" s="256"/>
      <c r="AD250" s="256"/>
      <c r="AE250" s="256"/>
      <c r="AF250" s="249"/>
      <c r="AG250" s="250"/>
      <c r="AH250" s="250"/>
      <c r="AI250" s="250"/>
      <c r="AJ250" s="251"/>
      <c r="AK250" s="330">
        <f t="shared" si="26"/>
        <v>0</v>
      </c>
      <c r="AL250" s="330"/>
      <c r="AM250" s="330"/>
      <c r="AN250" s="330"/>
      <c r="AO250" s="330"/>
      <c r="AP250" s="330"/>
      <c r="AQ250" s="330"/>
      <c r="AR250" s="324">
        <f t="shared" si="27"/>
        <v>0</v>
      </c>
      <c r="AS250" s="324"/>
      <c r="AT250" s="323"/>
      <c r="AU250" s="323"/>
      <c r="AV250" s="323"/>
      <c r="AW250" s="323"/>
      <c r="AX250" s="323"/>
      <c r="AY250" s="323"/>
      <c r="AZ250" s="323"/>
      <c r="BA250" s="323"/>
      <c r="BB250" s="323"/>
      <c r="BC250" s="323"/>
      <c r="BD250" s="323"/>
      <c r="BE250" s="323"/>
      <c r="BF250" s="323"/>
      <c r="BG250" s="323"/>
      <c r="BH250" s="323"/>
      <c r="BI250" s="323"/>
      <c r="BJ250" s="323"/>
      <c r="BK250" s="323"/>
      <c r="BL250" s="323"/>
      <c r="BM250" s="323"/>
      <c r="BN250" s="323"/>
      <c r="BO250" s="323"/>
      <c r="BP250" s="323"/>
      <c r="BQ250" s="323"/>
      <c r="BR250" s="323"/>
      <c r="ER250" s="35"/>
      <c r="ES250" s="35"/>
      <c r="ET250" s="35"/>
      <c r="EU250" s="35"/>
      <c r="EV250" s="35"/>
      <c r="EW250" s="35"/>
      <c r="EX250" s="35"/>
      <c r="EY250" s="35"/>
      <c r="EZ250" s="35"/>
      <c r="FA250" s="35"/>
      <c r="FB250" s="35"/>
      <c r="FC250" s="35"/>
      <c r="FD250" s="35"/>
      <c r="FE250" s="35"/>
      <c r="FF250" s="35"/>
      <c r="FG250" s="35"/>
      <c r="FH250" s="35"/>
      <c r="FI250" s="35"/>
      <c r="FJ250" s="35"/>
      <c r="FK250" s="35"/>
      <c r="FL250" s="35"/>
      <c r="FM250" s="35"/>
      <c r="FN250" s="35"/>
      <c r="FO250" s="35"/>
      <c r="FP250" s="35"/>
      <c r="FQ250" s="35"/>
      <c r="FR250" s="35"/>
      <c r="FS250" s="35"/>
      <c r="FT250" s="35"/>
      <c r="FU250" s="35"/>
      <c r="FV250" s="35"/>
      <c r="FW250" s="35"/>
      <c r="FX250" s="35"/>
      <c r="FY250" s="35"/>
      <c r="FZ250" s="35"/>
      <c r="GA250" s="35"/>
      <c r="GB250" s="35"/>
      <c r="GC250" s="35"/>
      <c r="GD250" s="35"/>
      <c r="GE250" s="35"/>
      <c r="GF250" s="35"/>
      <c r="GG250" s="35"/>
      <c r="GH250" s="35"/>
      <c r="GI250" s="35"/>
      <c r="GJ250" s="35"/>
      <c r="GK250" s="35"/>
      <c r="GL250" s="35"/>
    </row>
    <row r="251" spans="1:255" s="48" customFormat="1" ht="11.1" hidden="1" customHeight="1" x14ac:dyDescent="0.2">
      <c r="A251" s="46"/>
      <c r="B251" s="317"/>
      <c r="C251" s="328"/>
      <c r="D251" s="328"/>
      <c r="E251" s="46"/>
      <c r="G251" s="252" t="s">
        <v>479</v>
      </c>
      <c r="H251" s="252"/>
      <c r="I251" s="252"/>
      <c r="J251" s="252"/>
      <c r="K251" s="253" t="s">
        <v>239</v>
      </c>
      <c r="L251" s="254"/>
      <c r="M251" s="254"/>
      <c r="N251" s="254"/>
      <c r="O251" s="254"/>
      <c r="P251" s="254"/>
      <c r="Q251" s="254"/>
      <c r="R251" s="254"/>
      <c r="S251" s="254"/>
      <c r="T251" s="254"/>
      <c r="U251" s="254"/>
      <c r="V251" s="254"/>
      <c r="W251" s="254"/>
      <c r="X251" s="254"/>
      <c r="Y251" s="254"/>
      <c r="Z251" s="255" t="s">
        <v>220</v>
      </c>
      <c r="AA251" s="255"/>
      <c r="AB251" s="256"/>
      <c r="AC251" s="256"/>
      <c r="AD251" s="256"/>
      <c r="AE251" s="256"/>
      <c r="AF251" s="249"/>
      <c r="AG251" s="250"/>
      <c r="AH251" s="250"/>
      <c r="AI251" s="250"/>
      <c r="AJ251" s="251"/>
      <c r="AK251" s="330">
        <f t="shared" si="26"/>
        <v>0</v>
      </c>
      <c r="AL251" s="330"/>
      <c r="AM251" s="330"/>
      <c r="AN251" s="330"/>
      <c r="AO251" s="330"/>
      <c r="AP251" s="330"/>
      <c r="AQ251" s="330"/>
      <c r="AR251" s="324">
        <f t="shared" si="27"/>
        <v>0</v>
      </c>
      <c r="AS251" s="324"/>
      <c r="AT251" s="323"/>
      <c r="AU251" s="323"/>
      <c r="AV251" s="323"/>
      <c r="AW251" s="323"/>
      <c r="AX251" s="323"/>
      <c r="AY251" s="323"/>
      <c r="AZ251" s="323"/>
      <c r="BA251" s="323"/>
      <c r="BB251" s="323"/>
      <c r="BC251" s="323"/>
      <c r="BD251" s="323"/>
      <c r="BE251" s="323"/>
      <c r="BF251" s="323"/>
      <c r="BG251" s="323"/>
      <c r="BH251" s="323"/>
      <c r="BI251" s="323"/>
      <c r="BJ251" s="323"/>
      <c r="BK251" s="323"/>
      <c r="BL251" s="323"/>
      <c r="BM251" s="323"/>
      <c r="BN251" s="323"/>
      <c r="BO251" s="323"/>
      <c r="BP251" s="323"/>
      <c r="BQ251" s="323"/>
      <c r="BR251" s="323"/>
      <c r="ER251" s="35"/>
      <c r="ES251" s="35"/>
      <c r="ET251" s="35"/>
      <c r="EU251" s="35"/>
      <c r="EV251" s="35"/>
      <c r="EW251" s="35"/>
      <c r="EX251" s="35"/>
      <c r="EY251" s="35"/>
      <c r="EZ251" s="35"/>
      <c r="FA251" s="35"/>
      <c r="FB251" s="35"/>
      <c r="FC251" s="35"/>
      <c r="FD251" s="35"/>
      <c r="FE251" s="35"/>
      <c r="FF251" s="35"/>
      <c r="FG251" s="35"/>
      <c r="FH251" s="35"/>
      <c r="FI251" s="35"/>
      <c r="FJ251" s="35"/>
      <c r="FK251" s="35"/>
      <c r="FL251" s="35"/>
      <c r="FM251" s="35"/>
      <c r="FN251" s="35"/>
      <c r="FO251" s="35"/>
      <c r="FP251" s="35"/>
      <c r="FQ251" s="35"/>
      <c r="FR251" s="35"/>
      <c r="FS251" s="35"/>
      <c r="FT251" s="35"/>
      <c r="FU251" s="35"/>
      <c r="FV251" s="35"/>
      <c r="FW251" s="35"/>
      <c r="FX251" s="35"/>
      <c r="FY251" s="35"/>
      <c r="FZ251" s="35"/>
      <c r="GA251" s="35"/>
      <c r="GB251" s="35"/>
      <c r="GC251" s="35"/>
      <c r="GD251" s="35"/>
      <c r="GE251" s="35"/>
      <c r="GF251" s="35"/>
      <c r="GG251" s="35"/>
      <c r="GH251" s="35"/>
      <c r="GI251" s="35"/>
      <c r="GJ251" s="35"/>
      <c r="GK251" s="35"/>
      <c r="GL251" s="35"/>
    </row>
    <row r="252" spans="1:255" s="48" customFormat="1" ht="11.1" hidden="1" customHeight="1" x14ac:dyDescent="0.2">
      <c r="A252" s="46"/>
      <c r="B252" s="135"/>
      <c r="C252" s="30"/>
      <c r="D252" s="30"/>
      <c r="E252" s="46"/>
      <c r="G252" s="252" t="s">
        <v>480</v>
      </c>
      <c r="H252" s="252"/>
      <c r="I252" s="252"/>
      <c r="J252" s="252"/>
      <c r="K252" s="321"/>
      <c r="L252" s="321"/>
      <c r="M252" s="321"/>
      <c r="N252" s="321"/>
      <c r="O252" s="321"/>
      <c r="P252" s="321"/>
      <c r="Q252" s="321"/>
      <c r="R252" s="321"/>
      <c r="S252" s="321"/>
      <c r="T252" s="321"/>
      <c r="U252" s="321"/>
      <c r="V252" s="321"/>
      <c r="W252" s="321"/>
      <c r="X252" s="321"/>
      <c r="Y252" s="321"/>
      <c r="Z252" s="322"/>
      <c r="AA252" s="322"/>
      <c r="AB252" s="472"/>
      <c r="AC252" s="473"/>
      <c r="AD252" s="473"/>
      <c r="AE252" s="474"/>
      <c r="AF252" s="256"/>
      <c r="AG252" s="256"/>
      <c r="AH252" s="256"/>
      <c r="AI252" s="256"/>
      <c r="AJ252" s="256"/>
      <c r="AK252" s="330">
        <f t="shared" si="26"/>
        <v>0</v>
      </c>
      <c r="AL252" s="330"/>
      <c r="AM252" s="330"/>
      <c r="AN252" s="330"/>
      <c r="AO252" s="330"/>
      <c r="AP252" s="330"/>
      <c r="AQ252" s="330"/>
      <c r="AR252" s="324">
        <f t="shared" si="27"/>
        <v>0</v>
      </c>
      <c r="AS252" s="324"/>
      <c r="AT252" s="323"/>
      <c r="AU252" s="323"/>
      <c r="AV252" s="323"/>
      <c r="AW252" s="323"/>
      <c r="AX252" s="323"/>
      <c r="AY252" s="323"/>
      <c r="AZ252" s="323"/>
      <c r="BA252" s="323"/>
      <c r="BB252" s="323"/>
      <c r="BC252" s="323"/>
      <c r="BD252" s="323"/>
      <c r="BE252" s="323"/>
      <c r="BF252" s="323"/>
      <c r="BG252" s="323"/>
      <c r="BH252" s="323"/>
      <c r="BI252" s="323"/>
      <c r="BJ252" s="323"/>
      <c r="BK252" s="323"/>
      <c r="BL252" s="323"/>
      <c r="BM252" s="323"/>
      <c r="BN252" s="323"/>
      <c r="BO252" s="323"/>
      <c r="BP252" s="323"/>
      <c r="BQ252" s="323"/>
      <c r="BR252" s="323"/>
    </row>
    <row r="253" spans="1:255" s="48" customFormat="1" ht="11.1" hidden="1" customHeight="1" x14ac:dyDescent="0.2">
      <c r="A253" s="46"/>
      <c r="B253" s="135"/>
      <c r="C253" s="30"/>
      <c r="D253" s="30"/>
      <c r="E253" s="46"/>
      <c r="G253" s="252" t="s">
        <v>481</v>
      </c>
      <c r="H253" s="252"/>
      <c r="I253" s="252"/>
      <c r="J253" s="252"/>
      <c r="K253" s="321"/>
      <c r="L253" s="321"/>
      <c r="M253" s="321"/>
      <c r="N253" s="321"/>
      <c r="O253" s="321"/>
      <c r="P253" s="321"/>
      <c r="Q253" s="321"/>
      <c r="R253" s="321"/>
      <c r="S253" s="321"/>
      <c r="T253" s="321"/>
      <c r="U253" s="321"/>
      <c r="V253" s="321"/>
      <c r="W253" s="321"/>
      <c r="X253" s="321"/>
      <c r="Y253" s="321"/>
      <c r="Z253" s="322"/>
      <c r="AA253" s="322"/>
      <c r="AB253" s="256"/>
      <c r="AC253" s="256"/>
      <c r="AD253" s="256"/>
      <c r="AE253" s="256"/>
      <c r="AF253" s="256"/>
      <c r="AG253" s="256"/>
      <c r="AH253" s="256"/>
      <c r="AI253" s="256"/>
      <c r="AJ253" s="256"/>
      <c r="AK253" s="330">
        <f t="shared" si="26"/>
        <v>0</v>
      </c>
      <c r="AL253" s="330"/>
      <c r="AM253" s="330"/>
      <c r="AN253" s="330"/>
      <c r="AO253" s="330"/>
      <c r="AP253" s="330"/>
      <c r="AQ253" s="330"/>
      <c r="AR253" s="324">
        <f t="shared" si="27"/>
        <v>0</v>
      </c>
      <c r="AS253" s="324"/>
      <c r="AT253" s="323"/>
      <c r="AU253" s="323"/>
      <c r="AV253" s="323"/>
      <c r="AW253" s="323"/>
      <c r="AX253" s="323"/>
      <c r="AY253" s="323"/>
      <c r="AZ253" s="323"/>
      <c r="BA253" s="323"/>
      <c r="BB253" s="323"/>
      <c r="BC253" s="323"/>
      <c r="BD253" s="323"/>
      <c r="BE253" s="323"/>
      <c r="BF253" s="323"/>
      <c r="BG253" s="323"/>
      <c r="BH253" s="323"/>
      <c r="BI253" s="323"/>
      <c r="BJ253" s="323"/>
      <c r="BK253" s="323"/>
      <c r="BL253" s="323"/>
      <c r="BM253" s="323"/>
      <c r="BN253" s="323"/>
      <c r="BO253" s="323"/>
      <c r="BP253" s="323"/>
      <c r="BQ253" s="323"/>
      <c r="BR253" s="323"/>
    </row>
    <row r="254" spans="1:255" s="48" customFormat="1" ht="33" customHeight="1" x14ac:dyDescent="0.2">
      <c r="A254" s="45"/>
      <c r="B254" s="135"/>
      <c r="C254" s="84">
        <f>C245+1</f>
        <v>34</v>
      </c>
      <c r="D254" s="30" t="s">
        <v>587</v>
      </c>
      <c r="E254" s="46" t="s">
        <v>299</v>
      </c>
      <c r="F254" s="47"/>
      <c r="G254" s="325" t="s">
        <v>482</v>
      </c>
      <c r="H254" s="325"/>
      <c r="I254" s="325"/>
      <c r="J254" s="325"/>
      <c r="K254" s="468" t="s">
        <v>240</v>
      </c>
      <c r="L254" s="420"/>
      <c r="M254" s="420"/>
      <c r="N254" s="420"/>
      <c r="O254" s="420"/>
      <c r="P254" s="420"/>
      <c r="Q254" s="420"/>
      <c r="R254" s="420"/>
      <c r="S254" s="420"/>
      <c r="T254" s="420"/>
      <c r="U254" s="420"/>
      <c r="V254" s="420"/>
      <c r="W254" s="420"/>
      <c r="X254" s="420"/>
      <c r="Y254" s="420"/>
      <c r="Z254" s="420"/>
      <c r="AA254" s="420"/>
      <c r="AB254" s="420"/>
      <c r="AC254" s="420"/>
      <c r="AD254" s="420"/>
      <c r="AE254" s="420"/>
      <c r="AF254" s="420"/>
      <c r="AG254" s="420"/>
      <c r="AH254" s="420"/>
      <c r="AI254" s="420"/>
      <c r="AJ254" s="420"/>
      <c r="AK254" s="333">
        <f>MAX(0.000000001,SUM(AK255:AQ261))</f>
        <v>2321.21</v>
      </c>
      <c r="AL254" s="333"/>
      <c r="AM254" s="333"/>
      <c r="AN254" s="333"/>
      <c r="AO254" s="333"/>
      <c r="AP254" s="333"/>
      <c r="AQ254" s="333"/>
      <c r="AR254" s="333">
        <f>ROUND(AK254/$AK$277,6)*100</f>
        <v>3.7439</v>
      </c>
      <c r="AS254" s="333"/>
      <c r="AT254" s="332" t="s">
        <v>241</v>
      </c>
      <c r="AU254" s="332"/>
      <c r="AV254" s="332"/>
      <c r="AW254" s="332"/>
      <c r="AX254" s="332"/>
      <c r="AY254" s="332"/>
      <c r="AZ254" s="332"/>
      <c r="BA254" s="332"/>
      <c r="BB254" s="332"/>
      <c r="BC254" s="332"/>
      <c r="BD254" s="332"/>
      <c r="BE254" s="332"/>
      <c r="BF254" s="332"/>
      <c r="BG254" s="332"/>
      <c r="BH254" s="332"/>
      <c r="BI254" s="332"/>
      <c r="BJ254" s="332"/>
      <c r="BK254" s="332"/>
      <c r="BL254" s="332"/>
      <c r="BM254" s="332"/>
      <c r="BN254" s="332"/>
      <c r="BO254" s="332"/>
      <c r="BP254" s="332"/>
      <c r="BQ254" s="332"/>
      <c r="BR254" s="332"/>
    </row>
    <row r="255" spans="1:255" s="48" customFormat="1" ht="11.1" customHeight="1" x14ac:dyDescent="0.2">
      <c r="A255" s="46"/>
      <c r="B255" s="30"/>
      <c r="C255" s="30"/>
      <c r="D255" s="30"/>
      <c r="E255" s="46"/>
      <c r="G255" s="252" t="s">
        <v>483</v>
      </c>
      <c r="H255" s="252"/>
      <c r="I255" s="252"/>
      <c r="J255" s="252"/>
      <c r="K255" s="253" t="s">
        <v>242</v>
      </c>
      <c r="L255" s="254"/>
      <c r="M255" s="254"/>
      <c r="N255" s="254"/>
      <c r="O255" s="254"/>
      <c r="P255" s="254"/>
      <c r="Q255" s="254"/>
      <c r="R255" s="254"/>
      <c r="S255" s="254"/>
      <c r="T255" s="254"/>
      <c r="U255" s="254"/>
      <c r="V255" s="254"/>
      <c r="W255" s="254"/>
      <c r="X255" s="254"/>
      <c r="Y255" s="254"/>
      <c r="Z255" s="255" t="s">
        <v>129</v>
      </c>
      <c r="AA255" s="255"/>
      <c r="AB255" s="272">
        <v>1</v>
      </c>
      <c r="AC255" s="272"/>
      <c r="AD255" s="272"/>
      <c r="AE255" s="272"/>
      <c r="AF255" s="249">
        <v>750.89</v>
      </c>
      <c r="AG255" s="250"/>
      <c r="AH255" s="250"/>
      <c r="AI255" s="250"/>
      <c r="AJ255" s="251"/>
      <c r="AK255" s="330">
        <f t="shared" ref="AK255:AK261" si="28">AB255*AF255</f>
        <v>750.89</v>
      </c>
      <c r="AL255" s="330"/>
      <c r="AM255" s="330"/>
      <c r="AN255" s="330"/>
      <c r="AO255" s="330"/>
      <c r="AP255" s="330"/>
      <c r="AQ255" s="330"/>
      <c r="AR255" s="324">
        <f t="shared" ref="AR255:AR261" si="29">ROUND(AK255/$AK$254,6)*100</f>
        <v>32.3491</v>
      </c>
      <c r="AS255" s="324"/>
      <c r="AT255" s="322" t="s">
        <v>701</v>
      </c>
      <c r="AU255" s="322"/>
      <c r="AV255" s="322"/>
      <c r="AW255" s="322"/>
      <c r="AX255" s="322"/>
      <c r="AY255" s="322"/>
      <c r="AZ255" s="322"/>
      <c r="BA255" s="322"/>
      <c r="BB255" s="322"/>
      <c r="BC255" s="322"/>
      <c r="BD255" s="322"/>
      <c r="BE255" s="322"/>
      <c r="BF255" s="322"/>
      <c r="BG255" s="322"/>
      <c r="BH255" s="322"/>
      <c r="BI255" s="322"/>
      <c r="BJ255" s="322"/>
      <c r="BK255" s="322"/>
      <c r="BL255" s="322"/>
      <c r="BM255" s="322"/>
      <c r="BN255" s="322"/>
      <c r="BO255" s="322"/>
      <c r="BP255" s="322"/>
      <c r="BQ255" s="322"/>
      <c r="BR255" s="322"/>
    </row>
    <row r="256" spans="1:255" s="48" customFormat="1" ht="11.1" customHeight="1" x14ac:dyDescent="0.2">
      <c r="A256" s="46"/>
      <c r="B256" s="30"/>
      <c r="C256" s="30"/>
      <c r="D256" s="30"/>
      <c r="E256" s="46"/>
      <c r="G256" s="252" t="s">
        <v>484</v>
      </c>
      <c r="H256" s="252"/>
      <c r="I256" s="252"/>
      <c r="J256" s="252"/>
      <c r="K256" s="253" t="s">
        <v>243</v>
      </c>
      <c r="L256" s="254"/>
      <c r="M256" s="254"/>
      <c r="N256" s="254"/>
      <c r="O256" s="254"/>
      <c r="P256" s="254"/>
      <c r="Q256" s="254"/>
      <c r="R256" s="254"/>
      <c r="S256" s="254"/>
      <c r="T256" s="254"/>
      <c r="U256" s="254"/>
      <c r="V256" s="254"/>
      <c r="W256" s="254"/>
      <c r="X256" s="254"/>
      <c r="Y256" s="254"/>
      <c r="Z256" s="255" t="s">
        <v>220</v>
      </c>
      <c r="AA256" s="255"/>
      <c r="AB256" s="256">
        <v>3</v>
      </c>
      <c r="AC256" s="256"/>
      <c r="AD256" s="256"/>
      <c r="AE256" s="256"/>
      <c r="AF256" s="249">
        <v>523.44000000000005</v>
      </c>
      <c r="AG256" s="250"/>
      <c r="AH256" s="250"/>
      <c r="AI256" s="250"/>
      <c r="AJ256" s="251"/>
      <c r="AK256" s="330">
        <f t="shared" si="28"/>
        <v>1570.3200000000002</v>
      </c>
      <c r="AL256" s="330"/>
      <c r="AM256" s="330"/>
      <c r="AN256" s="330"/>
      <c r="AO256" s="330"/>
      <c r="AP256" s="330"/>
      <c r="AQ256" s="330"/>
      <c r="AR256" s="324">
        <f t="shared" si="29"/>
        <v>67.650900000000007</v>
      </c>
      <c r="AS256" s="324"/>
      <c r="AT256" s="486"/>
      <c r="AU256" s="486"/>
      <c r="AV256" s="486"/>
      <c r="AW256" s="486"/>
      <c r="AX256" s="486"/>
      <c r="AY256" s="484" t="s">
        <v>244</v>
      </c>
      <c r="AZ256" s="484"/>
      <c r="BA256" s="484"/>
      <c r="BB256" s="484"/>
      <c r="BC256" s="484"/>
      <c r="BD256" s="484" t="s">
        <v>245</v>
      </c>
      <c r="BE256" s="484"/>
      <c r="BF256" s="484"/>
      <c r="BG256" s="484"/>
      <c r="BH256" s="484"/>
      <c r="BI256" s="484" t="s">
        <v>246</v>
      </c>
      <c r="BJ256" s="484"/>
      <c r="BK256" s="484"/>
      <c r="BL256" s="484"/>
      <c r="BM256" s="484"/>
      <c r="BN256" s="484" t="s">
        <v>247</v>
      </c>
      <c r="BO256" s="484"/>
      <c r="BP256" s="484"/>
      <c r="BQ256" s="484"/>
      <c r="BR256" s="484"/>
      <c r="GM256" s="35"/>
      <c r="GN256" s="35"/>
      <c r="GO256" s="35"/>
      <c r="GP256" s="35"/>
      <c r="GQ256" s="35"/>
      <c r="GR256" s="35"/>
      <c r="GS256" s="35"/>
      <c r="GT256" s="35"/>
      <c r="GU256" s="35"/>
      <c r="GV256" s="35"/>
      <c r="GW256" s="35"/>
      <c r="GX256" s="35"/>
      <c r="GY256" s="35"/>
      <c r="GZ256" s="35"/>
      <c r="HA256" s="35"/>
      <c r="HB256" s="35"/>
      <c r="HC256" s="35"/>
      <c r="HD256" s="35"/>
      <c r="HE256" s="35"/>
      <c r="HF256" s="35"/>
      <c r="HG256" s="35"/>
      <c r="HH256" s="35"/>
      <c r="HI256" s="35"/>
      <c r="HJ256" s="35"/>
      <c r="HK256" s="35"/>
      <c r="HL256" s="35"/>
      <c r="HM256" s="35"/>
      <c r="HN256" s="35"/>
      <c r="HO256" s="35"/>
      <c r="HP256" s="35"/>
      <c r="HQ256" s="35"/>
      <c r="HR256" s="35"/>
      <c r="HS256" s="35"/>
      <c r="HT256" s="35"/>
      <c r="HU256" s="35"/>
      <c r="HV256" s="35"/>
      <c r="HW256" s="35"/>
      <c r="HX256" s="35"/>
      <c r="HY256" s="35"/>
      <c r="HZ256" s="35"/>
      <c r="IA256" s="35"/>
      <c r="IB256" s="35"/>
      <c r="IC256" s="35"/>
      <c r="ID256" s="35"/>
      <c r="IE256" s="35"/>
      <c r="IF256" s="35"/>
      <c r="IG256" s="35"/>
      <c r="IH256" s="35"/>
      <c r="II256" s="35"/>
      <c r="IJ256" s="35"/>
      <c r="IK256" s="35"/>
      <c r="IL256" s="35"/>
      <c r="IM256" s="35"/>
      <c r="IN256" s="35"/>
      <c r="IO256" s="35"/>
      <c r="IP256" s="35"/>
      <c r="IQ256" s="35"/>
      <c r="IR256" s="35"/>
      <c r="IS256" s="35"/>
      <c r="IT256" s="35"/>
      <c r="IU256" s="35"/>
    </row>
    <row r="257" spans="1:255" s="48" customFormat="1" ht="11.1" customHeight="1" x14ac:dyDescent="0.2">
      <c r="A257" s="46"/>
      <c r="B257" s="30"/>
      <c r="C257" s="30"/>
      <c r="D257" s="30"/>
      <c r="E257" s="46"/>
      <c r="G257" s="252" t="s">
        <v>485</v>
      </c>
      <c r="H257" s="252"/>
      <c r="I257" s="252"/>
      <c r="J257" s="252"/>
      <c r="K257" s="253" t="s">
        <v>248</v>
      </c>
      <c r="L257" s="254"/>
      <c r="M257" s="254"/>
      <c r="N257" s="254"/>
      <c r="O257" s="254"/>
      <c r="P257" s="254"/>
      <c r="Q257" s="254"/>
      <c r="R257" s="254"/>
      <c r="S257" s="254"/>
      <c r="T257" s="254"/>
      <c r="U257" s="254"/>
      <c r="V257" s="254"/>
      <c r="W257" s="254"/>
      <c r="X257" s="254"/>
      <c r="Y257" s="254"/>
      <c r="Z257" s="255" t="s">
        <v>220</v>
      </c>
      <c r="AA257" s="255"/>
      <c r="AB257" s="256"/>
      <c r="AC257" s="256"/>
      <c r="AD257" s="256"/>
      <c r="AE257" s="256"/>
      <c r="AF257" s="249"/>
      <c r="AG257" s="250"/>
      <c r="AH257" s="250"/>
      <c r="AI257" s="250"/>
      <c r="AJ257" s="251"/>
      <c r="AK257" s="330">
        <f t="shared" si="28"/>
        <v>0</v>
      </c>
      <c r="AL257" s="330"/>
      <c r="AM257" s="330"/>
      <c r="AN257" s="330"/>
      <c r="AO257" s="330"/>
      <c r="AP257" s="330"/>
      <c r="AQ257" s="330"/>
      <c r="AR257" s="324">
        <f t="shared" si="29"/>
        <v>0</v>
      </c>
      <c r="AS257" s="324"/>
      <c r="AT257" s="486" t="s">
        <v>249</v>
      </c>
      <c r="AU257" s="486"/>
      <c r="AV257" s="486"/>
      <c r="AW257" s="486"/>
      <c r="AX257" s="486"/>
      <c r="AY257" s="331" t="s">
        <v>647</v>
      </c>
      <c r="AZ257" s="331"/>
      <c r="BA257" s="331"/>
      <c r="BB257" s="331"/>
      <c r="BC257" s="331"/>
      <c r="BD257" s="331" t="s">
        <v>649</v>
      </c>
      <c r="BE257" s="331"/>
      <c r="BF257" s="331"/>
      <c r="BG257" s="331"/>
      <c r="BH257" s="331"/>
      <c r="BI257" s="331"/>
      <c r="BJ257" s="331"/>
      <c r="BK257" s="331"/>
      <c r="BL257" s="331"/>
      <c r="BM257" s="331"/>
      <c r="BN257" s="331"/>
      <c r="BO257" s="331"/>
      <c r="BP257" s="331"/>
      <c r="BQ257" s="331"/>
      <c r="BR257" s="331"/>
      <c r="GM257" s="35"/>
      <c r="GN257" s="35"/>
      <c r="GO257" s="35"/>
      <c r="GP257" s="35"/>
      <c r="GQ257" s="35"/>
      <c r="GR257" s="35"/>
      <c r="GS257" s="35"/>
      <c r="GT257" s="35"/>
      <c r="GU257" s="35"/>
      <c r="GV257" s="35"/>
      <c r="GW257" s="35"/>
      <c r="GX257" s="35"/>
      <c r="GY257" s="35"/>
      <c r="GZ257" s="35"/>
      <c r="HA257" s="35"/>
      <c r="HB257" s="35"/>
      <c r="HC257" s="35"/>
      <c r="HD257" s="35"/>
      <c r="HE257" s="35"/>
      <c r="HF257" s="35"/>
      <c r="HG257" s="35"/>
      <c r="HH257" s="35"/>
      <c r="HI257" s="35"/>
      <c r="HJ257" s="35"/>
      <c r="HK257" s="35"/>
      <c r="HL257" s="35"/>
      <c r="HM257" s="35"/>
      <c r="HN257" s="35"/>
      <c r="HO257" s="35"/>
      <c r="HP257" s="35"/>
      <c r="HQ257" s="35"/>
      <c r="HR257" s="35"/>
      <c r="HS257" s="35"/>
      <c r="HT257" s="35"/>
      <c r="HU257" s="35"/>
      <c r="HV257" s="35"/>
      <c r="HW257" s="35"/>
      <c r="HX257" s="35"/>
      <c r="HY257" s="35"/>
      <c r="HZ257" s="35"/>
      <c r="IA257" s="35"/>
      <c r="IB257" s="35"/>
      <c r="IC257" s="35"/>
      <c r="ID257" s="35"/>
      <c r="IE257" s="35"/>
      <c r="IF257" s="35"/>
      <c r="IG257" s="35"/>
      <c r="IH257" s="35"/>
      <c r="II257" s="35"/>
      <c r="IJ257" s="35"/>
      <c r="IK257" s="35"/>
      <c r="IL257" s="35"/>
      <c r="IM257" s="35"/>
      <c r="IN257" s="35"/>
      <c r="IO257" s="35"/>
      <c r="IP257" s="35"/>
      <c r="IQ257" s="35"/>
      <c r="IR257" s="35"/>
      <c r="IS257" s="35"/>
      <c r="IT257" s="35"/>
      <c r="IU257" s="35"/>
    </row>
    <row r="258" spans="1:255" s="48" customFormat="1" ht="11.1" customHeight="1" x14ac:dyDescent="0.2">
      <c r="A258" s="46"/>
      <c r="B258" s="30"/>
      <c r="C258" s="30"/>
      <c r="D258" s="30"/>
      <c r="E258" s="46"/>
      <c r="G258" s="252" t="s">
        <v>486</v>
      </c>
      <c r="H258" s="252"/>
      <c r="I258" s="252"/>
      <c r="J258" s="252"/>
      <c r="K258" s="253" t="s">
        <v>250</v>
      </c>
      <c r="L258" s="254"/>
      <c r="M258" s="254"/>
      <c r="N258" s="254"/>
      <c r="O258" s="254"/>
      <c r="P258" s="254"/>
      <c r="Q258" s="254"/>
      <c r="R258" s="254"/>
      <c r="S258" s="254"/>
      <c r="T258" s="254"/>
      <c r="U258" s="254"/>
      <c r="V258" s="254"/>
      <c r="W258" s="254"/>
      <c r="X258" s="254"/>
      <c r="Y258" s="254"/>
      <c r="Z258" s="255" t="s">
        <v>220</v>
      </c>
      <c r="AA258" s="255"/>
      <c r="AB258" s="256"/>
      <c r="AC258" s="256"/>
      <c r="AD258" s="256"/>
      <c r="AE258" s="256"/>
      <c r="AF258" s="249"/>
      <c r="AG258" s="250"/>
      <c r="AH258" s="250"/>
      <c r="AI258" s="250"/>
      <c r="AJ258" s="251"/>
      <c r="AK258" s="330">
        <f t="shared" si="28"/>
        <v>0</v>
      </c>
      <c r="AL258" s="330"/>
      <c r="AM258" s="330"/>
      <c r="AN258" s="330"/>
      <c r="AO258" s="330"/>
      <c r="AP258" s="330"/>
      <c r="AQ258" s="330"/>
      <c r="AR258" s="324">
        <f t="shared" si="29"/>
        <v>0</v>
      </c>
      <c r="AS258" s="324"/>
      <c r="AT258" s="486" t="s">
        <v>251</v>
      </c>
      <c r="AU258" s="486"/>
      <c r="AV258" s="486"/>
      <c r="AW258" s="486"/>
      <c r="AX258" s="486"/>
      <c r="AY258" s="331" t="s">
        <v>648</v>
      </c>
      <c r="AZ258" s="331"/>
      <c r="BA258" s="331"/>
      <c r="BB258" s="331"/>
      <c r="BC258" s="331"/>
      <c r="BD258" s="331" t="s">
        <v>648</v>
      </c>
      <c r="BE258" s="331"/>
      <c r="BF258" s="331"/>
      <c r="BG258" s="331"/>
      <c r="BH258" s="331"/>
      <c r="BI258" s="331"/>
      <c r="BJ258" s="331"/>
      <c r="BK258" s="331"/>
      <c r="BL258" s="331"/>
      <c r="BM258" s="331"/>
      <c r="BN258" s="331"/>
      <c r="BO258" s="331"/>
      <c r="BP258" s="331"/>
      <c r="BQ258" s="331"/>
      <c r="BR258" s="331"/>
      <c r="GM258" s="35"/>
      <c r="GN258" s="35"/>
      <c r="GO258" s="35"/>
      <c r="GP258" s="35"/>
      <c r="GQ258" s="35"/>
      <c r="GR258" s="35"/>
      <c r="GS258" s="35"/>
      <c r="GT258" s="35"/>
      <c r="GU258" s="35"/>
      <c r="GV258" s="35"/>
      <c r="GW258" s="35"/>
      <c r="GX258" s="35"/>
      <c r="GY258" s="35"/>
      <c r="GZ258" s="35"/>
      <c r="HA258" s="35"/>
      <c r="HB258" s="35"/>
      <c r="HC258" s="35"/>
      <c r="HD258" s="35"/>
      <c r="HE258" s="35"/>
      <c r="HF258" s="35"/>
      <c r="HG258" s="35"/>
      <c r="HH258" s="35"/>
      <c r="HI258" s="35"/>
      <c r="HJ258" s="35"/>
      <c r="HK258" s="35"/>
      <c r="HL258" s="35"/>
      <c r="HM258" s="35"/>
      <c r="HN258" s="35"/>
      <c r="HO258" s="35"/>
      <c r="HP258" s="35"/>
      <c r="HQ258" s="35"/>
      <c r="HR258" s="35"/>
      <c r="HS258" s="35"/>
      <c r="HT258" s="35"/>
      <c r="HU258" s="35"/>
      <c r="HV258" s="35"/>
      <c r="HW258" s="35"/>
      <c r="HX258" s="35"/>
      <c r="HY258" s="35"/>
      <c r="HZ258" s="35"/>
      <c r="IA258" s="35"/>
      <c r="IB258" s="35"/>
      <c r="IC258" s="35"/>
      <c r="ID258" s="35"/>
      <c r="IE258" s="35"/>
      <c r="IF258" s="35"/>
      <c r="IG258" s="35"/>
      <c r="IH258" s="35"/>
      <c r="II258" s="35"/>
      <c r="IJ258" s="35"/>
      <c r="IK258" s="35"/>
      <c r="IL258" s="35"/>
      <c r="IM258" s="35"/>
      <c r="IN258" s="35"/>
      <c r="IO258" s="35"/>
      <c r="IP258" s="35"/>
      <c r="IQ258" s="35"/>
      <c r="IR258" s="35"/>
      <c r="IS258" s="35"/>
      <c r="IT258" s="35"/>
      <c r="IU258" s="35"/>
    </row>
    <row r="259" spans="1:255" s="48" customFormat="1" ht="11.1" hidden="1" customHeight="1" x14ac:dyDescent="0.2">
      <c r="A259" s="46"/>
      <c r="B259" s="30"/>
      <c r="C259" s="30"/>
      <c r="D259" s="30"/>
      <c r="E259" s="46"/>
      <c r="G259" s="252" t="s">
        <v>487</v>
      </c>
      <c r="H259" s="252"/>
      <c r="I259" s="252"/>
      <c r="J259" s="252"/>
      <c r="K259" s="253" t="s">
        <v>252</v>
      </c>
      <c r="L259" s="254"/>
      <c r="M259" s="254"/>
      <c r="N259" s="254"/>
      <c r="O259" s="254"/>
      <c r="P259" s="254"/>
      <c r="Q259" s="254"/>
      <c r="R259" s="254"/>
      <c r="S259" s="254"/>
      <c r="T259" s="254"/>
      <c r="U259" s="254"/>
      <c r="V259" s="254"/>
      <c r="W259" s="254"/>
      <c r="X259" s="254"/>
      <c r="Y259" s="254"/>
      <c r="Z259" s="255" t="s">
        <v>129</v>
      </c>
      <c r="AA259" s="255"/>
      <c r="AB259" s="272">
        <v>1</v>
      </c>
      <c r="AC259" s="272"/>
      <c r="AD259" s="272"/>
      <c r="AE259" s="272"/>
      <c r="AF259" s="249"/>
      <c r="AG259" s="250"/>
      <c r="AH259" s="250"/>
      <c r="AI259" s="250"/>
      <c r="AJ259" s="251"/>
      <c r="AK259" s="330">
        <f t="shared" si="28"/>
        <v>0</v>
      </c>
      <c r="AL259" s="330"/>
      <c r="AM259" s="330"/>
      <c r="AN259" s="330"/>
      <c r="AO259" s="330"/>
      <c r="AP259" s="330"/>
      <c r="AQ259" s="330"/>
      <c r="AR259" s="324">
        <f t="shared" si="29"/>
        <v>0</v>
      </c>
      <c r="AS259" s="324"/>
      <c r="AT259" s="323"/>
      <c r="AU259" s="323"/>
      <c r="AV259" s="323"/>
      <c r="AW259" s="323"/>
      <c r="AX259" s="323"/>
      <c r="AY259" s="323"/>
      <c r="AZ259" s="323"/>
      <c r="BA259" s="323"/>
      <c r="BB259" s="323"/>
      <c r="BC259" s="323"/>
      <c r="BD259" s="323"/>
      <c r="BE259" s="323"/>
      <c r="BF259" s="323"/>
      <c r="BG259" s="323"/>
      <c r="BH259" s="323"/>
      <c r="BI259" s="323"/>
      <c r="BJ259" s="323"/>
      <c r="BK259" s="323"/>
      <c r="BL259" s="323"/>
      <c r="BM259" s="323"/>
      <c r="BN259" s="323"/>
      <c r="BO259" s="323"/>
      <c r="BP259" s="323"/>
      <c r="BQ259" s="323"/>
      <c r="BR259" s="323"/>
    </row>
    <row r="260" spans="1:255" s="48" customFormat="1" ht="11.1" hidden="1" customHeight="1" x14ac:dyDescent="0.2">
      <c r="A260" s="46"/>
      <c r="B260" s="30"/>
      <c r="C260" s="30"/>
      <c r="D260" s="30"/>
      <c r="E260" s="46"/>
      <c r="G260" s="252" t="s">
        <v>488</v>
      </c>
      <c r="H260" s="252"/>
      <c r="I260" s="252"/>
      <c r="J260" s="252"/>
      <c r="K260" s="321"/>
      <c r="L260" s="321"/>
      <c r="M260" s="321"/>
      <c r="N260" s="321"/>
      <c r="O260" s="321"/>
      <c r="P260" s="321"/>
      <c r="Q260" s="321"/>
      <c r="R260" s="321"/>
      <c r="S260" s="321"/>
      <c r="T260" s="321"/>
      <c r="U260" s="321"/>
      <c r="V260" s="321"/>
      <c r="W260" s="321"/>
      <c r="X260" s="321"/>
      <c r="Y260" s="321"/>
      <c r="Z260" s="322"/>
      <c r="AA260" s="322"/>
      <c r="AB260" s="256"/>
      <c r="AC260" s="256"/>
      <c r="AD260" s="256"/>
      <c r="AE260" s="256"/>
      <c r="AF260" s="256"/>
      <c r="AG260" s="256"/>
      <c r="AH260" s="256"/>
      <c r="AI260" s="256"/>
      <c r="AJ260" s="256"/>
      <c r="AK260" s="330">
        <f t="shared" si="28"/>
        <v>0</v>
      </c>
      <c r="AL260" s="330"/>
      <c r="AM260" s="330"/>
      <c r="AN260" s="330"/>
      <c r="AO260" s="330"/>
      <c r="AP260" s="330"/>
      <c r="AQ260" s="330"/>
      <c r="AR260" s="324">
        <f t="shared" si="29"/>
        <v>0</v>
      </c>
      <c r="AS260" s="324"/>
      <c r="AT260" s="323"/>
      <c r="AU260" s="323"/>
      <c r="AV260" s="323"/>
      <c r="AW260" s="323"/>
      <c r="AX260" s="323"/>
      <c r="AY260" s="323"/>
      <c r="AZ260" s="323"/>
      <c r="BA260" s="323"/>
      <c r="BB260" s="323"/>
      <c r="BC260" s="323"/>
      <c r="BD260" s="323"/>
      <c r="BE260" s="323"/>
      <c r="BF260" s="323"/>
      <c r="BG260" s="323"/>
      <c r="BH260" s="323"/>
      <c r="BI260" s="323"/>
      <c r="BJ260" s="323"/>
      <c r="BK260" s="323"/>
      <c r="BL260" s="323"/>
      <c r="BM260" s="323"/>
      <c r="BN260" s="323"/>
      <c r="BO260" s="323"/>
      <c r="BP260" s="323"/>
      <c r="BQ260" s="323"/>
      <c r="BR260" s="323"/>
    </row>
    <row r="261" spans="1:255" s="48" customFormat="1" ht="11.1" hidden="1" customHeight="1" x14ac:dyDescent="0.2">
      <c r="A261" s="46"/>
      <c r="B261" s="30"/>
      <c r="C261" s="30"/>
      <c r="D261" s="30"/>
      <c r="E261" s="46"/>
      <c r="G261" s="252" t="s">
        <v>489</v>
      </c>
      <c r="H261" s="252"/>
      <c r="I261" s="252"/>
      <c r="J261" s="252"/>
      <c r="K261" s="321"/>
      <c r="L261" s="321"/>
      <c r="M261" s="321"/>
      <c r="N261" s="321"/>
      <c r="O261" s="321"/>
      <c r="P261" s="321"/>
      <c r="Q261" s="321"/>
      <c r="R261" s="321"/>
      <c r="S261" s="321"/>
      <c r="T261" s="321"/>
      <c r="U261" s="321"/>
      <c r="V261" s="321"/>
      <c r="W261" s="321"/>
      <c r="X261" s="321"/>
      <c r="Y261" s="321"/>
      <c r="Z261" s="322"/>
      <c r="AA261" s="322"/>
      <c r="AB261" s="256"/>
      <c r="AC261" s="256"/>
      <c r="AD261" s="256"/>
      <c r="AE261" s="256"/>
      <c r="AF261" s="256"/>
      <c r="AG261" s="256"/>
      <c r="AH261" s="256"/>
      <c r="AI261" s="256"/>
      <c r="AJ261" s="256"/>
      <c r="AK261" s="330">
        <f t="shared" si="28"/>
        <v>0</v>
      </c>
      <c r="AL261" s="330"/>
      <c r="AM261" s="330"/>
      <c r="AN261" s="330"/>
      <c r="AO261" s="330"/>
      <c r="AP261" s="330"/>
      <c r="AQ261" s="330"/>
      <c r="AR261" s="324">
        <f t="shared" si="29"/>
        <v>0</v>
      </c>
      <c r="AS261" s="324"/>
      <c r="AT261" s="323"/>
      <c r="AU261" s="323"/>
      <c r="AV261" s="323"/>
      <c r="AW261" s="323"/>
      <c r="AX261" s="323"/>
      <c r="AY261" s="323"/>
      <c r="AZ261" s="323"/>
      <c r="BA261" s="323"/>
      <c r="BB261" s="323"/>
      <c r="BC261" s="323"/>
      <c r="BD261" s="323"/>
      <c r="BE261" s="323"/>
      <c r="BF261" s="323"/>
      <c r="BG261" s="323"/>
      <c r="BH261" s="323"/>
      <c r="BI261" s="323"/>
      <c r="BJ261" s="323"/>
      <c r="BK261" s="323"/>
      <c r="BL261" s="323"/>
      <c r="BM261" s="323"/>
      <c r="BN261" s="323"/>
      <c r="BO261" s="323"/>
      <c r="BP261" s="323"/>
      <c r="BQ261" s="323"/>
      <c r="BR261" s="323"/>
    </row>
    <row r="262" spans="1:255" s="48" customFormat="1" ht="11.1" customHeight="1" x14ac:dyDescent="0.2">
      <c r="A262" s="45"/>
      <c r="B262" s="134"/>
      <c r="C262" s="84">
        <f>C254+1</f>
        <v>35</v>
      </c>
      <c r="D262" s="30" t="s">
        <v>587</v>
      </c>
      <c r="E262" s="46" t="s">
        <v>299</v>
      </c>
      <c r="G262" s="325" t="s">
        <v>490</v>
      </c>
      <c r="H262" s="325"/>
      <c r="I262" s="325"/>
      <c r="J262" s="325"/>
      <c r="K262" s="326" t="s">
        <v>253</v>
      </c>
      <c r="L262" s="327"/>
      <c r="M262" s="327"/>
      <c r="N262" s="327"/>
      <c r="O262" s="327"/>
      <c r="P262" s="327"/>
      <c r="Q262" s="327"/>
      <c r="R262" s="327"/>
      <c r="S262" s="327"/>
      <c r="T262" s="327"/>
      <c r="U262" s="327"/>
      <c r="V262" s="327"/>
      <c r="W262" s="327"/>
      <c r="X262" s="327"/>
      <c r="Y262" s="327"/>
      <c r="Z262" s="327"/>
      <c r="AA262" s="327"/>
      <c r="AB262" s="327"/>
      <c r="AC262" s="327"/>
      <c r="AD262" s="327"/>
      <c r="AE262" s="327"/>
      <c r="AF262" s="327"/>
      <c r="AG262" s="327"/>
      <c r="AH262" s="327"/>
      <c r="AI262" s="327"/>
      <c r="AJ262" s="327"/>
      <c r="AK262" s="333">
        <f>MAX(0.000000001,SUM(AK263:AQ270))</f>
        <v>2637.17</v>
      </c>
      <c r="AL262" s="333"/>
      <c r="AM262" s="333"/>
      <c r="AN262" s="333"/>
      <c r="AO262" s="333"/>
      <c r="AP262" s="333"/>
      <c r="AQ262" s="333"/>
      <c r="AR262" s="333">
        <f>ROUND(AK262/$AK$277,6)*100</f>
        <v>4.2535000000000007</v>
      </c>
      <c r="AS262" s="333"/>
      <c r="AT262" s="332" t="s">
        <v>35</v>
      </c>
      <c r="AU262" s="332"/>
      <c r="AV262" s="332"/>
      <c r="AW262" s="332"/>
      <c r="AX262" s="332"/>
      <c r="AY262" s="332"/>
      <c r="AZ262" s="332"/>
      <c r="BA262" s="332"/>
      <c r="BB262" s="332"/>
      <c r="BC262" s="332"/>
      <c r="BD262" s="332"/>
      <c r="BE262" s="332"/>
      <c r="BF262" s="332"/>
      <c r="BG262" s="332"/>
      <c r="BH262" s="332"/>
      <c r="BI262" s="332"/>
      <c r="BJ262" s="332"/>
      <c r="BK262" s="332"/>
      <c r="BL262" s="332"/>
      <c r="BM262" s="332"/>
      <c r="BN262" s="332"/>
      <c r="BO262" s="332"/>
      <c r="BP262" s="332"/>
      <c r="BQ262" s="332"/>
      <c r="BR262" s="332"/>
    </row>
    <row r="263" spans="1:255" s="48" customFormat="1" ht="11.1" customHeight="1" x14ac:dyDescent="0.2">
      <c r="A263" s="46"/>
      <c r="B263" s="317"/>
      <c r="C263" s="329"/>
      <c r="D263" s="329"/>
      <c r="E263" s="46"/>
      <c r="G263" s="252" t="s">
        <v>491</v>
      </c>
      <c r="H263" s="252"/>
      <c r="I263" s="252"/>
      <c r="J263" s="252"/>
      <c r="K263" s="253" t="s">
        <v>254</v>
      </c>
      <c r="L263" s="254"/>
      <c r="M263" s="254"/>
      <c r="N263" s="254"/>
      <c r="O263" s="254"/>
      <c r="P263" s="254"/>
      <c r="Q263" s="254"/>
      <c r="R263" s="254"/>
      <c r="S263" s="254"/>
      <c r="T263" s="254"/>
      <c r="U263" s="254"/>
      <c r="V263" s="254"/>
      <c r="W263" s="254"/>
      <c r="X263" s="254"/>
      <c r="Y263" s="254"/>
      <c r="Z263" s="255" t="s">
        <v>220</v>
      </c>
      <c r="AA263" s="255"/>
      <c r="AB263" s="256">
        <v>1</v>
      </c>
      <c r="AC263" s="256"/>
      <c r="AD263" s="256"/>
      <c r="AE263" s="256"/>
      <c r="AF263" s="249">
        <v>326.76</v>
      </c>
      <c r="AG263" s="250"/>
      <c r="AH263" s="250"/>
      <c r="AI263" s="250"/>
      <c r="AJ263" s="251"/>
      <c r="AK263" s="330">
        <f t="shared" ref="AK263:AK270" si="30">AB263*AF263</f>
        <v>326.76</v>
      </c>
      <c r="AL263" s="330"/>
      <c r="AM263" s="330"/>
      <c r="AN263" s="330"/>
      <c r="AO263" s="330"/>
      <c r="AP263" s="330"/>
      <c r="AQ263" s="330"/>
      <c r="AR263" s="324">
        <f t="shared" ref="AR263:AR270" si="31">ROUND(AK263/$AK$262,6)*100</f>
        <v>12.390600000000001</v>
      </c>
      <c r="AS263" s="324"/>
      <c r="AT263" s="322" t="s">
        <v>702</v>
      </c>
      <c r="AU263" s="322"/>
      <c r="AV263" s="322"/>
      <c r="AW263" s="322"/>
      <c r="AX263" s="322"/>
      <c r="AY263" s="322"/>
      <c r="AZ263" s="322"/>
      <c r="BA263" s="322"/>
      <c r="BB263" s="322"/>
      <c r="BC263" s="322"/>
      <c r="BD263" s="322"/>
      <c r="BE263" s="322"/>
      <c r="BF263" s="322"/>
      <c r="BG263" s="322"/>
      <c r="BH263" s="322"/>
      <c r="BI263" s="322"/>
      <c r="BJ263" s="322"/>
      <c r="BK263" s="322"/>
      <c r="BL263" s="322"/>
      <c r="BM263" s="322"/>
      <c r="BN263" s="322"/>
      <c r="BO263" s="322"/>
      <c r="BP263" s="322"/>
      <c r="BQ263" s="322"/>
      <c r="BR263" s="322"/>
    </row>
    <row r="264" spans="1:255" s="48" customFormat="1" ht="11.1" customHeight="1" x14ac:dyDescent="0.2">
      <c r="A264" s="46"/>
      <c r="B264" s="317"/>
      <c r="C264" s="329"/>
      <c r="D264" s="329"/>
      <c r="E264" s="46"/>
      <c r="G264" s="252" t="s">
        <v>492</v>
      </c>
      <c r="H264" s="252"/>
      <c r="I264" s="252"/>
      <c r="J264" s="252"/>
      <c r="K264" s="253" t="s">
        <v>255</v>
      </c>
      <c r="L264" s="254"/>
      <c r="M264" s="254"/>
      <c r="N264" s="254"/>
      <c r="O264" s="254"/>
      <c r="P264" s="254"/>
      <c r="Q264" s="254"/>
      <c r="R264" s="254"/>
      <c r="S264" s="254"/>
      <c r="T264" s="254"/>
      <c r="U264" s="254"/>
      <c r="V264" s="254"/>
      <c r="W264" s="254"/>
      <c r="X264" s="254"/>
      <c r="Y264" s="254"/>
      <c r="Z264" s="255" t="s">
        <v>220</v>
      </c>
      <c r="AA264" s="255"/>
      <c r="AB264" s="256">
        <v>1</v>
      </c>
      <c r="AC264" s="256"/>
      <c r="AD264" s="256"/>
      <c r="AE264" s="256"/>
      <c r="AF264" s="249">
        <v>392.4</v>
      </c>
      <c r="AG264" s="250"/>
      <c r="AH264" s="250"/>
      <c r="AI264" s="250"/>
      <c r="AJ264" s="251"/>
      <c r="AK264" s="330">
        <f t="shared" si="30"/>
        <v>392.4</v>
      </c>
      <c r="AL264" s="330"/>
      <c r="AM264" s="330"/>
      <c r="AN264" s="330"/>
      <c r="AO264" s="330"/>
      <c r="AP264" s="330"/>
      <c r="AQ264" s="330"/>
      <c r="AR264" s="324">
        <f t="shared" si="31"/>
        <v>14.879600000000002</v>
      </c>
      <c r="AS264" s="324"/>
      <c r="AT264" s="322" t="s">
        <v>706</v>
      </c>
      <c r="AU264" s="322"/>
      <c r="AV264" s="322"/>
      <c r="AW264" s="322"/>
      <c r="AX264" s="322"/>
      <c r="AY264" s="322"/>
      <c r="AZ264" s="322"/>
      <c r="BA264" s="322"/>
      <c r="BB264" s="322"/>
      <c r="BC264" s="322"/>
      <c r="BD264" s="322"/>
      <c r="BE264" s="322"/>
      <c r="BF264" s="322"/>
      <c r="BG264" s="322"/>
      <c r="BH264" s="322"/>
      <c r="BI264" s="322"/>
      <c r="BJ264" s="322"/>
      <c r="BK264" s="322"/>
      <c r="BL264" s="322"/>
      <c r="BM264" s="322"/>
      <c r="BN264" s="322"/>
      <c r="BO264" s="322"/>
      <c r="BP264" s="322"/>
      <c r="BQ264" s="322"/>
      <c r="BR264" s="322"/>
    </row>
    <row r="265" spans="1:255" s="48" customFormat="1" ht="11.1" customHeight="1" x14ac:dyDescent="0.2">
      <c r="A265" s="46"/>
      <c r="B265" s="317"/>
      <c r="C265" s="329"/>
      <c r="D265" s="329"/>
      <c r="E265" s="46"/>
      <c r="G265" s="252" t="s">
        <v>493</v>
      </c>
      <c r="H265" s="252"/>
      <c r="I265" s="252"/>
      <c r="J265" s="252"/>
      <c r="K265" s="253" t="s">
        <v>256</v>
      </c>
      <c r="L265" s="254"/>
      <c r="M265" s="254"/>
      <c r="N265" s="254"/>
      <c r="O265" s="254"/>
      <c r="P265" s="254"/>
      <c r="Q265" s="254"/>
      <c r="R265" s="254"/>
      <c r="S265" s="254"/>
      <c r="T265" s="254"/>
      <c r="U265" s="254"/>
      <c r="V265" s="254"/>
      <c r="W265" s="254"/>
      <c r="X265" s="254"/>
      <c r="Y265" s="254"/>
      <c r="Z265" s="255" t="s">
        <v>220</v>
      </c>
      <c r="AA265" s="255"/>
      <c r="AB265" s="256">
        <v>1</v>
      </c>
      <c r="AC265" s="256"/>
      <c r="AD265" s="256"/>
      <c r="AE265" s="256"/>
      <c r="AF265" s="249">
        <v>510.24</v>
      </c>
      <c r="AG265" s="250"/>
      <c r="AH265" s="250"/>
      <c r="AI265" s="250"/>
      <c r="AJ265" s="251"/>
      <c r="AK265" s="330">
        <f t="shared" si="30"/>
        <v>510.24</v>
      </c>
      <c r="AL265" s="330"/>
      <c r="AM265" s="330"/>
      <c r="AN265" s="330"/>
      <c r="AO265" s="330"/>
      <c r="AP265" s="330"/>
      <c r="AQ265" s="330"/>
      <c r="AR265" s="324">
        <f t="shared" si="31"/>
        <v>19.348000000000003</v>
      </c>
      <c r="AS265" s="324"/>
      <c r="AT265" s="322" t="s">
        <v>707</v>
      </c>
      <c r="AU265" s="322"/>
      <c r="AV265" s="322"/>
      <c r="AW265" s="322"/>
      <c r="AX265" s="322"/>
      <c r="AY265" s="322"/>
      <c r="AZ265" s="322"/>
      <c r="BA265" s="322"/>
      <c r="BB265" s="322"/>
      <c r="BC265" s="322"/>
      <c r="BD265" s="322"/>
      <c r="BE265" s="322"/>
      <c r="BF265" s="322"/>
      <c r="BG265" s="322"/>
      <c r="BH265" s="322"/>
      <c r="BI265" s="322"/>
      <c r="BJ265" s="322"/>
      <c r="BK265" s="322"/>
      <c r="BL265" s="322"/>
      <c r="BM265" s="322"/>
      <c r="BN265" s="322"/>
      <c r="BO265" s="322"/>
      <c r="BP265" s="322"/>
      <c r="BQ265" s="322"/>
      <c r="BR265" s="322"/>
    </row>
    <row r="266" spans="1:255" s="48" customFormat="1" ht="11.1" hidden="1" customHeight="1" x14ac:dyDescent="0.2">
      <c r="A266" s="46"/>
      <c r="B266" s="317"/>
      <c r="C266" s="329"/>
      <c r="D266" s="329"/>
      <c r="E266" s="46"/>
      <c r="G266" s="252" t="s">
        <v>494</v>
      </c>
      <c r="H266" s="252"/>
      <c r="I266" s="252"/>
      <c r="J266" s="252"/>
      <c r="K266" s="253" t="s">
        <v>257</v>
      </c>
      <c r="L266" s="254"/>
      <c r="M266" s="254"/>
      <c r="N266" s="254"/>
      <c r="O266" s="254"/>
      <c r="P266" s="254"/>
      <c r="Q266" s="254"/>
      <c r="R266" s="254"/>
      <c r="S266" s="254"/>
      <c r="T266" s="254"/>
      <c r="U266" s="254"/>
      <c r="V266" s="254"/>
      <c r="W266" s="254"/>
      <c r="X266" s="254"/>
      <c r="Y266" s="254"/>
      <c r="Z266" s="255" t="s">
        <v>52</v>
      </c>
      <c r="AA266" s="255"/>
      <c r="AB266" s="256"/>
      <c r="AC266" s="256"/>
      <c r="AD266" s="256"/>
      <c r="AE266" s="256"/>
      <c r="AF266" s="249"/>
      <c r="AG266" s="250"/>
      <c r="AH266" s="250"/>
      <c r="AI266" s="250"/>
      <c r="AJ266" s="251"/>
      <c r="AK266" s="330">
        <f t="shared" si="30"/>
        <v>0</v>
      </c>
      <c r="AL266" s="330"/>
      <c r="AM266" s="330"/>
      <c r="AN266" s="330"/>
      <c r="AO266" s="330"/>
      <c r="AP266" s="330"/>
      <c r="AQ266" s="330"/>
      <c r="AR266" s="324">
        <f t="shared" si="31"/>
        <v>0</v>
      </c>
      <c r="AS266" s="324"/>
      <c r="AT266" s="322"/>
      <c r="AU266" s="322"/>
      <c r="AV266" s="322"/>
      <c r="AW266" s="322"/>
      <c r="AX266" s="322"/>
      <c r="AY266" s="322"/>
      <c r="AZ266" s="322"/>
      <c r="BA266" s="322"/>
      <c r="BB266" s="322"/>
      <c r="BC266" s="322"/>
      <c r="BD266" s="322"/>
      <c r="BE266" s="322"/>
      <c r="BF266" s="322"/>
      <c r="BG266" s="322"/>
      <c r="BH266" s="322"/>
      <c r="BI266" s="322"/>
      <c r="BJ266" s="322"/>
      <c r="BK266" s="322"/>
      <c r="BL266" s="322"/>
      <c r="BM266" s="322"/>
      <c r="BN266" s="322"/>
      <c r="BO266" s="322"/>
      <c r="BP266" s="322"/>
      <c r="BQ266" s="322"/>
      <c r="BR266" s="322"/>
    </row>
    <row r="267" spans="1:255" s="48" customFormat="1" ht="11.1" customHeight="1" x14ac:dyDescent="0.2">
      <c r="A267" s="46"/>
      <c r="B267" s="317"/>
      <c r="C267" s="329"/>
      <c r="D267" s="329"/>
      <c r="E267" s="46"/>
      <c r="G267" s="252" t="s">
        <v>495</v>
      </c>
      <c r="H267" s="252"/>
      <c r="I267" s="252"/>
      <c r="J267" s="252"/>
      <c r="K267" s="253" t="s">
        <v>258</v>
      </c>
      <c r="L267" s="254"/>
      <c r="M267" s="254"/>
      <c r="N267" s="254"/>
      <c r="O267" s="254"/>
      <c r="P267" s="254"/>
      <c r="Q267" s="254"/>
      <c r="R267" s="254"/>
      <c r="S267" s="254"/>
      <c r="T267" s="254"/>
      <c r="U267" s="254"/>
      <c r="V267" s="254"/>
      <c r="W267" s="254"/>
      <c r="X267" s="254"/>
      <c r="Y267" s="254"/>
      <c r="Z267" s="255" t="s">
        <v>220</v>
      </c>
      <c r="AA267" s="255"/>
      <c r="AB267" s="256">
        <v>1</v>
      </c>
      <c r="AC267" s="256"/>
      <c r="AD267" s="256"/>
      <c r="AE267" s="256"/>
      <c r="AF267" s="249">
        <v>316.39999999999998</v>
      </c>
      <c r="AG267" s="250"/>
      <c r="AH267" s="250"/>
      <c r="AI267" s="250"/>
      <c r="AJ267" s="251"/>
      <c r="AK267" s="330">
        <f t="shared" si="30"/>
        <v>316.39999999999998</v>
      </c>
      <c r="AL267" s="330"/>
      <c r="AM267" s="330"/>
      <c r="AN267" s="330"/>
      <c r="AO267" s="330"/>
      <c r="AP267" s="330"/>
      <c r="AQ267" s="330"/>
      <c r="AR267" s="324">
        <f t="shared" si="31"/>
        <v>11.9977</v>
      </c>
      <c r="AS267" s="324"/>
      <c r="AT267" s="322" t="s">
        <v>703</v>
      </c>
      <c r="AU267" s="322"/>
      <c r="AV267" s="322"/>
      <c r="AW267" s="322"/>
      <c r="AX267" s="322"/>
      <c r="AY267" s="322"/>
      <c r="AZ267" s="322"/>
      <c r="BA267" s="322"/>
      <c r="BB267" s="322"/>
      <c r="BC267" s="322"/>
      <c r="BD267" s="322"/>
      <c r="BE267" s="322"/>
      <c r="BF267" s="322"/>
      <c r="BG267" s="322"/>
      <c r="BH267" s="322"/>
      <c r="BI267" s="322"/>
      <c r="BJ267" s="322"/>
      <c r="BK267" s="322"/>
      <c r="BL267" s="322"/>
      <c r="BM267" s="322"/>
      <c r="BN267" s="322"/>
      <c r="BO267" s="322"/>
      <c r="BP267" s="322"/>
      <c r="BQ267" s="322"/>
      <c r="BR267" s="322"/>
    </row>
    <row r="268" spans="1:255" s="48" customFormat="1" ht="11.1" customHeight="1" x14ac:dyDescent="0.2">
      <c r="A268" s="46"/>
      <c r="B268" s="317"/>
      <c r="C268" s="329"/>
      <c r="D268" s="329"/>
      <c r="E268" s="46"/>
      <c r="G268" s="252" t="s">
        <v>496</v>
      </c>
      <c r="H268" s="252"/>
      <c r="I268" s="252"/>
      <c r="J268" s="252"/>
      <c r="K268" s="253" t="s">
        <v>259</v>
      </c>
      <c r="L268" s="254"/>
      <c r="M268" s="254"/>
      <c r="N268" s="254"/>
      <c r="O268" s="254"/>
      <c r="P268" s="254"/>
      <c r="Q268" s="254"/>
      <c r="R268" s="254"/>
      <c r="S268" s="254"/>
      <c r="T268" s="254"/>
      <c r="U268" s="254"/>
      <c r="V268" s="254"/>
      <c r="W268" s="254"/>
      <c r="X268" s="254"/>
      <c r="Y268" s="254"/>
      <c r="Z268" s="255" t="s">
        <v>220</v>
      </c>
      <c r="AA268" s="255"/>
      <c r="AB268" s="256">
        <v>7</v>
      </c>
      <c r="AC268" s="256"/>
      <c r="AD268" s="256"/>
      <c r="AE268" s="256"/>
      <c r="AF268" s="249">
        <v>155.91</v>
      </c>
      <c r="AG268" s="250"/>
      <c r="AH268" s="250"/>
      <c r="AI268" s="250"/>
      <c r="AJ268" s="251"/>
      <c r="AK268" s="330">
        <f t="shared" si="30"/>
        <v>1091.3699999999999</v>
      </c>
      <c r="AL268" s="330"/>
      <c r="AM268" s="330"/>
      <c r="AN268" s="330"/>
      <c r="AO268" s="330"/>
      <c r="AP268" s="330"/>
      <c r="AQ268" s="330"/>
      <c r="AR268" s="324">
        <f t="shared" si="31"/>
        <v>41.384100000000004</v>
      </c>
      <c r="AS268" s="324"/>
      <c r="AT268" s="322" t="s">
        <v>704</v>
      </c>
      <c r="AU268" s="322"/>
      <c r="AV268" s="322"/>
      <c r="AW268" s="322"/>
      <c r="AX268" s="322"/>
      <c r="AY268" s="322"/>
      <c r="AZ268" s="322"/>
      <c r="BA268" s="322"/>
      <c r="BB268" s="322"/>
      <c r="BC268" s="322"/>
      <c r="BD268" s="322"/>
      <c r="BE268" s="322"/>
      <c r="BF268" s="322"/>
      <c r="BG268" s="322"/>
      <c r="BH268" s="322"/>
      <c r="BI268" s="322"/>
      <c r="BJ268" s="322"/>
      <c r="BK268" s="322"/>
      <c r="BL268" s="322"/>
      <c r="BM268" s="322"/>
      <c r="BN268" s="322"/>
      <c r="BO268" s="322"/>
      <c r="BP268" s="322"/>
      <c r="BQ268" s="322"/>
      <c r="BR268" s="322"/>
    </row>
    <row r="269" spans="1:255" s="48" customFormat="1" ht="11.1" hidden="1" customHeight="1" x14ac:dyDescent="0.2">
      <c r="A269" s="46"/>
      <c r="B269" s="30"/>
      <c r="C269" s="30"/>
      <c r="D269" s="30"/>
      <c r="E269" s="46"/>
      <c r="G269" s="252" t="s">
        <v>497</v>
      </c>
      <c r="H269" s="252"/>
      <c r="I269" s="252"/>
      <c r="J269" s="252"/>
      <c r="K269" s="321"/>
      <c r="L269" s="321"/>
      <c r="M269" s="321"/>
      <c r="N269" s="321"/>
      <c r="O269" s="321"/>
      <c r="P269" s="321"/>
      <c r="Q269" s="321"/>
      <c r="R269" s="321"/>
      <c r="S269" s="321"/>
      <c r="T269" s="321"/>
      <c r="U269" s="321"/>
      <c r="V269" s="321"/>
      <c r="W269" s="321"/>
      <c r="X269" s="321"/>
      <c r="Y269" s="321"/>
      <c r="Z269" s="322"/>
      <c r="AA269" s="322"/>
      <c r="AB269" s="256"/>
      <c r="AC269" s="256"/>
      <c r="AD269" s="256"/>
      <c r="AE269" s="256"/>
      <c r="AF269" s="184"/>
      <c r="AG269" s="184"/>
      <c r="AH269" s="184"/>
      <c r="AI269" s="184"/>
      <c r="AJ269" s="184"/>
      <c r="AK269" s="330">
        <f t="shared" si="30"/>
        <v>0</v>
      </c>
      <c r="AL269" s="330"/>
      <c r="AM269" s="330"/>
      <c r="AN269" s="330"/>
      <c r="AO269" s="330"/>
      <c r="AP269" s="330"/>
      <c r="AQ269" s="330"/>
      <c r="AR269" s="324">
        <f t="shared" si="31"/>
        <v>0</v>
      </c>
      <c r="AS269" s="324"/>
      <c r="AT269" s="323"/>
      <c r="AU269" s="323"/>
      <c r="AV269" s="323"/>
      <c r="AW269" s="323"/>
      <c r="AX269" s="323"/>
      <c r="AY269" s="323"/>
      <c r="AZ269" s="323"/>
      <c r="BA269" s="323"/>
      <c r="BB269" s="323"/>
      <c r="BC269" s="323"/>
      <c r="BD269" s="323"/>
      <c r="BE269" s="323"/>
      <c r="BF269" s="323"/>
      <c r="BG269" s="323"/>
      <c r="BH269" s="323"/>
      <c r="BI269" s="323"/>
      <c r="BJ269" s="323"/>
      <c r="BK269" s="323"/>
      <c r="BL269" s="323"/>
      <c r="BM269" s="323"/>
      <c r="BN269" s="323"/>
      <c r="BO269" s="323"/>
      <c r="BP269" s="323"/>
      <c r="BQ269" s="323"/>
      <c r="BR269" s="323"/>
      <c r="BV269" s="86"/>
    </row>
    <row r="270" spans="1:255" s="48" customFormat="1" ht="11.1" hidden="1" customHeight="1" x14ac:dyDescent="0.2">
      <c r="A270" s="46"/>
      <c r="B270" s="30"/>
      <c r="C270" s="84"/>
      <c r="D270" s="30"/>
      <c r="E270" s="46"/>
      <c r="G270" s="252" t="s">
        <v>498</v>
      </c>
      <c r="H270" s="252"/>
      <c r="I270" s="252"/>
      <c r="J270" s="252"/>
      <c r="K270" s="321"/>
      <c r="L270" s="321"/>
      <c r="M270" s="321"/>
      <c r="N270" s="321"/>
      <c r="O270" s="321"/>
      <c r="P270" s="321"/>
      <c r="Q270" s="321"/>
      <c r="R270" s="321"/>
      <c r="S270" s="321"/>
      <c r="T270" s="321"/>
      <c r="U270" s="321"/>
      <c r="V270" s="321"/>
      <c r="W270" s="321"/>
      <c r="X270" s="321"/>
      <c r="Y270" s="321"/>
      <c r="Z270" s="322"/>
      <c r="AA270" s="322"/>
      <c r="AB270" s="256"/>
      <c r="AC270" s="256"/>
      <c r="AD270" s="256"/>
      <c r="AE270" s="256"/>
      <c r="AF270" s="256"/>
      <c r="AG270" s="256"/>
      <c r="AH270" s="256"/>
      <c r="AI270" s="256"/>
      <c r="AJ270" s="256"/>
      <c r="AK270" s="330">
        <f t="shared" si="30"/>
        <v>0</v>
      </c>
      <c r="AL270" s="330"/>
      <c r="AM270" s="330"/>
      <c r="AN270" s="330"/>
      <c r="AO270" s="330"/>
      <c r="AP270" s="330"/>
      <c r="AQ270" s="330"/>
      <c r="AR270" s="324">
        <f t="shared" si="31"/>
        <v>0</v>
      </c>
      <c r="AS270" s="324"/>
      <c r="AT270" s="323"/>
      <c r="AU270" s="323"/>
      <c r="AV270" s="323"/>
      <c r="AW270" s="323"/>
      <c r="AX270" s="323"/>
      <c r="AY270" s="323"/>
      <c r="AZ270" s="323"/>
      <c r="BA270" s="323"/>
      <c r="BB270" s="323"/>
      <c r="BC270" s="323"/>
      <c r="BD270" s="323"/>
      <c r="BE270" s="323"/>
      <c r="BF270" s="323"/>
      <c r="BG270" s="323"/>
      <c r="BH270" s="323"/>
      <c r="BI270" s="323"/>
      <c r="BJ270" s="323"/>
      <c r="BK270" s="323"/>
      <c r="BL270" s="323"/>
      <c r="BM270" s="323"/>
      <c r="BN270" s="323"/>
      <c r="BO270" s="323"/>
      <c r="BP270" s="323"/>
      <c r="BQ270" s="323"/>
      <c r="BR270" s="323"/>
    </row>
    <row r="271" spans="1:255" s="48" customFormat="1" ht="11.1" customHeight="1" x14ac:dyDescent="0.2">
      <c r="A271" s="45"/>
      <c r="C271" s="84">
        <f>C262+1</f>
        <v>36</v>
      </c>
      <c r="D271" s="30" t="s">
        <v>587</v>
      </c>
      <c r="E271" s="46" t="s">
        <v>299</v>
      </c>
      <c r="G271" s="325" t="s">
        <v>499</v>
      </c>
      <c r="H271" s="325"/>
      <c r="I271" s="325"/>
      <c r="J271" s="325"/>
      <c r="K271" s="326" t="s">
        <v>260</v>
      </c>
      <c r="L271" s="327"/>
      <c r="M271" s="327"/>
      <c r="N271" s="327"/>
      <c r="O271" s="327"/>
      <c r="P271" s="327"/>
      <c r="Q271" s="327"/>
      <c r="R271" s="327"/>
      <c r="S271" s="327"/>
      <c r="T271" s="327"/>
      <c r="U271" s="327"/>
      <c r="V271" s="327"/>
      <c r="W271" s="327"/>
      <c r="X271" s="327"/>
      <c r="Y271" s="327"/>
      <c r="Z271" s="327"/>
      <c r="AA271" s="327"/>
      <c r="AB271" s="327"/>
      <c r="AC271" s="327"/>
      <c r="AD271" s="327"/>
      <c r="AE271" s="327"/>
      <c r="AF271" s="327"/>
      <c r="AG271" s="327"/>
      <c r="AH271" s="327"/>
      <c r="AI271" s="327"/>
      <c r="AJ271" s="327"/>
      <c r="AK271" s="333">
        <f>MAX(0.000000001,SUM(AK272))</f>
        <v>678.97</v>
      </c>
      <c r="AL271" s="333"/>
      <c r="AM271" s="333"/>
      <c r="AN271" s="333"/>
      <c r="AO271" s="333"/>
      <c r="AP271" s="333"/>
      <c r="AQ271" s="333"/>
      <c r="AR271" s="333">
        <f>ROUND(AK271/$AK$277,6)*100</f>
        <v>1.0951</v>
      </c>
      <c r="AS271" s="333"/>
      <c r="AT271" s="332" t="s">
        <v>35</v>
      </c>
      <c r="AU271" s="332"/>
      <c r="AV271" s="332"/>
      <c r="AW271" s="332"/>
      <c r="AX271" s="332"/>
      <c r="AY271" s="332"/>
      <c r="AZ271" s="332"/>
      <c r="BA271" s="332"/>
      <c r="BB271" s="332"/>
      <c r="BC271" s="332"/>
      <c r="BD271" s="332"/>
      <c r="BE271" s="332"/>
      <c r="BF271" s="332"/>
      <c r="BG271" s="332"/>
      <c r="BH271" s="332"/>
      <c r="BI271" s="332"/>
      <c r="BJ271" s="332"/>
      <c r="BK271" s="332"/>
      <c r="BL271" s="332"/>
      <c r="BM271" s="332"/>
      <c r="BN271" s="332"/>
      <c r="BO271" s="332"/>
      <c r="BP271" s="332"/>
      <c r="BQ271" s="332"/>
      <c r="BR271" s="332"/>
    </row>
    <row r="272" spans="1:255" s="48" customFormat="1" ht="11.1" customHeight="1" x14ac:dyDescent="0.2">
      <c r="A272" s="46"/>
      <c r="B272" s="30"/>
      <c r="C272" s="30"/>
      <c r="D272" s="30"/>
      <c r="E272" s="46"/>
      <c r="G272" s="252" t="s">
        <v>500</v>
      </c>
      <c r="H272" s="252"/>
      <c r="I272" s="252"/>
      <c r="J272" s="252"/>
      <c r="K272" s="253" t="s">
        <v>261</v>
      </c>
      <c r="L272" s="254"/>
      <c r="M272" s="254"/>
      <c r="N272" s="254"/>
      <c r="O272" s="254"/>
      <c r="P272" s="254"/>
      <c r="Q272" s="254"/>
      <c r="R272" s="254"/>
      <c r="S272" s="254"/>
      <c r="T272" s="254"/>
      <c r="U272" s="254"/>
      <c r="V272" s="254"/>
      <c r="W272" s="254"/>
      <c r="X272" s="254"/>
      <c r="Y272" s="254"/>
      <c r="Z272" s="255" t="s">
        <v>129</v>
      </c>
      <c r="AA272" s="255"/>
      <c r="AB272" s="272">
        <v>1</v>
      </c>
      <c r="AC272" s="272"/>
      <c r="AD272" s="272"/>
      <c r="AE272" s="272"/>
      <c r="AF272" s="249">
        <v>678.97</v>
      </c>
      <c r="AG272" s="250"/>
      <c r="AH272" s="250"/>
      <c r="AI272" s="250"/>
      <c r="AJ272" s="251"/>
      <c r="AK272" s="330">
        <f>AB272*AF272</f>
        <v>678.97</v>
      </c>
      <c r="AL272" s="330"/>
      <c r="AM272" s="330"/>
      <c r="AN272" s="330"/>
      <c r="AO272" s="330"/>
      <c r="AP272" s="330"/>
      <c r="AQ272" s="330"/>
      <c r="AR272" s="324">
        <f>ROUND(AK272/$AK$271,6)*100</f>
        <v>100</v>
      </c>
      <c r="AS272" s="324"/>
      <c r="AT272" s="323" t="s">
        <v>650</v>
      </c>
      <c r="AU272" s="323"/>
      <c r="AV272" s="323"/>
      <c r="AW272" s="323"/>
      <c r="AX272" s="323"/>
      <c r="AY272" s="323"/>
      <c r="AZ272" s="323"/>
      <c r="BA272" s="323"/>
      <c r="BB272" s="323"/>
      <c r="BC272" s="323"/>
      <c r="BD272" s="323"/>
      <c r="BE272" s="323"/>
      <c r="BF272" s="323"/>
      <c r="BG272" s="323"/>
      <c r="BH272" s="323"/>
      <c r="BI272" s="323"/>
      <c r="BJ272" s="323"/>
      <c r="BK272" s="323"/>
      <c r="BL272" s="323"/>
      <c r="BM272" s="323"/>
      <c r="BN272" s="323"/>
      <c r="BO272" s="323"/>
      <c r="BP272" s="323"/>
      <c r="BQ272" s="323"/>
      <c r="BR272" s="323"/>
    </row>
    <row r="273" spans="1:197" s="48" customFormat="1" ht="11.1" customHeight="1" x14ac:dyDescent="0.2">
      <c r="A273" s="45"/>
      <c r="C273" s="84">
        <f>C271+1</f>
        <v>37</v>
      </c>
      <c r="D273" s="30" t="s">
        <v>587</v>
      </c>
      <c r="E273" s="46" t="s">
        <v>299</v>
      </c>
      <c r="G273" s="325" t="s">
        <v>501</v>
      </c>
      <c r="H273" s="325"/>
      <c r="I273" s="325"/>
      <c r="J273" s="325"/>
      <c r="K273" s="326" t="s">
        <v>262</v>
      </c>
      <c r="L273" s="327"/>
      <c r="M273" s="327"/>
      <c r="N273" s="327"/>
      <c r="O273" s="327"/>
      <c r="P273" s="327"/>
      <c r="Q273" s="327"/>
      <c r="R273" s="327"/>
      <c r="S273" s="327"/>
      <c r="T273" s="327"/>
      <c r="U273" s="327"/>
      <c r="V273" s="327"/>
      <c r="W273" s="327"/>
      <c r="X273" s="327"/>
      <c r="Y273" s="327"/>
      <c r="Z273" s="327"/>
      <c r="AA273" s="327"/>
      <c r="AB273" s="327"/>
      <c r="AC273" s="327"/>
      <c r="AD273" s="327"/>
      <c r="AE273" s="327"/>
      <c r="AF273" s="327"/>
      <c r="AG273" s="327"/>
      <c r="AH273" s="327"/>
      <c r="AI273" s="327"/>
      <c r="AJ273" s="327"/>
      <c r="AK273" s="333">
        <f>MAX(0.000000001,SUM(AK274:AQ276))</f>
        <v>1.0000000000000001E-9</v>
      </c>
      <c r="AL273" s="333"/>
      <c r="AM273" s="333"/>
      <c r="AN273" s="333"/>
      <c r="AO273" s="333"/>
      <c r="AP273" s="333"/>
      <c r="AQ273" s="333"/>
      <c r="AR273" s="333">
        <f>ROUND(AK273/$AK$277,6)*100</f>
        <v>0</v>
      </c>
      <c r="AS273" s="333"/>
      <c r="AT273" s="332" t="s">
        <v>263</v>
      </c>
      <c r="AU273" s="332"/>
      <c r="AV273" s="332"/>
      <c r="AW273" s="332"/>
      <c r="AX273" s="332"/>
      <c r="AY273" s="332"/>
      <c r="AZ273" s="332"/>
      <c r="BA273" s="332"/>
      <c r="BB273" s="332"/>
      <c r="BC273" s="332"/>
      <c r="BD273" s="332"/>
      <c r="BE273" s="332"/>
      <c r="BF273" s="332"/>
      <c r="BG273" s="332"/>
      <c r="BH273" s="332"/>
      <c r="BI273" s="332"/>
      <c r="BJ273" s="332"/>
      <c r="BK273" s="332"/>
      <c r="BL273" s="332"/>
      <c r="BM273" s="332"/>
      <c r="BN273" s="332"/>
      <c r="BO273" s="332"/>
      <c r="BP273" s="332"/>
      <c r="BQ273" s="332"/>
      <c r="BR273" s="332"/>
    </row>
    <row r="274" spans="1:197" s="48" customFormat="1" ht="11.1" customHeight="1" x14ac:dyDescent="0.2">
      <c r="A274" s="46"/>
      <c r="B274" s="30"/>
      <c r="C274" s="30"/>
      <c r="D274" s="30"/>
      <c r="E274" s="46"/>
      <c r="G274" s="252" t="s">
        <v>502</v>
      </c>
      <c r="H274" s="252"/>
      <c r="I274" s="252"/>
      <c r="J274" s="252"/>
      <c r="K274" s="321"/>
      <c r="L274" s="321"/>
      <c r="M274" s="321"/>
      <c r="N274" s="321"/>
      <c r="O274" s="321"/>
      <c r="P274" s="321"/>
      <c r="Q274" s="321"/>
      <c r="R274" s="321"/>
      <c r="S274" s="321"/>
      <c r="T274" s="321"/>
      <c r="U274" s="321"/>
      <c r="V274" s="321"/>
      <c r="W274" s="321"/>
      <c r="X274" s="321"/>
      <c r="Y274" s="321"/>
      <c r="Z274" s="322"/>
      <c r="AA274" s="322"/>
      <c r="AB274" s="256"/>
      <c r="AC274" s="256"/>
      <c r="AD274" s="256"/>
      <c r="AE274" s="256"/>
      <c r="AF274" s="256"/>
      <c r="AG274" s="256"/>
      <c r="AH274" s="256"/>
      <c r="AI274" s="256"/>
      <c r="AJ274" s="256"/>
      <c r="AK274" s="330">
        <f>AB274*AF274</f>
        <v>0</v>
      </c>
      <c r="AL274" s="330"/>
      <c r="AM274" s="330"/>
      <c r="AN274" s="330"/>
      <c r="AO274" s="330"/>
      <c r="AP274" s="330"/>
      <c r="AQ274" s="330"/>
      <c r="AR274" s="324">
        <f>AK274/$AK$273*100</f>
        <v>0</v>
      </c>
      <c r="AS274" s="324"/>
      <c r="AT274" s="323"/>
      <c r="AU274" s="323"/>
      <c r="AV274" s="323"/>
      <c r="AW274" s="323"/>
      <c r="AX274" s="323"/>
      <c r="AY274" s="323"/>
      <c r="AZ274" s="323"/>
      <c r="BA274" s="323"/>
      <c r="BB274" s="323"/>
      <c r="BC274" s="323"/>
      <c r="BD274" s="323"/>
      <c r="BE274" s="323"/>
      <c r="BF274" s="323"/>
      <c r="BG274" s="323"/>
      <c r="BH274" s="323"/>
      <c r="BI274" s="323"/>
      <c r="BJ274" s="323"/>
      <c r="BK274" s="323"/>
      <c r="BL274" s="323"/>
      <c r="BM274" s="323"/>
      <c r="BN274" s="323"/>
      <c r="BO274" s="323"/>
      <c r="BP274" s="323"/>
      <c r="BQ274" s="323"/>
      <c r="BR274" s="323"/>
    </row>
    <row r="275" spans="1:197" s="48" customFormat="1" ht="11.1" customHeight="1" x14ac:dyDescent="0.2">
      <c r="A275" s="46"/>
      <c r="B275" s="30"/>
      <c r="C275" s="30"/>
      <c r="D275" s="30"/>
      <c r="E275" s="46"/>
      <c r="G275" s="252" t="s">
        <v>503</v>
      </c>
      <c r="H275" s="252"/>
      <c r="I275" s="252"/>
      <c r="J275" s="252"/>
      <c r="K275" s="321"/>
      <c r="L275" s="321"/>
      <c r="M275" s="321"/>
      <c r="N275" s="321"/>
      <c r="O275" s="321"/>
      <c r="P275" s="321"/>
      <c r="Q275" s="321"/>
      <c r="R275" s="321"/>
      <c r="S275" s="321"/>
      <c r="T275" s="321"/>
      <c r="U275" s="321"/>
      <c r="V275" s="321"/>
      <c r="W275" s="321"/>
      <c r="X275" s="321"/>
      <c r="Y275" s="321"/>
      <c r="Z275" s="322"/>
      <c r="AA275" s="322"/>
      <c r="AB275" s="256"/>
      <c r="AC275" s="256"/>
      <c r="AD275" s="256"/>
      <c r="AE275" s="256"/>
      <c r="AF275" s="256"/>
      <c r="AG275" s="256"/>
      <c r="AH275" s="256"/>
      <c r="AI275" s="256"/>
      <c r="AJ275" s="256"/>
      <c r="AK275" s="330">
        <f>AB275*AF275</f>
        <v>0</v>
      </c>
      <c r="AL275" s="330"/>
      <c r="AM275" s="330"/>
      <c r="AN275" s="330"/>
      <c r="AO275" s="330"/>
      <c r="AP275" s="330"/>
      <c r="AQ275" s="330"/>
      <c r="AR275" s="324">
        <f>AK275/$AK$273*100</f>
        <v>0</v>
      </c>
      <c r="AS275" s="324"/>
      <c r="AT275" s="323"/>
      <c r="AU275" s="323"/>
      <c r="AV275" s="323"/>
      <c r="AW275" s="323"/>
      <c r="AX275" s="323"/>
      <c r="AY275" s="323"/>
      <c r="AZ275" s="323"/>
      <c r="BA275" s="323"/>
      <c r="BB275" s="323"/>
      <c r="BC275" s="323"/>
      <c r="BD275" s="323"/>
      <c r="BE275" s="323"/>
      <c r="BF275" s="323"/>
      <c r="BG275" s="323"/>
      <c r="BH275" s="323"/>
      <c r="BI275" s="323"/>
      <c r="BJ275" s="323"/>
      <c r="BK275" s="323"/>
      <c r="BL275" s="323"/>
      <c r="BM275" s="323"/>
      <c r="BN275" s="323"/>
      <c r="BO275" s="323"/>
      <c r="BP275" s="323"/>
      <c r="BQ275" s="323"/>
      <c r="BR275" s="323"/>
    </row>
    <row r="276" spans="1:197" s="48" customFormat="1" ht="11.1" hidden="1" customHeight="1" x14ac:dyDescent="0.2">
      <c r="A276" s="46"/>
      <c r="B276" s="30"/>
      <c r="C276" s="30"/>
      <c r="D276" s="30"/>
      <c r="E276" s="46"/>
      <c r="G276" s="252" t="s">
        <v>504</v>
      </c>
      <c r="H276" s="252"/>
      <c r="I276" s="252"/>
      <c r="J276" s="252"/>
      <c r="K276" s="321"/>
      <c r="L276" s="321"/>
      <c r="M276" s="321"/>
      <c r="N276" s="321"/>
      <c r="O276" s="321"/>
      <c r="P276" s="321"/>
      <c r="Q276" s="321"/>
      <c r="R276" s="321"/>
      <c r="S276" s="321"/>
      <c r="T276" s="321"/>
      <c r="U276" s="321"/>
      <c r="V276" s="321"/>
      <c r="W276" s="321"/>
      <c r="X276" s="321"/>
      <c r="Y276" s="321"/>
      <c r="Z276" s="322"/>
      <c r="AA276" s="322"/>
      <c r="AB276" s="256"/>
      <c r="AC276" s="256"/>
      <c r="AD276" s="256"/>
      <c r="AE276" s="256"/>
      <c r="AF276" s="256"/>
      <c r="AG276" s="256"/>
      <c r="AH276" s="256"/>
      <c r="AI276" s="256"/>
      <c r="AJ276" s="256"/>
      <c r="AK276" s="330">
        <f>AB276*AF276</f>
        <v>0</v>
      </c>
      <c r="AL276" s="330"/>
      <c r="AM276" s="330"/>
      <c r="AN276" s="330"/>
      <c r="AO276" s="330"/>
      <c r="AP276" s="330"/>
      <c r="AQ276" s="330"/>
      <c r="AR276" s="324">
        <f>AK276/$AK$273*100</f>
        <v>0</v>
      </c>
      <c r="AS276" s="324"/>
      <c r="AT276" s="323"/>
      <c r="AU276" s="323"/>
      <c r="AV276" s="323"/>
      <c r="AW276" s="323"/>
      <c r="AX276" s="323"/>
      <c r="AY276" s="323"/>
      <c r="AZ276" s="323"/>
      <c r="BA276" s="323"/>
      <c r="BB276" s="323"/>
      <c r="BC276" s="323"/>
      <c r="BD276" s="323"/>
      <c r="BE276" s="323"/>
      <c r="BF276" s="323"/>
      <c r="BG276" s="323"/>
      <c r="BH276" s="323"/>
      <c r="BI276" s="323"/>
      <c r="BJ276" s="323"/>
      <c r="BK276" s="323"/>
      <c r="BL276" s="323"/>
      <c r="BM276" s="323"/>
      <c r="BN276" s="323"/>
      <c r="BO276" s="323"/>
      <c r="BP276" s="323"/>
      <c r="BQ276" s="323"/>
      <c r="BR276" s="323"/>
    </row>
    <row r="277" spans="1:197" s="48" customFormat="1" ht="11.1" customHeight="1" x14ac:dyDescent="0.2">
      <c r="A277" s="46"/>
      <c r="B277" s="30"/>
      <c r="C277" s="30"/>
      <c r="D277" s="30"/>
      <c r="E277" s="46"/>
      <c r="G277" s="325" t="s">
        <v>505</v>
      </c>
      <c r="H277" s="325"/>
      <c r="I277" s="325"/>
      <c r="J277" s="325"/>
      <c r="K277" s="326" t="s">
        <v>634</v>
      </c>
      <c r="L277" s="327"/>
      <c r="M277" s="327"/>
      <c r="N277" s="327"/>
      <c r="O277" s="327"/>
      <c r="P277" s="327"/>
      <c r="Q277" s="327"/>
      <c r="R277" s="327"/>
      <c r="S277" s="327"/>
      <c r="T277" s="327"/>
      <c r="U277" s="327"/>
      <c r="V277" s="327"/>
      <c r="W277" s="327"/>
      <c r="X277" s="327"/>
      <c r="Y277" s="327"/>
      <c r="Z277" s="327"/>
      <c r="AA277" s="327"/>
      <c r="AB277" s="327"/>
      <c r="AC277" s="327"/>
      <c r="AD277" s="327"/>
      <c r="AE277" s="327"/>
      <c r="AF277" s="327"/>
      <c r="AG277" s="327"/>
      <c r="AH277" s="327"/>
      <c r="AI277" s="327"/>
      <c r="AJ277" s="327"/>
      <c r="AK277" s="487">
        <f>MAX(SUMIF($E$116:$E$276,"*",$AK$116:$AQ$276),0.001)</f>
        <v>61999.997167932306</v>
      </c>
      <c r="AL277" s="487"/>
      <c r="AM277" s="487"/>
      <c r="AN277" s="487"/>
      <c r="AO277" s="487"/>
      <c r="AP277" s="487"/>
      <c r="AQ277" s="487"/>
      <c r="AR277" s="491">
        <f>IF(AK278&gt;0.001,100,0)</f>
        <v>100</v>
      </c>
      <c r="AS277" s="491"/>
      <c r="AT277" s="491"/>
      <c r="AU277" s="533" t="s">
        <v>264</v>
      </c>
      <c r="AV277" s="534"/>
      <c r="AW277" s="534"/>
      <c r="AX277" s="534"/>
      <c r="AY277" s="535"/>
      <c r="AZ277" s="536">
        <f>IF(AND(AK278&gt;0.001,O108&gt;0.01),AK278/O108,0)</f>
        <v>1504.489132927258</v>
      </c>
      <c r="BA277" s="537"/>
      <c r="BB277" s="537"/>
      <c r="BC277" s="537"/>
      <c r="BD277" s="537"/>
      <c r="BE277" s="538"/>
      <c r="BF277" s="533" t="s">
        <v>636</v>
      </c>
      <c r="BG277" s="534"/>
      <c r="BH277" s="534"/>
      <c r="BI277" s="534"/>
      <c r="BJ277" s="535"/>
      <c r="BK277" s="539"/>
      <c r="BL277" s="540"/>
      <c r="BM277" s="540"/>
      <c r="BN277" s="540"/>
      <c r="BO277" s="540"/>
      <c r="BP277" s="165"/>
      <c r="BQ277" s="165"/>
      <c r="BR277" s="166"/>
    </row>
    <row r="278" spans="1:197" s="48" customFormat="1" ht="11.1" customHeight="1" x14ac:dyDescent="0.2">
      <c r="A278" s="45"/>
      <c r="B278" s="136"/>
      <c r="C278" s="84"/>
      <c r="D278" s="30"/>
      <c r="E278" s="46"/>
      <c r="G278" s="325" t="s">
        <v>637</v>
      </c>
      <c r="H278" s="325"/>
      <c r="I278" s="325"/>
      <c r="J278" s="325"/>
      <c r="K278" s="326" t="s">
        <v>635</v>
      </c>
      <c r="L278" s="327"/>
      <c r="M278" s="327"/>
      <c r="N278" s="327"/>
      <c r="O278" s="327"/>
      <c r="P278" s="327"/>
      <c r="Q278" s="327"/>
      <c r="R278" s="327"/>
      <c r="S278" s="327"/>
      <c r="T278" s="327"/>
      <c r="U278" s="327"/>
      <c r="V278" s="327"/>
      <c r="W278" s="327"/>
      <c r="X278" s="327"/>
      <c r="Y278" s="327"/>
      <c r="Z278" s="327"/>
      <c r="AA278" s="327"/>
      <c r="AB278" s="327"/>
      <c r="AC278" s="327"/>
      <c r="AD278" s="327"/>
      <c r="AE278" s="327"/>
      <c r="AF278" s="327"/>
      <c r="AG278" s="327"/>
      <c r="AH278" s="327"/>
      <c r="AI278" s="327"/>
      <c r="AJ278" s="327"/>
      <c r="AK278" s="487">
        <f>(1+BK277)*AK277</f>
        <v>61999.997167932306</v>
      </c>
      <c r="AL278" s="487"/>
      <c r="AM278" s="487"/>
      <c r="AN278" s="487"/>
      <c r="AO278" s="487"/>
      <c r="AP278" s="487"/>
      <c r="AQ278" s="487"/>
      <c r="AR278" s="491"/>
      <c r="AS278" s="491"/>
      <c r="AT278" s="491"/>
      <c r="AU278" s="493"/>
      <c r="AV278" s="494"/>
      <c r="AW278" s="494"/>
      <c r="AX278" s="494"/>
      <c r="AY278" s="494"/>
      <c r="AZ278" s="494"/>
      <c r="BA278" s="494"/>
      <c r="BB278" s="494"/>
      <c r="BC278" s="494"/>
      <c r="BD278" s="494"/>
      <c r="BE278" s="494"/>
      <c r="BF278" s="493"/>
      <c r="BG278" s="494"/>
      <c r="BH278" s="494"/>
      <c r="BI278" s="494"/>
      <c r="BJ278" s="494"/>
      <c r="BK278" s="494"/>
      <c r="BL278" s="494"/>
      <c r="BM278" s="494"/>
      <c r="BN278" s="494"/>
      <c r="BO278" s="494"/>
      <c r="BP278" s="494"/>
      <c r="BQ278" s="494"/>
      <c r="BR278" s="495"/>
      <c r="BV278" s="35"/>
      <c r="BW278" s="35"/>
      <c r="BX278" s="35"/>
      <c r="BY278" s="35"/>
      <c r="BZ278" s="35"/>
      <c r="CA278" s="35"/>
      <c r="CB278" s="35"/>
      <c r="CC278" s="35"/>
      <c r="CD278" s="35"/>
      <c r="CE278" s="35"/>
      <c r="CF278" s="35"/>
      <c r="CG278" s="35"/>
      <c r="CH278" s="35"/>
      <c r="CI278" s="35"/>
      <c r="CJ278" s="35"/>
      <c r="CK278" s="35"/>
      <c r="CL278" s="35"/>
      <c r="CM278" s="35"/>
      <c r="CN278" s="35"/>
      <c r="CO278" s="35"/>
      <c r="CP278" s="35"/>
      <c r="CQ278" s="35"/>
      <c r="CR278" s="35"/>
      <c r="CS278" s="35"/>
      <c r="CT278" s="35"/>
      <c r="CU278" s="35"/>
      <c r="CV278" s="35"/>
      <c r="CW278" s="35"/>
      <c r="CX278" s="35"/>
      <c r="CY278" s="35"/>
      <c r="CZ278" s="35"/>
      <c r="DA278" s="35"/>
      <c r="DB278" s="35"/>
      <c r="DC278" s="35"/>
      <c r="DD278" s="35"/>
      <c r="DE278" s="35"/>
      <c r="DF278" s="35"/>
      <c r="DG278" s="35"/>
      <c r="DH278" s="35"/>
      <c r="DI278" s="35"/>
      <c r="DJ278" s="35"/>
      <c r="DK278" s="35"/>
      <c r="DL278" s="35"/>
      <c r="DM278" s="35"/>
      <c r="DN278" s="35"/>
      <c r="DO278" s="35"/>
      <c r="DP278" s="35"/>
      <c r="DQ278" s="35"/>
      <c r="DR278" s="35"/>
      <c r="DS278" s="35"/>
      <c r="DT278" s="35"/>
      <c r="DU278" s="35"/>
      <c r="DV278" s="35"/>
      <c r="DW278" s="35"/>
      <c r="DX278" s="35"/>
      <c r="DY278" s="35"/>
      <c r="DZ278" s="35"/>
      <c r="EA278" s="35"/>
      <c r="EB278" s="35"/>
      <c r="EC278" s="35"/>
      <c r="ED278" s="35"/>
      <c r="EE278" s="35"/>
      <c r="EF278" s="35"/>
      <c r="EG278" s="35"/>
      <c r="EH278" s="35"/>
      <c r="EI278" s="35"/>
      <c r="EJ278" s="35"/>
      <c r="EK278" s="35"/>
      <c r="EL278" s="35"/>
      <c r="EM278" s="35"/>
      <c r="EN278" s="35"/>
      <c r="EO278" s="35"/>
      <c r="EP278" s="35"/>
      <c r="EQ278" s="35"/>
      <c r="ER278" s="35"/>
      <c r="ES278" s="35"/>
      <c r="ET278" s="35"/>
      <c r="EU278" s="35"/>
      <c r="EV278" s="35"/>
      <c r="EW278" s="35"/>
      <c r="EX278" s="35"/>
      <c r="EY278" s="35"/>
      <c r="EZ278" s="35"/>
      <c r="FA278" s="35"/>
      <c r="FB278" s="35"/>
      <c r="FC278" s="35"/>
      <c r="FD278" s="35"/>
      <c r="FE278" s="35"/>
      <c r="FF278" s="35"/>
      <c r="FG278" s="35"/>
      <c r="FH278" s="35"/>
      <c r="FI278" s="35"/>
      <c r="FJ278" s="35"/>
      <c r="FK278" s="35"/>
      <c r="FL278" s="35"/>
      <c r="FM278" s="35"/>
      <c r="FN278" s="35"/>
      <c r="FO278" s="35"/>
      <c r="FP278" s="35"/>
      <c r="FQ278" s="35"/>
      <c r="FR278" s="35"/>
      <c r="FS278" s="35"/>
      <c r="FT278" s="35"/>
      <c r="FU278" s="35"/>
      <c r="FV278" s="35"/>
      <c r="FW278" s="35"/>
      <c r="FX278" s="35"/>
      <c r="FY278" s="35"/>
      <c r="FZ278" s="35"/>
      <c r="GA278" s="35"/>
      <c r="GB278" s="35"/>
      <c r="GC278" s="35"/>
      <c r="GD278" s="35"/>
      <c r="GE278" s="35"/>
      <c r="GF278" s="35"/>
      <c r="GG278" s="35"/>
      <c r="GH278" s="35"/>
      <c r="GI278" s="35"/>
      <c r="GJ278" s="35"/>
      <c r="GK278" s="35"/>
      <c r="GL278" s="35"/>
    </row>
    <row r="279" spans="1:197" s="48" customFormat="1" ht="3.95" customHeight="1" x14ac:dyDescent="0.2">
      <c r="A279" s="45"/>
      <c r="B279" s="136"/>
      <c r="C279" s="30"/>
      <c r="D279" s="30"/>
      <c r="E279" s="46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12"/>
      <c r="AK279" s="35"/>
      <c r="AL279" s="35"/>
      <c r="AM279" s="35"/>
      <c r="AN279" s="35"/>
      <c r="AO279" s="35"/>
      <c r="AP279" s="35"/>
      <c r="AQ279" s="35"/>
      <c r="AR279" s="137"/>
      <c r="AS279" s="137"/>
      <c r="AT279" s="35"/>
      <c r="AU279" s="35"/>
      <c r="AV279" s="35"/>
      <c r="AW279" s="35"/>
      <c r="AX279" s="35"/>
      <c r="AY279" s="35"/>
      <c r="AZ279" s="35"/>
      <c r="BA279" s="35"/>
      <c r="BB279" s="35"/>
      <c r="BC279" s="35"/>
      <c r="BD279" s="35"/>
      <c r="BE279" s="35"/>
      <c r="BF279" s="35"/>
      <c r="BG279" s="35"/>
      <c r="BH279" s="35"/>
      <c r="BI279" s="35"/>
      <c r="BJ279" s="35"/>
      <c r="BK279" s="35"/>
      <c r="BL279" s="35"/>
      <c r="BM279" s="35"/>
      <c r="BN279" s="35"/>
      <c r="BO279" s="35"/>
      <c r="BP279" s="35"/>
      <c r="BQ279" s="35"/>
      <c r="BR279" s="35"/>
      <c r="BV279" s="50"/>
      <c r="BW279" s="50"/>
      <c r="BX279" s="50"/>
      <c r="BY279" s="50"/>
      <c r="BZ279" s="50"/>
      <c r="CA279" s="50"/>
      <c r="CB279" s="50"/>
      <c r="CC279" s="50"/>
      <c r="CD279" s="50"/>
      <c r="CE279" s="50"/>
      <c r="CF279" s="50"/>
      <c r="CG279" s="50"/>
      <c r="CH279" s="50"/>
      <c r="CI279" s="50"/>
      <c r="CJ279" s="50"/>
      <c r="CK279" s="50"/>
      <c r="CL279" s="50"/>
      <c r="CM279" s="50"/>
      <c r="CN279" s="50"/>
      <c r="CO279" s="50"/>
      <c r="CP279" s="50"/>
      <c r="CQ279" s="50"/>
      <c r="CR279" s="50"/>
      <c r="CS279" s="50"/>
      <c r="CT279" s="50"/>
      <c r="CU279" s="50"/>
      <c r="CV279" s="50"/>
      <c r="CW279" s="50"/>
      <c r="CX279" s="50"/>
      <c r="CY279" s="50"/>
      <c r="CZ279" s="50"/>
      <c r="DA279" s="50"/>
      <c r="DB279" s="50"/>
      <c r="DC279" s="50"/>
      <c r="DD279" s="50"/>
      <c r="DE279" s="50"/>
      <c r="DF279" s="50"/>
      <c r="DG279" s="50"/>
      <c r="DH279" s="50"/>
      <c r="DI279" s="50"/>
      <c r="DJ279" s="50"/>
      <c r="DK279" s="50"/>
      <c r="DL279" s="50"/>
      <c r="DM279" s="50"/>
      <c r="DN279" s="50"/>
      <c r="DO279" s="50"/>
      <c r="DP279" s="50"/>
      <c r="DQ279" s="50"/>
      <c r="DR279" s="50"/>
      <c r="DS279" s="50"/>
      <c r="DT279" s="50"/>
      <c r="DU279" s="50"/>
      <c r="DV279" s="50"/>
      <c r="DW279" s="50"/>
      <c r="DX279" s="50"/>
      <c r="DY279" s="50"/>
      <c r="DZ279" s="50"/>
      <c r="EA279" s="50"/>
      <c r="EB279" s="50"/>
      <c r="EC279" s="50"/>
      <c r="ED279" s="50"/>
      <c r="EE279" s="50"/>
      <c r="EF279" s="50"/>
      <c r="EG279" s="50"/>
      <c r="EH279" s="50"/>
      <c r="EI279" s="50"/>
      <c r="EJ279" s="50"/>
      <c r="EK279" s="50"/>
      <c r="EL279" s="50"/>
      <c r="EM279" s="50"/>
      <c r="EN279" s="50"/>
      <c r="EO279" s="50"/>
      <c r="EP279" s="50"/>
      <c r="EQ279" s="50"/>
      <c r="ER279" s="50"/>
      <c r="ES279" s="50"/>
      <c r="ET279" s="50"/>
      <c r="EU279" s="50"/>
      <c r="EV279" s="50"/>
      <c r="EW279" s="50"/>
      <c r="EX279" s="50"/>
      <c r="EY279" s="50"/>
      <c r="EZ279" s="50"/>
      <c r="FA279" s="50"/>
      <c r="FB279" s="50"/>
      <c r="FC279" s="50"/>
      <c r="FD279" s="50"/>
      <c r="FE279" s="50"/>
      <c r="FF279" s="50"/>
      <c r="FG279" s="50"/>
      <c r="FH279" s="50"/>
      <c r="FI279" s="50"/>
      <c r="FJ279" s="50"/>
      <c r="FK279" s="50"/>
      <c r="FL279" s="50"/>
      <c r="FM279" s="50"/>
      <c r="FN279" s="50"/>
      <c r="FO279" s="50"/>
      <c r="FP279" s="50"/>
      <c r="FQ279" s="50"/>
      <c r="FR279" s="50"/>
      <c r="FS279" s="50"/>
      <c r="FT279" s="50"/>
      <c r="FU279" s="50"/>
      <c r="FV279" s="50"/>
      <c r="FW279" s="50"/>
      <c r="FX279" s="50"/>
      <c r="FY279" s="50"/>
      <c r="FZ279" s="50"/>
      <c r="GA279" s="50"/>
      <c r="GB279" s="50"/>
      <c r="GC279" s="50"/>
      <c r="GD279" s="50"/>
      <c r="GE279" s="50"/>
      <c r="GF279" s="50"/>
      <c r="GG279" s="50"/>
      <c r="GH279" s="50"/>
      <c r="GI279" s="50"/>
      <c r="GJ279" s="50"/>
      <c r="GK279" s="50"/>
      <c r="GL279" s="50"/>
    </row>
    <row r="280" spans="1:197" s="48" customFormat="1" ht="11.1" customHeight="1" x14ac:dyDescent="0.2">
      <c r="A280" s="46"/>
      <c r="B280" s="37"/>
      <c r="C280" s="30"/>
      <c r="D280" s="30"/>
      <c r="E280" s="46"/>
      <c r="G280" s="325" t="s">
        <v>506</v>
      </c>
      <c r="H280" s="325"/>
      <c r="I280" s="325"/>
      <c r="J280" s="325"/>
      <c r="K280" s="326" t="s">
        <v>265</v>
      </c>
      <c r="L280" s="327"/>
      <c r="M280" s="327"/>
      <c r="N280" s="327"/>
      <c r="O280" s="327"/>
      <c r="P280" s="327"/>
      <c r="Q280" s="327"/>
      <c r="R280" s="327"/>
      <c r="S280" s="327"/>
      <c r="T280" s="327"/>
      <c r="U280" s="327"/>
      <c r="V280" s="327"/>
      <c r="W280" s="327"/>
      <c r="X280" s="327"/>
      <c r="Y280" s="327"/>
      <c r="Z280" s="327"/>
      <c r="AA280" s="327"/>
      <c r="AB280" s="327"/>
      <c r="AC280" s="327"/>
      <c r="AD280" s="327"/>
      <c r="AE280" s="327"/>
      <c r="AF280" s="327"/>
      <c r="AG280" s="327"/>
      <c r="AH280" s="327"/>
      <c r="AI280" s="327"/>
      <c r="AJ280" s="327"/>
      <c r="AK280" s="487">
        <f>AK278-AK281</f>
        <v>61999.997167932306</v>
      </c>
      <c r="AL280" s="487"/>
      <c r="AM280" s="487"/>
      <c r="AN280" s="487"/>
      <c r="AO280" s="487"/>
      <c r="AP280" s="487"/>
      <c r="AQ280" s="487"/>
      <c r="AR280" s="491">
        <f>IF(AK280&gt;0.001,ROUND(AK280/$AK$278,4)*100,0)</f>
        <v>100</v>
      </c>
      <c r="AS280" s="491"/>
      <c r="AT280" s="491"/>
      <c r="AU280" s="318"/>
      <c r="AV280" s="319"/>
      <c r="AW280" s="319"/>
      <c r="AX280" s="319"/>
      <c r="AY280" s="319"/>
      <c r="AZ280" s="319"/>
      <c r="BA280" s="319"/>
      <c r="BB280" s="319"/>
      <c r="BC280" s="319"/>
      <c r="BD280" s="319"/>
      <c r="BE280" s="319"/>
      <c r="BF280" s="319"/>
      <c r="BG280" s="319"/>
      <c r="BH280" s="319"/>
      <c r="BI280" s="319"/>
      <c r="BJ280" s="319"/>
      <c r="BK280" s="319"/>
      <c r="BL280" s="319"/>
      <c r="BM280" s="319"/>
      <c r="BN280" s="319"/>
      <c r="BO280" s="319"/>
      <c r="BP280" s="319"/>
      <c r="BQ280" s="319"/>
      <c r="BR280" s="320"/>
      <c r="BV280" s="44"/>
      <c r="BW280" s="44"/>
      <c r="BX280" s="44"/>
      <c r="BY280" s="44"/>
      <c r="BZ280" s="44"/>
      <c r="CA280" s="44"/>
      <c r="CB280" s="44"/>
      <c r="CC280" s="44"/>
      <c r="CD280" s="44"/>
      <c r="CE280" s="44"/>
      <c r="CF280" s="44"/>
      <c r="CG280" s="44"/>
      <c r="CH280" s="44"/>
      <c r="CI280" s="44"/>
      <c r="CJ280" s="44"/>
      <c r="CK280" s="44"/>
      <c r="CL280" s="44"/>
      <c r="CM280" s="44"/>
      <c r="CN280" s="44"/>
      <c r="CO280" s="44"/>
      <c r="CP280" s="44"/>
      <c r="CQ280" s="44"/>
      <c r="CR280" s="44"/>
      <c r="CS280" s="44"/>
      <c r="CT280" s="44"/>
      <c r="CU280" s="44"/>
      <c r="CV280" s="44"/>
      <c r="CW280" s="44"/>
      <c r="CX280" s="44"/>
      <c r="CY280" s="44"/>
      <c r="CZ280" s="44"/>
      <c r="DA280" s="44"/>
      <c r="DB280" s="44"/>
      <c r="DC280" s="44"/>
      <c r="DD280" s="44"/>
      <c r="DE280" s="44"/>
      <c r="DF280" s="44"/>
      <c r="DG280" s="44"/>
      <c r="DH280" s="44"/>
      <c r="DI280" s="44"/>
      <c r="DJ280" s="44"/>
      <c r="DK280" s="44"/>
      <c r="DL280" s="44"/>
      <c r="DM280" s="44"/>
      <c r="DN280" s="44"/>
      <c r="DO280" s="44"/>
      <c r="DP280" s="44"/>
      <c r="DQ280" s="44"/>
      <c r="DR280" s="44"/>
      <c r="DS280" s="44"/>
      <c r="DT280" s="44"/>
      <c r="DU280" s="44"/>
      <c r="DV280" s="44"/>
      <c r="DW280" s="44"/>
      <c r="DX280" s="44"/>
      <c r="DY280" s="44"/>
      <c r="DZ280" s="44"/>
      <c r="EA280" s="44"/>
      <c r="EB280" s="44"/>
      <c r="EC280" s="44"/>
      <c r="ED280" s="44"/>
      <c r="EE280" s="44"/>
      <c r="EF280" s="44"/>
      <c r="EG280" s="44"/>
      <c r="EH280" s="44"/>
      <c r="EI280" s="44"/>
      <c r="EJ280" s="44"/>
      <c r="EK280" s="44"/>
      <c r="EL280" s="44"/>
      <c r="EM280" s="44"/>
      <c r="EN280" s="44"/>
      <c r="EO280" s="44"/>
      <c r="EP280" s="44"/>
      <c r="EQ280" s="44"/>
      <c r="ER280" s="44"/>
      <c r="ES280" s="44"/>
      <c r="ET280" s="44"/>
      <c r="EU280" s="44"/>
      <c r="EV280" s="44"/>
      <c r="EW280" s="44"/>
      <c r="EX280" s="44"/>
      <c r="EY280" s="44"/>
      <c r="EZ280" s="44"/>
      <c r="FA280" s="44"/>
      <c r="FB280" s="44"/>
      <c r="FC280" s="44"/>
      <c r="FD280" s="44"/>
      <c r="FE280" s="44"/>
      <c r="FF280" s="44"/>
      <c r="FG280" s="44"/>
      <c r="FH280" s="44"/>
      <c r="FI280" s="44"/>
      <c r="FJ280" s="44"/>
      <c r="FK280" s="44"/>
      <c r="FL280" s="44"/>
      <c r="FM280" s="44"/>
      <c r="FN280" s="44"/>
      <c r="FO280" s="44"/>
      <c r="FP280" s="44"/>
      <c r="FQ280" s="44"/>
      <c r="FR280" s="44"/>
      <c r="FS280" s="44"/>
      <c r="FT280" s="44"/>
      <c r="FU280" s="44"/>
      <c r="FV280" s="44"/>
      <c r="FW280" s="44"/>
      <c r="FX280" s="44"/>
      <c r="FY280" s="44"/>
      <c r="FZ280" s="44"/>
      <c r="GA280" s="44"/>
      <c r="GB280" s="44"/>
      <c r="GC280" s="44"/>
      <c r="GD280" s="44"/>
      <c r="GE280" s="44"/>
      <c r="GF280" s="44"/>
      <c r="GG280" s="44"/>
      <c r="GH280" s="44"/>
      <c r="GI280" s="44"/>
      <c r="GJ280" s="44"/>
      <c r="GK280" s="44"/>
      <c r="GL280" s="44"/>
    </row>
    <row r="281" spans="1:197" s="48" customFormat="1" ht="11.1" customHeight="1" x14ac:dyDescent="0.2">
      <c r="A281" s="46"/>
      <c r="B281" s="37"/>
      <c r="C281" s="30"/>
      <c r="D281" s="30"/>
      <c r="E281" s="46"/>
      <c r="G281" s="325" t="s">
        <v>507</v>
      </c>
      <c r="H281" s="325"/>
      <c r="I281" s="325"/>
      <c r="J281" s="325"/>
      <c r="K281" s="326" t="s">
        <v>266</v>
      </c>
      <c r="L281" s="327"/>
      <c r="M281" s="327"/>
      <c r="N281" s="327"/>
      <c r="O281" s="327"/>
      <c r="P281" s="327"/>
      <c r="Q281" s="327"/>
      <c r="R281" s="327"/>
      <c r="S281" s="327"/>
      <c r="T281" s="327"/>
      <c r="U281" s="327"/>
      <c r="V281" s="327"/>
      <c r="W281" s="327"/>
      <c r="X281" s="327"/>
      <c r="Y281" s="327"/>
      <c r="Z281" s="327"/>
      <c r="AA281" s="327"/>
      <c r="AB281" s="327"/>
      <c r="AC281" s="327"/>
      <c r="AD281" s="327"/>
      <c r="AE281" s="327"/>
      <c r="AF281" s="327"/>
      <c r="AG281" s="327"/>
      <c r="AH281" s="327"/>
      <c r="AI281" s="327"/>
      <c r="AJ281" s="327"/>
      <c r="AK281" s="487">
        <f>AK278*O107/O108</f>
        <v>0</v>
      </c>
      <c r="AL281" s="487"/>
      <c r="AM281" s="487"/>
      <c r="AN281" s="487"/>
      <c r="AO281" s="487"/>
      <c r="AP281" s="487"/>
      <c r="AQ281" s="487"/>
      <c r="AR281" s="491">
        <f>IF(AK281&gt;0.001,ROUND(AK281/$AK$278,4)*100,0)</f>
        <v>0</v>
      </c>
      <c r="AS281" s="491"/>
      <c r="AT281" s="491"/>
      <c r="AU281" s="318"/>
      <c r="AV281" s="319"/>
      <c r="AW281" s="319"/>
      <c r="AX281" s="319"/>
      <c r="AY281" s="319"/>
      <c r="AZ281" s="319"/>
      <c r="BA281" s="319"/>
      <c r="BB281" s="319"/>
      <c r="BC281" s="319"/>
      <c r="BD281" s="319"/>
      <c r="BE281" s="319"/>
      <c r="BF281" s="319"/>
      <c r="BG281" s="319"/>
      <c r="BH281" s="319"/>
      <c r="BI281" s="319"/>
      <c r="BJ281" s="319"/>
      <c r="BK281" s="319"/>
      <c r="BL281" s="319"/>
      <c r="BM281" s="319"/>
      <c r="BN281" s="319"/>
      <c r="BO281" s="319"/>
      <c r="BP281" s="319"/>
      <c r="BQ281" s="319"/>
      <c r="BR281" s="320"/>
      <c r="BV281" s="44"/>
      <c r="BW281" s="44"/>
      <c r="BX281" s="44"/>
      <c r="BY281" s="44"/>
      <c r="BZ281" s="44"/>
      <c r="CA281" s="44"/>
      <c r="CB281" s="44"/>
      <c r="CC281" s="44"/>
      <c r="CD281" s="44"/>
      <c r="CE281" s="44"/>
      <c r="CF281" s="44"/>
      <c r="CG281" s="44"/>
      <c r="CH281" s="44"/>
      <c r="CI281" s="44"/>
      <c r="CJ281" s="44"/>
      <c r="CK281" s="44"/>
      <c r="CL281" s="44"/>
      <c r="CM281" s="44"/>
      <c r="CN281" s="44"/>
      <c r="CO281" s="44"/>
      <c r="CP281" s="44"/>
      <c r="CQ281" s="44"/>
      <c r="CR281" s="44"/>
      <c r="CS281" s="44"/>
      <c r="CT281" s="44"/>
      <c r="CU281" s="44"/>
      <c r="CV281" s="44"/>
      <c r="CW281" s="44"/>
      <c r="CX281" s="44"/>
      <c r="CY281" s="44"/>
      <c r="CZ281" s="44"/>
      <c r="DA281" s="44"/>
      <c r="DB281" s="44"/>
      <c r="DC281" s="44"/>
      <c r="DD281" s="44"/>
      <c r="DE281" s="44"/>
      <c r="DF281" s="44"/>
      <c r="DG281" s="44"/>
      <c r="DH281" s="44"/>
      <c r="DI281" s="44"/>
      <c r="DJ281" s="44"/>
      <c r="DK281" s="44"/>
      <c r="DL281" s="44"/>
      <c r="DM281" s="44"/>
      <c r="DN281" s="44"/>
      <c r="DO281" s="44"/>
      <c r="DP281" s="44"/>
      <c r="DQ281" s="44"/>
      <c r="DR281" s="44"/>
      <c r="DS281" s="44"/>
      <c r="DT281" s="44"/>
      <c r="DU281" s="44"/>
      <c r="DV281" s="44"/>
      <c r="DW281" s="44"/>
      <c r="DX281" s="44"/>
      <c r="DY281" s="44"/>
      <c r="DZ281" s="44"/>
      <c r="EA281" s="44"/>
      <c r="EB281" s="44"/>
      <c r="EC281" s="44"/>
      <c r="ED281" s="44"/>
      <c r="EE281" s="44"/>
      <c r="EF281" s="44"/>
      <c r="EG281" s="44"/>
      <c r="EH281" s="44"/>
      <c r="EI281" s="44"/>
      <c r="EJ281" s="44"/>
      <c r="EK281" s="44"/>
      <c r="EL281" s="44"/>
      <c r="EM281" s="44"/>
      <c r="EN281" s="44"/>
      <c r="EO281" s="44"/>
      <c r="EP281" s="44"/>
      <c r="EQ281" s="44"/>
      <c r="ER281" s="44"/>
      <c r="ES281" s="44"/>
      <c r="ET281" s="44"/>
      <c r="EU281" s="44"/>
      <c r="EV281" s="44"/>
      <c r="EW281" s="44"/>
      <c r="EX281" s="44"/>
      <c r="EY281" s="44"/>
      <c r="EZ281" s="44"/>
      <c r="FA281" s="44"/>
      <c r="FB281" s="44"/>
      <c r="FC281" s="44"/>
      <c r="FD281" s="44"/>
      <c r="FE281" s="44"/>
      <c r="FF281" s="44"/>
      <c r="FG281" s="44"/>
      <c r="FH281" s="44"/>
      <c r="FI281" s="44"/>
      <c r="FJ281" s="44"/>
      <c r="FK281" s="44"/>
      <c r="FL281" s="44"/>
      <c r="FM281" s="44"/>
      <c r="FN281" s="44"/>
      <c r="FO281" s="44"/>
      <c r="FP281" s="44"/>
      <c r="FQ281" s="44"/>
      <c r="FR281" s="44"/>
      <c r="FS281" s="44"/>
      <c r="FT281" s="44"/>
      <c r="FU281" s="44"/>
      <c r="FV281" s="44"/>
      <c r="FW281" s="44"/>
      <c r="FX281" s="44"/>
      <c r="FY281" s="44"/>
      <c r="FZ281" s="44"/>
      <c r="GA281" s="44"/>
      <c r="GB281" s="44"/>
      <c r="GC281" s="44"/>
      <c r="GD281" s="44"/>
      <c r="GE281" s="44"/>
      <c r="GF281" s="44"/>
      <c r="GG281" s="44"/>
      <c r="GH281" s="44"/>
      <c r="GI281" s="44"/>
      <c r="GJ281" s="44"/>
      <c r="GK281" s="44"/>
      <c r="GL281" s="44"/>
    </row>
    <row r="282" spans="1:197" ht="3.95" customHeight="1" x14ac:dyDescent="0.2">
      <c r="B282" s="37"/>
      <c r="C282" s="30"/>
      <c r="F282" s="1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12"/>
      <c r="BV282" s="44"/>
      <c r="BW282" s="44"/>
      <c r="BX282" s="44"/>
      <c r="BY282" s="44"/>
      <c r="BZ282" s="44"/>
      <c r="CA282" s="44"/>
      <c r="CB282" s="44"/>
      <c r="CC282" s="44"/>
      <c r="CD282" s="44"/>
      <c r="CE282" s="44"/>
      <c r="CF282" s="44"/>
      <c r="CG282" s="44"/>
      <c r="CH282" s="44"/>
      <c r="CI282" s="44"/>
      <c r="CJ282" s="44"/>
      <c r="CK282" s="44"/>
      <c r="CL282" s="44"/>
      <c r="CM282" s="44"/>
      <c r="CN282" s="44"/>
      <c r="CO282" s="44"/>
      <c r="CP282" s="44"/>
      <c r="CQ282" s="44"/>
      <c r="CR282" s="44"/>
      <c r="CS282" s="44"/>
      <c r="CT282" s="44"/>
      <c r="CU282" s="44"/>
      <c r="CV282" s="44"/>
      <c r="CW282" s="44"/>
      <c r="CX282" s="44"/>
      <c r="CY282" s="44"/>
      <c r="CZ282" s="44"/>
      <c r="DA282" s="44"/>
      <c r="DB282" s="44"/>
      <c r="DC282" s="44"/>
      <c r="DD282" s="44"/>
      <c r="DE282" s="44"/>
      <c r="DF282" s="44"/>
      <c r="DG282" s="44"/>
      <c r="DH282" s="44"/>
      <c r="DI282" s="44"/>
      <c r="DJ282" s="44"/>
      <c r="DK282" s="44"/>
      <c r="DL282" s="44"/>
      <c r="DM282" s="44"/>
      <c r="DN282" s="44"/>
      <c r="DO282" s="44"/>
      <c r="DP282" s="44"/>
      <c r="DQ282" s="44"/>
      <c r="DR282" s="44"/>
      <c r="DS282" s="44"/>
      <c r="DT282" s="44"/>
      <c r="DU282" s="44"/>
      <c r="DV282" s="44"/>
      <c r="DW282" s="44"/>
      <c r="DX282" s="44"/>
      <c r="DY282" s="44"/>
      <c r="DZ282" s="44"/>
      <c r="EA282" s="44"/>
      <c r="EB282" s="44"/>
      <c r="EC282" s="44"/>
      <c r="ED282" s="44"/>
      <c r="EE282" s="44"/>
      <c r="EF282" s="44"/>
      <c r="EG282" s="44"/>
      <c r="EH282" s="44"/>
      <c r="EI282" s="44"/>
      <c r="EJ282" s="44"/>
      <c r="EK282" s="44"/>
      <c r="EL282" s="44"/>
      <c r="EM282" s="44"/>
      <c r="EN282" s="44"/>
      <c r="EO282" s="44"/>
      <c r="EP282" s="44"/>
      <c r="EQ282" s="44"/>
      <c r="ER282" s="44"/>
      <c r="ES282" s="44"/>
      <c r="ET282" s="44"/>
      <c r="EU282" s="44"/>
      <c r="EV282" s="44"/>
      <c r="EW282" s="44"/>
      <c r="EX282" s="44"/>
      <c r="EY282" s="44"/>
      <c r="EZ282" s="44"/>
      <c r="FA282" s="44"/>
      <c r="FB282" s="44"/>
      <c r="FC282" s="44"/>
      <c r="FD282" s="44"/>
      <c r="FE282" s="44"/>
      <c r="FF282" s="44"/>
      <c r="FG282" s="44"/>
      <c r="FH282" s="44"/>
      <c r="FI282" s="44"/>
      <c r="FJ282" s="44"/>
      <c r="FK282" s="44"/>
      <c r="FL282" s="44"/>
      <c r="FM282" s="44"/>
      <c r="FN282" s="44"/>
      <c r="FO282" s="44"/>
      <c r="FP282" s="44"/>
      <c r="FQ282" s="44"/>
      <c r="FR282" s="44"/>
      <c r="FS282" s="44"/>
      <c r="FT282" s="44"/>
      <c r="FU282" s="44"/>
      <c r="FV282" s="44"/>
      <c r="FW282" s="44"/>
      <c r="FX282" s="44"/>
      <c r="FY282" s="44"/>
      <c r="FZ282" s="44"/>
      <c r="GA282" s="44"/>
      <c r="GB282" s="44"/>
      <c r="GC282" s="44"/>
      <c r="GD282" s="44"/>
      <c r="GE282" s="44"/>
      <c r="GF282" s="44"/>
      <c r="GG282" s="44"/>
      <c r="GH282" s="44"/>
      <c r="GI282" s="44"/>
      <c r="GJ282" s="44"/>
      <c r="GK282" s="44"/>
      <c r="GL282" s="44"/>
    </row>
    <row r="283" spans="1:197" s="50" customFormat="1" ht="11.1" customHeight="1" thickBot="1" x14ac:dyDescent="0.25">
      <c r="A283" s="31"/>
      <c r="B283" s="37"/>
      <c r="C283" s="30"/>
      <c r="D283" s="30"/>
      <c r="E283" s="13"/>
      <c r="F283" s="157"/>
      <c r="G283" s="157" t="s">
        <v>608</v>
      </c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8"/>
      <c r="T283" s="158"/>
      <c r="U283" s="158"/>
      <c r="V283" s="158"/>
      <c r="W283" s="158"/>
      <c r="X283" s="158"/>
      <c r="Y283" s="158"/>
      <c r="Z283" s="158"/>
      <c r="AA283" s="158"/>
      <c r="AB283" s="158"/>
      <c r="AC283" s="158"/>
      <c r="AD283" s="158"/>
      <c r="AE283" s="158"/>
      <c r="AF283" s="158"/>
      <c r="AG283" s="158"/>
      <c r="AH283" s="158"/>
      <c r="AI283" s="158"/>
      <c r="AJ283" s="158"/>
      <c r="AK283" s="158"/>
      <c r="AL283" s="158"/>
      <c r="AM283" s="158"/>
      <c r="AN283" s="158"/>
      <c r="AO283" s="158"/>
      <c r="AP283" s="158"/>
      <c r="AQ283" s="158"/>
      <c r="AR283" s="158"/>
      <c r="AS283" s="158"/>
      <c r="AT283" s="158"/>
      <c r="AU283" s="158"/>
      <c r="AV283" s="158"/>
      <c r="AW283" s="158"/>
      <c r="AX283" s="158"/>
      <c r="AY283" s="158"/>
      <c r="AZ283" s="158"/>
      <c r="BA283" s="158"/>
      <c r="BB283" s="158"/>
      <c r="BC283" s="158"/>
      <c r="BD283" s="158"/>
      <c r="BE283" s="158"/>
      <c r="BF283" s="158"/>
      <c r="BG283" s="158"/>
      <c r="BH283" s="158"/>
      <c r="BI283" s="158"/>
      <c r="BJ283" s="158"/>
      <c r="BK283" s="158"/>
      <c r="BL283" s="158"/>
      <c r="BM283" s="158"/>
      <c r="BN283" s="158"/>
      <c r="BO283" s="158"/>
      <c r="BP283" s="158"/>
      <c r="BQ283" s="158"/>
      <c r="BR283" s="158"/>
      <c r="BS283" s="159"/>
      <c r="BV283" s="48"/>
      <c r="BW283" s="48"/>
      <c r="BX283" s="48"/>
      <c r="BY283" s="48"/>
      <c r="BZ283" s="48"/>
      <c r="CA283" s="48"/>
      <c r="CB283" s="48"/>
      <c r="CC283" s="48"/>
      <c r="CD283" s="48"/>
      <c r="CE283" s="48"/>
      <c r="CF283" s="48"/>
      <c r="CG283" s="48"/>
      <c r="CH283" s="48"/>
      <c r="CI283" s="48"/>
      <c r="CJ283" s="48"/>
      <c r="CK283" s="48"/>
      <c r="CL283" s="48"/>
      <c r="CM283" s="48"/>
      <c r="CN283" s="48"/>
      <c r="CO283" s="48"/>
      <c r="CP283" s="48"/>
      <c r="CQ283" s="48"/>
      <c r="CR283" s="48"/>
      <c r="CS283" s="48"/>
      <c r="CT283" s="48"/>
      <c r="CU283" s="48"/>
      <c r="CV283" s="48"/>
      <c r="CW283" s="48"/>
      <c r="CX283" s="48"/>
      <c r="CY283" s="48"/>
      <c r="CZ283" s="48"/>
      <c r="DA283" s="48"/>
      <c r="DB283" s="48"/>
      <c r="DC283" s="48"/>
      <c r="DD283" s="48"/>
      <c r="DE283" s="48"/>
      <c r="DF283" s="48"/>
      <c r="DG283" s="48"/>
      <c r="DH283" s="48"/>
      <c r="DI283" s="48"/>
      <c r="DJ283" s="48"/>
      <c r="DK283" s="48"/>
      <c r="DL283" s="48"/>
      <c r="DM283" s="48"/>
      <c r="DN283" s="48"/>
      <c r="DO283" s="48"/>
      <c r="DP283" s="48"/>
      <c r="DQ283" s="48"/>
      <c r="DR283" s="48"/>
      <c r="DS283" s="48"/>
      <c r="DT283" s="48"/>
      <c r="DU283" s="48"/>
      <c r="DV283" s="48"/>
      <c r="DW283" s="48"/>
      <c r="DX283" s="48"/>
      <c r="DY283" s="48"/>
      <c r="DZ283" s="48"/>
      <c r="EA283" s="48"/>
      <c r="EB283" s="48"/>
      <c r="EC283" s="48"/>
      <c r="ED283" s="48"/>
      <c r="EE283" s="48"/>
      <c r="EF283" s="48"/>
      <c r="EG283" s="48"/>
      <c r="EH283" s="48"/>
      <c r="EI283" s="48"/>
      <c r="EJ283" s="48"/>
      <c r="EK283" s="48"/>
      <c r="EL283" s="48"/>
      <c r="EM283" s="48"/>
      <c r="EN283" s="48"/>
      <c r="EO283" s="48"/>
      <c r="EP283" s="48"/>
      <c r="EQ283" s="48"/>
      <c r="ER283" s="48"/>
      <c r="ES283" s="48"/>
      <c r="ET283" s="48"/>
      <c r="EU283" s="48"/>
      <c r="EV283" s="48"/>
      <c r="EW283" s="48"/>
      <c r="EX283" s="48"/>
      <c r="EY283" s="48"/>
      <c r="EZ283" s="48"/>
      <c r="FA283" s="48"/>
      <c r="FB283" s="48"/>
      <c r="FC283" s="48"/>
      <c r="FD283" s="48"/>
      <c r="FE283" s="48"/>
      <c r="FF283" s="48"/>
      <c r="FG283" s="48"/>
      <c r="FH283" s="48"/>
      <c r="FI283" s="48"/>
      <c r="FJ283" s="48"/>
      <c r="FK283" s="48"/>
      <c r="FL283" s="48"/>
      <c r="FM283" s="48"/>
      <c r="FN283" s="48"/>
      <c r="FO283" s="48"/>
      <c r="FP283" s="48"/>
      <c r="FQ283" s="48"/>
      <c r="FR283" s="48"/>
      <c r="FS283" s="48"/>
      <c r="FT283" s="48"/>
      <c r="FU283" s="48"/>
      <c r="FV283" s="48"/>
      <c r="FW283" s="48"/>
      <c r="FX283" s="48"/>
      <c r="FY283" s="48"/>
      <c r="FZ283" s="48"/>
      <c r="GA283" s="48"/>
      <c r="GB283" s="48"/>
      <c r="GC283" s="48"/>
      <c r="GD283" s="48"/>
      <c r="GE283" s="48"/>
      <c r="GF283" s="48"/>
      <c r="GG283" s="48"/>
      <c r="GH283" s="48"/>
      <c r="GI283" s="48"/>
      <c r="GJ283" s="48"/>
      <c r="GK283" s="48"/>
      <c r="GL283" s="48"/>
    </row>
    <row r="284" spans="1:197" ht="3.95" customHeight="1" x14ac:dyDescent="0.2">
      <c r="A284" s="92"/>
      <c r="B284" s="37"/>
      <c r="C284" s="93"/>
      <c r="D284" s="93"/>
      <c r="E284" s="99"/>
      <c r="F284" s="12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12"/>
      <c r="BV284" s="48"/>
      <c r="BW284" s="48"/>
      <c r="BX284" s="48"/>
      <c r="BY284" s="48"/>
      <c r="BZ284" s="48"/>
      <c r="CA284" s="48"/>
      <c r="CB284" s="48"/>
      <c r="CC284" s="48"/>
      <c r="CD284" s="48"/>
      <c r="CE284" s="48"/>
      <c r="CF284" s="48"/>
      <c r="CG284" s="48"/>
      <c r="CH284" s="48"/>
      <c r="CI284" s="48"/>
      <c r="CJ284" s="48"/>
      <c r="CK284" s="48"/>
      <c r="CL284" s="48"/>
      <c r="CM284" s="48"/>
      <c r="CN284" s="48"/>
      <c r="CO284" s="48"/>
      <c r="CP284" s="48"/>
      <c r="CQ284" s="48"/>
      <c r="CR284" s="48"/>
      <c r="CS284" s="48"/>
      <c r="CT284" s="48"/>
      <c r="CU284" s="48"/>
      <c r="CV284" s="48"/>
      <c r="CW284" s="48"/>
      <c r="CX284" s="48"/>
      <c r="CY284" s="48"/>
      <c r="CZ284" s="48"/>
      <c r="DA284" s="48"/>
      <c r="DB284" s="48"/>
      <c r="DC284" s="48"/>
      <c r="DD284" s="48"/>
      <c r="DE284" s="48"/>
      <c r="DF284" s="48"/>
      <c r="DG284" s="48"/>
      <c r="DH284" s="48"/>
      <c r="DI284" s="48"/>
      <c r="DJ284" s="48"/>
      <c r="DK284" s="48"/>
      <c r="DL284" s="48"/>
      <c r="DM284" s="48"/>
      <c r="DN284" s="48"/>
      <c r="DO284" s="48"/>
      <c r="DP284" s="48"/>
      <c r="DQ284" s="48"/>
      <c r="DR284" s="48"/>
      <c r="DS284" s="48"/>
      <c r="DT284" s="48"/>
      <c r="DU284" s="48"/>
      <c r="DV284" s="48"/>
      <c r="DW284" s="48"/>
      <c r="DX284" s="48"/>
      <c r="DY284" s="48"/>
      <c r="DZ284" s="48"/>
      <c r="EA284" s="48"/>
      <c r="EB284" s="48"/>
      <c r="EC284" s="48"/>
      <c r="ED284" s="48"/>
      <c r="EE284" s="48"/>
      <c r="EF284" s="48"/>
      <c r="EG284" s="48"/>
      <c r="EH284" s="48"/>
      <c r="EI284" s="48"/>
      <c r="EJ284" s="48"/>
      <c r="EK284" s="48"/>
      <c r="EL284" s="48"/>
      <c r="EM284" s="48"/>
      <c r="EN284" s="48"/>
      <c r="EO284" s="48"/>
      <c r="EP284" s="48"/>
      <c r="EQ284" s="48"/>
      <c r="ER284" s="48"/>
      <c r="ES284" s="48"/>
      <c r="ET284" s="48"/>
      <c r="EU284" s="48"/>
      <c r="EV284" s="48"/>
      <c r="EW284" s="48"/>
      <c r="EX284" s="48"/>
      <c r="EY284" s="48"/>
      <c r="EZ284" s="48"/>
      <c r="FA284" s="48"/>
      <c r="FB284" s="48"/>
      <c r="FC284" s="48"/>
      <c r="FD284" s="48"/>
      <c r="FE284" s="48"/>
      <c r="FF284" s="48"/>
      <c r="FG284" s="48"/>
      <c r="FH284" s="48"/>
      <c r="FI284" s="48"/>
      <c r="FJ284" s="48"/>
      <c r="FK284" s="48"/>
      <c r="FL284" s="48"/>
      <c r="FM284" s="48"/>
      <c r="FN284" s="48"/>
      <c r="FO284" s="48"/>
      <c r="FP284" s="48"/>
      <c r="FQ284" s="48"/>
      <c r="FR284" s="48"/>
      <c r="FS284" s="48"/>
      <c r="FT284" s="48"/>
      <c r="FU284" s="48"/>
      <c r="FV284" s="48"/>
      <c r="FW284" s="48"/>
      <c r="FX284" s="48"/>
      <c r="FY284" s="48"/>
      <c r="FZ284" s="48"/>
      <c r="GA284" s="48"/>
      <c r="GB284" s="48"/>
      <c r="GC284" s="48"/>
      <c r="GD284" s="48"/>
      <c r="GE284" s="48"/>
      <c r="GF284" s="48"/>
      <c r="GG284" s="48"/>
      <c r="GH284" s="48"/>
      <c r="GI284" s="48"/>
      <c r="GJ284" s="48"/>
      <c r="GK284" s="48"/>
      <c r="GL284" s="48"/>
      <c r="GM284" s="48"/>
      <c r="GN284" s="48"/>
      <c r="GO284" s="48"/>
    </row>
    <row r="285" spans="1:197" ht="11.1" customHeight="1" x14ac:dyDescent="0.2">
      <c r="A285" s="92" t="s">
        <v>321</v>
      </c>
      <c r="B285" s="92" t="s">
        <v>321</v>
      </c>
      <c r="C285" s="93">
        <f>C273+1</f>
        <v>38</v>
      </c>
      <c r="D285" s="93">
        <v>-8</v>
      </c>
      <c r="E285" s="92"/>
      <c r="G285" s="469" t="s">
        <v>3</v>
      </c>
      <c r="H285" s="470"/>
      <c r="I285" s="471"/>
      <c r="J285" s="337" t="s">
        <v>4</v>
      </c>
      <c r="K285" s="338"/>
      <c r="L285" s="338"/>
      <c r="M285" s="338"/>
      <c r="N285" s="338"/>
      <c r="O285" s="338"/>
      <c r="P285" s="338"/>
      <c r="Q285" s="338"/>
      <c r="R285" s="338"/>
      <c r="S285" s="338"/>
      <c r="T285" s="338"/>
      <c r="U285" s="338"/>
      <c r="V285" s="338"/>
      <c r="W285" s="338"/>
      <c r="X285" s="338"/>
      <c r="Y285" s="338"/>
      <c r="Z285" s="338"/>
      <c r="AA285" s="338"/>
      <c r="AB285" s="339"/>
      <c r="AC285" s="334">
        <v>12</v>
      </c>
      <c r="AD285" s="335"/>
      <c r="AE285" s="336"/>
      <c r="AF285" s="343" t="s">
        <v>319</v>
      </c>
      <c r="AG285" s="344"/>
      <c r="AH285" s="344"/>
      <c r="AI285" s="345"/>
      <c r="AJ285" s="347" t="s">
        <v>509</v>
      </c>
      <c r="AK285" s="348"/>
      <c r="AL285" s="349"/>
      <c r="AM285" s="238" t="s">
        <v>328</v>
      </c>
      <c r="AN285" s="239"/>
      <c r="AO285" s="239"/>
      <c r="AP285" s="239"/>
      <c r="AQ285" s="239"/>
      <c r="AR285" s="239"/>
      <c r="AS285" s="239"/>
      <c r="AT285" s="240"/>
      <c r="AU285" s="488"/>
      <c r="AV285" s="489"/>
      <c r="AW285" s="489"/>
      <c r="AX285" s="489"/>
      <c r="AY285" s="489"/>
      <c r="AZ285" s="490"/>
      <c r="BA285" s="347" t="s">
        <v>510</v>
      </c>
      <c r="BB285" s="348"/>
      <c r="BC285" s="349"/>
      <c r="BD285" s="238" t="s">
        <v>320</v>
      </c>
      <c r="BE285" s="239"/>
      <c r="BF285" s="239"/>
      <c r="BG285" s="239"/>
      <c r="BH285" s="239"/>
      <c r="BI285" s="239"/>
      <c r="BJ285" s="239"/>
      <c r="BK285" s="239"/>
      <c r="BL285" s="239"/>
      <c r="BM285" s="239"/>
      <c r="BN285" s="239"/>
      <c r="BO285" s="240"/>
      <c r="BP285" s="340">
        <f>IF(AC285&gt;0,AC285,0)</f>
        <v>12</v>
      </c>
      <c r="BQ285" s="341"/>
      <c r="BR285" s="342"/>
      <c r="BS285" s="70"/>
      <c r="BU285" s="162">
        <f>BU310+BU350+BU390</f>
        <v>12</v>
      </c>
      <c r="BV285" s="48"/>
      <c r="BW285" s="48"/>
      <c r="BX285" s="48"/>
      <c r="BY285" s="48"/>
      <c r="BZ285" s="48"/>
      <c r="CA285" s="48"/>
      <c r="CB285" s="48"/>
      <c r="CC285" s="48"/>
      <c r="CD285" s="48"/>
      <c r="CE285" s="48"/>
      <c r="CF285" s="48"/>
      <c r="CG285" s="48"/>
      <c r="CH285" s="48"/>
      <c r="CI285" s="48"/>
      <c r="CJ285" s="48"/>
      <c r="CK285" s="48"/>
      <c r="CL285" s="48"/>
      <c r="CM285" s="48"/>
      <c r="CN285" s="48"/>
      <c r="CO285" s="48"/>
      <c r="CP285" s="48"/>
      <c r="CQ285" s="48"/>
      <c r="CR285" s="48"/>
      <c r="CS285" s="48"/>
      <c r="CT285" s="48"/>
      <c r="CU285" s="48"/>
      <c r="CV285" s="48"/>
      <c r="CW285" s="48"/>
      <c r="CX285" s="48"/>
      <c r="CY285" s="48"/>
      <c r="CZ285" s="48"/>
      <c r="DA285" s="48"/>
      <c r="DB285" s="48"/>
      <c r="DC285" s="48"/>
      <c r="DD285" s="48"/>
      <c r="DE285" s="48"/>
      <c r="DF285" s="48"/>
      <c r="DG285" s="48"/>
      <c r="DH285" s="48"/>
      <c r="DI285" s="48"/>
      <c r="DJ285" s="48"/>
      <c r="DK285" s="48"/>
      <c r="DL285" s="48"/>
      <c r="DM285" s="48"/>
      <c r="DN285" s="48"/>
      <c r="DO285" s="48"/>
      <c r="DP285" s="48"/>
      <c r="DQ285" s="48"/>
      <c r="DR285" s="48"/>
      <c r="DS285" s="48"/>
      <c r="DT285" s="48"/>
      <c r="DU285" s="48"/>
      <c r="DV285" s="48"/>
      <c r="DW285" s="48"/>
      <c r="DX285" s="48"/>
      <c r="DY285" s="48"/>
      <c r="DZ285" s="48"/>
      <c r="EA285" s="48"/>
      <c r="EB285" s="48"/>
      <c r="EC285" s="48"/>
      <c r="ED285" s="48"/>
      <c r="EE285" s="48"/>
      <c r="EF285" s="48"/>
      <c r="EG285" s="48"/>
      <c r="EH285" s="48"/>
      <c r="EI285" s="48"/>
      <c r="EJ285" s="48"/>
      <c r="EK285" s="48"/>
      <c r="EL285" s="48"/>
      <c r="EM285" s="48"/>
      <c r="EN285" s="48"/>
      <c r="EO285" s="48"/>
      <c r="EP285" s="48"/>
      <c r="EQ285" s="48"/>
      <c r="ER285" s="48"/>
      <c r="ES285" s="48"/>
      <c r="ET285" s="48"/>
      <c r="EU285" s="48"/>
      <c r="EV285" s="48"/>
      <c r="EW285" s="48"/>
      <c r="EX285" s="48"/>
      <c r="EY285" s="48"/>
      <c r="EZ285" s="48"/>
      <c r="FA285" s="48"/>
      <c r="FB285" s="48"/>
      <c r="FC285" s="48"/>
      <c r="FD285" s="48"/>
      <c r="FE285" s="48"/>
      <c r="FF285" s="48"/>
      <c r="FG285" s="48"/>
      <c r="FH285" s="48"/>
      <c r="FI285" s="48"/>
      <c r="FJ285" s="48"/>
      <c r="FK285" s="48"/>
      <c r="FL285" s="48"/>
      <c r="FM285" s="48"/>
      <c r="FN285" s="48"/>
      <c r="FO285" s="48"/>
      <c r="FP285" s="48"/>
      <c r="FQ285" s="48"/>
      <c r="FR285" s="48"/>
      <c r="FS285" s="48"/>
      <c r="FT285" s="48"/>
      <c r="FU285" s="48"/>
      <c r="FV285" s="48"/>
      <c r="FW285" s="48"/>
      <c r="FX285" s="48"/>
      <c r="FY285" s="48"/>
      <c r="FZ285" s="48"/>
      <c r="GA285" s="48"/>
      <c r="GB285" s="48"/>
      <c r="GC285" s="48"/>
      <c r="GD285" s="48"/>
      <c r="GE285" s="48"/>
      <c r="GF285" s="48"/>
      <c r="GG285" s="48"/>
      <c r="GH285" s="48"/>
      <c r="GI285" s="48"/>
      <c r="GJ285" s="48"/>
      <c r="GK285" s="48"/>
      <c r="GL285" s="48"/>
      <c r="GM285" s="48"/>
      <c r="GN285" s="48"/>
      <c r="GO285" s="48"/>
    </row>
    <row r="286" spans="1:197" ht="3.95" customHeight="1" x14ac:dyDescent="0.2">
      <c r="A286" s="92"/>
      <c r="B286" s="37"/>
      <c r="C286" s="93"/>
      <c r="D286" s="93"/>
      <c r="E286" s="99"/>
      <c r="F286" s="12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12"/>
      <c r="BV286" s="48"/>
      <c r="BW286" s="48"/>
      <c r="BX286" s="48"/>
      <c r="BY286" s="48"/>
      <c r="BZ286" s="48"/>
      <c r="CA286" s="48"/>
      <c r="CB286" s="48"/>
      <c r="CC286" s="48"/>
      <c r="CD286" s="48"/>
      <c r="CE286" s="48"/>
      <c r="CF286" s="48"/>
      <c r="CG286" s="48"/>
      <c r="CH286" s="48"/>
      <c r="CI286" s="48"/>
      <c r="CJ286" s="48"/>
      <c r="CK286" s="48"/>
      <c r="CL286" s="48"/>
      <c r="CM286" s="48"/>
      <c r="CN286" s="48"/>
      <c r="CO286" s="48"/>
      <c r="CP286" s="48"/>
      <c r="CQ286" s="48"/>
      <c r="CR286" s="48"/>
      <c r="CS286" s="48"/>
      <c r="CT286" s="48"/>
      <c r="CU286" s="48"/>
      <c r="CV286" s="48"/>
      <c r="CW286" s="48"/>
      <c r="CX286" s="48"/>
      <c r="CY286" s="48"/>
      <c r="CZ286" s="48"/>
      <c r="DA286" s="48"/>
      <c r="DB286" s="48"/>
      <c r="DC286" s="48"/>
      <c r="DD286" s="48"/>
      <c r="DE286" s="48"/>
      <c r="DF286" s="48"/>
      <c r="DG286" s="48"/>
      <c r="DH286" s="48"/>
      <c r="DI286" s="48"/>
      <c r="DJ286" s="48"/>
      <c r="DK286" s="48"/>
      <c r="DL286" s="48"/>
      <c r="DM286" s="48"/>
      <c r="DN286" s="48"/>
      <c r="DO286" s="48"/>
      <c r="DP286" s="48"/>
      <c r="DQ286" s="48"/>
      <c r="DR286" s="48"/>
      <c r="DS286" s="48"/>
      <c r="DT286" s="48"/>
      <c r="DU286" s="48"/>
      <c r="DV286" s="48"/>
      <c r="DW286" s="48"/>
      <c r="DX286" s="48"/>
      <c r="DY286" s="48"/>
      <c r="DZ286" s="48"/>
      <c r="EA286" s="48"/>
      <c r="EB286" s="48"/>
      <c r="EC286" s="48"/>
      <c r="ED286" s="48"/>
      <c r="EE286" s="48"/>
      <c r="EF286" s="48"/>
      <c r="EG286" s="48"/>
      <c r="EH286" s="48"/>
      <c r="EI286" s="48"/>
      <c r="EJ286" s="48"/>
      <c r="EK286" s="48"/>
      <c r="EL286" s="48"/>
      <c r="EM286" s="48"/>
      <c r="EN286" s="48"/>
      <c r="EO286" s="48"/>
      <c r="EP286" s="48"/>
      <c r="EQ286" s="48"/>
      <c r="ER286" s="48"/>
      <c r="ES286" s="48"/>
      <c r="ET286" s="48"/>
      <c r="EU286" s="48"/>
      <c r="EV286" s="48"/>
      <c r="EW286" s="48"/>
      <c r="EX286" s="48"/>
      <c r="EY286" s="48"/>
      <c r="EZ286" s="48"/>
      <c r="FA286" s="48"/>
      <c r="FB286" s="48"/>
      <c r="FC286" s="48"/>
      <c r="FD286" s="48"/>
      <c r="FE286" s="48"/>
      <c r="FF286" s="48"/>
      <c r="FG286" s="48"/>
      <c r="FH286" s="48"/>
      <c r="FI286" s="48"/>
      <c r="FJ286" s="48"/>
      <c r="FK286" s="48"/>
      <c r="FL286" s="48"/>
      <c r="FM286" s="48"/>
      <c r="FN286" s="48"/>
      <c r="FO286" s="48"/>
      <c r="FP286" s="48"/>
      <c r="FQ286" s="48"/>
      <c r="FR286" s="48"/>
      <c r="FS286" s="48"/>
      <c r="FT286" s="48"/>
      <c r="FU286" s="48"/>
      <c r="FV286" s="48"/>
      <c r="FW286" s="48"/>
      <c r="FX286" s="48"/>
      <c r="FY286" s="48"/>
      <c r="FZ286" s="48"/>
      <c r="GA286" s="48"/>
      <c r="GB286" s="48"/>
      <c r="GC286" s="48"/>
      <c r="GD286" s="48"/>
      <c r="GE286" s="48"/>
      <c r="GF286" s="48"/>
      <c r="GG286" s="48"/>
      <c r="GH286" s="48"/>
      <c r="GI286" s="48"/>
      <c r="GJ286" s="48"/>
      <c r="GK286" s="48"/>
      <c r="GL286" s="48"/>
      <c r="GM286" s="48"/>
      <c r="GN286" s="48"/>
      <c r="GO286" s="48"/>
    </row>
    <row r="287" spans="1:197" s="98" customFormat="1" ht="11.1" customHeight="1" x14ac:dyDescent="0.2">
      <c r="A287" s="138"/>
      <c r="B287" s="37"/>
      <c r="C287" s="93"/>
      <c r="D287" s="93"/>
      <c r="E287" s="100"/>
      <c r="F287" s="101"/>
      <c r="G287" s="311" t="s">
        <v>118</v>
      </c>
      <c r="H287" s="311"/>
      <c r="I287" s="311"/>
      <c r="J287" s="306" t="s">
        <v>267</v>
      </c>
      <c r="K287" s="306"/>
      <c r="L287" s="306"/>
      <c r="M287" s="306"/>
      <c r="N287" s="306"/>
      <c r="O287" s="306"/>
      <c r="P287" s="306"/>
      <c r="Q287" s="306"/>
      <c r="R287" s="306"/>
      <c r="S287" s="306"/>
      <c r="T287" s="306"/>
      <c r="U287" s="306"/>
      <c r="V287" s="306"/>
      <c r="W287" s="306"/>
      <c r="X287" s="306"/>
      <c r="Y287" s="306"/>
      <c r="Z287" s="306" t="s">
        <v>268</v>
      </c>
      <c r="AA287" s="306"/>
      <c r="AB287" s="306"/>
      <c r="AC287" s="306"/>
      <c r="AD287" s="306"/>
      <c r="AE287" s="306"/>
      <c r="AF287" s="306"/>
      <c r="AG287" s="306"/>
      <c r="AH287" s="306"/>
      <c r="AI287" s="306"/>
      <c r="AJ287" s="308" t="s">
        <v>511</v>
      </c>
      <c r="AK287" s="308"/>
      <c r="AL287" s="308"/>
      <c r="AM287" s="310">
        <v>1</v>
      </c>
      <c r="AN287" s="310"/>
      <c r="AO287" s="310"/>
      <c r="AP287" s="310"/>
      <c r="AQ287" s="310">
        <f>AM287+1</f>
        <v>2</v>
      </c>
      <c r="AR287" s="310"/>
      <c r="AS287" s="310"/>
      <c r="AT287" s="310"/>
      <c r="AU287" s="310">
        <f>AQ287+1</f>
        <v>3</v>
      </c>
      <c r="AV287" s="310"/>
      <c r="AW287" s="310"/>
      <c r="AX287" s="310"/>
      <c r="AY287" s="310">
        <f>AU287+1</f>
        <v>4</v>
      </c>
      <c r="AZ287" s="310"/>
      <c r="BA287" s="310"/>
      <c r="BB287" s="310"/>
      <c r="BC287" s="310">
        <f>AY287+1</f>
        <v>5</v>
      </c>
      <c r="BD287" s="310"/>
      <c r="BE287" s="310"/>
      <c r="BF287" s="310"/>
      <c r="BG287" s="310">
        <f>BC287+1</f>
        <v>6</v>
      </c>
      <c r="BH287" s="310"/>
      <c r="BI287" s="310"/>
      <c r="BJ287" s="310"/>
      <c r="BK287" s="310">
        <f>BG287+1</f>
        <v>7</v>
      </c>
      <c r="BL287" s="310"/>
      <c r="BM287" s="310"/>
      <c r="BN287" s="310"/>
      <c r="BO287" s="310">
        <f>BK287+1</f>
        <v>8</v>
      </c>
      <c r="BP287" s="310"/>
      <c r="BQ287" s="310"/>
      <c r="BR287" s="310"/>
      <c r="BS287" s="35"/>
      <c r="BT287" s="35"/>
      <c r="BU287" s="44"/>
      <c r="BV287" s="48"/>
      <c r="BW287" s="48"/>
      <c r="BX287" s="48"/>
      <c r="BY287" s="48"/>
      <c r="BZ287" s="48"/>
      <c r="CA287" s="48"/>
      <c r="CB287" s="48"/>
      <c r="CC287" s="48"/>
      <c r="CD287" s="48"/>
      <c r="CE287" s="48"/>
      <c r="CF287" s="48"/>
      <c r="CG287" s="48"/>
      <c r="CH287" s="48"/>
      <c r="CI287" s="48"/>
      <c r="CJ287" s="48"/>
      <c r="CK287" s="48"/>
      <c r="CL287" s="48"/>
      <c r="CM287" s="48"/>
      <c r="CN287" s="48"/>
      <c r="CO287" s="48"/>
      <c r="CP287" s="48"/>
      <c r="CQ287" s="48"/>
      <c r="CR287" s="48"/>
      <c r="CS287" s="48"/>
      <c r="CT287" s="48"/>
      <c r="CU287" s="48"/>
      <c r="CV287" s="48"/>
      <c r="CW287" s="48"/>
      <c r="CX287" s="48"/>
      <c r="CY287" s="48"/>
      <c r="CZ287" s="48"/>
      <c r="DA287" s="48"/>
      <c r="DB287" s="48"/>
      <c r="DC287" s="48"/>
      <c r="DD287" s="48"/>
      <c r="DE287" s="48"/>
      <c r="DF287" s="48"/>
      <c r="DG287" s="48"/>
      <c r="DH287" s="48"/>
      <c r="DI287" s="48"/>
      <c r="DJ287" s="48"/>
      <c r="DK287" s="48"/>
      <c r="DL287" s="48"/>
      <c r="DM287" s="48"/>
      <c r="DN287" s="48"/>
      <c r="DO287" s="48"/>
      <c r="DP287" s="48"/>
      <c r="DQ287" s="48"/>
      <c r="DR287" s="48"/>
      <c r="DS287" s="48"/>
      <c r="DT287" s="48"/>
      <c r="DU287" s="48"/>
      <c r="DV287" s="48"/>
      <c r="DW287" s="48"/>
      <c r="DX287" s="48"/>
      <c r="DY287" s="48"/>
      <c r="DZ287" s="48"/>
      <c r="EA287" s="48"/>
      <c r="EB287" s="48"/>
      <c r="EC287" s="48"/>
      <c r="ED287" s="48"/>
      <c r="EE287" s="48"/>
      <c r="EF287" s="48"/>
      <c r="EG287" s="48"/>
      <c r="EH287" s="48"/>
      <c r="EI287" s="48"/>
      <c r="EJ287" s="48"/>
      <c r="EK287" s="48"/>
      <c r="EL287" s="48"/>
      <c r="EM287" s="48"/>
      <c r="EN287" s="48"/>
      <c r="EO287" s="48"/>
      <c r="EP287" s="48"/>
      <c r="EQ287" s="48"/>
      <c r="ER287" s="48"/>
      <c r="ES287" s="48"/>
      <c r="ET287" s="48"/>
      <c r="EU287" s="48"/>
      <c r="EV287" s="48"/>
      <c r="EW287" s="48"/>
      <c r="EX287" s="48"/>
      <c r="EY287" s="48"/>
      <c r="EZ287" s="48"/>
      <c r="FA287" s="48"/>
      <c r="FB287" s="48"/>
      <c r="FC287" s="48"/>
      <c r="FD287" s="48"/>
      <c r="FE287" s="48"/>
      <c r="FF287" s="48"/>
      <c r="FG287" s="48"/>
      <c r="FH287" s="48"/>
      <c r="FI287" s="48"/>
      <c r="FJ287" s="48"/>
      <c r="FK287" s="48"/>
      <c r="FL287" s="48"/>
      <c r="FM287" s="48"/>
      <c r="FN287" s="48"/>
      <c r="FO287" s="48"/>
      <c r="FP287" s="48"/>
      <c r="FQ287" s="48"/>
      <c r="FR287" s="48"/>
      <c r="FS287" s="48"/>
      <c r="FT287" s="48"/>
      <c r="FU287" s="48"/>
      <c r="FV287" s="48"/>
      <c r="FW287" s="48"/>
      <c r="FX287" s="48"/>
      <c r="FY287" s="48"/>
      <c r="FZ287" s="48"/>
      <c r="GA287" s="48"/>
      <c r="GB287" s="48"/>
      <c r="GC287" s="48"/>
      <c r="GD287" s="48"/>
      <c r="GE287" s="48"/>
      <c r="GF287" s="48"/>
      <c r="GG287" s="48"/>
      <c r="GH287" s="48"/>
      <c r="GI287" s="48"/>
      <c r="GJ287" s="48"/>
      <c r="GK287" s="48"/>
      <c r="GL287" s="48"/>
      <c r="GM287" s="48"/>
      <c r="GN287" s="48"/>
      <c r="GO287" s="48"/>
    </row>
    <row r="288" spans="1:197" s="98" customFormat="1" ht="11.1" customHeight="1" x14ac:dyDescent="0.2">
      <c r="A288" s="138"/>
      <c r="B288" s="37"/>
      <c r="C288" s="93"/>
      <c r="D288" s="93"/>
      <c r="E288" s="100"/>
      <c r="F288" s="102"/>
      <c r="G288" s="312"/>
      <c r="H288" s="312"/>
      <c r="I288" s="312"/>
      <c r="J288" s="307"/>
      <c r="K288" s="307"/>
      <c r="L288" s="307"/>
      <c r="M288" s="307"/>
      <c r="N288" s="307"/>
      <c r="O288" s="307"/>
      <c r="P288" s="307"/>
      <c r="Q288" s="307"/>
      <c r="R288" s="307"/>
      <c r="S288" s="307"/>
      <c r="T288" s="307"/>
      <c r="U288" s="307"/>
      <c r="V288" s="307"/>
      <c r="W288" s="307"/>
      <c r="X288" s="307"/>
      <c r="Y288" s="307"/>
      <c r="Z288" s="307"/>
      <c r="AA288" s="307"/>
      <c r="AB288" s="307"/>
      <c r="AC288" s="307"/>
      <c r="AD288" s="307"/>
      <c r="AE288" s="307"/>
      <c r="AF288" s="307"/>
      <c r="AG288" s="307"/>
      <c r="AH288" s="307"/>
      <c r="AI288" s="307"/>
      <c r="AJ288" s="309"/>
      <c r="AK288" s="309"/>
      <c r="AL288" s="309"/>
      <c r="AM288" s="302" t="s">
        <v>269</v>
      </c>
      <c r="AN288" s="302"/>
      <c r="AO288" s="302" t="s">
        <v>270</v>
      </c>
      <c r="AP288" s="302"/>
      <c r="AQ288" s="302" t="str">
        <f>AM288</f>
        <v xml:space="preserve"> Sp*</v>
      </c>
      <c r="AR288" s="302"/>
      <c r="AS288" s="302" t="str">
        <f>AO288</f>
        <v>Ac*</v>
      </c>
      <c r="AT288" s="302"/>
      <c r="AU288" s="302" t="str">
        <f>AQ288</f>
        <v xml:space="preserve"> Sp*</v>
      </c>
      <c r="AV288" s="302"/>
      <c r="AW288" s="302" t="str">
        <f>AS288</f>
        <v>Ac*</v>
      </c>
      <c r="AX288" s="302"/>
      <c r="AY288" s="302" t="str">
        <f>AU288</f>
        <v xml:space="preserve"> Sp*</v>
      </c>
      <c r="AZ288" s="302"/>
      <c r="BA288" s="302" t="str">
        <f>AW288</f>
        <v>Ac*</v>
      </c>
      <c r="BB288" s="302"/>
      <c r="BC288" s="302" t="str">
        <f>AY288</f>
        <v xml:space="preserve"> Sp*</v>
      </c>
      <c r="BD288" s="302"/>
      <c r="BE288" s="302" t="str">
        <f>BA288</f>
        <v>Ac*</v>
      </c>
      <c r="BF288" s="302"/>
      <c r="BG288" s="302" t="str">
        <f>BC288</f>
        <v xml:space="preserve"> Sp*</v>
      </c>
      <c r="BH288" s="302"/>
      <c r="BI288" s="302" t="str">
        <f>BE288</f>
        <v>Ac*</v>
      </c>
      <c r="BJ288" s="302"/>
      <c r="BK288" s="302" t="str">
        <f>BG288</f>
        <v xml:space="preserve"> Sp*</v>
      </c>
      <c r="BL288" s="302"/>
      <c r="BM288" s="302" t="str">
        <f>BI288</f>
        <v>Ac*</v>
      </c>
      <c r="BN288" s="302"/>
      <c r="BO288" s="302" t="str">
        <f>BK288</f>
        <v xml:space="preserve"> Sp*</v>
      </c>
      <c r="BP288" s="302"/>
      <c r="BQ288" s="302" t="str">
        <f>BM288</f>
        <v>Ac*</v>
      </c>
      <c r="BR288" s="302"/>
      <c r="BS288" s="35"/>
      <c r="BT288" s="35"/>
      <c r="BU288" s="116"/>
      <c r="BV288" s="48"/>
      <c r="BW288" s="48"/>
      <c r="BX288" s="48"/>
      <c r="BY288" s="48"/>
      <c r="BZ288" s="48"/>
      <c r="CA288" s="48"/>
      <c r="CB288" s="48"/>
      <c r="CC288" s="48"/>
      <c r="CD288" s="48"/>
      <c r="CE288" s="48"/>
      <c r="CF288" s="48"/>
      <c r="CG288" s="48"/>
      <c r="CH288" s="48"/>
      <c r="CI288" s="48"/>
      <c r="CJ288" s="48"/>
      <c r="CK288" s="48"/>
      <c r="CL288" s="48"/>
      <c r="CM288" s="48"/>
      <c r="CN288" s="48"/>
      <c r="CO288" s="48"/>
      <c r="CP288" s="48"/>
      <c r="CQ288" s="48"/>
      <c r="CR288" s="48"/>
      <c r="CS288" s="48"/>
      <c r="CT288" s="48"/>
      <c r="CU288" s="48"/>
      <c r="CV288" s="48"/>
      <c r="CW288" s="48"/>
      <c r="CX288" s="48"/>
      <c r="CY288" s="48"/>
      <c r="CZ288" s="48"/>
      <c r="DA288" s="48"/>
      <c r="DB288" s="48"/>
      <c r="DC288" s="48"/>
      <c r="DD288" s="48"/>
      <c r="DE288" s="48"/>
      <c r="DF288" s="48"/>
      <c r="DG288" s="48"/>
      <c r="DH288" s="48"/>
      <c r="DI288" s="48"/>
      <c r="DJ288" s="48"/>
      <c r="DK288" s="48"/>
      <c r="DL288" s="48"/>
      <c r="DM288" s="48"/>
      <c r="DN288" s="48"/>
      <c r="DO288" s="48"/>
      <c r="DP288" s="48"/>
      <c r="DQ288" s="48"/>
      <c r="DR288" s="48"/>
      <c r="DS288" s="48"/>
      <c r="DT288" s="48"/>
      <c r="DU288" s="48"/>
      <c r="DV288" s="48"/>
      <c r="DW288" s="48"/>
      <c r="DX288" s="48"/>
      <c r="DY288" s="48"/>
      <c r="DZ288" s="48"/>
      <c r="EA288" s="48"/>
      <c r="EB288" s="48"/>
      <c r="EC288" s="48"/>
      <c r="ED288" s="48"/>
      <c r="EE288" s="48"/>
      <c r="EF288" s="48"/>
      <c r="EG288" s="48"/>
      <c r="EH288" s="48"/>
      <c r="EI288" s="48"/>
      <c r="EJ288" s="48"/>
      <c r="EK288" s="48"/>
      <c r="EL288" s="48"/>
      <c r="EM288" s="48"/>
      <c r="EN288" s="48"/>
      <c r="EO288" s="48"/>
      <c r="EP288" s="48"/>
      <c r="EQ288" s="48"/>
      <c r="ER288" s="48"/>
      <c r="ES288" s="48"/>
      <c r="ET288" s="48"/>
      <c r="EU288" s="48"/>
      <c r="EV288" s="48"/>
      <c r="EW288" s="48"/>
      <c r="EX288" s="48"/>
      <c r="EY288" s="48"/>
      <c r="EZ288" s="48"/>
      <c r="FA288" s="48"/>
      <c r="FB288" s="48"/>
      <c r="FC288" s="48"/>
      <c r="FD288" s="48"/>
      <c r="FE288" s="48"/>
      <c r="FF288" s="48"/>
      <c r="FG288" s="48"/>
      <c r="FH288" s="48"/>
      <c r="FI288" s="48"/>
      <c r="FJ288" s="48"/>
      <c r="FK288" s="48"/>
      <c r="FL288" s="48"/>
      <c r="FM288" s="48"/>
      <c r="FN288" s="48"/>
      <c r="FO288" s="48"/>
      <c r="FP288" s="48"/>
      <c r="FQ288" s="48"/>
      <c r="FR288" s="48"/>
      <c r="FS288" s="48"/>
      <c r="FT288" s="48"/>
      <c r="FU288" s="48"/>
      <c r="FV288" s="48"/>
      <c r="FW288" s="48"/>
      <c r="FX288" s="48"/>
      <c r="FY288" s="48"/>
      <c r="FZ288" s="48"/>
      <c r="GA288" s="48"/>
      <c r="GB288" s="48"/>
      <c r="GC288" s="48"/>
      <c r="GD288" s="48"/>
      <c r="GE288" s="48"/>
      <c r="GF288" s="48"/>
      <c r="GG288" s="48"/>
      <c r="GH288" s="48"/>
      <c r="GI288" s="48"/>
      <c r="GJ288" s="48"/>
      <c r="GK288" s="48"/>
      <c r="GL288" s="48"/>
      <c r="GM288" s="48"/>
      <c r="GN288" s="48"/>
      <c r="GO288" s="48"/>
    </row>
    <row r="289" spans="1:197" s="98" customFormat="1" ht="11.1" customHeight="1" x14ac:dyDescent="0.2">
      <c r="A289" s="138"/>
      <c r="B289" s="37"/>
      <c r="C289" s="93"/>
      <c r="D289" s="93"/>
      <c r="E289" s="100"/>
      <c r="G289" s="312"/>
      <c r="H289" s="312"/>
      <c r="I289" s="312"/>
      <c r="J289" s="307"/>
      <c r="K289" s="307"/>
      <c r="L289" s="307"/>
      <c r="M289" s="307"/>
      <c r="N289" s="307"/>
      <c r="O289" s="307"/>
      <c r="P289" s="307"/>
      <c r="Q289" s="307"/>
      <c r="R289" s="307"/>
      <c r="S289" s="307"/>
      <c r="T289" s="307"/>
      <c r="U289" s="307"/>
      <c r="V289" s="307"/>
      <c r="W289" s="307"/>
      <c r="X289" s="307"/>
      <c r="Y289" s="307"/>
      <c r="Z289" s="304" t="s">
        <v>51</v>
      </c>
      <c r="AA289" s="304"/>
      <c r="AB289" s="304"/>
      <c r="AC289" s="304"/>
      <c r="AD289" s="304"/>
      <c r="AE289" s="304"/>
      <c r="AF289" s="304"/>
      <c r="AG289" s="305" t="s">
        <v>35</v>
      </c>
      <c r="AH289" s="305"/>
      <c r="AI289" s="305"/>
      <c r="AJ289" s="305" t="s">
        <v>35</v>
      </c>
      <c r="AK289" s="305"/>
      <c r="AL289" s="305"/>
      <c r="AM289" s="305" t="s">
        <v>35</v>
      </c>
      <c r="AN289" s="305"/>
      <c r="AO289" s="305" t="s">
        <v>35</v>
      </c>
      <c r="AP289" s="305"/>
      <c r="AQ289" s="301" t="str">
        <f>AM289</f>
        <v xml:space="preserve"> </v>
      </c>
      <c r="AR289" s="302"/>
      <c r="AS289" s="301" t="str">
        <f>AO289</f>
        <v xml:space="preserve"> </v>
      </c>
      <c r="AT289" s="302"/>
      <c r="AU289" s="301" t="str">
        <f>AQ289</f>
        <v xml:space="preserve"> </v>
      </c>
      <c r="AV289" s="302"/>
      <c r="AW289" s="301" t="str">
        <f>AS289</f>
        <v xml:space="preserve"> </v>
      </c>
      <c r="AX289" s="302"/>
      <c r="AY289" s="301" t="str">
        <f>AU289</f>
        <v xml:space="preserve"> </v>
      </c>
      <c r="AZ289" s="302"/>
      <c r="BA289" s="301" t="str">
        <f>AW289</f>
        <v xml:space="preserve"> </v>
      </c>
      <c r="BB289" s="302"/>
      <c r="BC289" s="301" t="str">
        <f>AY289</f>
        <v xml:space="preserve"> </v>
      </c>
      <c r="BD289" s="302"/>
      <c r="BE289" s="301" t="str">
        <f>BA289</f>
        <v xml:space="preserve"> </v>
      </c>
      <c r="BF289" s="302"/>
      <c r="BG289" s="301" t="str">
        <f>BC289</f>
        <v xml:space="preserve"> </v>
      </c>
      <c r="BH289" s="302"/>
      <c r="BI289" s="301" t="str">
        <f>BE289</f>
        <v xml:space="preserve"> </v>
      </c>
      <c r="BJ289" s="302"/>
      <c r="BK289" s="301" t="str">
        <f>BG289</f>
        <v xml:space="preserve"> </v>
      </c>
      <c r="BL289" s="302"/>
      <c r="BM289" s="301" t="str">
        <f>BI289</f>
        <v xml:space="preserve"> </v>
      </c>
      <c r="BN289" s="302"/>
      <c r="BO289" s="301" t="str">
        <f>BK289</f>
        <v xml:space="preserve"> </v>
      </c>
      <c r="BP289" s="302"/>
      <c r="BQ289" s="301" t="str">
        <f>BM289</f>
        <v xml:space="preserve"> </v>
      </c>
      <c r="BR289" s="302"/>
      <c r="BS289" s="103"/>
      <c r="BU289" s="44"/>
      <c r="BV289" s="48"/>
      <c r="BW289" s="48"/>
      <c r="BX289" s="48"/>
      <c r="BY289" s="48"/>
      <c r="BZ289" s="48"/>
      <c r="CA289" s="48"/>
      <c r="CB289" s="48"/>
      <c r="CC289" s="48"/>
      <c r="CD289" s="48"/>
      <c r="CE289" s="48"/>
      <c r="CF289" s="48"/>
      <c r="CG289" s="48"/>
      <c r="CH289" s="48"/>
      <c r="CI289" s="48"/>
      <c r="CJ289" s="48"/>
      <c r="CK289" s="48"/>
      <c r="CL289" s="48"/>
      <c r="CM289" s="48"/>
      <c r="CN289" s="48"/>
      <c r="CO289" s="48"/>
      <c r="CP289" s="48"/>
      <c r="CQ289" s="48"/>
      <c r="CR289" s="48"/>
      <c r="CS289" s="48"/>
      <c r="CT289" s="48"/>
      <c r="CU289" s="48"/>
      <c r="CV289" s="48"/>
      <c r="CW289" s="48"/>
      <c r="CX289" s="48"/>
      <c r="CY289" s="48"/>
      <c r="CZ289" s="48"/>
      <c r="DA289" s="48"/>
      <c r="DB289" s="48"/>
      <c r="DC289" s="48"/>
      <c r="DD289" s="48"/>
      <c r="DE289" s="48"/>
      <c r="DF289" s="48"/>
      <c r="DG289" s="48"/>
      <c r="DH289" s="48"/>
      <c r="DI289" s="48"/>
      <c r="DJ289" s="48"/>
      <c r="DK289" s="48"/>
      <c r="DL289" s="48"/>
      <c r="DM289" s="48"/>
      <c r="DN289" s="48"/>
      <c r="DO289" s="48"/>
      <c r="DP289" s="48"/>
      <c r="DQ289" s="48"/>
      <c r="DR289" s="48"/>
      <c r="DS289" s="48"/>
      <c r="DT289" s="48"/>
      <c r="DU289" s="48"/>
      <c r="DV289" s="48"/>
      <c r="DW289" s="48"/>
      <c r="DX289" s="48"/>
      <c r="DY289" s="48"/>
      <c r="DZ289" s="48"/>
      <c r="EA289" s="48"/>
      <c r="EB289" s="48"/>
      <c r="EC289" s="48"/>
      <c r="ED289" s="48"/>
      <c r="EE289" s="48"/>
      <c r="EF289" s="48"/>
      <c r="EG289" s="48"/>
      <c r="EH289" s="48"/>
      <c r="EI289" s="48"/>
      <c r="EJ289" s="48"/>
      <c r="EK289" s="48"/>
      <c r="EL289" s="48"/>
      <c r="EM289" s="48"/>
      <c r="EN289" s="48"/>
      <c r="EO289" s="48"/>
      <c r="EP289" s="48"/>
      <c r="EQ289" s="48"/>
      <c r="ER289" s="48"/>
      <c r="ES289" s="48"/>
      <c r="ET289" s="48"/>
      <c r="EU289" s="48"/>
      <c r="EV289" s="48"/>
      <c r="EW289" s="48"/>
      <c r="EX289" s="48"/>
      <c r="EY289" s="48"/>
      <c r="EZ289" s="48"/>
      <c r="FA289" s="48"/>
      <c r="FB289" s="48"/>
      <c r="FC289" s="48"/>
      <c r="FD289" s="48"/>
      <c r="FE289" s="48"/>
      <c r="FF289" s="48"/>
      <c r="FG289" s="48"/>
      <c r="FH289" s="48"/>
      <c r="FI289" s="48"/>
      <c r="FJ289" s="48"/>
      <c r="FK289" s="48"/>
      <c r="FL289" s="48"/>
      <c r="FM289" s="48"/>
      <c r="FN289" s="48"/>
      <c r="FO289" s="48"/>
      <c r="FP289" s="48"/>
      <c r="FQ289" s="48"/>
      <c r="FR289" s="48"/>
      <c r="FS289" s="48"/>
      <c r="FT289" s="48"/>
      <c r="FU289" s="48"/>
      <c r="FV289" s="48"/>
      <c r="FW289" s="48"/>
      <c r="FX289" s="48"/>
      <c r="FY289" s="48"/>
      <c r="FZ289" s="48"/>
      <c r="GA289" s="48"/>
      <c r="GB289" s="48"/>
      <c r="GC289" s="48"/>
      <c r="GD289" s="48"/>
      <c r="GE289" s="48"/>
      <c r="GF289" s="48"/>
      <c r="GG289" s="48"/>
      <c r="GH289" s="48"/>
      <c r="GI289" s="48"/>
      <c r="GJ289" s="48"/>
      <c r="GK289" s="48"/>
      <c r="GL289" s="48"/>
      <c r="GM289" s="48"/>
      <c r="GN289" s="48"/>
      <c r="GO289" s="48"/>
    </row>
    <row r="290" spans="1:197" s="48" customFormat="1" ht="11.1" customHeight="1" x14ac:dyDescent="0.2">
      <c r="A290" s="97"/>
      <c r="B290" s="139" t="s">
        <v>543</v>
      </c>
      <c r="C290" s="303"/>
      <c r="D290" s="303"/>
      <c r="E290" s="96"/>
      <c r="G290" s="252" t="s">
        <v>508</v>
      </c>
      <c r="H290" s="252"/>
      <c r="I290" s="271" t="s">
        <v>271</v>
      </c>
      <c r="J290" s="179"/>
      <c r="K290" s="179"/>
      <c r="L290" s="179"/>
      <c r="M290" s="179"/>
      <c r="N290" s="179"/>
      <c r="O290" s="179"/>
      <c r="P290" s="179"/>
      <c r="Q290" s="179"/>
      <c r="R290" s="179"/>
      <c r="S290" s="179"/>
      <c r="T290" s="179"/>
      <c r="U290" s="179"/>
      <c r="V290" s="179"/>
      <c r="W290" s="179"/>
      <c r="X290" s="179"/>
      <c r="Y290" s="179"/>
      <c r="Z290" s="272">
        <f>$AK$116</f>
        <v>1500</v>
      </c>
      <c r="AA290" s="272"/>
      <c r="AB290" s="272"/>
      <c r="AC290" s="272"/>
      <c r="AD290" s="272"/>
      <c r="AE290" s="272"/>
      <c r="AF290" s="272"/>
      <c r="AG290" s="171">
        <f>$AR$116</f>
        <v>2.4194</v>
      </c>
      <c r="AH290" s="171"/>
      <c r="AI290" s="171"/>
      <c r="AJ290" s="315"/>
      <c r="AK290" s="315"/>
      <c r="AL290" s="315"/>
      <c r="AM290" s="316">
        <v>100</v>
      </c>
      <c r="AN290" s="316"/>
      <c r="AO290" s="171">
        <f>IF(AJ290+AM290&gt;0,MIN(AJ290+AM290,100),0)</f>
        <v>100</v>
      </c>
      <c r="AP290" s="171"/>
      <c r="AQ290" s="316"/>
      <c r="AR290" s="316"/>
      <c r="AS290" s="313">
        <f>IF(AS$310&gt;$BU$285,0,IF(AO290=100,100,MIN(AO290+AQ290,100)))</f>
        <v>100</v>
      </c>
      <c r="AT290" s="313"/>
      <c r="AU290" s="316"/>
      <c r="AV290" s="316"/>
      <c r="AW290" s="313">
        <f>IF(AW$310&gt;$BU$285,0,IF(AS290=100,100,MIN(AS290+AU290,100)))</f>
        <v>100</v>
      </c>
      <c r="AX290" s="313"/>
      <c r="AY290" s="316"/>
      <c r="AZ290" s="316"/>
      <c r="BA290" s="313">
        <f>IF(BA$310&gt;$BU$285,0,IF(AW290=100,100,MIN(AW290+AY290,100)))</f>
        <v>100</v>
      </c>
      <c r="BB290" s="313"/>
      <c r="BC290" s="316"/>
      <c r="BD290" s="316"/>
      <c r="BE290" s="313">
        <f>IF(BE$310&gt;$BU$285,0,IF(BA290=100,100,MIN(BA290+BC290,100)))</f>
        <v>100</v>
      </c>
      <c r="BF290" s="313"/>
      <c r="BG290" s="316"/>
      <c r="BH290" s="316"/>
      <c r="BI290" s="313">
        <f>IF(BI$310&gt;$BU$285,0,IF(BE290=100,100,MIN(BE290+BG290,100)))</f>
        <v>100</v>
      </c>
      <c r="BJ290" s="313"/>
      <c r="BK290" s="316"/>
      <c r="BL290" s="316"/>
      <c r="BM290" s="313">
        <f>IF(BM$310&gt;$BU$285,0,IF(BI290=100,100,MIN(BI290+BK290,100)))</f>
        <v>100</v>
      </c>
      <c r="BN290" s="313"/>
      <c r="BO290" s="316"/>
      <c r="BP290" s="316"/>
      <c r="BQ290" s="313">
        <f>IF(BQ$310&gt;$BU$285,0,IF(BM290=100,100,MIN(BM290+BO290,100)))</f>
        <v>100</v>
      </c>
      <c r="BR290" s="313"/>
    </row>
    <row r="291" spans="1:197" s="48" customFormat="1" ht="11.1" customHeight="1" x14ac:dyDescent="0.2">
      <c r="A291" s="96"/>
      <c r="B291" s="139"/>
      <c r="C291" s="303"/>
      <c r="D291" s="303"/>
      <c r="E291" s="96"/>
      <c r="G291" s="252" t="s">
        <v>512</v>
      </c>
      <c r="H291" s="252"/>
      <c r="I291" s="271" t="s">
        <v>272</v>
      </c>
      <c r="J291" s="179"/>
      <c r="K291" s="179"/>
      <c r="L291" s="179"/>
      <c r="M291" s="179"/>
      <c r="N291" s="179"/>
      <c r="O291" s="179"/>
      <c r="P291" s="179"/>
      <c r="Q291" s="179"/>
      <c r="R291" s="179"/>
      <c r="S291" s="179"/>
      <c r="T291" s="179"/>
      <c r="U291" s="179"/>
      <c r="V291" s="179"/>
      <c r="W291" s="179"/>
      <c r="X291" s="179"/>
      <c r="Y291" s="179"/>
      <c r="Z291" s="272">
        <f>$AK$118</f>
        <v>3809.8874000000001</v>
      </c>
      <c r="AA291" s="272"/>
      <c r="AB291" s="272"/>
      <c r="AC291" s="272"/>
      <c r="AD291" s="272"/>
      <c r="AE291" s="272"/>
      <c r="AF291" s="272"/>
      <c r="AG291" s="171">
        <f>$AR$118</f>
        <v>6.1449999999999996</v>
      </c>
      <c r="AH291" s="171"/>
      <c r="AI291" s="171"/>
      <c r="AJ291" s="315"/>
      <c r="AK291" s="315"/>
      <c r="AL291" s="315"/>
      <c r="AM291" s="316">
        <v>50</v>
      </c>
      <c r="AN291" s="316"/>
      <c r="AO291" s="171">
        <f t="shared" ref="AO291:AO309" si="32">IF(AJ291+AM291&gt;0,MIN(AJ291+AM291,100),0)</f>
        <v>50</v>
      </c>
      <c r="AP291" s="171"/>
      <c r="AQ291" s="316">
        <v>50</v>
      </c>
      <c r="AR291" s="316"/>
      <c r="AS291" s="313">
        <f>IF($AS$310&gt;$BU$285,0,IF(AO291=100,100,MIN(AO291+AQ291,100)))</f>
        <v>100</v>
      </c>
      <c r="AT291" s="313"/>
      <c r="AU291" s="316"/>
      <c r="AV291" s="316"/>
      <c r="AW291" s="313">
        <f>IF($AS$310&gt;$BU$285,0,IF(AS291=100,100,MIN(AS291+AU291,100)))</f>
        <v>100</v>
      </c>
      <c r="AX291" s="313"/>
      <c r="AY291" s="316"/>
      <c r="AZ291" s="316"/>
      <c r="BA291" s="313">
        <f>IF($AS$310&gt;$BU$285,0,IF(AW291=100,100,MIN(AW291+AY291,100)))</f>
        <v>100</v>
      </c>
      <c r="BB291" s="313"/>
      <c r="BC291" s="316"/>
      <c r="BD291" s="316"/>
      <c r="BE291" s="313">
        <f>IF($AS$310&gt;$BU$285,0,IF(BA291=100,100,MIN(BA291+BC291,100)))</f>
        <v>100</v>
      </c>
      <c r="BF291" s="313"/>
      <c r="BG291" s="316"/>
      <c r="BH291" s="316"/>
      <c r="BI291" s="313">
        <f>IF($AS$310&gt;$BU$285,0,IF(BE291=100,100,MIN(BE291+BG291,100)))</f>
        <v>100</v>
      </c>
      <c r="BJ291" s="313"/>
      <c r="BK291" s="316"/>
      <c r="BL291" s="316"/>
      <c r="BM291" s="313">
        <f>IF($AS$310&gt;$BU$285,0,IF(BI291=100,100,MIN(BI291+BK291,100)))</f>
        <v>100</v>
      </c>
      <c r="BN291" s="313"/>
      <c r="BO291" s="316"/>
      <c r="BP291" s="316"/>
      <c r="BQ291" s="313">
        <f>IF($AS$310&gt;$BU$285,0,IF(BM291=100,100,MIN(BM291+BO291,100)))</f>
        <v>100</v>
      </c>
      <c r="BR291" s="313"/>
    </row>
    <row r="292" spans="1:197" s="48" customFormat="1" ht="11.1" customHeight="1" x14ac:dyDescent="0.2">
      <c r="A292" s="96"/>
      <c r="B292" s="139"/>
      <c r="C292" s="303"/>
      <c r="D292" s="303"/>
      <c r="E292" s="96"/>
      <c r="G292" s="252" t="s">
        <v>513</v>
      </c>
      <c r="H292" s="252"/>
      <c r="I292" s="271" t="s">
        <v>273</v>
      </c>
      <c r="J292" s="179"/>
      <c r="K292" s="179"/>
      <c r="L292" s="179"/>
      <c r="M292" s="179"/>
      <c r="N292" s="179"/>
      <c r="O292" s="179"/>
      <c r="P292" s="179"/>
      <c r="Q292" s="179"/>
      <c r="R292" s="179"/>
      <c r="S292" s="179"/>
      <c r="T292" s="179"/>
      <c r="U292" s="179"/>
      <c r="V292" s="179"/>
      <c r="W292" s="179"/>
      <c r="X292" s="179"/>
      <c r="Y292" s="179"/>
      <c r="Z292" s="272">
        <f>$AK$130</f>
        <v>10181.278</v>
      </c>
      <c r="AA292" s="272"/>
      <c r="AB292" s="272"/>
      <c r="AC292" s="272"/>
      <c r="AD292" s="272"/>
      <c r="AE292" s="272"/>
      <c r="AF292" s="272"/>
      <c r="AG292" s="171">
        <f>$AR$130</f>
        <v>16.421399999999998</v>
      </c>
      <c r="AH292" s="171"/>
      <c r="AI292" s="171"/>
      <c r="AJ292" s="315"/>
      <c r="AK292" s="315"/>
      <c r="AL292" s="315"/>
      <c r="AM292" s="316"/>
      <c r="AN292" s="316"/>
      <c r="AO292" s="171">
        <f t="shared" si="32"/>
        <v>0</v>
      </c>
      <c r="AP292" s="171"/>
      <c r="AQ292" s="316"/>
      <c r="AR292" s="316"/>
      <c r="AS292" s="313">
        <f t="shared" ref="AS292:AS309" si="33">IF($AS$310&gt;$BU$285,0,IF(AO292=100,100,MIN(AO292+AQ292,100)))</f>
        <v>0</v>
      </c>
      <c r="AT292" s="313"/>
      <c r="AU292" s="316">
        <v>70</v>
      </c>
      <c r="AV292" s="316"/>
      <c r="AW292" s="313">
        <f t="shared" ref="AW292:AW309" si="34">IF($AS$310&gt;$BU$285,0,IF(AS292=100,100,MIN(AS292+AU292,100)))</f>
        <v>70</v>
      </c>
      <c r="AX292" s="313"/>
      <c r="AY292" s="316">
        <v>30</v>
      </c>
      <c r="AZ292" s="316"/>
      <c r="BA292" s="313">
        <f t="shared" ref="BA292:BA309" si="35">IF($AS$310&gt;$BU$285,0,IF(AW292=100,100,MIN(AW292+AY292,100)))</f>
        <v>100</v>
      </c>
      <c r="BB292" s="313"/>
      <c r="BC292" s="316"/>
      <c r="BD292" s="316"/>
      <c r="BE292" s="313">
        <f t="shared" ref="BE292:BE309" si="36">IF($AS$310&gt;$BU$285,0,IF(BA292=100,100,MIN(BA292+BC292,100)))</f>
        <v>100</v>
      </c>
      <c r="BF292" s="313"/>
      <c r="BG292" s="316"/>
      <c r="BH292" s="316"/>
      <c r="BI292" s="313">
        <f t="shared" ref="BI292:BI309" si="37">IF($AS$310&gt;$BU$285,0,IF(BE292=100,100,MIN(BE292+BG292,100)))</f>
        <v>100</v>
      </c>
      <c r="BJ292" s="313"/>
      <c r="BK292" s="316"/>
      <c r="BL292" s="316"/>
      <c r="BM292" s="313">
        <f t="shared" ref="BM292:BM309" si="38">IF($AS$310&gt;$BU$285,0,IF(BI292=100,100,MIN(BI292+BK292,100)))</f>
        <v>100</v>
      </c>
      <c r="BN292" s="313"/>
      <c r="BO292" s="316"/>
      <c r="BP292" s="316"/>
      <c r="BQ292" s="313">
        <f t="shared" ref="BQ292:BQ309" si="39">IF($AS$310&gt;$BU$285,0,IF(BM292=100,100,MIN(BM292+BO292,100)))</f>
        <v>100</v>
      </c>
      <c r="BR292" s="313"/>
    </row>
    <row r="293" spans="1:197" s="48" customFormat="1" ht="11.1" customHeight="1" x14ac:dyDescent="0.2">
      <c r="A293" s="96"/>
      <c r="B293" s="139"/>
      <c r="C293" s="303"/>
      <c r="D293" s="303"/>
      <c r="E293" s="96"/>
      <c r="G293" s="252" t="s">
        <v>514</v>
      </c>
      <c r="H293" s="252"/>
      <c r="I293" s="271" t="s">
        <v>274</v>
      </c>
      <c r="J293" s="179"/>
      <c r="K293" s="179"/>
      <c r="L293" s="179"/>
      <c r="M293" s="179"/>
      <c r="N293" s="179"/>
      <c r="O293" s="179"/>
      <c r="P293" s="179"/>
      <c r="Q293" s="179"/>
      <c r="R293" s="179"/>
      <c r="S293" s="179"/>
      <c r="T293" s="179"/>
      <c r="U293" s="179"/>
      <c r="V293" s="179"/>
      <c r="W293" s="179"/>
      <c r="X293" s="179"/>
      <c r="Y293" s="179"/>
      <c r="Z293" s="272">
        <f>$AK$137</f>
        <v>6485.23</v>
      </c>
      <c r="AA293" s="272"/>
      <c r="AB293" s="272"/>
      <c r="AC293" s="272"/>
      <c r="AD293" s="272"/>
      <c r="AE293" s="272"/>
      <c r="AF293" s="272"/>
      <c r="AG293" s="171">
        <f>$AR$137</f>
        <v>10.459999999999999</v>
      </c>
      <c r="AH293" s="171"/>
      <c r="AI293" s="171"/>
      <c r="AJ293" s="315"/>
      <c r="AK293" s="315"/>
      <c r="AL293" s="315"/>
      <c r="AM293" s="316"/>
      <c r="AN293" s="316"/>
      <c r="AO293" s="171">
        <f t="shared" si="32"/>
        <v>0</v>
      </c>
      <c r="AP293" s="171"/>
      <c r="AQ293" s="316"/>
      <c r="AR293" s="316"/>
      <c r="AS293" s="313">
        <f t="shared" si="33"/>
        <v>0</v>
      </c>
      <c r="AT293" s="313"/>
      <c r="AU293" s="316">
        <v>80</v>
      </c>
      <c r="AV293" s="316"/>
      <c r="AW293" s="313">
        <f t="shared" si="34"/>
        <v>80</v>
      </c>
      <c r="AX293" s="313"/>
      <c r="AY293" s="316">
        <v>20</v>
      </c>
      <c r="AZ293" s="316"/>
      <c r="BA293" s="313">
        <f t="shared" si="35"/>
        <v>100</v>
      </c>
      <c r="BB293" s="313"/>
      <c r="BC293" s="316"/>
      <c r="BD293" s="316"/>
      <c r="BE293" s="313">
        <f t="shared" si="36"/>
        <v>100</v>
      </c>
      <c r="BF293" s="313"/>
      <c r="BG293" s="316"/>
      <c r="BH293" s="316"/>
      <c r="BI293" s="313">
        <f t="shared" si="37"/>
        <v>100</v>
      </c>
      <c r="BJ293" s="313"/>
      <c r="BK293" s="316"/>
      <c r="BL293" s="316"/>
      <c r="BM293" s="313">
        <f t="shared" si="38"/>
        <v>100</v>
      </c>
      <c r="BN293" s="313"/>
      <c r="BO293" s="316"/>
      <c r="BP293" s="316"/>
      <c r="BQ293" s="313">
        <f t="shared" si="39"/>
        <v>100</v>
      </c>
      <c r="BR293" s="313"/>
    </row>
    <row r="294" spans="1:197" s="48" customFormat="1" ht="11.1" customHeight="1" x14ac:dyDescent="0.2">
      <c r="A294" s="96"/>
      <c r="B294" s="139"/>
      <c r="C294" s="303"/>
      <c r="D294" s="303"/>
      <c r="E294" s="96"/>
      <c r="G294" s="252" t="s">
        <v>515</v>
      </c>
      <c r="H294" s="252"/>
      <c r="I294" s="271" t="s">
        <v>275</v>
      </c>
      <c r="J294" s="179"/>
      <c r="K294" s="179"/>
      <c r="L294" s="179"/>
      <c r="M294" s="179"/>
      <c r="N294" s="179"/>
      <c r="O294" s="179"/>
      <c r="P294" s="179"/>
      <c r="Q294" s="179"/>
      <c r="R294" s="179"/>
      <c r="S294" s="179"/>
      <c r="T294" s="179"/>
      <c r="U294" s="179"/>
      <c r="V294" s="179"/>
      <c r="W294" s="179"/>
      <c r="X294" s="179"/>
      <c r="Y294" s="179"/>
      <c r="Z294" s="272">
        <f>$AK$146</f>
        <v>4079.94</v>
      </c>
      <c r="AA294" s="272"/>
      <c r="AB294" s="272"/>
      <c r="AC294" s="272"/>
      <c r="AD294" s="272"/>
      <c r="AE294" s="272"/>
      <c r="AF294" s="272"/>
      <c r="AG294" s="171">
        <f>$AR$146</f>
        <v>6.5805000000000007</v>
      </c>
      <c r="AH294" s="171"/>
      <c r="AI294" s="171"/>
      <c r="AJ294" s="315"/>
      <c r="AK294" s="315"/>
      <c r="AL294" s="315"/>
      <c r="AM294" s="316"/>
      <c r="AN294" s="316"/>
      <c r="AO294" s="171">
        <f t="shared" si="32"/>
        <v>0</v>
      </c>
      <c r="AP294" s="171"/>
      <c r="AQ294" s="316"/>
      <c r="AR294" s="316"/>
      <c r="AS294" s="313">
        <f t="shared" si="33"/>
        <v>0</v>
      </c>
      <c r="AT294" s="313"/>
      <c r="AU294" s="316"/>
      <c r="AV294" s="316"/>
      <c r="AW294" s="313">
        <f t="shared" si="34"/>
        <v>0</v>
      </c>
      <c r="AX294" s="313"/>
      <c r="AY294" s="316"/>
      <c r="AZ294" s="316"/>
      <c r="BA294" s="313">
        <f t="shared" si="35"/>
        <v>0</v>
      </c>
      <c r="BB294" s="313"/>
      <c r="BC294" s="316"/>
      <c r="BD294" s="316"/>
      <c r="BE294" s="313">
        <f t="shared" si="36"/>
        <v>0</v>
      </c>
      <c r="BF294" s="313"/>
      <c r="BG294" s="316"/>
      <c r="BH294" s="316"/>
      <c r="BI294" s="313">
        <f t="shared" si="37"/>
        <v>0</v>
      </c>
      <c r="BJ294" s="313"/>
      <c r="BK294" s="316">
        <v>50</v>
      </c>
      <c r="BL294" s="316"/>
      <c r="BM294" s="313">
        <f t="shared" si="38"/>
        <v>50</v>
      </c>
      <c r="BN294" s="313"/>
      <c r="BO294" s="316"/>
      <c r="BP294" s="316"/>
      <c r="BQ294" s="313">
        <f t="shared" si="39"/>
        <v>50</v>
      </c>
      <c r="BR294" s="313"/>
    </row>
    <row r="295" spans="1:197" s="48" customFormat="1" ht="11.1" customHeight="1" x14ac:dyDescent="0.2">
      <c r="A295" s="96"/>
      <c r="B295" s="139"/>
      <c r="C295" s="303"/>
      <c r="D295" s="303"/>
      <c r="E295" s="96"/>
      <c r="G295" s="252" t="s">
        <v>516</v>
      </c>
      <c r="H295" s="252"/>
      <c r="I295" s="271" t="s">
        <v>276</v>
      </c>
      <c r="J295" s="179"/>
      <c r="K295" s="179"/>
      <c r="L295" s="179"/>
      <c r="M295" s="179"/>
      <c r="N295" s="179"/>
      <c r="O295" s="179"/>
      <c r="P295" s="179"/>
      <c r="Q295" s="179"/>
      <c r="R295" s="179"/>
      <c r="S295" s="179"/>
      <c r="T295" s="179"/>
      <c r="U295" s="179"/>
      <c r="V295" s="179"/>
      <c r="W295" s="179"/>
      <c r="X295" s="179"/>
      <c r="Y295" s="179"/>
      <c r="Z295" s="272">
        <f>$AK$156</f>
        <v>1417.114</v>
      </c>
      <c r="AA295" s="272"/>
      <c r="AB295" s="272"/>
      <c r="AC295" s="272"/>
      <c r="AD295" s="272"/>
      <c r="AE295" s="272"/>
      <c r="AF295" s="272"/>
      <c r="AG295" s="171">
        <f>$AR$156</f>
        <v>2.2856999999999998</v>
      </c>
      <c r="AH295" s="171"/>
      <c r="AI295" s="171"/>
      <c r="AJ295" s="315"/>
      <c r="AK295" s="315"/>
      <c r="AL295" s="315"/>
      <c r="AM295" s="316"/>
      <c r="AN295" s="316"/>
      <c r="AO295" s="171">
        <f t="shared" si="32"/>
        <v>0</v>
      </c>
      <c r="AP295" s="171"/>
      <c r="AQ295" s="316"/>
      <c r="AR295" s="316"/>
      <c r="AS295" s="313">
        <f t="shared" si="33"/>
        <v>0</v>
      </c>
      <c r="AT295" s="313"/>
      <c r="AU295" s="316"/>
      <c r="AV295" s="316"/>
      <c r="AW295" s="313">
        <f t="shared" si="34"/>
        <v>0</v>
      </c>
      <c r="AX295" s="313"/>
      <c r="AY295" s="316"/>
      <c r="AZ295" s="316"/>
      <c r="BA295" s="313">
        <f t="shared" si="35"/>
        <v>0</v>
      </c>
      <c r="BB295" s="313"/>
      <c r="BC295" s="316"/>
      <c r="BD295" s="316"/>
      <c r="BE295" s="313">
        <f t="shared" si="36"/>
        <v>0</v>
      </c>
      <c r="BF295" s="313"/>
      <c r="BG295" s="316"/>
      <c r="BH295" s="316"/>
      <c r="BI295" s="313">
        <f t="shared" si="37"/>
        <v>0</v>
      </c>
      <c r="BJ295" s="313"/>
      <c r="BK295" s="316"/>
      <c r="BL295" s="316"/>
      <c r="BM295" s="313">
        <f t="shared" si="38"/>
        <v>0</v>
      </c>
      <c r="BN295" s="313"/>
      <c r="BO295" s="316"/>
      <c r="BP295" s="316"/>
      <c r="BQ295" s="313">
        <f t="shared" si="39"/>
        <v>0</v>
      </c>
      <c r="BR295" s="313"/>
    </row>
    <row r="296" spans="1:197" s="48" customFormat="1" ht="11.1" customHeight="1" x14ac:dyDescent="0.2">
      <c r="A296" s="96"/>
      <c r="B296" s="139"/>
      <c r="C296" s="303"/>
      <c r="D296" s="303"/>
      <c r="E296" s="96"/>
      <c r="G296" s="252" t="s">
        <v>517</v>
      </c>
      <c r="H296" s="252"/>
      <c r="I296" s="271" t="s">
        <v>277</v>
      </c>
      <c r="J296" s="179"/>
      <c r="K296" s="179"/>
      <c r="L296" s="179"/>
      <c r="M296" s="179"/>
      <c r="N296" s="179"/>
      <c r="O296" s="179"/>
      <c r="P296" s="179"/>
      <c r="Q296" s="179"/>
      <c r="R296" s="179"/>
      <c r="S296" s="179"/>
      <c r="T296" s="179"/>
      <c r="U296" s="179"/>
      <c r="V296" s="179"/>
      <c r="W296" s="179"/>
      <c r="X296" s="179"/>
      <c r="Y296" s="179"/>
      <c r="Z296" s="272">
        <f>$AK$165</f>
        <v>5148.4268893719182</v>
      </c>
      <c r="AA296" s="272"/>
      <c r="AB296" s="272"/>
      <c r="AC296" s="272"/>
      <c r="AD296" s="272"/>
      <c r="AE296" s="272"/>
      <c r="AF296" s="272"/>
      <c r="AG296" s="171">
        <f>$AR$165</f>
        <v>8.3039000000000005</v>
      </c>
      <c r="AH296" s="171"/>
      <c r="AI296" s="171"/>
      <c r="AJ296" s="315"/>
      <c r="AK296" s="315"/>
      <c r="AL296" s="315"/>
      <c r="AM296" s="316"/>
      <c r="AN296" s="316"/>
      <c r="AO296" s="171">
        <f t="shared" si="32"/>
        <v>0</v>
      </c>
      <c r="AP296" s="171"/>
      <c r="AQ296" s="316"/>
      <c r="AR296" s="316"/>
      <c r="AS296" s="313">
        <f t="shared" si="33"/>
        <v>0</v>
      </c>
      <c r="AT296" s="313"/>
      <c r="AU296" s="316"/>
      <c r="AV296" s="316"/>
      <c r="AW296" s="313">
        <f t="shared" si="34"/>
        <v>0</v>
      </c>
      <c r="AX296" s="313"/>
      <c r="AY296" s="316">
        <v>100</v>
      </c>
      <c r="AZ296" s="316"/>
      <c r="BA296" s="313">
        <f t="shared" si="35"/>
        <v>100</v>
      </c>
      <c r="BB296" s="313"/>
      <c r="BC296" s="316"/>
      <c r="BD296" s="316"/>
      <c r="BE296" s="313">
        <f t="shared" si="36"/>
        <v>100</v>
      </c>
      <c r="BF296" s="313"/>
      <c r="BG296" s="316"/>
      <c r="BH296" s="316"/>
      <c r="BI296" s="313">
        <f t="shared" si="37"/>
        <v>100</v>
      </c>
      <c r="BJ296" s="313"/>
      <c r="BK296" s="316"/>
      <c r="BL296" s="316"/>
      <c r="BM296" s="313">
        <f t="shared" si="38"/>
        <v>100</v>
      </c>
      <c r="BN296" s="313"/>
      <c r="BO296" s="316"/>
      <c r="BP296" s="316"/>
      <c r="BQ296" s="313">
        <f t="shared" si="39"/>
        <v>100</v>
      </c>
      <c r="BR296" s="313"/>
    </row>
    <row r="297" spans="1:197" s="48" customFormat="1" ht="11.1" customHeight="1" x14ac:dyDescent="0.2">
      <c r="A297" s="96"/>
      <c r="B297" s="139"/>
      <c r="C297" s="303"/>
      <c r="D297" s="303"/>
      <c r="E297" s="96"/>
      <c r="G297" s="252" t="s">
        <v>518</v>
      </c>
      <c r="H297" s="252"/>
      <c r="I297" s="271" t="s">
        <v>278</v>
      </c>
      <c r="J297" s="179"/>
      <c r="K297" s="179"/>
      <c r="L297" s="179"/>
      <c r="M297" s="179"/>
      <c r="N297" s="179"/>
      <c r="O297" s="179"/>
      <c r="P297" s="179"/>
      <c r="Q297" s="179"/>
      <c r="R297" s="179"/>
      <c r="S297" s="179"/>
      <c r="T297" s="179"/>
      <c r="U297" s="179"/>
      <c r="V297" s="179"/>
      <c r="W297" s="179"/>
      <c r="X297" s="179"/>
      <c r="Y297" s="179"/>
      <c r="Z297" s="272">
        <f>$AK$172</f>
        <v>790.17945781742378</v>
      </c>
      <c r="AA297" s="272"/>
      <c r="AB297" s="272"/>
      <c r="AC297" s="272"/>
      <c r="AD297" s="272"/>
      <c r="AE297" s="272"/>
      <c r="AF297" s="272"/>
      <c r="AG297" s="171">
        <f>$AR$172</f>
        <v>1.2745</v>
      </c>
      <c r="AH297" s="171"/>
      <c r="AI297" s="171"/>
      <c r="AJ297" s="315"/>
      <c r="AK297" s="315"/>
      <c r="AL297" s="315"/>
      <c r="AM297" s="316"/>
      <c r="AN297" s="316"/>
      <c r="AO297" s="171">
        <f t="shared" si="32"/>
        <v>0</v>
      </c>
      <c r="AP297" s="171"/>
      <c r="AQ297" s="316"/>
      <c r="AR297" s="316"/>
      <c r="AS297" s="313">
        <f t="shared" si="33"/>
        <v>0</v>
      </c>
      <c r="AT297" s="313"/>
      <c r="AU297" s="316"/>
      <c r="AV297" s="316"/>
      <c r="AW297" s="313">
        <f t="shared" si="34"/>
        <v>0</v>
      </c>
      <c r="AX297" s="313"/>
      <c r="AY297" s="316"/>
      <c r="AZ297" s="316"/>
      <c r="BA297" s="313">
        <f t="shared" si="35"/>
        <v>0</v>
      </c>
      <c r="BB297" s="313"/>
      <c r="BC297" s="316"/>
      <c r="BD297" s="316"/>
      <c r="BE297" s="313">
        <f t="shared" si="36"/>
        <v>0</v>
      </c>
      <c r="BF297" s="313"/>
      <c r="BG297" s="316"/>
      <c r="BH297" s="316"/>
      <c r="BI297" s="313">
        <f t="shared" si="37"/>
        <v>0</v>
      </c>
      <c r="BJ297" s="313"/>
      <c r="BK297" s="316">
        <v>50</v>
      </c>
      <c r="BL297" s="316"/>
      <c r="BM297" s="313">
        <f t="shared" si="38"/>
        <v>50</v>
      </c>
      <c r="BN297" s="313"/>
      <c r="BO297" s="316">
        <v>50</v>
      </c>
      <c r="BP297" s="316"/>
      <c r="BQ297" s="313">
        <f t="shared" si="39"/>
        <v>100</v>
      </c>
      <c r="BR297" s="313"/>
    </row>
    <row r="298" spans="1:197" s="48" customFormat="1" ht="11.1" customHeight="1" x14ac:dyDescent="0.2">
      <c r="A298" s="96"/>
      <c r="B298" s="139"/>
      <c r="C298" s="303"/>
      <c r="D298" s="303"/>
      <c r="E298" s="96"/>
      <c r="G298" s="252" t="s">
        <v>519</v>
      </c>
      <c r="H298" s="252"/>
      <c r="I298" s="271" t="s">
        <v>279</v>
      </c>
      <c r="J298" s="179"/>
      <c r="K298" s="179"/>
      <c r="L298" s="179"/>
      <c r="M298" s="179"/>
      <c r="N298" s="179"/>
      <c r="O298" s="179"/>
      <c r="P298" s="179"/>
      <c r="Q298" s="179"/>
      <c r="R298" s="179"/>
      <c r="S298" s="179"/>
      <c r="T298" s="179"/>
      <c r="U298" s="179"/>
      <c r="V298" s="179"/>
      <c r="W298" s="179"/>
      <c r="X298" s="179"/>
      <c r="Y298" s="179"/>
      <c r="Z298" s="272">
        <f>$AK$179</f>
        <v>5085.6072000000004</v>
      </c>
      <c r="AA298" s="272"/>
      <c r="AB298" s="272"/>
      <c r="AC298" s="272"/>
      <c r="AD298" s="272"/>
      <c r="AE298" s="272"/>
      <c r="AF298" s="272"/>
      <c r="AG298" s="171">
        <f>$AR$179</f>
        <v>8.2026000000000003</v>
      </c>
      <c r="AH298" s="171"/>
      <c r="AI298" s="171"/>
      <c r="AJ298" s="315"/>
      <c r="AK298" s="315"/>
      <c r="AL298" s="315"/>
      <c r="AM298" s="172"/>
      <c r="AN298" s="173"/>
      <c r="AO298" s="171">
        <f t="shared" si="32"/>
        <v>0</v>
      </c>
      <c r="AP298" s="171"/>
      <c r="AQ298" s="316"/>
      <c r="AR298" s="316"/>
      <c r="AS298" s="313">
        <f t="shared" si="33"/>
        <v>0</v>
      </c>
      <c r="AT298" s="313"/>
      <c r="AU298" s="316"/>
      <c r="AV298" s="316"/>
      <c r="AW298" s="313">
        <f t="shared" si="34"/>
        <v>0</v>
      </c>
      <c r="AX298" s="313"/>
      <c r="AY298" s="316"/>
      <c r="AZ298" s="316"/>
      <c r="BA298" s="313">
        <f t="shared" si="35"/>
        <v>0</v>
      </c>
      <c r="BB298" s="313"/>
      <c r="BC298" s="316">
        <v>50</v>
      </c>
      <c r="BD298" s="316"/>
      <c r="BE298" s="313">
        <f t="shared" si="36"/>
        <v>50</v>
      </c>
      <c r="BF298" s="313"/>
      <c r="BG298" s="316"/>
      <c r="BH298" s="316"/>
      <c r="BI298" s="313">
        <f t="shared" si="37"/>
        <v>50</v>
      </c>
      <c r="BJ298" s="313"/>
      <c r="BK298" s="316"/>
      <c r="BL298" s="316"/>
      <c r="BM298" s="313">
        <f t="shared" si="38"/>
        <v>50</v>
      </c>
      <c r="BN298" s="313"/>
      <c r="BO298" s="316">
        <v>25</v>
      </c>
      <c r="BP298" s="316"/>
      <c r="BQ298" s="313">
        <f t="shared" si="39"/>
        <v>75</v>
      </c>
      <c r="BR298" s="313"/>
    </row>
    <row r="299" spans="1:197" s="48" customFormat="1" ht="11.1" customHeight="1" x14ac:dyDescent="0.2">
      <c r="A299" s="96"/>
      <c r="B299" s="139"/>
      <c r="C299" s="303"/>
      <c r="D299" s="303"/>
      <c r="E299" s="96"/>
      <c r="G299" s="252" t="s">
        <v>520</v>
      </c>
      <c r="H299" s="252"/>
      <c r="I299" s="271" t="s">
        <v>280</v>
      </c>
      <c r="J299" s="179"/>
      <c r="K299" s="179"/>
      <c r="L299" s="179"/>
      <c r="M299" s="179"/>
      <c r="N299" s="179"/>
      <c r="O299" s="179"/>
      <c r="P299" s="179"/>
      <c r="Q299" s="179"/>
      <c r="R299" s="179"/>
      <c r="S299" s="179"/>
      <c r="T299" s="179"/>
      <c r="U299" s="179"/>
      <c r="V299" s="179"/>
      <c r="W299" s="179"/>
      <c r="X299" s="179"/>
      <c r="Y299" s="179"/>
      <c r="Z299" s="272">
        <f>$AK$190</f>
        <v>1.0000000000000001E-9</v>
      </c>
      <c r="AA299" s="272"/>
      <c r="AB299" s="272"/>
      <c r="AC299" s="272"/>
      <c r="AD299" s="272"/>
      <c r="AE299" s="272"/>
      <c r="AF299" s="272"/>
      <c r="AG299" s="171">
        <f>$AR$190</f>
        <v>0</v>
      </c>
      <c r="AH299" s="171"/>
      <c r="AI299" s="171"/>
      <c r="AJ299" s="315"/>
      <c r="AK299" s="315"/>
      <c r="AL299" s="315"/>
      <c r="AM299" s="172"/>
      <c r="AN299" s="173"/>
      <c r="AO299" s="171">
        <f t="shared" si="32"/>
        <v>0</v>
      </c>
      <c r="AP299" s="171"/>
      <c r="AQ299" s="316"/>
      <c r="AR299" s="316"/>
      <c r="AS299" s="313">
        <f t="shared" si="33"/>
        <v>0</v>
      </c>
      <c r="AT299" s="313"/>
      <c r="AU299" s="316"/>
      <c r="AV299" s="316"/>
      <c r="AW299" s="313">
        <f t="shared" si="34"/>
        <v>0</v>
      </c>
      <c r="AX299" s="313"/>
      <c r="AY299" s="316"/>
      <c r="AZ299" s="316"/>
      <c r="BA299" s="313">
        <f t="shared" si="35"/>
        <v>0</v>
      </c>
      <c r="BB299" s="313"/>
      <c r="BC299" s="316"/>
      <c r="BD299" s="316"/>
      <c r="BE299" s="313">
        <f t="shared" si="36"/>
        <v>0</v>
      </c>
      <c r="BF299" s="313"/>
      <c r="BG299" s="316"/>
      <c r="BH299" s="316"/>
      <c r="BI299" s="313">
        <f t="shared" si="37"/>
        <v>0</v>
      </c>
      <c r="BJ299" s="313"/>
      <c r="BK299" s="316"/>
      <c r="BL299" s="316"/>
      <c r="BM299" s="313">
        <f t="shared" si="38"/>
        <v>0</v>
      </c>
      <c r="BN299" s="313"/>
      <c r="BO299" s="316"/>
      <c r="BP299" s="316"/>
      <c r="BQ299" s="313">
        <f t="shared" si="39"/>
        <v>0</v>
      </c>
      <c r="BR299" s="313"/>
    </row>
    <row r="300" spans="1:197" s="48" customFormat="1" ht="11.1" customHeight="1" x14ac:dyDescent="0.2">
      <c r="A300" s="96"/>
      <c r="B300" s="139"/>
      <c r="C300" s="303"/>
      <c r="D300" s="303"/>
      <c r="E300" s="96"/>
      <c r="G300" s="252" t="s">
        <v>521</v>
      </c>
      <c r="H300" s="252"/>
      <c r="I300" s="271" t="s">
        <v>281</v>
      </c>
      <c r="J300" s="179"/>
      <c r="K300" s="179"/>
      <c r="L300" s="179"/>
      <c r="M300" s="179"/>
      <c r="N300" s="179"/>
      <c r="O300" s="179"/>
      <c r="P300" s="179"/>
      <c r="Q300" s="179"/>
      <c r="R300" s="179"/>
      <c r="S300" s="179"/>
      <c r="T300" s="179"/>
      <c r="U300" s="179"/>
      <c r="V300" s="179"/>
      <c r="W300" s="179"/>
      <c r="X300" s="179"/>
      <c r="Y300" s="179"/>
      <c r="Z300" s="272">
        <f>$AK$197</f>
        <v>3089.2799999999997</v>
      </c>
      <c r="AA300" s="272"/>
      <c r="AB300" s="272"/>
      <c r="AC300" s="272"/>
      <c r="AD300" s="272"/>
      <c r="AE300" s="272"/>
      <c r="AF300" s="272"/>
      <c r="AG300" s="171">
        <f>$AR$197</f>
        <v>4.9827000000000004</v>
      </c>
      <c r="AH300" s="171"/>
      <c r="AI300" s="171"/>
      <c r="AJ300" s="315"/>
      <c r="AK300" s="315"/>
      <c r="AL300" s="315"/>
      <c r="AM300" s="172"/>
      <c r="AN300" s="173"/>
      <c r="AO300" s="171">
        <f t="shared" si="32"/>
        <v>0</v>
      </c>
      <c r="AP300" s="171"/>
      <c r="AQ300" s="316"/>
      <c r="AR300" s="316"/>
      <c r="AS300" s="313">
        <f t="shared" si="33"/>
        <v>0</v>
      </c>
      <c r="AT300" s="313"/>
      <c r="AU300" s="316"/>
      <c r="AV300" s="316"/>
      <c r="AW300" s="313">
        <f t="shared" si="34"/>
        <v>0</v>
      </c>
      <c r="AX300" s="313"/>
      <c r="AY300" s="316"/>
      <c r="AZ300" s="316"/>
      <c r="BA300" s="313">
        <f t="shared" si="35"/>
        <v>0</v>
      </c>
      <c r="BB300" s="313"/>
      <c r="BC300" s="316">
        <v>50</v>
      </c>
      <c r="BD300" s="316"/>
      <c r="BE300" s="313">
        <f t="shared" si="36"/>
        <v>50</v>
      </c>
      <c r="BF300" s="313"/>
      <c r="BG300" s="316">
        <v>25</v>
      </c>
      <c r="BH300" s="316"/>
      <c r="BI300" s="313">
        <f t="shared" si="37"/>
        <v>75</v>
      </c>
      <c r="BJ300" s="313"/>
      <c r="BK300" s="316">
        <v>25</v>
      </c>
      <c r="BL300" s="316"/>
      <c r="BM300" s="313">
        <f t="shared" si="38"/>
        <v>100</v>
      </c>
      <c r="BN300" s="313"/>
      <c r="BO300" s="316"/>
      <c r="BP300" s="316"/>
      <c r="BQ300" s="313">
        <f t="shared" si="39"/>
        <v>100</v>
      </c>
      <c r="BR300" s="313"/>
    </row>
    <row r="301" spans="1:197" s="48" customFormat="1" ht="11.1" customHeight="1" x14ac:dyDescent="0.2">
      <c r="A301" s="96"/>
      <c r="B301" s="139"/>
      <c r="C301" s="303"/>
      <c r="D301" s="303"/>
      <c r="E301" s="96"/>
      <c r="G301" s="252" t="s">
        <v>522</v>
      </c>
      <c r="H301" s="252"/>
      <c r="I301" s="271" t="s">
        <v>282</v>
      </c>
      <c r="J301" s="179"/>
      <c r="K301" s="179"/>
      <c r="L301" s="179"/>
      <c r="M301" s="179"/>
      <c r="N301" s="179"/>
      <c r="O301" s="179"/>
      <c r="P301" s="179"/>
      <c r="Q301" s="179"/>
      <c r="R301" s="179"/>
      <c r="S301" s="179"/>
      <c r="T301" s="179"/>
      <c r="U301" s="179"/>
      <c r="V301" s="179"/>
      <c r="W301" s="179"/>
      <c r="X301" s="179"/>
      <c r="Y301" s="179"/>
      <c r="Z301" s="272">
        <f>$AK$207</f>
        <v>3908.7357207409818</v>
      </c>
      <c r="AA301" s="272"/>
      <c r="AB301" s="272"/>
      <c r="AC301" s="272"/>
      <c r="AD301" s="272"/>
      <c r="AE301" s="272"/>
      <c r="AF301" s="272"/>
      <c r="AG301" s="171">
        <f>$AR$207</f>
        <v>6.3044000000000002</v>
      </c>
      <c r="AH301" s="171"/>
      <c r="AI301" s="171"/>
      <c r="AJ301" s="315"/>
      <c r="AK301" s="315"/>
      <c r="AL301" s="315"/>
      <c r="AM301" s="172"/>
      <c r="AN301" s="173"/>
      <c r="AO301" s="171">
        <f t="shared" si="32"/>
        <v>0</v>
      </c>
      <c r="AP301" s="171"/>
      <c r="AQ301" s="316"/>
      <c r="AR301" s="316"/>
      <c r="AS301" s="313">
        <f t="shared" si="33"/>
        <v>0</v>
      </c>
      <c r="AT301" s="313"/>
      <c r="AU301" s="316"/>
      <c r="AV301" s="316"/>
      <c r="AW301" s="313">
        <f t="shared" si="34"/>
        <v>0</v>
      </c>
      <c r="AX301" s="313"/>
      <c r="AY301" s="316"/>
      <c r="AZ301" s="316"/>
      <c r="BA301" s="313">
        <f t="shared" si="35"/>
        <v>0</v>
      </c>
      <c r="BB301" s="313"/>
      <c r="BC301" s="316"/>
      <c r="BD301" s="316"/>
      <c r="BE301" s="313">
        <f t="shared" si="36"/>
        <v>0</v>
      </c>
      <c r="BF301" s="313"/>
      <c r="BG301" s="316"/>
      <c r="BH301" s="316"/>
      <c r="BI301" s="313">
        <f t="shared" si="37"/>
        <v>0</v>
      </c>
      <c r="BJ301" s="313"/>
      <c r="BK301" s="316"/>
      <c r="BL301" s="316"/>
      <c r="BM301" s="313">
        <f t="shared" si="38"/>
        <v>0</v>
      </c>
      <c r="BN301" s="313"/>
      <c r="BO301" s="316"/>
      <c r="BP301" s="316"/>
      <c r="BQ301" s="313">
        <f t="shared" si="39"/>
        <v>0</v>
      </c>
      <c r="BR301" s="313"/>
    </row>
    <row r="302" spans="1:197" s="48" customFormat="1" ht="11.1" customHeight="1" x14ac:dyDescent="0.2">
      <c r="A302" s="96"/>
      <c r="B302" s="139"/>
      <c r="C302" s="303"/>
      <c r="D302" s="303"/>
      <c r="E302" s="96"/>
      <c r="G302" s="252" t="s">
        <v>523</v>
      </c>
      <c r="H302" s="252"/>
      <c r="I302" s="271" t="s">
        <v>283</v>
      </c>
      <c r="J302" s="179"/>
      <c r="K302" s="179"/>
      <c r="L302" s="179"/>
      <c r="M302" s="179"/>
      <c r="N302" s="179"/>
      <c r="O302" s="179"/>
      <c r="P302" s="179"/>
      <c r="Q302" s="179"/>
      <c r="R302" s="179"/>
      <c r="S302" s="179"/>
      <c r="T302" s="179"/>
      <c r="U302" s="179"/>
      <c r="V302" s="179"/>
      <c r="W302" s="179"/>
      <c r="X302" s="179"/>
      <c r="Y302" s="179"/>
      <c r="Z302" s="272">
        <f>$AK$217</f>
        <v>5293.7174999999997</v>
      </c>
      <c r="AA302" s="272"/>
      <c r="AB302" s="272"/>
      <c r="AC302" s="272"/>
      <c r="AD302" s="272"/>
      <c r="AE302" s="272"/>
      <c r="AF302" s="272"/>
      <c r="AG302" s="171">
        <f>$AR$217</f>
        <v>8.5382999999999996</v>
      </c>
      <c r="AH302" s="299"/>
      <c r="AI302" s="299"/>
      <c r="AJ302" s="315"/>
      <c r="AK302" s="315"/>
      <c r="AL302" s="315"/>
      <c r="AM302" s="316"/>
      <c r="AN302" s="316"/>
      <c r="AO302" s="171">
        <f t="shared" si="32"/>
        <v>0</v>
      </c>
      <c r="AP302" s="171"/>
      <c r="AQ302" s="316"/>
      <c r="AR302" s="316"/>
      <c r="AS302" s="313">
        <f t="shared" si="33"/>
        <v>0</v>
      </c>
      <c r="AT302" s="313"/>
      <c r="AU302" s="316"/>
      <c r="AV302" s="316"/>
      <c r="AW302" s="313">
        <f t="shared" si="34"/>
        <v>0</v>
      </c>
      <c r="AX302" s="313"/>
      <c r="AY302" s="316"/>
      <c r="AZ302" s="316"/>
      <c r="BA302" s="313">
        <f t="shared" si="35"/>
        <v>0</v>
      </c>
      <c r="BB302" s="313"/>
      <c r="BC302" s="316"/>
      <c r="BD302" s="316"/>
      <c r="BE302" s="313">
        <f t="shared" si="36"/>
        <v>0</v>
      </c>
      <c r="BF302" s="313"/>
      <c r="BG302" s="316"/>
      <c r="BH302" s="316"/>
      <c r="BI302" s="313">
        <f t="shared" si="37"/>
        <v>0</v>
      </c>
      <c r="BJ302" s="313"/>
      <c r="BK302" s="316">
        <v>30</v>
      </c>
      <c r="BL302" s="316"/>
      <c r="BM302" s="313">
        <f t="shared" si="38"/>
        <v>30</v>
      </c>
      <c r="BN302" s="313"/>
      <c r="BO302" s="316">
        <v>60</v>
      </c>
      <c r="BP302" s="316"/>
      <c r="BQ302" s="313">
        <f t="shared" si="39"/>
        <v>90</v>
      </c>
      <c r="BR302" s="313"/>
    </row>
    <row r="303" spans="1:197" s="48" customFormat="1" ht="11.1" customHeight="1" x14ac:dyDescent="0.2">
      <c r="A303" s="96"/>
      <c r="B303" s="139"/>
      <c r="C303" s="303"/>
      <c r="D303" s="303"/>
      <c r="E303" s="96"/>
      <c r="G303" s="252" t="s">
        <v>524</v>
      </c>
      <c r="H303" s="252"/>
      <c r="I303" s="271" t="s">
        <v>284</v>
      </c>
      <c r="J303" s="179"/>
      <c r="K303" s="179"/>
      <c r="L303" s="179"/>
      <c r="M303" s="179"/>
      <c r="N303" s="179"/>
      <c r="O303" s="179"/>
      <c r="P303" s="179"/>
      <c r="Q303" s="179"/>
      <c r="R303" s="179"/>
      <c r="S303" s="179"/>
      <c r="T303" s="179"/>
      <c r="U303" s="179"/>
      <c r="V303" s="179"/>
      <c r="W303" s="179"/>
      <c r="X303" s="179"/>
      <c r="Y303" s="179"/>
      <c r="Z303" s="272">
        <f>$AK$228</f>
        <v>720.19100000000003</v>
      </c>
      <c r="AA303" s="272"/>
      <c r="AB303" s="272"/>
      <c r="AC303" s="272"/>
      <c r="AD303" s="272"/>
      <c r="AE303" s="272"/>
      <c r="AF303" s="272"/>
      <c r="AG303" s="171">
        <f>$AR$228</f>
        <v>1.1616</v>
      </c>
      <c r="AH303" s="171"/>
      <c r="AI303" s="171"/>
      <c r="AJ303" s="315"/>
      <c r="AK303" s="315"/>
      <c r="AL303" s="315"/>
      <c r="AM303" s="316"/>
      <c r="AN303" s="316"/>
      <c r="AO303" s="171">
        <f t="shared" si="32"/>
        <v>0</v>
      </c>
      <c r="AP303" s="171"/>
      <c r="AQ303" s="316"/>
      <c r="AR303" s="316"/>
      <c r="AS303" s="313">
        <f t="shared" si="33"/>
        <v>0</v>
      </c>
      <c r="AT303" s="313"/>
      <c r="AU303" s="316"/>
      <c r="AV303" s="316"/>
      <c r="AW303" s="313">
        <f t="shared" si="34"/>
        <v>0</v>
      </c>
      <c r="AX303" s="313"/>
      <c r="AY303" s="316"/>
      <c r="AZ303" s="316"/>
      <c r="BA303" s="313">
        <f t="shared" si="35"/>
        <v>0</v>
      </c>
      <c r="BB303" s="313"/>
      <c r="BC303" s="316"/>
      <c r="BD303" s="316"/>
      <c r="BE303" s="313">
        <f t="shared" si="36"/>
        <v>0</v>
      </c>
      <c r="BF303" s="313"/>
      <c r="BG303" s="316"/>
      <c r="BH303" s="316"/>
      <c r="BI303" s="313">
        <f t="shared" si="37"/>
        <v>0</v>
      </c>
      <c r="BJ303" s="313"/>
      <c r="BK303" s="316"/>
      <c r="BL303" s="316"/>
      <c r="BM303" s="313">
        <f t="shared" si="38"/>
        <v>0</v>
      </c>
      <c r="BN303" s="313"/>
      <c r="BO303" s="316">
        <v>50</v>
      </c>
      <c r="BP303" s="316"/>
      <c r="BQ303" s="313">
        <f t="shared" si="39"/>
        <v>50</v>
      </c>
      <c r="BR303" s="313"/>
      <c r="BV303" s="52"/>
      <c r="BW303" s="52"/>
      <c r="BX303" s="52"/>
      <c r="BY303" s="52"/>
      <c r="BZ303" s="52"/>
      <c r="CA303" s="52"/>
      <c r="CB303" s="52"/>
      <c r="CC303" s="52"/>
      <c r="CD303" s="52"/>
      <c r="CE303" s="52"/>
      <c r="CF303" s="52"/>
      <c r="CG303" s="52"/>
      <c r="CH303" s="52"/>
      <c r="CI303" s="52"/>
      <c r="CJ303" s="52"/>
      <c r="CK303" s="52"/>
      <c r="CL303" s="52"/>
      <c r="CM303" s="52"/>
      <c r="CN303" s="52"/>
      <c r="CO303" s="52"/>
      <c r="CP303" s="52"/>
      <c r="CQ303" s="52"/>
      <c r="CR303" s="52"/>
      <c r="CS303" s="52"/>
      <c r="CT303" s="52"/>
      <c r="CU303" s="52"/>
      <c r="CV303" s="52"/>
      <c r="CW303" s="52"/>
      <c r="CX303" s="52"/>
      <c r="CY303" s="52"/>
      <c r="CZ303" s="52"/>
      <c r="DA303" s="52"/>
      <c r="DB303" s="52"/>
      <c r="DC303" s="52"/>
      <c r="DD303" s="52"/>
      <c r="DE303" s="52"/>
      <c r="DF303" s="52"/>
      <c r="DG303" s="52"/>
      <c r="DH303" s="52"/>
      <c r="DI303" s="52"/>
      <c r="DJ303" s="52"/>
      <c r="DK303" s="52"/>
      <c r="DL303" s="52"/>
      <c r="DM303" s="52"/>
      <c r="DN303" s="52"/>
      <c r="DO303" s="52"/>
      <c r="DP303" s="52"/>
      <c r="DQ303" s="52"/>
      <c r="DR303" s="52"/>
      <c r="DS303" s="52"/>
      <c r="DT303" s="52"/>
      <c r="DU303" s="52"/>
      <c r="DV303" s="52"/>
      <c r="DW303" s="52"/>
      <c r="DX303" s="52"/>
      <c r="DY303" s="52"/>
      <c r="DZ303" s="52"/>
      <c r="EA303" s="52"/>
      <c r="EB303" s="52"/>
      <c r="EC303" s="52"/>
      <c r="ED303" s="52"/>
      <c r="EE303" s="52"/>
      <c r="EF303" s="52"/>
      <c r="EG303" s="52"/>
      <c r="EH303" s="52"/>
      <c r="EI303" s="52"/>
      <c r="EJ303" s="52"/>
      <c r="EK303" s="52"/>
      <c r="EL303" s="52"/>
      <c r="EM303" s="52"/>
      <c r="EN303" s="52"/>
      <c r="EO303" s="52"/>
      <c r="EP303" s="52"/>
      <c r="EQ303" s="52"/>
      <c r="ER303" s="52"/>
      <c r="ES303" s="52"/>
      <c r="ET303" s="52"/>
      <c r="EU303" s="52"/>
      <c r="EV303" s="52"/>
      <c r="EW303" s="52"/>
      <c r="EX303" s="52"/>
      <c r="EY303" s="52"/>
      <c r="EZ303" s="52"/>
      <c r="FA303" s="52"/>
      <c r="FB303" s="52"/>
      <c r="FC303" s="52"/>
      <c r="FD303" s="52"/>
      <c r="FE303" s="52"/>
      <c r="FF303" s="52"/>
      <c r="FG303" s="52"/>
      <c r="FH303" s="52"/>
      <c r="FI303" s="52"/>
      <c r="FJ303" s="52"/>
      <c r="FK303" s="52"/>
      <c r="FL303" s="52"/>
      <c r="FM303" s="52"/>
      <c r="FN303" s="52"/>
      <c r="FO303" s="52"/>
      <c r="FP303" s="52"/>
      <c r="FQ303" s="52"/>
      <c r="FR303" s="52"/>
      <c r="FS303" s="52"/>
      <c r="FT303" s="52"/>
      <c r="FU303" s="52"/>
      <c r="FV303" s="52"/>
      <c r="FW303" s="52"/>
      <c r="FX303" s="52"/>
      <c r="FY303" s="52"/>
      <c r="FZ303" s="52"/>
      <c r="GA303" s="52"/>
      <c r="GB303" s="52"/>
      <c r="GC303" s="52"/>
      <c r="GD303" s="52"/>
      <c r="GE303" s="52"/>
      <c r="GF303" s="52"/>
      <c r="GG303" s="52"/>
      <c r="GH303" s="52"/>
      <c r="GI303" s="52"/>
      <c r="GJ303" s="52"/>
      <c r="GK303" s="52"/>
      <c r="GL303" s="52"/>
      <c r="GM303" s="52"/>
      <c r="GN303" s="52"/>
      <c r="GO303" s="52"/>
    </row>
    <row r="304" spans="1:197" s="48" customFormat="1" ht="11.1" customHeight="1" x14ac:dyDescent="0.2">
      <c r="A304" s="96"/>
      <c r="B304" s="139"/>
      <c r="C304" s="303"/>
      <c r="D304" s="303"/>
      <c r="E304" s="96"/>
      <c r="G304" s="252" t="s">
        <v>525</v>
      </c>
      <c r="H304" s="252"/>
      <c r="I304" s="271" t="s">
        <v>285</v>
      </c>
      <c r="J304" s="179"/>
      <c r="K304" s="179"/>
      <c r="L304" s="179"/>
      <c r="M304" s="179"/>
      <c r="N304" s="179"/>
      <c r="O304" s="179"/>
      <c r="P304" s="179"/>
      <c r="Q304" s="179"/>
      <c r="R304" s="179"/>
      <c r="S304" s="179"/>
      <c r="T304" s="179"/>
      <c r="U304" s="179"/>
      <c r="V304" s="179"/>
      <c r="W304" s="179"/>
      <c r="X304" s="179"/>
      <c r="Y304" s="179"/>
      <c r="Z304" s="272">
        <f>$AK$234</f>
        <v>2528.4700000000003</v>
      </c>
      <c r="AA304" s="272"/>
      <c r="AB304" s="272"/>
      <c r="AC304" s="272"/>
      <c r="AD304" s="272"/>
      <c r="AE304" s="272"/>
      <c r="AF304" s="272"/>
      <c r="AG304" s="171">
        <f>$AR$234</f>
        <v>4.0781999999999998</v>
      </c>
      <c r="AH304" s="171"/>
      <c r="AI304" s="171"/>
      <c r="AJ304" s="315"/>
      <c r="AK304" s="315"/>
      <c r="AL304" s="315"/>
      <c r="AM304" s="172"/>
      <c r="AN304" s="173"/>
      <c r="AO304" s="171">
        <f t="shared" si="32"/>
        <v>0</v>
      </c>
      <c r="AP304" s="171"/>
      <c r="AQ304" s="316">
        <v>5</v>
      </c>
      <c r="AR304" s="316"/>
      <c r="AS304" s="313">
        <f t="shared" si="33"/>
        <v>5</v>
      </c>
      <c r="AT304" s="313"/>
      <c r="AU304" s="316">
        <v>5</v>
      </c>
      <c r="AV304" s="316"/>
      <c r="AW304" s="313">
        <f t="shared" si="34"/>
        <v>10</v>
      </c>
      <c r="AX304" s="313"/>
      <c r="AY304" s="316"/>
      <c r="AZ304" s="316"/>
      <c r="BA304" s="313">
        <f t="shared" si="35"/>
        <v>10</v>
      </c>
      <c r="BB304" s="313"/>
      <c r="BC304" s="316"/>
      <c r="BD304" s="316"/>
      <c r="BE304" s="313">
        <f t="shared" si="36"/>
        <v>10</v>
      </c>
      <c r="BF304" s="313"/>
      <c r="BG304" s="316">
        <v>10</v>
      </c>
      <c r="BH304" s="316"/>
      <c r="BI304" s="313">
        <f t="shared" si="37"/>
        <v>20</v>
      </c>
      <c r="BJ304" s="313"/>
      <c r="BK304" s="316"/>
      <c r="BL304" s="316"/>
      <c r="BM304" s="313">
        <f t="shared" si="38"/>
        <v>20</v>
      </c>
      <c r="BN304" s="313"/>
      <c r="BO304" s="316"/>
      <c r="BP304" s="316"/>
      <c r="BQ304" s="313">
        <f t="shared" si="39"/>
        <v>20</v>
      </c>
      <c r="BR304" s="313"/>
      <c r="CF304" s="164"/>
      <c r="CG304" s="164"/>
      <c r="CH304" s="164"/>
      <c r="CI304" s="164"/>
      <c r="CJ304" s="164"/>
      <c r="CK304" s="164"/>
      <c r="CL304" s="164"/>
      <c r="CM304" s="164"/>
      <c r="CN304" s="164"/>
      <c r="CO304" s="164"/>
      <c r="CP304" s="164"/>
      <c r="CQ304" s="164"/>
      <c r="CR304" s="164"/>
      <c r="CS304" s="164"/>
      <c r="CT304" s="164"/>
      <c r="CU304" s="164"/>
      <c r="CV304" s="164"/>
      <c r="CW304" s="164"/>
      <c r="CX304" s="164"/>
      <c r="CY304" s="164"/>
      <c r="CZ304" s="164"/>
      <c r="DA304" s="164"/>
      <c r="DB304" s="164"/>
      <c r="DC304" s="164"/>
      <c r="DD304" s="164"/>
      <c r="DE304" s="164"/>
      <c r="DF304" s="164"/>
    </row>
    <row r="305" spans="1:197" s="48" customFormat="1" ht="11.1" customHeight="1" x14ac:dyDescent="0.2">
      <c r="A305" s="96"/>
      <c r="B305" s="139"/>
      <c r="C305" s="303"/>
      <c r="D305" s="303"/>
      <c r="E305" s="96"/>
      <c r="G305" s="252" t="s">
        <v>526</v>
      </c>
      <c r="H305" s="252"/>
      <c r="I305" s="271" t="s">
        <v>286</v>
      </c>
      <c r="J305" s="179"/>
      <c r="K305" s="179"/>
      <c r="L305" s="179"/>
      <c r="M305" s="179"/>
      <c r="N305" s="179"/>
      <c r="O305" s="179"/>
      <c r="P305" s="179"/>
      <c r="Q305" s="179"/>
      <c r="R305" s="179"/>
      <c r="S305" s="179"/>
      <c r="T305" s="179"/>
      <c r="U305" s="179"/>
      <c r="V305" s="179"/>
      <c r="W305" s="179"/>
      <c r="X305" s="179"/>
      <c r="Y305" s="179"/>
      <c r="Z305" s="272">
        <f>$AK$245</f>
        <v>2324.59</v>
      </c>
      <c r="AA305" s="272"/>
      <c r="AB305" s="272"/>
      <c r="AC305" s="272"/>
      <c r="AD305" s="272"/>
      <c r="AE305" s="272"/>
      <c r="AF305" s="272"/>
      <c r="AG305" s="171">
        <f>$AR$245</f>
        <v>3.7492999999999999</v>
      </c>
      <c r="AH305" s="171"/>
      <c r="AI305" s="171"/>
      <c r="AJ305" s="315"/>
      <c r="AK305" s="315"/>
      <c r="AL305" s="315"/>
      <c r="AM305" s="172"/>
      <c r="AN305" s="173"/>
      <c r="AO305" s="171">
        <f t="shared" si="32"/>
        <v>0</v>
      </c>
      <c r="AP305" s="171"/>
      <c r="AQ305" s="316">
        <v>5</v>
      </c>
      <c r="AR305" s="316"/>
      <c r="AS305" s="313">
        <f t="shared" si="33"/>
        <v>5</v>
      </c>
      <c r="AT305" s="313"/>
      <c r="AU305" s="316"/>
      <c r="AV305" s="316"/>
      <c r="AW305" s="313">
        <f t="shared" si="34"/>
        <v>5</v>
      </c>
      <c r="AX305" s="313"/>
      <c r="AY305" s="316"/>
      <c r="AZ305" s="316"/>
      <c r="BA305" s="313">
        <f t="shared" si="35"/>
        <v>5</v>
      </c>
      <c r="BB305" s="313"/>
      <c r="BC305" s="316"/>
      <c r="BD305" s="316"/>
      <c r="BE305" s="313">
        <f t="shared" si="36"/>
        <v>5</v>
      </c>
      <c r="BF305" s="313"/>
      <c r="BG305" s="316">
        <v>45</v>
      </c>
      <c r="BH305" s="316"/>
      <c r="BI305" s="313">
        <f t="shared" si="37"/>
        <v>50</v>
      </c>
      <c r="BJ305" s="313"/>
      <c r="BK305" s="316">
        <v>50</v>
      </c>
      <c r="BL305" s="316"/>
      <c r="BM305" s="313">
        <f t="shared" si="38"/>
        <v>100</v>
      </c>
      <c r="BN305" s="313"/>
      <c r="BO305" s="316"/>
      <c r="BP305" s="316"/>
      <c r="BQ305" s="313">
        <f t="shared" si="39"/>
        <v>100</v>
      </c>
      <c r="BR305" s="313"/>
      <c r="CF305" s="164"/>
      <c r="CG305" s="164"/>
      <c r="CH305" s="164"/>
      <c r="CI305" s="164"/>
      <c r="CJ305" s="164"/>
      <c r="CK305" s="164"/>
      <c r="CL305" s="164"/>
      <c r="CM305" s="164"/>
      <c r="CN305" s="164"/>
      <c r="CO305" s="164"/>
      <c r="CP305" s="164"/>
      <c r="CQ305" s="164"/>
      <c r="CR305" s="164"/>
      <c r="CS305" s="164"/>
      <c r="CT305" s="164"/>
      <c r="CU305" s="164"/>
      <c r="CV305" s="164"/>
      <c r="CW305" s="164"/>
      <c r="CX305" s="164"/>
      <c r="CY305" s="164"/>
      <c r="CZ305" s="164"/>
      <c r="DA305" s="164"/>
      <c r="DB305" s="164"/>
      <c r="DC305" s="164"/>
      <c r="DD305" s="164"/>
      <c r="DE305" s="164"/>
      <c r="DF305" s="164"/>
    </row>
    <row r="306" spans="1:197" s="48" customFormat="1" ht="11.1" customHeight="1" x14ac:dyDescent="0.2">
      <c r="A306" s="96"/>
      <c r="B306" s="139"/>
      <c r="C306" s="303"/>
      <c r="D306" s="303"/>
      <c r="E306" s="96"/>
      <c r="G306" s="252" t="s">
        <v>527</v>
      </c>
      <c r="H306" s="252"/>
      <c r="I306" s="271" t="s">
        <v>287</v>
      </c>
      <c r="J306" s="179"/>
      <c r="K306" s="179"/>
      <c r="L306" s="179"/>
      <c r="M306" s="179"/>
      <c r="N306" s="179"/>
      <c r="O306" s="179"/>
      <c r="P306" s="179"/>
      <c r="Q306" s="179"/>
      <c r="R306" s="179"/>
      <c r="S306" s="179"/>
      <c r="T306" s="179"/>
      <c r="U306" s="179"/>
      <c r="V306" s="179"/>
      <c r="W306" s="179"/>
      <c r="X306" s="179"/>
      <c r="Y306" s="179"/>
      <c r="Z306" s="272">
        <f>$AK$254</f>
        <v>2321.21</v>
      </c>
      <c r="AA306" s="272"/>
      <c r="AB306" s="272"/>
      <c r="AC306" s="272"/>
      <c r="AD306" s="272"/>
      <c r="AE306" s="272"/>
      <c r="AF306" s="272"/>
      <c r="AG306" s="171">
        <f>$AR$254</f>
        <v>3.7439</v>
      </c>
      <c r="AH306" s="171"/>
      <c r="AI306" s="171"/>
      <c r="AJ306" s="315"/>
      <c r="AK306" s="315"/>
      <c r="AL306" s="315"/>
      <c r="AM306" s="172"/>
      <c r="AN306" s="173"/>
      <c r="AO306" s="171">
        <f t="shared" si="32"/>
        <v>0</v>
      </c>
      <c r="AP306" s="171"/>
      <c r="AQ306" s="316">
        <v>5</v>
      </c>
      <c r="AR306" s="316"/>
      <c r="AS306" s="313">
        <f t="shared" si="33"/>
        <v>5</v>
      </c>
      <c r="AT306" s="313"/>
      <c r="AU306" s="316"/>
      <c r="AV306" s="316"/>
      <c r="AW306" s="313">
        <f t="shared" si="34"/>
        <v>5</v>
      </c>
      <c r="AX306" s="313"/>
      <c r="AY306" s="316"/>
      <c r="AZ306" s="316"/>
      <c r="BA306" s="313">
        <f t="shared" si="35"/>
        <v>5</v>
      </c>
      <c r="BB306" s="313"/>
      <c r="BC306" s="316"/>
      <c r="BD306" s="316"/>
      <c r="BE306" s="313">
        <f t="shared" si="36"/>
        <v>5</v>
      </c>
      <c r="BF306" s="313"/>
      <c r="BG306" s="316">
        <v>95</v>
      </c>
      <c r="BH306" s="316"/>
      <c r="BI306" s="313">
        <f t="shared" si="37"/>
        <v>100</v>
      </c>
      <c r="BJ306" s="313"/>
      <c r="BK306" s="316"/>
      <c r="BL306" s="316"/>
      <c r="BM306" s="313">
        <f t="shared" si="38"/>
        <v>100</v>
      </c>
      <c r="BN306" s="313"/>
      <c r="BO306" s="316"/>
      <c r="BP306" s="316"/>
      <c r="BQ306" s="313">
        <f t="shared" si="39"/>
        <v>100</v>
      </c>
      <c r="BR306" s="313"/>
      <c r="CF306" s="164"/>
      <c r="CG306" s="164"/>
      <c r="CH306" s="164"/>
      <c r="CI306" s="164"/>
      <c r="CJ306" s="164"/>
      <c r="CK306" s="164"/>
      <c r="CL306" s="164"/>
      <c r="CM306" s="164"/>
      <c r="CN306" s="164"/>
      <c r="CO306" s="164"/>
      <c r="CP306" s="164"/>
      <c r="CQ306" s="164"/>
      <c r="CR306" s="164"/>
      <c r="CS306" s="164"/>
      <c r="CT306" s="164"/>
      <c r="CU306" s="164"/>
      <c r="CV306" s="164"/>
      <c r="CW306" s="164"/>
      <c r="CX306" s="164"/>
      <c r="CY306" s="164"/>
      <c r="CZ306" s="164"/>
      <c r="DA306" s="164"/>
      <c r="DB306" s="164"/>
      <c r="DC306" s="164"/>
      <c r="DD306" s="164"/>
      <c r="DE306" s="164"/>
      <c r="DF306" s="164"/>
    </row>
    <row r="307" spans="1:197" s="48" customFormat="1" ht="11.1" customHeight="1" x14ac:dyDescent="0.2">
      <c r="A307" s="96"/>
      <c r="B307" s="139"/>
      <c r="C307" s="303"/>
      <c r="D307" s="303"/>
      <c r="E307" s="96"/>
      <c r="G307" s="252" t="s">
        <v>528</v>
      </c>
      <c r="H307" s="252"/>
      <c r="I307" s="271" t="s">
        <v>288</v>
      </c>
      <c r="J307" s="179"/>
      <c r="K307" s="179"/>
      <c r="L307" s="179"/>
      <c r="M307" s="179"/>
      <c r="N307" s="179"/>
      <c r="O307" s="179"/>
      <c r="P307" s="179"/>
      <c r="Q307" s="179"/>
      <c r="R307" s="179"/>
      <c r="S307" s="179"/>
      <c r="T307" s="179"/>
      <c r="U307" s="179"/>
      <c r="V307" s="179"/>
      <c r="W307" s="179"/>
      <c r="X307" s="179"/>
      <c r="Y307" s="179"/>
      <c r="Z307" s="272">
        <f>$AK$262</f>
        <v>2637.17</v>
      </c>
      <c r="AA307" s="272"/>
      <c r="AB307" s="272"/>
      <c r="AC307" s="272"/>
      <c r="AD307" s="272"/>
      <c r="AE307" s="272"/>
      <c r="AF307" s="272"/>
      <c r="AG307" s="171">
        <f>$AR$262</f>
        <v>4.2535000000000007</v>
      </c>
      <c r="AH307" s="171"/>
      <c r="AI307" s="171"/>
      <c r="AJ307" s="315"/>
      <c r="AK307" s="315"/>
      <c r="AL307" s="315"/>
      <c r="AM307" s="172"/>
      <c r="AN307" s="173"/>
      <c r="AO307" s="171">
        <f t="shared" si="32"/>
        <v>0</v>
      </c>
      <c r="AP307" s="171"/>
      <c r="AQ307" s="316"/>
      <c r="AR307" s="316"/>
      <c r="AS307" s="313">
        <f t="shared" si="33"/>
        <v>0</v>
      </c>
      <c r="AT307" s="313"/>
      <c r="AU307" s="316"/>
      <c r="AV307" s="316"/>
      <c r="AW307" s="313">
        <f t="shared" si="34"/>
        <v>0</v>
      </c>
      <c r="AX307" s="313"/>
      <c r="AY307" s="316"/>
      <c r="AZ307" s="316"/>
      <c r="BA307" s="313">
        <f t="shared" si="35"/>
        <v>0</v>
      </c>
      <c r="BB307" s="313"/>
      <c r="BC307" s="316"/>
      <c r="BD307" s="316"/>
      <c r="BE307" s="313">
        <f t="shared" si="36"/>
        <v>0</v>
      </c>
      <c r="BF307" s="313"/>
      <c r="BG307" s="316"/>
      <c r="BH307" s="316"/>
      <c r="BI307" s="313">
        <f t="shared" si="37"/>
        <v>0</v>
      </c>
      <c r="BJ307" s="313"/>
      <c r="BK307" s="316"/>
      <c r="BL307" s="316"/>
      <c r="BM307" s="313">
        <f t="shared" si="38"/>
        <v>0</v>
      </c>
      <c r="BN307" s="313"/>
      <c r="BO307" s="316"/>
      <c r="BP307" s="316"/>
      <c r="BQ307" s="313">
        <f t="shared" si="39"/>
        <v>0</v>
      </c>
      <c r="BR307" s="313"/>
      <c r="CF307" s="164"/>
      <c r="CG307" s="164"/>
      <c r="CH307" s="164"/>
      <c r="CI307" s="164"/>
      <c r="CJ307" s="164"/>
      <c r="CK307" s="164"/>
      <c r="CL307" s="164"/>
      <c r="CM307" s="164"/>
      <c r="CN307" s="164"/>
      <c r="CO307" s="164"/>
      <c r="CP307" s="164"/>
      <c r="CQ307" s="164"/>
      <c r="CR307" s="164"/>
      <c r="CS307" s="164"/>
      <c r="CT307" s="164"/>
      <c r="CU307" s="164"/>
      <c r="CV307" s="164"/>
      <c r="CW307" s="164"/>
      <c r="CX307" s="164"/>
      <c r="CY307" s="164"/>
      <c r="CZ307" s="164"/>
      <c r="DA307" s="164"/>
      <c r="DB307" s="164"/>
      <c r="DC307" s="164"/>
      <c r="DD307" s="164"/>
      <c r="DE307" s="164"/>
      <c r="DF307" s="164"/>
    </row>
    <row r="308" spans="1:197" s="48" customFormat="1" ht="11.1" customHeight="1" x14ac:dyDescent="0.2">
      <c r="A308" s="96"/>
      <c r="B308" s="139"/>
      <c r="C308" s="303"/>
      <c r="D308" s="303"/>
      <c r="E308" s="96"/>
      <c r="G308" s="252" t="s">
        <v>529</v>
      </c>
      <c r="H308" s="252"/>
      <c r="I308" s="271" t="s">
        <v>289</v>
      </c>
      <c r="J308" s="179"/>
      <c r="K308" s="179"/>
      <c r="L308" s="179"/>
      <c r="M308" s="179"/>
      <c r="N308" s="179"/>
      <c r="O308" s="179"/>
      <c r="P308" s="179"/>
      <c r="Q308" s="179"/>
      <c r="R308" s="179"/>
      <c r="S308" s="179"/>
      <c r="T308" s="179"/>
      <c r="U308" s="179"/>
      <c r="V308" s="179"/>
      <c r="W308" s="179"/>
      <c r="X308" s="179"/>
      <c r="Y308" s="179"/>
      <c r="Z308" s="272">
        <f>$AK$271</f>
        <v>678.97</v>
      </c>
      <c r="AA308" s="272"/>
      <c r="AB308" s="272"/>
      <c r="AC308" s="272"/>
      <c r="AD308" s="272"/>
      <c r="AE308" s="272"/>
      <c r="AF308" s="272"/>
      <c r="AG308" s="171">
        <f>$AR$271</f>
        <v>1.0951</v>
      </c>
      <c r="AH308" s="171"/>
      <c r="AI308" s="171"/>
      <c r="AJ308" s="315"/>
      <c r="AK308" s="315"/>
      <c r="AL308" s="315"/>
      <c r="AM308" s="316"/>
      <c r="AN308" s="316"/>
      <c r="AO308" s="171">
        <f t="shared" si="32"/>
        <v>0</v>
      </c>
      <c r="AP308" s="171"/>
      <c r="AQ308" s="316"/>
      <c r="AR308" s="316"/>
      <c r="AS308" s="313">
        <f t="shared" si="33"/>
        <v>0</v>
      </c>
      <c r="AT308" s="313"/>
      <c r="AU308" s="316"/>
      <c r="AV308" s="316"/>
      <c r="AW308" s="313">
        <f t="shared" si="34"/>
        <v>0</v>
      </c>
      <c r="AX308" s="313"/>
      <c r="AY308" s="316"/>
      <c r="AZ308" s="316"/>
      <c r="BA308" s="313">
        <f t="shared" si="35"/>
        <v>0</v>
      </c>
      <c r="BB308" s="313"/>
      <c r="BC308" s="316"/>
      <c r="BD308" s="316"/>
      <c r="BE308" s="313">
        <f t="shared" si="36"/>
        <v>0</v>
      </c>
      <c r="BF308" s="313"/>
      <c r="BG308" s="316"/>
      <c r="BH308" s="316"/>
      <c r="BI308" s="313">
        <f t="shared" si="37"/>
        <v>0</v>
      </c>
      <c r="BJ308" s="313"/>
      <c r="BK308" s="316"/>
      <c r="BL308" s="316"/>
      <c r="BM308" s="313">
        <f t="shared" si="38"/>
        <v>0</v>
      </c>
      <c r="BN308" s="313"/>
      <c r="BO308" s="316"/>
      <c r="BP308" s="316"/>
      <c r="BQ308" s="313">
        <f t="shared" si="39"/>
        <v>0</v>
      </c>
      <c r="BR308" s="313"/>
      <c r="BV308" s="35"/>
      <c r="BW308" s="35"/>
      <c r="BX308" s="35"/>
      <c r="BY308" s="35"/>
      <c r="BZ308" s="35"/>
      <c r="CA308" s="35"/>
      <c r="CB308" s="35"/>
      <c r="CC308" s="35"/>
      <c r="CD308" s="35"/>
      <c r="CE308" s="35"/>
      <c r="CF308" s="35"/>
      <c r="CG308" s="35"/>
      <c r="CH308" s="35"/>
      <c r="CI308" s="35"/>
      <c r="CJ308" s="35"/>
      <c r="CK308" s="35"/>
      <c r="CL308" s="35"/>
      <c r="CM308" s="35"/>
      <c r="CN308" s="35"/>
      <c r="CO308" s="35"/>
      <c r="CP308" s="35"/>
      <c r="CQ308" s="35"/>
      <c r="CR308" s="35"/>
      <c r="CS308" s="35"/>
      <c r="CT308" s="35"/>
      <c r="CU308" s="35"/>
      <c r="CV308" s="35"/>
      <c r="CW308" s="35"/>
      <c r="CX308" s="35"/>
      <c r="CY308" s="35"/>
      <c r="CZ308" s="35"/>
      <c r="DA308" s="35"/>
      <c r="DB308" s="35"/>
      <c r="DC308" s="35"/>
      <c r="DD308" s="35"/>
      <c r="DE308" s="35"/>
      <c r="DF308" s="35"/>
      <c r="DG308" s="35"/>
      <c r="DH308" s="35"/>
      <c r="DI308" s="35"/>
      <c r="DJ308" s="35"/>
      <c r="DK308" s="35"/>
      <c r="DL308" s="35"/>
      <c r="DM308" s="35"/>
      <c r="DN308" s="35"/>
      <c r="DO308" s="35"/>
      <c r="DP308" s="35"/>
      <c r="DQ308" s="35"/>
      <c r="DR308" s="35"/>
      <c r="DS308" s="35"/>
      <c r="DT308" s="35"/>
      <c r="DU308" s="35"/>
      <c r="DV308" s="35"/>
      <c r="DW308" s="35"/>
      <c r="DX308" s="35"/>
      <c r="DY308" s="35"/>
      <c r="DZ308" s="35"/>
      <c r="EA308" s="35"/>
      <c r="EB308" s="35"/>
      <c r="EC308" s="35"/>
      <c r="ED308" s="35"/>
      <c r="EE308" s="35"/>
      <c r="EF308" s="35"/>
      <c r="EG308" s="35"/>
      <c r="EH308" s="35"/>
      <c r="EI308" s="35"/>
      <c r="EJ308" s="35"/>
      <c r="EK308" s="35"/>
      <c r="EL308" s="35"/>
      <c r="EM308" s="35"/>
      <c r="EN308" s="35"/>
      <c r="EO308" s="35"/>
      <c r="EP308" s="35"/>
      <c r="EQ308" s="35"/>
      <c r="ER308" s="35"/>
      <c r="ES308" s="35"/>
      <c r="ET308" s="35"/>
      <c r="EU308" s="35"/>
      <c r="EV308" s="35"/>
      <c r="EW308" s="35"/>
      <c r="EX308" s="35"/>
      <c r="EY308" s="35"/>
      <c r="EZ308" s="35"/>
      <c r="FA308" s="35"/>
      <c r="FB308" s="35"/>
      <c r="FC308" s="35"/>
      <c r="FD308" s="35"/>
      <c r="FE308" s="35"/>
      <c r="FF308" s="35"/>
      <c r="FG308" s="35"/>
      <c r="FH308" s="35"/>
      <c r="FI308" s="35"/>
      <c r="FJ308" s="35"/>
      <c r="FK308" s="35"/>
      <c r="FL308" s="35"/>
      <c r="FM308" s="35"/>
      <c r="FN308" s="35"/>
      <c r="FO308" s="35"/>
      <c r="FP308" s="35"/>
      <c r="FQ308" s="35"/>
      <c r="FR308" s="35"/>
      <c r="FS308" s="35"/>
      <c r="FT308" s="35"/>
      <c r="FU308" s="35"/>
      <c r="FV308" s="35"/>
      <c r="FW308" s="35"/>
      <c r="FX308" s="35"/>
      <c r="FY308" s="35"/>
      <c r="FZ308" s="35"/>
      <c r="GA308" s="35"/>
      <c r="GB308" s="35"/>
      <c r="GC308" s="35"/>
      <c r="GD308" s="35"/>
      <c r="GE308" s="35"/>
      <c r="GF308" s="35"/>
      <c r="GG308" s="35"/>
      <c r="GH308" s="35"/>
      <c r="GI308" s="35"/>
      <c r="GJ308" s="35"/>
      <c r="GK308" s="35"/>
      <c r="GL308" s="35"/>
      <c r="GM308" s="35"/>
      <c r="GN308" s="35"/>
      <c r="GO308" s="35"/>
    </row>
    <row r="309" spans="1:197" s="48" customFormat="1" ht="11.1" customHeight="1" x14ac:dyDescent="0.2">
      <c r="A309" s="96"/>
      <c r="B309" s="139" t="s">
        <v>544</v>
      </c>
      <c r="C309" s="303"/>
      <c r="D309" s="303"/>
      <c r="E309" s="96"/>
      <c r="G309" s="252" t="s">
        <v>530</v>
      </c>
      <c r="H309" s="252"/>
      <c r="I309" s="271" t="s">
        <v>290</v>
      </c>
      <c r="J309" s="179"/>
      <c r="K309" s="179"/>
      <c r="L309" s="179"/>
      <c r="M309" s="179"/>
      <c r="N309" s="179"/>
      <c r="O309" s="179"/>
      <c r="P309" s="179"/>
      <c r="Q309" s="179"/>
      <c r="R309" s="179"/>
      <c r="S309" s="179"/>
      <c r="T309" s="179"/>
      <c r="U309" s="179"/>
      <c r="V309" s="179"/>
      <c r="W309" s="179"/>
      <c r="X309" s="179"/>
      <c r="Y309" s="179"/>
      <c r="Z309" s="272">
        <f>$AK$273</f>
        <v>1.0000000000000001E-9</v>
      </c>
      <c r="AA309" s="272"/>
      <c r="AB309" s="272"/>
      <c r="AC309" s="272"/>
      <c r="AD309" s="272"/>
      <c r="AE309" s="272"/>
      <c r="AF309" s="272"/>
      <c r="AG309" s="171">
        <f>$AR$273</f>
        <v>0</v>
      </c>
      <c r="AH309" s="171"/>
      <c r="AI309" s="171"/>
      <c r="AJ309" s="315"/>
      <c r="AK309" s="315"/>
      <c r="AL309" s="315"/>
      <c r="AM309" s="316"/>
      <c r="AN309" s="316"/>
      <c r="AO309" s="171">
        <f t="shared" si="32"/>
        <v>0</v>
      </c>
      <c r="AP309" s="171"/>
      <c r="AQ309" s="314"/>
      <c r="AR309" s="314"/>
      <c r="AS309" s="313">
        <f t="shared" si="33"/>
        <v>0</v>
      </c>
      <c r="AT309" s="313"/>
      <c r="AU309" s="314"/>
      <c r="AV309" s="314"/>
      <c r="AW309" s="313">
        <f t="shared" si="34"/>
        <v>0</v>
      </c>
      <c r="AX309" s="313"/>
      <c r="AY309" s="314"/>
      <c r="AZ309" s="314"/>
      <c r="BA309" s="313">
        <f t="shared" si="35"/>
        <v>0</v>
      </c>
      <c r="BB309" s="313"/>
      <c r="BC309" s="314"/>
      <c r="BD309" s="314"/>
      <c r="BE309" s="313">
        <f t="shared" si="36"/>
        <v>0</v>
      </c>
      <c r="BF309" s="313"/>
      <c r="BG309" s="314"/>
      <c r="BH309" s="314"/>
      <c r="BI309" s="313">
        <f t="shared" si="37"/>
        <v>0</v>
      </c>
      <c r="BJ309" s="313"/>
      <c r="BK309" s="314"/>
      <c r="BL309" s="314"/>
      <c r="BM309" s="313">
        <f t="shared" si="38"/>
        <v>0</v>
      </c>
      <c r="BN309" s="313"/>
      <c r="BO309" s="314"/>
      <c r="BP309" s="314"/>
      <c r="BQ309" s="313">
        <f t="shared" si="39"/>
        <v>0</v>
      </c>
      <c r="BR309" s="313"/>
      <c r="BV309" s="35"/>
      <c r="BW309" s="35"/>
      <c r="BX309" s="35"/>
      <c r="BY309" s="35"/>
      <c r="BZ309" s="35"/>
      <c r="CA309" s="35"/>
      <c r="CB309" s="35"/>
      <c r="CC309" s="35"/>
      <c r="CD309" s="35"/>
      <c r="CE309" s="35"/>
      <c r="CF309" s="35"/>
      <c r="CG309" s="35"/>
      <c r="CH309" s="35"/>
      <c r="CI309" s="35"/>
      <c r="CJ309" s="35"/>
      <c r="CK309" s="35"/>
      <c r="CL309" s="35"/>
      <c r="CM309" s="35"/>
      <c r="CN309" s="35"/>
      <c r="CO309" s="35"/>
      <c r="CP309" s="35"/>
      <c r="CQ309" s="35"/>
      <c r="CR309" s="35"/>
      <c r="CS309" s="35"/>
      <c r="CT309" s="35"/>
      <c r="CU309" s="35"/>
      <c r="CV309" s="35"/>
      <c r="CW309" s="35"/>
      <c r="CX309" s="35"/>
      <c r="CY309" s="35"/>
      <c r="CZ309" s="35"/>
      <c r="DA309" s="35"/>
      <c r="DB309" s="35"/>
      <c r="DC309" s="35"/>
      <c r="DD309" s="35"/>
      <c r="DE309" s="35"/>
      <c r="DF309" s="35"/>
      <c r="DG309" s="35"/>
      <c r="DH309" s="35"/>
      <c r="DI309" s="35"/>
      <c r="DJ309" s="35"/>
      <c r="DK309" s="35"/>
      <c r="DL309" s="35"/>
      <c r="DM309" s="35"/>
      <c r="DN309" s="35"/>
      <c r="DO309" s="35"/>
      <c r="DP309" s="35"/>
      <c r="DQ309" s="35"/>
      <c r="DR309" s="35"/>
      <c r="DS309" s="35"/>
      <c r="DT309" s="35"/>
      <c r="DU309" s="35"/>
      <c r="DV309" s="35"/>
      <c r="DW309" s="35"/>
      <c r="DX309" s="35"/>
      <c r="DY309" s="35"/>
      <c r="DZ309" s="35"/>
      <c r="EA309" s="35"/>
      <c r="EB309" s="35"/>
      <c r="EC309" s="35"/>
      <c r="ED309" s="35"/>
      <c r="EE309" s="35"/>
      <c r="EF309" s="35"/>
      <c r="EG309" s="35"/>
      <c r="EH309" s="35"/>
      <c r="EI309" s="35"/>
      <c r="EJ309" s="35"/>
      <c r="EK309" s="35"/>
      <c r="EL309" s="35"/>
      <c r="EM309" s="35"/>
      <c r="EN309" s="35"/>
      <c r="EO309" s="35"/>
      <c r="EP309" s="35"/>
      <c r="EQ309" s="35"/>
      <c r="ER309" s="35"/>
      <c r="ES309" s="35"/>
      <c r="ET309" s="35"/>
      <c r="EU309" s="35"/>
      <c r="EV309" s="35"/>
      <c r="EW309" s="35"/>
      <c r="EX309" s="35"/>
      <c r="EY309" s="35"/>
      <c r="EZ309" s="35"/>
      <c r="FA309" s="35"/>
      <c r="FB309" s="35"/>
      <c r="FC309" s="35"/>
      <c r="FD309" s="35"/>
      <c r="FE309" s="35"/>
      <c r="FF309" s="35"/>
      <c r="FG309" s="35"/>
      <c r="FH309" s="35"/>
      <c r="FI309" s="35"/>
      <c r="FJ309" s="35"/>
      <c r="FK309" s="35"/>
      <c r="FL309" s="35"/>
      <c r="FM309" s="35"/>
      <c r="FN309" s="35"/>
      <c r="FO309" s="35"/>
      <c r="FP309" s="35"/>
      <c r="FQ309" s="35"/>
      <c r="FR309" s="35"/>
      <c r="FS309" s="35"/>
      <c r="FT309" s="35"/>
      <c r="FU309" s="35"/>
      <c r="FV309" s="35"/>
      <c r="FW309" s="35"/>
      <c r="FX309" s="35"/>
      <c r="FY309" s="35"/>
      <c r="FZ309" s="35"/>
      <c r="GA309" s="35"/>
      <c r="GB309" s="35"/>
      <c r="GC309" s="35"/>
      <c r="GD309" s="35"/>
      <c r="GE309" s="35"/>
      <c r="GF309" s="35"/>
      <c r="GG309" s="35"/>
      <c r="GH309" s="35"/>
      <c r="GI309" s="35"/>
      <c r="GJ309" s="35"/>
      <c r="GK309" s="35"/>
      <c r="GL309" s="35"/>
      <c r="GM309" s="35"/>
      <c r="GN309" s="35"/>
      <c r="GO309" s="35"/>
    </row>
    <row r="310" spans="1:197" s="52" customFormat="1" ht="3.95" customHeight="1" x14ac:dyDescent="0.2">
      <c r="A310" s="104"/>
      <c r="B310" s="37"/>
      <c r="C310" s="93"/>
      <c r="D310" s="105"/>
      <c r="E310" s="104"/>
      <c r="G310" s="160"/>
      <c r="H310" s="160"/>
      <c r="I310" s="160"/>
      <c r="J310" s="160"/>
      <c r="K310" s="160"/>
      <c r="L310" s="160"/>
      <c r="M310" s="160"/>
      <c r="N310" s="160"/>
      <c r="O310" s="160"/>
      <c r="P310" s="160"/>
      <c r="Q310" s="160"/>
      <c r="R310" s="160"/>
      <c r="S310" s="160"/>
      <c r="T310" s="160"/>
      <c r="U310" s="160"/>
      <c r="V310" s="160"/>
      <c r="W310" s="160"/>
      <c r="X310" s="160"/>
      <c r="Y310" s="160"/>
      <c r="Z310" s="160"/>
      <c r="AA310" s="160"/>
      <c r="AB310" s="160"/>
      <c r="AC310" s="160"/>
      <c r="AD310" s="160"/>
      <c r="AE310" s="160"/>
      <c r="AF310" s="160"/>
      <c r="AG310" s="160"/>
      <c r="AH310" s="160"/>
      <c r="AI310" s="160"/>
      <c r="AJ310" s="161"/>
      <c r="AK310" s="161"/>
      <c r="AL310" s="161"/>
      <c r="AM310" s="175">
        <f>COUNTIF(AM290:AN309,"&gt;0")</f>
        <v>2</v>
      </c>
      <c r="AN310" s="175"/>
      <c r="AO310" s="174">
        <v>1</v>
      </c>
      <c r="AP310" s="174"/>
      <c r="AQ310" s="175">
        <f>COUNTIF(AQ290:AR309,"&gt;0")</f>
        <v>4</v>
      </c>
      <c r="AR310" s="175"/>
      <c r="AS310" s="174">
        <v>2</v>
      </c>
      <c r="AT310" s="174"/>
      <c r="AU310" s="175">
        <f>COUNTIF(AU290:AV309,"&gt;0")</f>
        <v>3</v>
      </c>
      <c r="AV310" s="175"/>
      <c r="AW310" s="174">
        <v>3</v>
      </c>
      <c r="AX310" s="174"/>
      <c r="AY310" s="175">
        <f>COUNTIF(AY290:AZ309,"&gt;0")</f>
        <v>3</v>
      </c>
      <c r="AZ310" s="175"/>
      <c r="BA310" s="174">
        <v>4</v>
      </c>
      <c r="BB310" s="174"/>
      <c r="BC310" s="175">
        <f>COUNTIF(BC290:BD309,"&gt;0")</f>
        <v>2</v>
      </c>
      <c r="BD310" s="175"/>
      <c r="BE310" s="174">
        <v>5</v>
      </c>
      <c r="BF310" s="174"/>
      <c r="BG310" s="175">
        <f>COUNTIF(BG290:BH309,"&gt;0")</f>
        <v>4</v>
      </c>
      <c r="BH310" s="175"/>
      <c r="BI310" s="174">
        <v>6</v>
      </c>
      <c r="BJ310" s="174"/>
      <c r="BK310" s="175">
        <f>COUNTIF(BK290:BL309,"&gt;0")</f>
        <v>5</v>
      </c>
      <c r="BL310" s="175"/>
      <c r="BM310" s="174">
        <v>7</v>
      </c>
      <c r="BN310" s="174"/>
      <c r="BO310" s="175">
        <f>COUNTIF(BO290:BP309,"&gt;0")</f>
        <v>4</v>
      </c>
      <c r="BP310" s="175"/>
      <c r="BQ310" s="174">
        <v>8</v>
      </c>
      <c r="BR310" s="174"/>
      <c r="BU310" s="163">
        <f>COUNTIF(AM310:BP310,"&gt;0")-7</f>
        <v>8</v>
      </c>
      <c r="BV310" s="35"/>
      <c r="BW310" s="35"/>
      <c r="BX310" s="35"/>
      <c r="BY310" s="35"/>
      <c r="BZ310" s="35"/>
      <c r="CA310" s="35"/>
      <c r="CB310" s="35"/>
      <c r="CC310" s="35"/>
      <c r="CD310" s="35"/>
      <c r="CE310" s="35"/>
      <c r="CF310" s="35"/>
      <c r="CG310" s="35"/>
      <c r="CH310" s="35"/>
      <c r="CI310" s="35"/>
      <c r="CJ310" s="35"/>
      <c r="CK310" s="35"/>
      <c r="CL310" s="35"/>
      <c r="CM310" s="35"/>
      <c r="CN310" s="35"/>
      <c r="CO310" s="35"/>
      <c r="CP310" s="35"/>
      <c r="CQ310" s="35"/>
      <c r="CR310" s="35"/>
      <c r="CS310" s="35"/>
      <c r="CT310" s="35"/>
      <c r="CU310" s="35"/>
      <c r="CV310" s="35"/>
      <c r="CW310" s="35"/>
      <c r="CX310" s="35"/>
      <c r="CY310" s="35"/>
      <c r="CZ310" s="35"/>
      <c r="DA310" s="35"/>
      <c r="DB310" s="35"/>
      <c r="DC310" s="35"/>
      <c r="DD310" s="35"/>
      <c r="DE310" s="35"/>
      <c r="DF310" s="35"/>
      <c r="DG310" s="35"/>
      <c r="DH310" s="35"/>
      <c r="DI310" s="35"/>
      <c r="DJ310" s="35"/>
      <c r="DK310" s="35"/>
      <c r="DL310" s="35"/>
      <c r="DM310" s="35"/>
      <c r="DN310" s="35"/>
      <c r="DO310" s="35"/>
      <c r="DP310" s="35"/>
      <c r="DQ310" s="35"/>
      <c r="DR310" s="35"/>
      <c r="DS310" s="35"/>
      <c r="DT310" s="35"/>
      <c r="DU310" s="35"/>
      <c r="DV310" s="35"/>
      <c r="DW310" s="35"/>
      <c r="DX310" s="35"/>
      <c r="DY310" s="35"/>
      <c r="DZ310" s="35"/>
      <c r="EA310" s="35"/>
      <c r="EB310" s="35"/>
      <c r="EC310" s="35"/>
      <c r="ED310" s="35"/>
      <c r="EE310" s="35"/>
      <c r="EF310" s="35"/>
      <c r="EG310" s="35"/>
      <c r="EH310" s="35"/>
      <c r="EI310" s="35"/>
      <c r="EJ310" s="35"/>
      <c r="EK310" s="35"/>
      <c r="EL310" s="35"/>
      <c r="EM310" s="35"/>
      <c r="EN310" s="35"/>
      <c r="EO310" s="35"/>
      <c r="EP310" s="35"/>
      <c r="EQ310" s="35"/>
      <c r="ER310" s="35"/>
      <c r="ES310" s="35"/>
      <c r="ET310" s="35"/>
      <c r="EU310" s="35"/>
      <c r="EV310" s="35"/>
      <c r="EW310" s="35"/>
      <c r="EX310" s="35"/>
      <c r="EY310" s="35"/>
      <c r="EZ310" s="35"/>
      <c r="FA310" s="35"/>
      <c r="FB310" s="35"/>
      <c r="FC310" s="35"/>
      <c r="FD310" s="35"/>
      <c r="FE310" s="35"/>
      <c r="FF310" s="35"/>
      <c r="FG310" s="35"/>
      <c r="FH310" s="35"/>
      <c r="FI310" s="35"/>
      <c r="FJ310" s="35"/>
      <c r="FK310" s="35"/>
      <c r="FL310" s="35"/>
      <c r="FM310" s="35"/>
      <c r="FN310" s="35"/>
      <c r="FO310" s="35"/>
      <c r="FP310" s="35"/>
      <c r="FQ310" s="35"/>
      <c r="FR310" s="35"/>
      <c r="FS310" s="35"/>
      <c r="FT310" s="35"/>
      <c r="FU310" s="35"/>
      <c r="FV310" s="35"/>
      <c r="FW310" s="35"/>
      <c r="FX310" s="35"/>
      <c r="FY310" s="35"/>
      <c r="FZ310" s="35"/>
      <c r="GA310" s="35"/>
      <c r="GB310" s="35"/>
      <c r="GC310" s="35"/>
      <c r="GD310" s="35"/>
      <c r="GE310" s="35"/>
      <c r="GF310" s="35"/>
      <c r="GG310" s="35"/>
      <c r="GH310" s="35"/>
      <c r="GI310" s="35"/>
      <c r="GJ310" s="35"/>
      <c r="GK310" s="35"/>
      <c r="GL310" s="35"/>
      <c r="GM310" s="35"/>
      <c r="GN310" s="35"/>
      <c r="GO310" s="35"/>
    </row>
    <row r="311" spans="1:197" s="48" customFormat="1" ht="11.1" customHeight="1" x14ac:dyDescent="0.2">
      <c r="A311" s="97"/>
      <c r="B311" s="37"/>
      <c r="C311" s="92"/>
      <c r="D311" s="93"/>
      <c r="E311" s="96"/>
      <c r="G311" s="273" t="s">
        <v>617</v>
      </c>
      <c r="H311" s="274"/>
      <c r="I311" s="275"/>
      <c r="J311" s="179" t="s">
        <v>291</v>
      </c>
      <c r="K311" s="179"/>
      <c r="L311" s="179"/>
      <c r="M311" s="179"/>
      <c r="N311" s="179"/>
      <c r="O311" s="179"/>
      <c r="P311" s="179"/>
      <c r="Q311" s="179"/>
      <c r="R311" s="179"/>
      <c r="S311" s="179"/>
      <c r="T311" s="179"/>
      <c r="U311" s="179"/>
      <c r="V311" s="179"/>
      <c r="W311" s="179"/>
      <c r="X311" s="179"/>
      <c r="Y311" s="296" t="s">
        <v>292</v>
      </c>
      <c r="Z311" s="298"/>
      <c r="AA311" s="298"/>
      <c r="AB311" s="298"/>
      <c r="AC311" s="298"/>
      <c r="AD311" s="298"/>
      <c r="AE311" s="298"/>
      <c r="AF311" s="298"/>
      <c r="AG311" s="282">
        <v>1</v>
      </c>
      <c r="AH311" s="283"/>
      <c r="AI311" s="284"/>
      <c r="AJ311" s="257"/>
      <c r="AK311" s="258"/>
      <c r="AL311" s="264">
        <f>MAX(AN312-AJ312,0)</f>
        <v>5.4919000000000002</v>
      </c>
      <c r="AM311" s="265"/>
      <c r="AN311" s="265"/>
      <c r="AO311" s="266"/>
      <c r="AP311" s="264">
        <f>MAX(AR312-AN312,0)</f>
        <v>3.6509999999999989</v>
      </c>
      <c r="AQ311" s="265"/>
      <c r="AR311" s="265"/>
      <c r="AS311" s="266"/>
      <c r="AT311" s="264">
        <f>MAX(AV312-AR312,0)</f>
        <v>20.066900000000004</v>
      </c>
      <c r="AU311" s="265"/>
      <c r="AV311" s="265"/>
      <c r="AW311" s="266"/>
      <c r="AX311" s="264">
        <f>MAX(AZ312-AV312,0)</f>
        <v>15.322299999999998</v>
      </c>
      <c r="AY311" s="265"/>
      <c r="AZ311" s="265"/>
      <c r="BA311" s="266"/>
      <c r="BB311" s="264">
        <f>MAX(BD312-AZ312,0)</f>
        <v>6.5927000000000007</v>
      </c>
      <c r="BC311" s="265"/>
      <c r="BD311" s="265"/>
      <c r="BE311" s="266"/>
      <c r="BF311" s="264">
        <f>MAX(BH312-BD312,0)</f>
        <v>6.8973999999999975</v>
      </c>
      <c r="BG311" s="265"/>
      <c r="BH311" s="265"/>
      <c r="BI311" s="266"/>
      <c r="BJ311" s="264">
        <f>MAX(BL312-BH312,0)</f>
        <v>9.6093000000000046</v>
      </c>
      <c r="BK311" s="265"/>
      <c r="BL311" s="265"/>
      <c r="BM311" s="266"/>
      <c r="BN311" s="264">
        <f>MAX(BP312-BL312,0)</f>
        <v>8.3917000000000002</v>
      </c>
      <c r="BO311" s="265"/>
      <c r="BP311" s="265"/>
      <c r="BQ311" s="266"/>
      <c r="BR311" s="140"/>
      <c r="BS311" s="141"/>
      <c r="BV311" s="35"/>
      <c r="BW311" s="35"/>
      <c r="BX311" s="35"/>
      <c r="BY311" s="35"/>
      <c r="BZ311" s="35"/>
      <c r="CA311" s="35"/>
      <c r="CB311" s="35"/>
      <c r="CC311" s="35"/>
      <c r="CD311" s="35"/>
      <c r="CE311" s="35"/>
      <c r="CF311" s="35"/>
      <c r="CG311" s="35"/>
      <c r="CH311" s="35"/>
      <c r="CI311" s="35"/>
      <c r="CJ311" s="35"/>
      <c r="CK311" s="35"/>
      <c r="CL311" s="35"/>
      <c r="CM311" s="35"/>
      <c r="CN311" s="35"/>
      <c r="CO311" s="35"/>
      <c r="CP311" s="35"/>
      <c r="CQ311" s="35"/>
      <c r="CR311" s="35"/>
      <c r="CS311" s="35"/>
      <c r="CT311" s="35"/>
      <c r="CU311" s="35"/>
      <c r="CV311" s="35"/>
      <c r="CW311" s="35"/>
      <c r="CX311" s="35"/>
      <c r="CY311" s="35"/>
      <c r="CZ311" s="35"/>
      <c r="DA311" s="35"/>
      <c r="DB311" s="35"/>
      <c r="DC311" s="35"/>
      <c r="DD311" s="35"/>
      <c r="DE311" s="35"/>
      <c r="DF311" s="35"/>
      <c r="DG311" s="35"/>
      <c r="DH311" s="35"/>
      <c r="DI311" s="35"/>
      <c r="DJ311" s="35"/>
      <c r="DK311" s="35"/>
      <c r="DL311" s="35"/>
      <c r="DM311" s="35"/>
      <c r="DN311" s="35"/>
      <c r="DO311" s="35"/>
      <c r="DP311" s="35"/>
      <c r="DQ311" s="35"/>
      <c r="DR311" s="35"/>
      <c r="DS311" s="35"/>
      <c r="DT311" s="35"/>
      <c r="DU311" s="35"/>
      <c r="DV311" s="35"/>
      <c r="DW311" s="35"/>
      <c r="DX311" s="35"/>
      <c r="DY311" s="35"/>
      <c r="DZ311" s="35"/>
      <c r="EA311" s="35"/>
      <c r="EB311" s="35"/>
      <c r="EC311" s="35"/>
      <c r="ED311" s="35"/>
      <c r="EE311" s="35"/>
      <c r="EF311" s="35"/>
      <c r="EG311" s="35"/>
      <c r="EH311" s="35"/>
      <c r="EI311" s="35"/>
      <c r="EJ311" s="35"/>
      <c r="EK311" s="35"/>
      <c r="EL311" s="35"/>
      <c r="EM311" s="35"/>
      <c r="EN311" s="35"/>
      <c r="EO311" s="35"/>
      <c r="EP311" s="35"/>
      <c r="EQ311" s="35"/>
      <c r="ER311" s="35"/>
      <c r="ES311" s="35"/>
      <c r="ET311" s="35"/>
      <c r="EU311" s="35"/>
      <c r="EV311" s="35"/>
      <c r="EW311" s="35"/>
      <c r="EX311" s="35"/>
      <c r="EY311" s="35"/>
      <c r="EZ311" s="35"/>
      <c r="FA311" s="35"/>
      <c r="FB311" s="35"/>
      <c r="FC311" s="35"/>
      <c r="FD311" s="35"/>
      <c r="FE311" s="35"/>
      <c r="FF311" s="35"/>
      <c r="FG311" s="35"/>
      <c r="FH311" s="35"/>
      <c r="FI311" s="35"/>
      <c r="FJ311" s="35"/>
      <c r="FK311" s="35"/>
      <c r="FL311" s="35"/>
      <c r="FM311" s="35"/>
      <c r="FN311" s="35"/>
      <c r="FO311" s="35"/>
      <c r="FP311" s="35"/>
      <c r="FQ311" s="35"/>
      <c r="FR311" s="35"/>
      <c r="FS311" s="35"/>
      <c r="FT311" s="35"/>
      <c r="FU311" s="35"/>
      <c r="FV311" s="35"/>
      <c r="FW311" s="35"/>
      <c r="FX311" s="35"/>
      <c r="FY311" s="35"/>
      <c r="FZ311" s="35"/>
      <c r="GA311" s="35"/>
      <c r="GB311" s="35"/>
      <c r="GC311" s="35"/>
      <c r="GD311" s="35"/>
      <c r="GE311" s="35"/>
      <c r="GF311" s="35"/>
      <c r="GG311" s="35"/>
      <c r="GH311" s="35"/>
      <c r="GI311" s="35"/>
      <c r="GJ311" s="35"/>
      <c r="GK311" s="35"/>
      <c r="GL311" s="35"/>
      <c r="GM311" s="35"/>
      <c r="GN311" s="35"/>
      <c r="GO311" s="35"/>
    </row>
    <row r="312" spans="1:197" s="48" customFormat="1" ht="11.1" customHeight="1" x14ac:dyDescent="0.2">
      <c r="A312" s="97" t="s">
        <v>331</v>
      </c>
      <c r="B312" s="97" t="s">
        <v>331</v>
      </c>
      <c r="C312" s="93">
        <f>C285+1</f>
        <v>39</v>
      </c>
      <c r="D312" s="93">
        <v>-10</v>
      </c>
      <c r="E312" s="96"/>
      <c r="G312" s="276"/>
      <c r="H312" s="277"/>
      <c r="I312" s="278"/>
      <c r="J312" s="179"/>
      <c r="K312" s="179"/>
      <c r="L312" s="179"/>
      <c r="M312" s="179"/>
      <c r="N312" s="179"/>
      <c r="O312" s="179"/>
      <c r="P312" s="179"/>
      <c r="Q312" s="179"/>
      <c r="R312" s="179"/>
      <c r="S312" s="179"/>
      <c r="T312" s="179"/>
      <c r="U312" s="179"/>
      <c r="V312" s="179"/>
      <c r="W312" s="179"/>
      <c r="X312" s="179"/>
      <c r="Y312" s="297"/>
      <c r="Z312" s="298"/>
      <c r="AA312" s="298"/>
      <c r="AB312" s="298"/>
      <c r="AC312" s="298"/>
      <c r="AD312" s="298"/>
      <c r="AE312" s="298"/>
      <c r="AF312" s="298"/>
      <c r="AG312" s="285"/>
      <c r="AH312" s="286"/>
      <c r="AI312" s="287"/>
      <c r="AJ312" s="263">
        <f>SUMPRODUCT($AG$290:$AI$309,AJ290:AL309)/100</f>
        <v>0</v>
      </c>
      <c r="AK312" s="263"/>
      <c r="AL312" s="263"/>
      <c r="AM312" s="142"/>
      <c r="AN312" s="267">
        <f>IF(SUMPRODUCT($AG$290:$AG$309,AO290:AO309)&lt;9970,INT(SUMPRODUCT($AG$290:$AG$309,AO290:AO309)*100)/10000,100)</f>
        <v>5.4919000000000002</v>
      </c>
      <c r="AO312" s="268"/>
      <c r="AP312" s="268"/>
      <c r="AQ312" s="269"/>
      <c r="AR312" s="267">
        <f>IF(SUMPRODUCT($AG$290:$AG$309,AS290:AS309)&lt;9970,INT(SUMPRODUCT($AG$290:$AG$309,AS290:AS309)*100)/10000,100)</f>
        <v>9.1428999999999991</v>
      </c>
      <c r="AS312" s="268"/>
      <c r="AT312" s="268"/>
      <c r="AU312" s="269"/>
      <c r="AV312" s="267">
        <f>IF(SUMPRODUCT($AG$290:$AG$309,AW290:AW309)&lt;9970,INT(SUMPRODUCT($AG$290:$AG$309,AW290:AW309)*100)/10000,100)</f>
        <v>29.209800000000001</v>
      </c>
      <c r="AW312" s="268"/>
      <c r="AX312" s="268"/>
      <c r="AY312" s="269"/>
      <c r="AZ312" s="267">
        <f>IF(SUMPRODUCT($AG$290:$AG$309,BA290:BA309)&lt;9970,INT(SUMPRODUCT($AG$290:$AG$309,BA290:BA309)*100)/10000,100)</f>
        <v>44.5321</v>
      </c>
      <c r="BA312" s="268"/>
      <c r="BB312" s="268"/>
      <c r="BC312" s="269"/>
      <c r="BD312" s="267">
        <f>IF(SUMPRODUCT($AG$290:$AG$309,BE290:BE309)&lt;9970,INT(SUMPRODUCT($AG$290:$AG$309,BE290:BE309)*100)/10000,100)</f>
        <v>51.1248</v>
      </c>
      <c r="BE312" s="268"/>
      <c r="BF312" s="268"/>
      <c r="BG312" s="269"/>
      <c r="BH312" s="267">
        <f>IF(SUMPRODUCT($AG$290:$AG$309,BI290:BI309)&lt;9970,INT(SUMPRODUCT($AG$290:$AG$309,BI290:BI309)*100)/10000,100)</f>
        <v>58.022199999999998</v>
      </c>
      <c r="BI312" s="268"/>
      <c r="BJ312" s="268"/>
      <c r="BK312" s="269"/>
      <c r="BL312" s="267">
        <f>IF(SUMPRODUCT($AG$290:$AG$309,BM290:BM309)&lt;9970,INT(SUMPRODUCT($AG$290:$AG$309,BM290:BM309)*100)/10000,100)</f>
        <v>67.631500000000003</v>
      </c>
      <c r="BM312" s="268"/>
      <c r="BN312" s="268"/>
      <c r="BO312" s="269"/>
      <c r="BP312" s="267">
        <f>IF(SUMPRODUCT($AG$290:$AG$309,BQ290:BQ309)&lt;9970,INT(SUMPRODUCT($AG$290:$AG$309,BQ290:BQ309)*100)/10000,100)</f>
        <v>76.023200000000003</v>
      </c>
      <c r="BQ312" s="268"/>
      <c r="BR312" s="268"/>
      <c r="BS312" s="269"/>
      <c r="BV312" s="35"/>
      <c r="BW312" s="35"/>
      <c r="BX312" s="35"/>
      <c r="BY312" s="35"/>
      <c r="BZ312" s="35"/>
      <c r="CA312" s="35"/>
      <c r="CB312" s="35"/>
      <c r="CC312" s="35"/>
      <c r="CD312" s="35"/>
      <c r="CE312" s="35"/>
      <c r="CF312" s="35"/>
      <c r="CG312" s="35"/>
      <c r="CH312" s="35"/>
      <c r="CI312" s="35"/>
      <c r="CJ312" s="35"/>
      <c r="CK312" s="35"/>
      <c r="CL312" s="35"/>
      <c r="CM312" s="35"/>
      <c r="CN312" s="35"/>
      <c r="CO312" s="35"/>
      <c r="CP312" s="35"/>
      <c r="CQ312" s="35"/>
      <c r="CR312" s="35"/>
      <c r="CS312" s="35"/>
      <c r="CT312" s="35"/>
      <c r="CU312" s="35"/>
      <c r="CV312" s="35"/>
      <c r="CW312" s="35"/>
      <c r="CX312" s="35"/>
      <c r="CY312" s="35"/>
      <c r="CZ312" s="35"/>
      <c r="DA312" s="35"/>
      <c r="DB312" s="35"/>
      <c r="DC312" s="35"/>
      <c r="DD312" s="35"/>
      <c r="DE312" s="35"/>
      <c r="DF312" s="35"/>
      <c r="DG312" s="35"/>
      <c r="DH312" s="35"/>
      <c r="DI312" s="35"/>
      <c r="DJ312" s="35"/>
      <c r="DK312" s="35"/>
      <c r="DL312" s="35"/>
      <c r="DM312" s="35"/>
      <c r="DN312" s="35"/>
      <c r="DO312" s="35"/>
      <c r="DP312" s="35"/>
      <c r="DQ312" s="35"/>
      <c r="DR312" s="35"/>
      <c r="DS312" s="35"/>
      <c r="DT312" s="35"/>
      <c r="DU312" s="35"/>
      <c r="DV312" s="35"/>
      <c r="DW312" s="35"/>
      <c r="DX312" s="35"/>
      <c r="DY312" s="35"/>
      <c r="DZ312" s="35"/>
      <c r="EA312" s="35"/>
      <c r="EB312" s="35"/>
      <c r="EC312" s="35"/>
      <c r="ED312" s="35"/>
      <c r="EE312" s="35"/>
      <c r="EF312" s="35"/>
      <c r="EG312" s="35"/>
      <c r="EH312" s="35"/>
      <c r="EI312" s="35"/>
      <c r="EJ312" s="35"/>
      <c r="EK312" s="35"/>
      <c r="EL312" s="35"/>
      <c r="EM312" s="35"/>
      <c r="EN312" s="35"/>
      <c r="EO312" s="35"/>
      <c r="EP312" s="35"/>
      <c r="EQ312" s="35"/>
      <c r="ER312" s="35"/>
      <c r="ES312" s="35"/>
      <c r="ET312" s="35"/>
      <c r="EU312" s="35"/>
      <c r="EV312" s="35"/>
      <c r="EW312" s="35"/>
      <c r="EX312" s="35"/>
      <c r="EY312" s="35"/>
      <c r="EZ312" s="35"/>
      <c r="FA312" s="35"/>
      <c r="FB312" s="35"/>
      <c r="FC312" s="35"/>
      <c r="FD312" s="35"/>
      <c r="FE312" s="35"/>
      <c r="FF312" s="35"/>
      <c r="FG312" s="35"/>
      <c r="FH312" s="35"/>
      <c r="FI312" s="35"/>
      <c r="FJ312" s="35"/>
      <c r="FK312" s="35"/>
      <c r="FL312" s="35"/>
      <c r="FM312" s="35"/>
      <c r="FN312" s="35"/>
      <c r="FO312" s="35"/>
      <c r="FP312" s="35"/>
      <c r="FQ312" s="35"/>
      <c r="FR312" s="35"/>
      <c r="FS312" s="35"/>
      <c r="FT312" s="35"/>
      <c r="FU312" s="35"/>
      <c r="FV312" s="35"/>
      <c r="FW312" s="35"/>
      <c r="FX312" s="35"/>
      <c r="FY312" s="35"/>
      <c r="FZ312" s="35"/>
      <c r="GA312" s="35"/>
      <c r="GB312" s="35"/>
      <c r="GC312" s="35"/>
      <c r="GD312" s="35"/>
      <c r="GE312" s="35"/>
      <c r="GF312" s="35"/>
      <c r="GG312" s="35"/>
      <c r="GH312" s="35"/>
      <c r="GI312" s="35"/>
      <c r="GJ312" s="35"/>
      <c r="GK312" s="35"/>
      <c r="GL312" s="35"/>
      <c r="GM312" s="35"/>
      <c r="GN312" s="35"/>
      <c r="GO312" s="35"/>
    </row>
    <row r="313" spans="1:197" s="48" customFormat="1" ht="11.1" customHeight="1" x14ac:dyDescent="0.2">
      <c r="A313" s="97"/>
      <c r="B313" s="97"/>
      <c r="C313" s="93">
        <f>C312+1</f>
        <v>40</v>
      </c>
      <c r="D313" s="93" t="s">
        <v>586</v>
      </c>
      <c r="E313" s="96"/>
      <c r="G313" s="276"/>
      <c r="H313" s="277"/>
      <c r="I313" s="278"/>
      <c r="J313" s="179"/>
      <c r="K313" s="179"/>
      <c r="L313" s="179"/>
      <c r="M313" s="179"/>
      <c r="N313" s="179"/>
      <c r="O313" s="179"/>
      <c r="P313" s="179"/>
      <c r="Q313" s="179"/>
      <c r="R313" s="179"/>
      <c r="S313" s="179"/>
      <c r="T313" s="179"/>
      <c r="U313" s="179"/>
      <c r="V313" s="179"/>
      <c r="W313" s="179"/>
      <c r="X313" s="179"/>
      <c r="Y313" s="288" t="s">
        <v>51</v>
      </c>
      <c r="Z313" s="290">
        <f>SUM(Z290:AF309)</f>
        <v>61999.997167932306</v>
      </c>
      <c r="AA313" s="291"/>
      <c r="AB313" s="291"/>
      <c r="AC313" s="291"/>
      <c r="AD313" s="291"/>
      <c r="AE313" s="291"/>
      <c r="AF313" s="292"/>
      <c r="AG313" s="270"/>
      <c r="AH313" s="270"/>
      <c r="AI313" s="270"/>
      <c r="AJ313" s="257"/>
      <c r="AK313" s="258"/>
      <c r="AL313" s="264">
        <f>MAX(AN314-AJ314,0)</f>
        <v>3404.97</v>
      </c>
      <c r="AM313" s="265"/>
      <c r="AN313" s="265"/>
      <c r="AO313" s="266"/>
      <c r="AP313" s="264">
        <f>MAX(AR314-AN314,0)</f>
        <v>2263.6200000000003</v>
      </c>
      <c r="AQ313" s="265"/>
      <c r="AR313" s="265"/>
      <c r="AS313" s="266"/>
      <c r="AT313" s="264">
        <f>MAX(AV314-AR314,0)</f>
        <v>12441.48</v>
      </c>
      <c r="AU313" s="265"/>
      <c r="AV313" s="265"/>
      <c r="AW313" s="266"/>
      <c r="AX313" s="264">
        <f>MAX(AZ314-AV314,0)</f>
        <v>9499.8300000000017</v>
      </c>
      <c r="AY313" s="265"/>
      <c r="AZ313" s="265"/>
      <c r="BA313" s="266"/>
      <c r="BB313" s="264">
        <f>MAX(BD314-AZ314,0)</f>
        <v>4087.4699999999975</v>
      </c>
      <c r="BC313" s="265"/>
      <c r="BD313" s="265"/>
      <c r="BE313" s="266"/>
      <c r="BF313" s="264">
        <f>MAX(BH314-BD314,0)</f>
        <v>4276.3900000000031</v>
      </c>
      <c r="BG313" s="265"/>
      <c r="BH313" s="265"/>
      <c r="BI313" s="266"/>
      <c r="BJ313" s="264">
        <f>MAX(BL314-BH314,0)</f>
        <v>5957.7599999999948</v>
      </c>
      <c r="BK313" s="265"/>
      <c r="BL313" s="265"/>
      <c r="BM313" s="266"/>
      <c r="BN313" s="264">
        <f>MAX(BP314-BL314,0)</f>
        <v>5202.8600000000006</v>
      </c>
      <c r="BO313" s="265"/>
      <c r="BP313" s="265"/>
      <c r="BQ313" s="266"/>
      <c r="BR313" s="140"/>
      <c r="BS313" s="141"/>
      <c r="BV313" s="35"/>
      <c r="BW313" s="35"/>
      <c r="BX313" s="35"/>
      <c r="BY313" s="35"/>
      <c r="BZ313" s="35"/>
      <c r="CA313" s="35"/>
      <c r="CB313" s="35"/>
      <c r="CC313" s="35"/>
      <c r="CD313" s="35"/>
      <c r="CE313" s="35"/>
      <c r="CF313" s="35"/>
      <c r="CG313" s="35"/>
      <c r="CH313" s="35"/>
      <c r="CI313" s="35"/>
      <c r="CJ313" s="35"/>
      <c r="CK313" s="35"/>
      <c r="CL313" s="35"/>
      <c r="CM313" s="35"/>
      <c r="CN313" s="35"/>
      <c r="CO313" s="35"/>
      <c r="CP313" s="35"/>
      <c r="CQ313" s="35"/>
      <c r="CR313" s="35"/>
      <c r="CS313" s="35"/>
      <c r="CT313" s="35"/>
      <c r="CU313" s="35"/>
      <c r="CV313" s="35"/>
      <c r="CW313" s="35"/>
      <c r="CX313" s="35"/>
      <c r="CY313" s="35"/>
      <c r="CZ313" s="35"/>
      <c r="DA313" s="35"/>
      <c r="DB313" s="35"/>
      <c r="DC313" s="35"/>
      <c r="DD313" s="35"/>
      <c r="DE313" s="35"/>
      <c r="DF313" s="35"/>
      <c r="DG313" s="35"/>
      <c r="DH313" s="35"/>
      <c r="DI313" s="35"/>
      <c r="DJ313" s="35"/>
      <c r="DK313" s="35"/>
      <c r="DL313" s="35"/>
      <c r="DM313" s="35"/>
      <c r="DN313" s="35"/>
      <c r="DO313" s="35"/>
      <c r="DP313" s="35"/>
      <c r="DQ313" s="35"/>
      <c r="DR313" s="35"/>
      <c r="DS313" s="35"/>
      <c r="DT313" s="35"/>
      <c r="DU313" s="35"/>
      <c r="DV313" s="35"/>
      <c r="DW313" s="35"/>
      <c r="DX313" s="35"/>
      <c r="DY313" s="35"/>
      <c r="DZ313" s="35"/>
      <c r="EA313" s="35"/>
      <c r="EB313" s="35"/>
      <c r="EC313" s="35"/>
      <c r="ED313" s="35"/>
      <c r="EE313" s="35"/>
      <c r="EF313" s="35"/>
      <c r="EG313" s="35"/>
      <c r="EH313" s="35"/>
      <c r="EI313" s="35"/>
      <c r="EJ313" s="35"/>
      <c r="EK313" s="35"/>
      <c r="EL313" s="35"/>
      <c r="EM313" s="35"/>
      <c r="EN313" s="35"/>
      <c r="EO313" s="35"/>
      <c r="EP313" s="153"/>
      <c r="EQ313" s="153"/>
      <c r="ER313" s="153"/>
      <c r="ES313" s="153"/>
      <c r="ET313" s="154"/>
      <c r="EU313" s="35"/>
      <c r="EV313" s="35"/>
      <c r="EW313" s="35"/>
      <c r="EX313" s="35"/>
      <c r="EY313" s="35"/>
      <c r="EZ313" s="35"/>
      <c r="FA313" s="35"/>
      <c r="FB313" s="35"/>
      <c r="FC313" s="35"/>
      <c r="FD313" s="35"/>
      <c r="FE313" s="35"/>
      <c r="FF313" s="35"/>
      <c r="FG313" s="35"/>
      <c r="FH313" s="35"/>
      <c r="FI313" s="35"/>
      <c r="FJ313" s="35"/>
      <c r="FK313" s="35"/>
      <c r="FL313" s="35"/>
      <c r="FM313" s="35"/>
      <c r="FN313" s="35"/>
      <c r="FO313" s="35"/>
      <c r="FP313" s="35"/>
      <c r="FQ313" s="35"/>
      <c r="FR313" s="35"/>
      <c r="FS313" s="35"/>
      <c r="FT313" s="35"/>
      <c r="FU313" s="35"/>
      <c r="FV313" s="35"/>
      <c r="FW313" s="35"/>
      <c r="FX313" s="35"/>
      <c r="FY313" s="35"/>
      <c r="FZ313" s="35"/>
      <c r="GA313" s="35"/>
      <c r="GB313" s="35"/>
      <c r="GC313" s="35"/>
      <c r="GD313" s="35"/>
      <c r="GE313" s="35"/>
      <c r="GF313" s="35"/>
      <c r="GG313" s="35"/>
      <c r="GH313" s="35"/>
      <c r="GI313" s="35"/>
      <c r="GJ313" s="35"/>
      <c r="GK313" s="35"/>
      <c r="GL313" s="35"/>
      <c r="GM313" s="35"/>
      <c r="GN313" s="35"/>
      <c r="GO313" s="35"/>
    </row>
    <row r="314" spans="1:197" s="48" customFormat="1" ht="11.1" customHeight="1" x14ac:dyDescent="0.2">
      <c r="A314" s="97"/>
      <c r="B314" s="97"/>
      <c r="C314" s="93"/>
      <c r="D314" s="93"/>
      <c r="E314" s="96"/>
      <c r="G314" s="279"/>
      <c r="H314" s="280"/>
      <c r="I314" s="281"/>
      <c r="J314" s="179"/>
      <c r="K314" s="179"/>
      <c r="L314" s="179"/>
      <c r="M314" s="179"/>
      <c r="N314" s="179"/>
      <c r="O314" s="179"/>
      <c r="P314" s="179"/>
      <c r="Q314" s="179"/>
      <c r="R314" s="179"/>
      <c r="S314" s="179"/>
      <c r="T314" s="179"/>
      <c r="U314" s="179"/>
      <c r="V314" s="179"/>
      <c r="W314" s="179"/>
      <c r="X314" s="179"/>
      <c r="Y314" s="289"/>
      <c r="Z314" s="293"/>
      <c r="AA314" s="294"/>
      <c r="AB314" s="294"/>
      <c r="AC314" s="294"/>
      <c r="AD314" s="294"/>
      <c r="AE314" s="294"/>
      <c r="AF314" s="295"/>
      <c r="AG314" s="270"/>
      <c r="AH314" s="270"/>
      <c r="AI314" s="270"/>
      <c r="AJ314" s="263">
        <f>AJ312*Z313/100</f>
        <v>0</v>
      </c>
      <c r="AK314" s="263"/>
      <c r="AL314" s="263"/>
      <c r="AM314" s="143"/>
      <c r="AN314" s="263">
        <f>INT(AN312*$Z$313)/100</f>
        <v>3404.97</v>
      </c>
      <c r="AO314" s="263"/>
      <c r="AP314" s="263"/>
      <c r="AQ314" s="263"/>
      <c r="AR314" s="263">
        <f>INT(AR312*$Z$313)/100</f>
        <v>5668.59</v>
      </c>
      <c r="AS314" s="263"/>
      <c r="AT314" s="263"/>
      <c r="AU314" s="263"/>
      <c r="AV314" s="263">
        <f>INT(AV312*$Z$313)/100</f>
        <v>18110.07</v>
      </c>
      <c r="AW314" s="263"/>
      <c r="AX314" s="263"/>
      <c r="AY314" s="263"/>
      <c r="AZ314" s="263">
        <f>INT(AZ312*$Z$313)/100</f>
        <v>27609.9</v>
      </c>
      <c r="BA314" s="263"/>
      <c r="BB314" s="263"/>
      <c r="BC314" s="263"/>
      <c r="BD314" s="263">
        <f>INT(BD312*$Z$313)/100</f>
        <v>31697.37</v>
      </c>
      <c r="BE314" s="263"/>
      <c r="BF314" s="263"/>
      <c r="BG314" s="263"/>
      <c r="BH314" s="263">
        <f>INT(BH312*$Z$313)/100</f>
        <v>35973.760000000002</v>
      </c>
      <c r="BI314" s="263"/>
      <c r="BJ314" s="263"/>
      <c r="BK314" s="263"/>
      <c r="BL314" s="263">
        <f>INT(BL312*$Z$313)/100</f>
        <v>41931.519999999997</v>
      </c>
      <c r="BM314" s="263"/>
      <c r="BN314" s="263"/>
      <c r="BO314" s="263"/>
      <c r="BP314" s="263">
        <f>INT(BP312*$Z$313)/100</f>
        <v>47134.38</v>
      </c>
      <c r="BQ314" s="263"/>
      <c r="BR314" s="263"/>
      <c r="BS314" s="263"/>
      <c r="BV314" s="35"/>
      <c r="BW314" s="35"/>
      <c r="BX314" s="35"/>
      <c r="BY314" s="35"/>
      <c r="BZ314" s="35"/>
      <c r="CA314" s="35"/>
      <c r="CB314" s="35"/>
      <c r="CC314" s="35"/>
      <c r="CD314" s="35"/>
      <c r="CE314" s="35"/>
      <c r="CF314" s="35"/>
      <c r="CG314" s="35"/>
      <c r="CH314" s="35"/>
      <c r="CI314" s="35"/>
      <c r="CJ314" s="35"/>
      <c r="CK314" s="35"/>
      <c r="CL314" s="35"/>
      <c r="CM314" s="35"/>
      <c r="CN314" s="35"/>
      <c r="CO314" s="35"/>
      <c r="CP314" s="35"/>
      <c r="CQ314" s="35"/>
      <c r="CR314" s="35"/>
      <c r="CS314" s="35"/>
      <c r="CT314" s="35"/>
      <c r="CU314" s="35"/>
      <c r="CV314" s="35"/>
      <c r="CW314" s="35"/>
      <c r="CX314" s="35"/>
      <c r="CY314" s="35"/>
      <c r="CZ314" s="35"/>
      <c r="DA314" s="35"/>
      <c r="DB314" s="35"/>
      <c r="DC314" s="35"/>
      <c r="DD314" s="35"/>
      <c r="DE314" s="35"/>
      <c r="DF314" s="35"/>
      <c r="DG314" s="35"/>
      <c r="DH314" s="35"/>
      <c r="DI314" s="35"/>
      <c r="DJ314" s="35"/>
      <c r="DK314" s="35"/>
      <c r="DL314" s="35"/>
      <c r="DM314" s="35"/>
      <c r="DN314" s="35"/>
      <c r="DO314" s="35"/>
      <c r="DP314" s="35"/>
      <c r="DQ314" s="35"/>
      <c r="DR314" s="35"/>
      <c r="DS314" s="35"/>
      <c r="DT314" s="35"/>
      <c r="DU314" s="35"/>
      <c r="DV314" s="35"/>
      <c r="DW314" s="35"/>
      <c r="DX314" s="35"/>
      <c r="DY314" s="35"/>
      <c r="DZ314" s="35"/>
      <c r="EA314" s="35"/>
      <c r="EB314" s="35"/>
      <c r="EC314" s="35"/>
      <c r="ED314" s="35"/>
      <c r="EE314" s="35"/>
      <c r="EF314" s="35"/>
      <c r="EG314" s="35"/>
      <c r="EH314" s="35"/>
      <c r="EI314" s="35"/>
      <c r="EJ314" s="35"/>
      <c r="EK314" s="35"/>
      <c r="EL314" s="35"/>
      <c r="EM314" s="35"/>
      <c r="EN314" s="35"/>
      <c r="EO314" s="35"/>
      <c r="EP314" s="35"/>
      <c r="EQ314" s="35"/>
      <c r="ER314" s="35"/>
      <c r="ES314" s="35"/>
      <c r="ET314" s="35"/>
      <c r="EU314" s="35"/>
      <c r="EV314" s="35"/>
      <c r="EW314" s="35"/>
      <c r="EX314" s="35"/>
      <c r="EY314" s="35"/>
      <c r="EZ314" s="35"/>
      <c r="FA314" s="35"/>
      <c r="FB314" s="35"/>
      <c r="FC314" s="35"/>
      <c r="FD314" s="35"/>
      <c r="FE314" s="35"/>
      <c r="FF314" s="35"/>
      <c r="FG314" s="35"/>
      <c r="FH314" s="35"/>
      <c r="FI314" s="35"/>
      <c r="FJ314" s="35"/>
      <c r="FK314" s="35"/>
      <c r="FL314" s="35"/>
      <c r="FM314" s="35"/>
      <c r="FN314" s="35"/>
      <c r="FO314" s="35"/>
      <c r="FP314" s="35"/>
      <c r="FQ314" s="35"/>
      <c r="FR314" s="35"/>
      <c r="FS314" s="35"/>
      <c r="FT314" s="35"/>
      <c r="FU314" s="35"/>
      <c r="FV314" s="35"/>
      <c r="FW314" s="35"/>
      <c r="FX314" s="35"/>
      <c r="FY314" s="35"/>
      <c r="FZ314" s="35"/>
      <c r="GA314" s="35"/>
      <c r="GB314" s="35"/>
      <c r="GC314" s="35"/>
      <c r="GD314" s="35"/>
      <c r="GE314" s="35"/>
      <c r="GF314" s="35"/>
      <c r="GG314" s="35"/>
      <c r="GH314" s="35"/>
      <c r="GI314" s="35"/>
      <c r="GJ314" s="35"/>
      <c r="GK314" s="35"/>
      <c r="GL314" s="35"/>
      <c r="GM314" s="35"/>
      <c r="GN314" s="35"/>
      <c r="GO314" s="35"/>
    </row>
    <row r="315" spans="1:197" ht="8.1" customHeight="1" x14ac:dyDescent="0.2">
      <c r="A315" s="92" t="s">
        <v>311</v>
      </c>
      <c r="B315" s="92" t="s">
        <v>311</v>
      </c>
      <c r="C315" s="37"/>
      <c r="D315" s="93"/>
      <c r="E315" s="99"/>
      <c r="G315" s="53"/>
      <c r="H315" s="27"/>
      <c r="AK315" s="106"/>
      <c r="AL315" s="144"/>
      <c r="AM315" s="54" t="s">
        <v>293</v>
      </c>
      <c r="AN315" s="54"/>
      <c r="AO315" s="144"/>
      <c r="AP315" s="144"/>
      <c r="AQ315" s="144"/>
      <c r="AR315" s="144"/>
      <c r="AS315" s="144"/>
      <c r="AT315" s="144"/>
      <c r="AU315" s="144"/>
      <c r="AV315" s="144"/>
      <c r="AW315" s="144"/>
      <c r="AX315" s="144"/>
      <c r="AY315" s="144"/>
      <c r="AZ315" s="144"/>
      <c r="BC315" s="106"/>
      <c r="BD315" s="144"/>
      <c r="BE315" s="144"/>
      <c r="BF315" s="144"/>
      <c r="BG315" s="144"/>
      <c r="BH315" s="144"/>
      <c r="BI315" s="144"/>
      <c r="BJ315" s="144"/>
      <c r="BK315" s="144"/>
      <c r="BL315" s="144"/>
      <c r="BM315" s="144"/>
      <c r="BN315" s="144"/>
      <c r="BO315" s="144"/>
      <c r="BP315" s="144"/>
      <c r="BQ315" s="144"/>
      <c r="BR315" s="144"/>
    </row>
    <row r="316" spans="1:197" ht="3.95" hidden="1" customHeight="1" x14ac:dyDescent="0.2">
      <c r="A316" s="92"/>
      <c r="B316" s="92"/>
      <c r="C316" s="93"/>
      <c r="D316" s="93"/>
      <c r="E316" s="99"/>
      <c r="F316" s="12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12"/>
    </row>
    <row r="317" spans="1:197" ht="11.1" hidden="1" customHeight="1" x14ac:dyDescent="0.2">
      <c r="A317" s="145"/>
      <c r="B317" s="145"/>
      <c r="C317" s="37"/>
      <c r="D317" s="93" t="str">
        <f>IF(cronomes&lt;=8,"D","")</f>
        <v/>
      </c>
      <c r="E317" s="99"/>
      <c r="F317" s="39"/>
      <c r="G317" s="300" t="s">
        <v>651</v>
      </c>
      <c r="H317" s="300"/>
      <c r="I317" s="300"/>
      <c r="J317" s="300"/>
      <c r="K317" s="300"/>
      <c r="L317" s="300"/>
      <c r="M317" s="300"/>
      <c r="N317" s="300"/>
      <c r="O317" s="300"/>
      <c r="P317" s="300"/>
      <c r="Q317" s="300"/>
      <c r="R317" s="300"/>
      <c r="S317" s="300"/>
      <c r="T317" s="300"/>
      <c r="U317" s="300"/>
      <c r="V317" s="300"/>
      <c r="W317" s="300"/>
      <c r="X317" s="300"/>
      <c r="BD317" s="146"/>
      <c r="BE317" s="146"/>
      <c r="BF317" s="146"/>
      <c r="BG317" s="146"/>
      <c r="BH317" s="146"/>
      <c r="BI317" s="146"/>
      <c r="BJ317" s="146"/>
      <c r="BK317" s="146"/>
      <c r="BL317" s="146"/>
      <c r="BM317" s="146"/>
      <c r="BN317" s="146"/>
      <c r="BO317" s="146"/>
      <c r="BP317" s="146"/>
      <c r="BQ317" s="146"/>
      <c r="BR317" s="146"/>
    </row>
    <row r="318" spans="1:197" ht="11.1" hidden="1" customHeight="1" x14ac:dyDescent="0.2">
      <c r="A318" s="92"/>
      <c r="B318" s="92"/>
      <c r="C318" s="37"/>
      <c r="D318" s="93"/>
      <c r="E318" s="99"/>
      <c r="G318" s="57" t="s">
        <v>39</v>
      </c>
      <c r="H318" s="107" t="s">
        <v>40</v>
      </c>
      <c r="BD318" s="146"/>
      <c r="BE318" s="146"/>
      <c r="BF318" s="146"/>
      <c r="BG318" s="146"/>
      <c r="BH318" s="146"/>
      <c r="BI318" s="146"/>
      <c r="BJ318" s="146"/>
      <c r="BK318" s="146"/>
      <c r="BL318" s="146"/>
      <c r="BM318" s="146"/>
      <c r="BN318" s="146"/>
      <c r="BO318" s="146"/>
      <c r="BP318" s="146"/>
      <c r="BQ318" s="146"/>
      <c r="BR318" s="146"/>
    </row>
    <row r="319" spans="1:197" ht="3.95" hidden="1" customHeight="1" x14ac:dyDescent="0.2">
      <c r="A319" s="92"/>
      <c r="B319" s="92"/>
      <c r="C319" s="37"/>
      <c r="D319" s="93"/>
      <c r="E319" s="99"/>
    </row>
    <row r="320" spans="1:197" ht="11.1" hidden="1" customHeight="1" x14ac:dyDescent="0.2">
      <c r="A320" s="92"/>
      <c r="B320" s="92"/>
      <c r="C320" s="37"/>
      <c r="D320" s="93"/>
      <c r="E320" s="99"/>
      <c r="G320" s="55" t="s">
        <v>294</v>
      </c>
      <c r="H320" s="55"/>
      <c r="I320" s="55"/>
      <c r="J320" s="55"/>
      <c r="AE320" s="33"/>
      <c r="AF320" s="33"/>
      <c r="AG320" s="33"/>
      <c r="AH320" s="33"/>
      <c r="AI320" s="33"/>
      <c r="AK320" s="70"/>
      <c r="AL320" s="70"/>
      <c r="AM320" s="70"/>
      <c r="AN320" s="70"/>
      <c r="AO320" s="70"/>
      <c r="AP320" s="70"/>
      <c r="AQ320" s="70"/>
      <c r="AR320" s="70"/>
      <c r="AS320" s="70"/>
      <c r="AT320" s="70"/>
      <c r="AU320" s="70"/>
      <c r="AV320" s="70"/>
      <c r="AW320" s="70"/>
      <c r="AX320" s="70"/>
      <c r="AY320" s="70"/>
      <c r="AZ320" s="70"/>
      <c r="BC320" s="63"/>
      <c r="BD320" s="63"/>
      <c r="BE320" s="63"/>
      <c r="BF320" s="63"/>
      <c r="BG320" s="63"/>
      <c r="BH320" s="63"/>
      <c r="BI320" s="63"/>
      <c r="BJ320" s="63"/>
      <c r="BK320" s="63"/>
      <c r="BL320" s="63"/>
      <c r="BM320" s="63"/>
      <c r="BN320" s="63"/>
      <c r="BO320" s="63"/>
      <c r="BP320" s="63"/>
      <c r="BQ320" s="63"/>
      <c r="BR320" s="63"/>
      <c r="BV320" s="98"/>
      <c r="BW320" s="98"/>
      <c r="BX320" s="98"/>
      <c r="BY320" s="98"/>
      <c r="BZ320" s="98"/>
      <c r="CA320" s="98"/>
      <c r="CB320" s="98"/>
      <c r="CC320" s="98"/>
      <c r="CD320" s="98"/>
      <c r="CE320" s="98"/>
      <c r="CF320" s="98"/>
      <c r="CG320" s="98"/>
      <c r="CH320" s="98"/>
      <c r="CI320" s="98"/>
      <c r="CJ320" s="98"/>
      <c r="CK320" s="98"/>
      <c r="CL320" s="98"/>
      <c r="CM320" s="98"/>
      <c r="CN320" s="98"/>
      <c r="CO320" s="98"/>
      <c r="CP320" s="98"/>
      <c r="CQ320" s="98"/>
      <c r="CR320" s="98"/>
      <c r="CS320" s="98"/>
      <c r="CT320" s="98"/>
      <c r="CU320" s="98"/>
      <c r="CV320" s="98"/>
      <c r="CW320" s="98"/>
      <c r="CX320" s="98"/>
      <c r="CY320" s="98"/>
      <c r="CZ320" s="98"/>
      <c r="DA320" s="98"/>
      <c r="DB320" s="98"/>
      <c r="DC320" s="98"/>
      <c r="DD320" s="98"/>
      <c r="DE320" s="98"/>
      <c r="DF320" s="98"/>
      <c r="DG320" s="98"/>
      <c r="DH320" s="98"/>
      <c r="DI320" s="98"/>
      <c r="DJ320" s="98"/>
      <c r="DK320" s="98"/>
      <c r="DL320" s="98"/>
      <c r="DM320" s="98"/>
      <c r="DN320" s="98"/>
      <c r="DO320" s="98"/>
      <c r="DP320" s="98"/>
      <c r="DQ320" s="98"/>
      <c r="DR320" s="98"/>
      <c r="DS320" s="98"/>
      <c r="DT320" s="98"/>
      <c r="DU320" s="98"/>
      <c r="DV320" s="98"/>
      <c r="DW320" s="98"/>
      <c r="DX320" s="98"/>
      <c r="DY320" s="98"/>
      <c r="DZ320" s="98"/>
      <c r="EA320" s="98"/>
      <c r="EB320" s="98"/>
      <c r="EC320" s="98"/>
      <c r="ED320" s="98"/>
      <c r="EE320" s="98"/>
      <c r="EF320" s="98"/>
      <c r="EG320" s="98"/>
      <c r="EH320" s="98"/>
      <c r="EI320" s="98"/>
      <c r="EJ320" s="98"/>
      <c r="EK320" s="98"/>
      <c r="EL320" s="98"/>
      <c r="EM320" s="98"/>
      <c r="EN320" s="98"/>
      <c r="EO320" s="98"/>
      <c r="EP320" s="98"/>
      <c r="EQ320" s="98"/>
      <c r="ER320" s="98"/>
      <c r="ES320" s="98"/>
      <c r="ET320" s="98"/>
      <c r="EU320" s="98"/>
      <c r="EV320" s="98"/>
      <c r="EW320" s="98"/>
      <c r="EX320" s="98"/>
      <c r="EY320" s="98"/>
      <c r="EZ320" s="98"/>
      <c r="FA320" s="98"/>
      <c r="FB320" s="98"/>
      <c r="FC320" s="98"/>
      <c r="FD320" s="98"/>
      <c r="FE320" s="98"/>
      <c r="FF320" s="98"/>
      <c r="FG320" s="98"/>
      <c r="FH320" s="98"/>
      <c r="FI320" s="98"/>
      <c r="FJ320" s="98"/>
      <c r="FK320" s="98"/>
      <c r="FL320" s="98"/>
      <c r="FM320" s="98"/>
      <c r="FN320" s="98"/>
      <c r="FO320" s="98"/>
      <c r="FP320" s="98"/>
      <c r="FQ320" s="98"/>
      <c r="FR320" s="98"/>
      <c r="FS320" s="98"/>
      <c r="FT320" s="98"/>
      <c r="FU320" s="98"/>
      <c r="FV320" s="98"/>
      <c r="FW320" s="98"/>
      <c r="FX320" s="98"/>
      <c r="FY320" s="98"/>
      <c r="FZ320" s="98"/>
      <c r="GA320" s="98"/>
      <c r="GB320" s="98"/>
      <c r="GC320" s="98"/>
      <c r="GD320" s="98"/>
      <c r="GE320" s="98"/>
      <c r="GF320" s="98"/>
      <c r="GG320" s="98"/>
      <c r="GH320" s="98"/>
      <c r="GI320" s="98"/>
      <c r="GJ320" s="98"/>
      <c r="GK320" s="98"/>
      <c r="GL320" s="98"/>
      <c r="GM320" s="98"/>
      <c r="GN320" s="98"/>
      <c r="GO320" s="98"/>
    </row>
    <row r="321" spans="1:197" ht="11.1" hidden="1" customHeight="1" x14ac:dyDescent="0.2">
      <c r="A321" s="92"/>
      <c r="B321" s="92"/>
      <c r="C321" s="37"/>
      <c r="D321" s="93"/>
      <c r="E321" s="99"/>
      <c r="G321" s="56" t="s">
        <v>295</v>
      </c>
      <c r="H321" s="55" t="s">
        <v>296</v>
      </c>
      <c r="I321" s="55"/>
      <c r="J321" s="55"/>
      <c r="AK321" s="70"/>
      <c r="AL321" s="70"/>
      <c r="AM321" s="70"/>
      <c r="AN321" s="70"/>
      <c r="AO321" s="70"/>
      <c r="AP321" s="70"/>
      <c r="AQ321" s="70"/>
      <c r="AR321" s="70"/>
      <c r="AS321" s="70"/>
      <c r="AT321" s="70"/>
      <c r="AU321" s="70"/>
      <c r="AV321" s="70"/>
      <c r="AW321" s="70"/>
      <c r="AX321" s="70"/>
      <c r="AY321" s="70"/>
      <c r="AZ321" s="70"/>
      <c r="BC321" s="58" t="s">
        <v>43</v>
      </c>
      <c r="BD321" s="531" t="s">
        <v>298</v>
      </c>
      <c r="BE321" s="532"/>
      <c r="BF321" s="532"/>
      <c r="BG321" s="532"/>
      <c r="BH321" s="532"/>
      <c r="BI321" s="532"/>
      <c r="BJ321" s="532"/>
      <c r="BK321" s="532"/>
      <c r="BL321" s="532"/>
      <c r="BM321" s="532"/>
      <c r="BN321" s="532"/>
      <c r="BO321" s="532"/>
      <c r="BP321" s="532"/>
      <c r="BQ321" s="532"/>
      <c r="BR321" s="532"/>
      <c r="BV321" s="98"/>
      <c r="BW321" s="98"/>
      <c r="BX321" s="98"/>
      <c r="BY321" s="98"/>
      <c r="BZ321" s="98"/>
      <c r="CA321" s="98"/>
      <c r="CB321" s="98"/>
      <c r="CC321" s="98"/>
      <c r="CD321" s="98"/>
      <c r="CE321" s="98"/>
      <c r="CF321" s="98"/>
      <c r="CG321" s="98"/>
      <c r="CH321" s="98"/>
      <c r="CI321" s="98"/>
      <c r="CJ321" s="98"/>
      <c r="CK321" s="98"/>
      <c r="CL321" s="98"/>
      <c r="CM321" s="98"/>
      <c r="CN321" s="98"/>
      <c r="CO321" s="98"/>
      <c r="CP321" s="98"/>
      <c r="CQ321" s="98"/>
      <c r="CR321" s="98"/>
      <c r="CS321" s="98"/>
      <c r="CT321" s="98"/>
      <c r="CU321" s="98"/>
      <c r="CV321" s="98"/>
      <c r="CW321" s="98"/>
      <c r="CX321" s="98"/>
      <c r="CY321" s="98"/>
      <c r="CZ321" s="98"/>
      <c r="DA321" s="98"/>
      <c r="DB321" s="98"/>
      <c r="DC321" s="98"/>
      <c r="DD321" s="98"/>
      <c r="DE321" s="98"/>
      <c r="DF321" s="98"/>
      <c r="DG321" s="98"/>
      <c r="DH321" s="98"/>
      <c r="DI321" s="98"/>
      <c r="DJ321" s="98"/>
      <c r="DK321" s="98"/>
      <c r="DL321" s="98"/>
      <c r="DM321" s="98"/>
      <c r="DN321" s="98"/>
      <c r="DO321" s="98"/>
      <c r="DP321" s="98"/>
      <c r="DQ321" s="98"/>
      <c r="DR321" s="98"/>
      <c r="DS321" s="98"/>
      <c r="DT321" s="98"/>
      <c r="DU321" s="98"/>
      <c r="DV321" s="98"/>
      <c r="DW321" s="98"/>
      <c r="DX321" s="98"/>
      <c r="DY321" s="98"/>
      <c r="DZ321" s="98"/>
      <c r="EA321" s="98"/>
      <c r="EB321" s="98"/>
      <c r="EC321" s="98"/>
      <c r="ED321" s="98"/>
      <c r="EE321" s="98"/>
      <c r="EF321" s="98"/>
      <c r="EG321" s="98"/>
      <c r="EH321" s="98"/>
      <c r="EI321" s="98"/>
      <c r="EJ321" s="98"/>
      <c r="EK321" s="98"/>
      <c r="EL321" s="98"/>
      <c r="EM321" s="98"/>
      <c r="EN321" s="98"/>
      <c r="EO321" s="98"/>
      <c r="EP321" s="98"/>
      <c r="EQ321" s="98"/>
      <c r="ER321" s="98"/>
      <c r="ES321" s="98"/>
      <c r="ET321" s="98"/>
      <c r="EU321" s="98"/>
      <c r="EV321" s="98"/>
      <c r="EW321" s="98"/>
      <c r="EX321" s="98"/>
      <c r="EY321" s="98"/>
      <c r="EZ321" s="98"/>
      <c r="FA321" s="98"/>
      <c r="FB321" s="98"/>
      <c r="FC321" s="98"/>
      <c r="FD321" s="98"/>
      <c r="FE321" s="98"/>
      <c r="FF321" s="98"/>
      <c r="FG321" s="98"/>
      <c r="FH321" s="98"/>
      <c r="FI321" s="98"/>
      <c r="FJ321" s="98"/>
      <c r="FK321" s="98"/>
      <c r="FL321" s="98"/>
      <c r="FM321" s="98"/>
      <c r="FN321" s="98"/>
      <c r="FO321" s="98"/>
      <c r="FP321" s="98"/>
      <c r="FQ321" s="98"/>
      <c r="FR321" s="98"/>
      <c r="FS321" s="98"/>
      <c r="FT321" s="98"/>
      <c r="FU321" s="98"/>
      <c r="FV321" s="98"/>
      <c r="FW321" s="98"/>
      <c r="FX321" s="98"/>
      <c r="FY321" s="98"/>
      <c r="FZ321" s="98"/>
      <c r="GA321" s="98"/>
      <c r="GB321" s="98"/>
      <c r="GC321" s="98"/>
      <c r="GD321" s="98"/>
      <c r="GE321" s="98"/>
      <c r="GF321" s="98"/>
      <c r="GG321" s="98"/>
      <c r="GH321" s="98"/>
      <c r="GI321" s="98"/>
      <c r="GJ321" s="98"/>
      <c r="GK321" s="98"/>
      <c r="GL321" s="98"/>
      <c r="GM321" s="98"/>
      <c r="GN321" s="98"/>
      <c r="GO321" s="98"/>
    </row>
    <row r="322" spans="1:197" ht="11.1" hidden="1" customHeight="1" x14ac:dyDescent="0.2">
      <c r="A322" s="92"/>
      <c r="B322" s="92"/>
      <c r="C322" s="37"/>
      <c r="D322" s="93"/>
      <c r="E322" s="99"/>
      <c r="G322" s="56" t="s">
        <v>295</v>
      </c>
      <c r="H322" s="55" t="s">
        <v>297</v>
      </c>
      <c r="I322" s="55"/>
      <c r="J322" s="55"/>
      <c r="AK322" s="70"/>
      <c r="AL322" s="70"/>
      <c r="AM322" s="70"/>
      <c r="AN322" s="70"/>
      <c r="AO322" s="70"/>
      <c r="AP322" s="70"/>
      <c r="AQ322" s="70"/>
      <c r="AR322" s="70"/>
      <c r="AS322" s="70"/>
      <c r="AT322" s="70"/>
      <c r="AU322" s="70"/>
      <c r="AV322" s="70"/>
      <c r="AW322" s="70"/>
      <c r="AX322" s="70"/>
      <c r="AY322" s="70"/>
      <c r="AZ322" s="70"/>
      <c r="BC322" s="106" t="s">
        <v>41</v>
      </c>
      <c r="BD322" s="262" t="str">
        <f>AN42</f>
        <v>TIAGO FERREIRA DA SILVA</v>
      </c>
      <c r="BE322" s="262"/>
      <c r="BF322" s="262"/>
      <c r="BG322" s="262"/>
      <c r="BH322" s="262"/>
      <c r="BI322" s="262"/>
      <c r="BJ322" s="262"/>
      <c r="BK322" s="262"/>
      <c r="BL322" s="262"/>
      <c r="BM322" s="262"/>
      <c r="BN322" s="262"/>
      <c r="BO322" s="262"/>
      <c r="BP322" s="262"/>
      <c r="BQ322" s="262"/>
      <c r="BR322" s="262"/>
      <c r="BV322" s="98"/>
      <c r="BW322" s="98"/>
      <c r="BX322" s="98"/>
      <c r="BY322" s="98"/>
      <c r="BZ322" s="98"/>
      <c r="CA322" s="98"/>
      <c r="CB322" s="98"/>
      <c r="CC322" s="98"/>
      <c r="CD322" s="98"/>
      <c r="CE322" s="98"/>
      <c r="CF322" s="98"/>
      <c r="CG322" s="98"/>
      <c r="CH322" s="98"/>
      <c r="CI322" s="98"/>
      <c r="CJ322" s="98"/>
      <c r="CK322" s="98"/>
      <c r="CL322" s="98"/>
      <c r="CM322" s="98"/>
      <c r="CN322" s="98"/>
      <c r="CO322" s="98"/>
      <c r="CP322" s="98"/>
      <c r="CQ322" s="98"/>
      <c r="CR322" s="98"/>
      <c r="CS322" s="98"/>
      <c r="CT322" s="98"/>
      <c r="CU322" s="98"/>
      <c r="CV322" s="98"/>
      <c r="CW322" s="98"/>
      <c r="CX322" s="98"/>
      <c r="CY322" s="98"/>
      <c r="CZ322" s="98"/>
      <c r="DA322" s="98"/>
      <c r="DB322" s="98"/>
      <c r="DC322" s="98"/>
      <c r="DD322" s="98"/>
      <c r="DE322" s="98"/>
      <c r="DF322" s="98"/>
      <c r="DG322" s="98"/>
      <c r="DH322" s="98"/>
      <c r="DI322" s="98"/>
      <c r="DJ322" s="98"/>
      <c r="DK322" s="98"/>
      <c r="DL322" s="98"/>
      <c r="DM322" s="98"/>
      <c r="DN322" s="98"/>
      <c r="DO322" s="98"/>
      <c r="DP322" s="98"/>
      <c r="DQ322" s="98"/>
      <c r="DR322" s="98"/>
      <c r="DS322" s="98"/>
      <c r="DT322" s="98"/>
      <c r="DU322" s="98"/>
      <c r="DV322" s="98"/>
      <c r="DW322" s="98"/>
      <c r="DX322" s="98"/>
      <c r="DY322" s="98"/>
      <c r="DZ322" s="98"/>
      <c r="EA322" s="98"/>
      <c r="EB322" s="98"/>
      <c r="EC322" s="98"/>
      <c r="ED322" s="98"/>
      <c r="EE322" s="98"/>
      <c r="EF322" s="98"/>
      <c r="EG322" s="98"/>
      <c r="EH322" s="98"/>
      <c r="EI322" s="98"/>
      <c r="EJ322" s="98"/>
      <c r="EK322" s="98"/>
      <c r="EL322" s="98"/>
      <c r="EM322" s="98"/>
      <c r="EN322" s="98"/>
      <c r="EO322" s="98"/>
      <c r="EP322" s="98"/>
      <c r="EQ322" s="98"/>
      <c r="ER322" s="98"/>
      <c r="ES322" s="98"/>
      <c r="ET322" s="98"/>
      <c r="EU322" s="98"/>
      <c r="EV322" s="98"/>
      <c r="EW322" s="98"/>
      <c r="EX322" s="98"/>
      <c r="EY322" s="98"/>
      <c r="EZ322" s="98"/>
      <c r="FA322" s="98"/>
      <c r="FB322" s="98"/>
      <c r="FC322" s="98"/>
      <c r="FD322" s="98"/>
      <c r="FE322" s="98"/>
      <c r="FF322" s="98"/>
      <c r="FG322" s="98"/>
      <c r="FH322" s="98"/>
      <c r="FI322" s="98"/>
      <c r="FJ322" s="98"/>
      <c r="FK322" s="98"/>
      <c r="FL322" s="98"/>
      <c r="FM322" s="98"/>
      <c r="FN322" s="98"/>
      <c r="FO322" s="98"/>
      <c r="FP322" s="98"/>
      <c r="FQ322" s="98"/>
      <c r="FR322" s="98"/>
      <c r="FS322" s="98"/>
      <c r="FT322" s="98"/>
      <c r="FU322" s="98"/>
      <c r="FV322" s="98"/>
      <c r="FW322" s="98"/>
      <c r="FX322" s="98"/>
      <c r="FY322" s="98"/>
      <c r="FZ322" s="98"/>
      <c r="GA322" s="98"/>
      <c r="GB322" s="98"/>
      <c r="GC322" s="98"/>
      <c r="GD322" s="98"/>
      <c r="GE322" s="98"/>
      <c r="GF322" s="98"/>
      <c r="GG322" s="98"/>
      <c r="GH322" s="98"/>
      <c r="GI322" s="98"/>
      <c r="GJ322" s="98"/>
      <c r="GK322" s="98"/>
      <c r="GL322" s="98"/>
      <c r="GM322" s="98"/>
      <c r="GN322" s="98"/>
      <c r="GO322" s="98"/>
    </row>
    <row r="323" spans="1:197" ht="11.1" hidden="1" customHeight="1" x14ac:dyDescent="0.2">
      <c r="A323" s="92"/>
      <c r="B323" s="92"/>
      <c r="C323" s="37"/>
      <c r="D323" s="93"/>
      <c r="E323" s="99"/>
      <c r="G323" s="55"/>
      <c r="H323" s="55"/>
      <c r="I323" s="55" t="s">
        <v>322</v>
      </c>
      <c r="J323" s="55"/>
      <c r="AK323" s="70"/>
      <c r="AL323" s="70"/>
      <c r="AM323" s="70"/>
      <c r="AN323" s="70"/>
      <c r="AO323" s="70"/>
      <c r="AP323" s="70"/>
      <c r="AQ323" s="70"/>
      <c r="AR323" s="70"/>
      <c r="AS323" s="70"/>
      <c r="AT323" s="70"/>
      <c r="AU323" s="70"/>
      <c r="AV323" s="70"/>
      <c r="AW323" s="70"/>
      <c r="AX323" s="70"/>
      <c r="AY323" s="70"/>
      <c r="AZ323" s="70"/>
      <c r="BC323" s="106" t="s">
        <v>42</v>
      </c>
      <c r="BD323" s="260" t="str">
        <f>BF42</f>
        <v>363.171.228-65</v>
      </c>
      <c r="BE323" s="261"/>
      <c r="BF323" s="261"/>
      <c r="BG323" s="261"/>
      <c r="BH323" s="261"/>
      <c r="BI323" s="261"/>
      <c r="BJ323" s="261"/>
      <c r="BK323" s="261"/>
      <c r="BL323" s="261"/>
      <c r="BM323" s="261"/>
      <c r="BN323" s="261"/>
      <c r="BO323" s="261"/>
      <c r="BP323" s="261"/>
      <c r="BQ323" s="261"/>
      <c r="BR323" s="261"/>
      <c r="BV323" s="48"/>
      <c r="BW323" s="48"/>
      <c r="BX323" s="48"/>
      <c r="BY323" s="48"/>
      <c r="BZ323" s="48"/>
      <c r="CA323" s="48"/>
      <c r="CB323" s="48"/>
      <c r="CC323" s="48"/>
      <c r="CD323" s="48"/>
      <c r="CE323" s="48"/>
      <c r="CF323" s="48"/>
      <c r="CG323" s="48"/>
      <c r="CH323" s="48"/>
      <c r="CI323" s="48"/>
      <c r="CJ323" s="48"/>
      <c r="CK323" s="48"/>
      <c r="CL323" s="48"/>
      <c r="CM323" s="48"/>
      <c r="CN323" s="48"/>
      <c r="CO323" s="48"/>
      <c r="CP323" s="48"/>
      <c r="CQ323" s="48"/>
      <c r="CR323" s="48"/>
      <c r="CS323" s="48"/>
      <c r="CT323" s="48"/>
      <c r="CU323" s="48"/>
      <c r="CV323" s="48"/>
      <c r="CW323" s="48"/>
      <c r="CX323" s="48"/>
      <c r="CY323" s="48"/>
      <c r="CZ323" s="48"/>
      <c r="DA323" s="48"/>
      <c r="DB323" s="48"/>
      <c r="DC323" s="48"/>
      <c r="DD323" s="48"/>
      <c r="DE323" s="48"/>
      <c r="DF323" s="48"/>
      <c r="DG323" s="48"/>
      <c r="DH323" s="48"/>
      <c r="DI323" s="48"/>
      <c r="DJ323" s="48"/>
      <c r="DK323" s="48"/>
      <c r="DL323" s="48"/>
      <c r="DM323" s="48"/>
      <c r="DN323" s="48"/>
      <c r="DO323" s="48"/>
      <c r="DP323" s="48"/>
      <c r="DQ323" s="48"/>
      <c r="DR323" s="48"/>
      <c r="DS323" s="48"/>
      <c r="DT323" s="48"/>
      <c r="DU323" s="48"/>
      <c r="DV323" s="48"/>
      <c r="DW323" s="48"/>
      <c r="DX323" s="48"/>
      <c r="DY323" s="48"/>
      <c r="DZ323" s="48"/>
      <c r="EA323" s="48"/>
      <c r="EB323" s="48"/>
      <c r="EC323" s="48"/>
      <c r="ED323" s="48"/>
      <c r="EE323" s="48"/>
      <c r="EF323" s="48"/>
      <c r="EG323" s="48"/>
      <c r="EH323" s="48"/>
      <c r="EI323" s="48"/>
      <c r="EJ323" s="48"/>
      <c r="EK323" s="48"/>
      <c r="EL323" s="48"/>
      <c r="EM323" s="48"/>
      <c r="EN323" s="48"/>
      <c r="EO323" s="48"/>
      <c r="EP323" s="48"/>
      <c r="EQ323" s="48"/>
      <c r="ER323" s="48"/>
      <c r="ES323" s="48"/>
      <c r="ET323" s="48"/>
      <c r="EU323" s="48"/>
      <c r="EV323" s="48"/>
      <c r="EW323" s="48"/>
      <c r="EX323" s="48"/>
      <c r="EY323" s="48"/>
      <c r="EZ323" s="48"/>
      <c r="FA323" s="48"/>
      <c r="FB323" s="48"/>
      <c r="FC323" s="48"/>
      <c r="FD323" s="48"/>
      <c r="FE323" s="48"/>
      <c r="FF323" s="48"/>
      <c r="FG323" s="48"/>
      <c r="FH323" s="48"/>
      <c r="FI323" s="48"/>
      <c r="FJ323" s="48"/>
      <c r="FK323" s="48"/>
      <c r="FL323" s="48"/>
      <c r="FM323" s="48"/>
      <c r="FN323" s="48"/>
      <c r="FO323" s="48"/>
      <c r="FP323" s="48"/>
      <c r="FQ323" s="48"/>
      <c r="FR323" s="48"/>
      <c r="FS323" s="48"/>
      <c r="FT323" s="48"/>
      <c r="FU323" s="48"/>
      <c r="FV323" s="48"/>
      <c r="FW323" s="48"/>
      <c r="FX323" s="48"/>
      <c r="FY323" s="48"/>
      <c r="FZ323" s="48"/>
      <c r="GA323" s="48"/>
      <c r="GB323" s="48"/>
      <c r="GC323" s="48"/>
      <c r="GD323" s="48"/>
      <c r="GE323" s="48"/>
      <c r="GF323" s="48"/>
      <c r="GG323" s="48"/>
      <c r="GH323" s="48"/>
      <c r="GI323" s="48"/>
      <c r="GJ323" s="48"/>
      <c r="GK323" s="48"/>
      <c r="GL323" s="48"/>
      <c r="GM323" s="48"/>
      <c r="GN323" s="48"/>
      <c r="GO323" s="48"/>
    </row>
    <row r="324" spans="1:197" ht="11.1" hidden="1" customHeight="1" x14ac:dyDescent="0.2">
      <c r="A324" s="92"/>
      <c r="B324" s="92"/>
      <c r="C324" s="37"/>
      <c r="D324" s="93"/>
      <c r="E324" s="99"/>
      <c r="I324" s="55" t="s">
        <v>323</v>
      </c>
      <c r="AK324" s="70"/>
      <c r="AL324" s="70"/>
      <c r="AM324" s="70"/>
      <c r="AN324" s="70"/>
      <c r="AO324" s="70"/>
      <c r="AP324" s="70"/>
      <c r="AQ324" s="70"/>
      <c r="AR324" s="70"/>
      <c r="AS324" s="70"/>
      <c r="AT324" s="70"/>
      <c r="AU324" s="70"/>
      <c r="AV324" s="70"/>
      <c r="AW324" s="70"/>
      <c r="AX324" s="70"/>
      <c r="AY324" s="70"/>
      <c r="AZ324" s="70"/>
      <c r="BC324" s="106" t="s">
        <v>44</v>
      </c>
      <c r="BD324" s="259" t="str">
        <f>AX42 &amp; " - " &amp; BD42</f>
        <v>RNP: 36317122865 - SP</v>
      </c>
      <c r="BE324" s="259"/>
      <c r="BF324" s="259"/>
      <c r="BG324" s="259"/>
      <c r="BH324" s="259"/>
      <c r="BI324" s="259"/>
      <c r="BJ324" s="259"/>
      <c r="BK324" s="259"/>
      <c r="BL324" s="259"/>
      <c r="BM324" s="259"/>
      <c r="BN324" s="259"/>
      <c r="BO324" s="259"/>
      <c r="BP324" s="259"/>
      <c r="BQ324" s="259"/>
      <c r="BR324" s="259"/>
      <c r="BV324" s="48"/>
      <c r="BW324" s="48"/>
      <c r="BX324" s="48"/>
      <c r="BY324" s="48"/>
      <c r="BZ324" s="48"/>
      <c r="CA324" s="48"/>
      <c r="CB324" s="48"/>
      <c r="CC324" s="48"/>
      <c r="CD324" s="48"/>
      <c r="CE324" s="48"/>
      <c r="CF324" s="48"/>
      <c r="CG324" s="48"/>
      <c r="CH324" s="48"/>
      <c r="CI324" s="48"/>
      <c r="CJ324" s="48"/>
      <c r="CK324" s="48"/>
      <c r="CL324" s="48"/>
      <c r="CM324" s="48"/>
      <c r="CN324" s="48"/>
      <c r="CO324" s="48"/>
      <c r="CP324" s="48"/>
      <c r="CQ324" s="48"/>
      <c r="CR324" s="48"/>
      <c r="CS324" s="48"/>
      <c r="CT324" s="48"/>
      <c r="CU324" s="48"/>
      <c r="CV324" s="48"/>
      <c r="CW324" s="48"/>
      <c r="CX324" s="48"/>
      <c r="CY324" s="48"/>
      <c r="CZ324" s="48"/>
      <c r="DA324" s="48"/>
      <c r="DB324" s="48"/>
      <c r="DC324" s="48"/>
      <c r="DD324" s="48"/>
      <c r="DE324" s="48"/>
      <c r="DF324" s="48"/>
      <c r="DG324" s="48"/>
      <c r="DH324" s="48"/>
      <c r="DI324" s="48"/>
      <c r="DJ324" s="48"/>
      <c r="DK324" s="48"/>
      <c r="DL324" s="48"/>
      <c r="DM324" s="48"/>
      <c r="DN324" s="48"/>
      <c r="DO324" s="48"/>
      <c r="DP324" s="48"/>
      <c r="DQ324" s="48"/>
      <c r="DR324" s="48"/>
      <c r="DS324" s="48"/>
      <c r="DT324" s="48"/>
      <c r="DU324" s="48"/>
      <c r="DV324" s="48"/>
      <c r="DW324" s="48"/>
      <c r="DX324" s="48"/>
      <c r="DY324" s="48"/>
      <c r="DZ324" s="48"/>
      <c r="EA324" s="48"/>
      <c r="EB324" s="48"/>
      <c r="EC324" s="48"/>
      <c r="ED324" s="48"/>
      <c r="EE324" s="48"/>
      <c r="EF324" s="48"/>
      <c r="EG324" s="48"/>
      <c r="EH324" s="48"/>
      <c r="EI324" s="48"/>
      <c r="EJ324" s="48"/>
      <c r="EK324" s="48"/>
      <c r="EL324" s="48"/>
      <c r="EM324" s="48"/>
      <c r="EN324" s="48"/>
      <c r="EO324" s="48"/>
      <c r="EP324" s="48"/>
      <c r="EQ324" s="48"/>
      <c r="ER324" s="48"/>
      <c r="ES324" s="48"/>
      <c r="ET324" s="48"/>
      <c r="EU324" s="48"/>
      <c r="EV324" s="48"/>
      <c r="EW324" s="48"/>
      <c r="EX324" s="48"/>
      <c r="EY324" s="48"/>
      <c r="EZ324" s="48"/>
      <c r="FA324" s="48"/>
      <c r="FB324" s="48"/>
      <c r="FC324" s="48"/>
      <c r="FD324" s="48"/>
      <c r="FE324" s="48"/>
      <c r="FF324" s="48"/>
      <c r="FG324" s="48"/>
      <c r="FH324" s="48"/>
      <c r="FI324" s="48"/>
      <c r="FJ324" s="48"/>
      <c r="FK324" s="48"/>
      <c r="FL324" s="48"/>
      <c r="FM324" s="48"/>
      <c r="FN324" s="48"/>
      <c r="FO324" s="48"/>
      <c r="FP324" s="48"/>
      <c r="FQ324" s="48"/>
      <c r="FR324" s="48"/>
      <c r="FS324" s="48"/>
      <c r="FT324" s="48"/>
      <c r="FU324" s="48"/>
      <c r="FV324" s="48"/>
      <c r="FW324" s="48"/>
      <c r="FX324" s="48"/>
      <c r="FY324" s="48"/>
      <c r="FZ324" s="48"/>
      <c r="GA324" s="48"/>
      <c r="GB324" s="48"/>
      <c r="GC324" s="48"/>
      <c r="GD324" s="48"/>
      <c r="GE324" s="48"/>
      <c r="GF324" s="48"/>
      <c r="GG324" s="48"/>
      <c r="GH324" s="48"/>
      <c r="GI324" s="48"/>
      <c r="GJ324" s="48"/>
      <c r="GK324" s="48"/>
      <c r="GL324" s="48"/>
      <c r="GM324" s="48"/>
      <c r="GN324" s="48"/>
      <c r="GO324" s="48"/>
    </row>
    <row r="325" spans="1:197" ht="3.95" hidden="1" customHeight="1" x14ac:dyDescent="0.2">
      <c r="A325" s="92" t="s">
        <v>312</v>
      </c>
      <c r="B325" s="92" t="s">
        <v>312</v>
      </c>
      <c r="C325" s="93"/>
      <c r="D325" s="93"/>
      <c r="E325" s="99"/>
      <c r="F325" s="12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12"/>
      <c r="BV325" s="48"/>
      <c r="BW325" s="48"/>
      <c r="BX325" s="48"/>
      <c r="BY325" s="48"/>
      <c r="BZ325" s="48"/>
      <c r="CA325" s="48"/>
      <c r="CB325" s="48"/>
      <c r="CC325" s="48"/>
      <c r="CD325" s="48"/>
      <c r="CE325" s="48"/>
      <c r="CF325" s="48"/>
      <c r="CG325" s="48"/>
      <c r="CH325" s="48"/>
      <c r="CI325" s="48"/>
      <c r="CJ325" s="48"/>
      <c r="CK325" s="48"/>
      <c r="CL325" s="48"/>
      <c r="CM325" s="48"/>
      <c r="CN325" s="48"/>
      <c r="CO325" s="48"/>
      <c r="CP325" s="48"/>
      <c r="CQ325" s="48"/>
      <c r="CR325" s="48"/>
      <c r="CS325" s="48"/>
      <c r="CT325" s="48"/>
      <c r="CU325" s="48"/>
      <c r="CV325" s="48"/>
      <c r="CW325" s="48"/>
      <c r="CX325" s="48"/>
      <c r="CY325" s="48"/>
      <c r="CZ325" s="48"/>
      <c r="DA325" s="48"/>
      <c r="DB325" s="48"/>
      <c r="DC325" s="48"/>
      <c r="DD325" s="48"/>
      <c r="DE325" s="48"/>
      <c r="DF325" s="48"/>
      <c r="DG325" s="48"/>
      <c r="DH325" s="48"/>
      <c r="DI325" s="48"/>
      <c r="DJ325" s="48"/>
      <c r="DK325" s="48"/>
      <c r="DL325" s="48"/>
      <c r="DM325" s="48"/>
      <c r="DN325" s="48"/>
      <c r="DO325" s="48"/>
      <c r="DP325" s="48"/>
      <c r="DQ325" s="48"/>
      <c r="DR325" s="48"/>
      <c r="DS325" s="48"/>
      <c r="DT325" s="48"/>
      <c r="DU325" s="48"/>
      <c r="DV325" s="48"/>
      <c r="DW325" s="48"/>
      <c r="DX325" s="48"/>
      <c r="DY325" s="48"/>
      <c r="DZ325" s="48"/>
      <c r="EA325" s="48"/>
      <c r="EB325" s="48"/>
      <c r="EC325" s="48"/>
      <c r="ED325" s="48"/>
      <c r="EE325" s="48"/>
      <c r="EF325" s="48"/>
      <c r="EG325" s="48"/>
      <c r="EH325" s="48"/>
      <c r="EI325" s="48"/>
      <c r="EJ325" s="48"/>
      <c r="EK325" s="48"/>
      <c r="EL325" s="48"/>
      <c r="EM325" s="48"/>
      <c r="EN325" s="48"/>
      <c r="EO325" s="48"/>
      <c r="EP325" s="48"/>
      <c r="EQ325" s="48"/>
      <c r="ER325" s="48"/>
      <c r="ES325" s="48"/>
      <c r="ET325" s="48"/>
      <c r="EU325" s="48"/>
      <c r="EV325" s="48"/>
      <c r="EW325" s="48"/>
      <c r="EX325" s="48"/>
      <c r="EY325" s="48"/>
      <c r="EZ325" s="48"/>
      <c r="FA325" s="48"/>
      <c r="FB325" s="48"/>
      <c r="FC325" s="48"/>
      <c r="FD325" s="48"/>
      <c r="FE325" s="48"/>
      <c r="FF325" s="48"/>
      <c r="FG325" s="48"/>
      <c r="FH325" s="48"/>
      <c r="FI325" s="48"/>
      <c r="FJ325" s="48"/>
      <c r="FK325" s="48"/>
      <c r="FL325" s="48"/>
      <c r="FM325" s="48"/>
      <c r="FN325" s="48"/>
      <c r="FO325" s="48"/>
      <c r="FP325" s="48"/>
      <c r="FQ325" s="48"/>
      <c r="FR325" s="48"/>
      <c r="FS325" s="48"/>
      <c r="FT325" s="48"/>
      <c r="FU325" s="48"/>
      <c r="FV325" s="48"/>
      <c r="FW325" s="48"/>
      <c r="FX325" s="48"/>
      <c r="FY325" s="48"/>
      <c r="FZ325" s="48"/>
      <c r="GA325" s="48"/>
      <c r="GB325" s="48"/>
      <c r="GC325" s="48"/>
      <c r="GD325" s="48"/>
      <c r="GE325" s="48"/>
      <c r="GF325" s="48"/>
      <c r="GG325" s="48"/>
      <c r="GH325" s="48"/>
      <c r="GI325" s="48"/>
      <c r="GJ325" s="48"/>
      <c r="GK325" s="48"/>
      <c r="GL325" s="48"/>
      <c r="GM325" s="48"/>
      <c r="GN325" s="48"/>
      <c r="GO325" s="48"/>
    </row>
    <row r="326" spans="1:197" ht="3.95" customHeight="1" x14ac:dyDescent="0.2">
      <c r="A326" s="138" t="s">
        <v>313</v>
      </c>
      <c r="B326" s="138" t="s">
        <v>313</v>
      </c>
      <c r="C326" s="93"/>
      <c r="D326" s="93"/>
      <c r="E326" s="99"/>
      <c r="F326" s="12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12"/>
      <c r="BV326" s="48"/>
      <c r="BW326" s="48"/>
      <c r="BX326" s="48"/>
      <c r="BY326" s="48"/>
      <c r="BZ326" s="48"/>
      <c r="CA326" s="48"/>
      <c r="CB326" s="48"/>
      <c r="CC326" s="48"/>
      <c r="CD326" s="48"/>
      <c r="CE326" s="48"/>
      <c r="CF326" s="48"/>
      <c r="CG326" s="48"/>
      <c r="CH326" s="48"/>
      <c r="CI326" s="48"/>
      <c r="CJ326" s="48"/>
      <c r="CK326" s="48"/>
      <c r="CL326" s="48"/>
      <c r="CM326" s="48"/>
      <c r="CN326" s="48"/>
      <c r="CO326" s="48"/>
      <c r="CP326" s="48"/>
      <c r="CQ326" s="48"/>
      <c r="CR326" s="48"/>
      <c r="CS326" s="48"/>
      <c r="CT326" s="48"/>
      <c r="CU326" s="48"/>
      <c r="CV326" s="48"/>
      <c r="CW326" s="48"/>
      <c r="CX326" s="48"/>
      <c r="CY326" s="48"/>
      <c r="CZ326" s="48"/>
      <c r="DA326" s="48"/>
      <c r="DB326" s="48"/>
      <c r="DC326" s="48"/>
      <c r="DD326" s="48"/>
      <c r="DE326" s="48"/>
      <c r="DF326" s="48"/>
      <c r="DG326" s="48"/>
      <c r="DH326" s="48"/>
      <c r="DI326" s="48"/>
      <c r="DJ326" s="48"/>
      <c r="DK326" s="48"/>
      <c r="DL326" s="48"/>
      <c r="DM326" s="48"/>
      <c r="DN326" s="48"/>
      <c r="DO326" s="48"/>
      <c r="DP326" s="48"/>
      <c r="DQ326" s="48"/>
      <c r="DR326" s="48"/>
      <c r="DS326" s="48"/>
      <c r="DT326" s="48"/>
      <c r="DU326" s="48"/>
      <c r="DV326" s="48"/>
      <c r="DW326" s="48"/>
      <c r="DX326" s="48"/>
      <c r="DY326" s="48"/>
      <c r="DZ326" s="48"/>
      <c r="EA326" s="48"/>
      <c r="EB326" s="48"/>
      <c r="EC326" s="48"/>
      <c r="ED326" s="48"/>
      <c r="EE326" s="48"/>
      <c r="EF326" s="48"/>
      <c r="EG326" s="48"/>
      <c r="EH326" s="48"/>
      <c r="EI326" s="48"/>
      <c r="EJ326" s="48"/>
      <c r="EK326" s="48"/>
      <c r="EL326" s="48"/>
      <c r="EM326" s="48"/>
      <c r="EN326" s="48"/>
      <c r="EO326" s="48"/>
      <c r="EP326" s="48"/>
      <c r="EQ326" s="48"/>
      <c r="ER326" s="48"/>
      <c r="ES326" s="48"/>
      <c r="ET326" s="48"/>
      <c r="EU326" s="48"/>
      <c r="EV326" s="48"/>
      <c r="EW326" s="48"/>
      <c r="EX326" s="48"/>
      <c r="EY326" s="48"/>
      <c r="EZ326" s="48"/>
      <c r="FA326" s="48"/>
      <c r="FB326" s="48"/>
      <c r="FC326" s="48"/>
      <c r="FD326" s="48"/>
      <c r="FE326" s="48"/>
      <c r="FF326" s="48"/>
      <c r="FG326" s="48"/>
      <c r="FH326" s="48"/>
      <c r="FI326" s="48"/>
      <c r="FJ326" s="48"/>
      <c r="FK326" s="48"/>
      <c r="FL326" s="48"/>
      <c r="FM326" s="48"/>
      <c r="FN326" s="48"/>
      <c r="FO326" s="48"/>
      <c r="FP326" s="48"/>
      <c r="FQ326" s="48"/>
      <c r="FR326" s="48"/>
      <c r="FS326" s="48"/>
      <c r="FT326" s="48"/>
      <c r="FU326" s="48"/>
      <c r="FV326" s="48"/>
      <c r="FW326" s="48"/>
      <c r="FX326" s="48"/>
      <c r="FY326" s="48"/>
      <c r="FZ326" s="48"/>
      <c r="GA326" s="48"/>
      <c r="GB326" s="48"/>
      <c r="GC326" s="48"/>
      <c r="GD326" s="48"/>
      <c r="GE326" s="48"/>
      <c r="GF326" s="48"/>
      <c r="GG326" s="48"/>
      <c r="GH326" s="48"/>
      <c r="GI326" s="48"/>
      <c r="GJ326" s="48"/>
      <c r="GK326" s="48"/>
      <c r="GL326" s="48"/>
      <c r="GM326" s="48"/>
      <c r="GN326" s="48"/>
      <c r="GO326" s="48"/>
    </row>
    <row r="327" spans="1:197" s="98" customFormat="1" ht="11.1" customHeight="1" x14ac:dyDescent="0.2">
      <c r="A327" s="138"/>
      <c r="B327" s="138"/>
      <c r="C327" s="93"/>
      <c r="D327" s="93"/>
      <c r="E327" s="100"/>
      <c r="F327" s="101"/>
      <c r="G327" s="311" t="s">
        <v>118</v>
      </c>
      <c r="H327" s="311"/>
      <c r="I327" s="306" t="s">
        <v>267</v>
      </c>
      <c r="J327" s="306"/>
      <c r="K327" s="306"/>
      <c r="L327" s="306"/>
      <c r="M327" s="306"/>
      <c r="N327" s="306"/>
      <c r="O327" s="306"/>
      <c r="P327" s="306"/>
      <c r="Q327" s="306"/>
      <c r="R327" s="306"/>
      <c r="S327" s="306"/>
      <c r="T327" s="306"/>
      <c r="U327" s="306"/>
      <c r="V327" s="306"/>
      <c r="W327" s="306"/>
      <c r="X327" s="306"/>
      <c r="Y327" s="306"/>
      <c r="Z327" s="306" t="s">
        <v>268</v>
      </c>
      <c r="AA327" s="306"/>
      <c r="AB327" s="306"/>
      <c r="AC327" s="306"/>
      <c r="AD327" s="306"/>
      <c r="AE327" s="306"/>
      <c r="AF327" s="306"/>
      <c r="AG327" s="306"/>
      <c r="AH327" s="306"/>
      <c r="AI327" s="306"/>
      <c r="AJ327" s="308" t="s">
        <v>549</v>
      </c>
      <c r="AK327" s="308"/>
      <c r="AL327" s="308"/>
      <c r="AM327" s="310">
        <f>BO287+1</f>
        <v>9</v>
      </c>
      <c r="AN327" s="310"/>
      <c r="AO327" s="310"/>
      <c r="AP327" s="310"/>
      <c r="AQ327" s="310">
        <f>AM327+1</f>
        <v>10</v>
      </c>
      <c r="AR327" s="310"/>
      <c r="AS327" s="310"/>
      <c r="AT327" s="310"/>
      <c r="AU327" s="310">
        <f>AQ327+1</f>
        <v>11</v>
      </c>
      <c r="AV327" s="310"/>
      <c r="AW327" s="310"/>
      <c r="AX327" s="310"/>
      <c r="AY327" s="310">
        <f>AU327+1</f>
        <v>12</v>
      </c>
      <c r="AZ327" s="310"/>
      <c r="BA327" s="310"/>
      <c r="BB327" s="310"/>
      <c r="BC327" s="310">
        <f>AY327+1</f>
        <v>13</v>
      </c>
      <c r="BD327" s="310"/>
      <c r="BE327" s="310"/>
      <c r="BF327" s="310"/>
      <c r="BG327" s="310">
        <f>BC327+1</f>
        <v>14</v>
      </c>
      <c r="BH327" s="310"/>
      <c r="BI327" s="310"/>
      <c r="BJ327" s="310"/>
      <c r="BK327" s="310">
        <f>BG327+1</f>
        <v>15</v>
      </c>
      <c r="BL327" s="310"/>
      <c r="BM327" s="310"/>
      <c r="BN327" s="310"/>
      <c r="BO327" s="310">
        <f>BK327+1</f>
        <v>16</v>
      </c>
      <c r="BP327" s="310"/>
      <c r="BQ327" s="310"/>
      <c r="BR327" s="310"/>
      <c r="BS327" s="35"/>
      <c r="BT327" s="35"/>
      <c r="BU327" s="44"/>
      <c r="BV327" s="48"/>
      <c r="BW327" s="48"/>
      <c r="BX327" s="48"/>
      <c r="BY327" s="48"/>
      <c r="BZ327" s="48"/>
      <c r="CA327" s="48"/>
      <c r="CB327" s="48"/>
      <c r="CC327" s="48"/>
      <c r="CD327" s="48"/>
      <c r="CE327" s="48"/>
      <c r="CF327" s="48"/>
      <c r="CG327" s="48"/>
      <c r="CH327" s="48"/>
      <c r="CI327" s="48"/>
      <c r="CJ327" s="48"/>
      <c r="CK327" s="48"/>
      <c r="CL327" s="48"/>
      <c r="CM327" s="48"/>
      <c r="CN327" s="48"/>
      <c r="CO327" s="48"/>
      <c r="CP327" s="48"/>
      <c r="CQ327" s="48"/>
      <c r="CR327" s="48"/>
      <c r="CS327" s="48"/>
      <c r="CT327" s="48"/>
      <c r="CU327" s="48"/>
      <c r="CV327" s="48"/>
      <c r="CW327" s="48"/>
      <c r="CX327" s="48"/>
      <c r="CY327" s="48"/>
      <c r="CZ327" s="48"/>
      <c r="DA327" s="48"/>
      <c r="DB327" s="48"/>
      <c r="DC327" s="48"/>
      <c r="DD327" s="48"/>
      <c r="DE327" s="48"/>
      <c r="DF327" s="48"/>
      <c r="DG327" s="48"/>
      <c r="DH327" s="48"/>
      <c r="DI327" s="48"/>
      <c r="DJ327" s="48"/>
      <c r="DK327" s="48"/>
      <c r="DL327" s="48"/>
      <c r="DM327" s="48"/>
      <c r="DN327" s="48"/>
      <c r="DO327" s="48"/>
      <c r="DP327" s="48"/>
      <c r="DQ327" s="48"/>
      <c r="DR327" s="48"/>
      <c r="DS327" s="48"/>
      <c r="DT327" s="48"/>
      <c r="DU327" s="48"/>
      <c r="DV327" s="48"/>
      <c r="DW327" s="48"/>
      <c r="DX327" s="48"/>
      <c r="DY327" s="48"/>
      <c r="DZ327" s="48"/>
      <c r="EA327" s="48"/>
      <c r="EB327" s="48"/>
      <c r="EC327" s="48"/>
      <c r="ED327" s="48"/>
      <c r="EE327" s="48"/>
      <c r="EF327" s="48"/>
      <c r="EG327" s="48"/>
      <c r="EH327" s="48"/>
      <c r="EI327" s="48"/>
      <c r="EJ327" s="48"/>
      <c r="EK327" s="48"/>
      <c r="EL327" s="48"/>
      <c r="EM327" s="48"/>
      <c r="EN327" s="48"/>
      <c r="EO327" s="48"/>
      <c r="EP327" s="48"/>
      <c r="EQ327" s="48"/>
      <c r="ER327" s="48"/>
      <c r="ES327" s="48"/>
      <c r="ET327" s="48"/>
      <c r="EU327" s="48"/>
      <c r="EV327" s="48"/>
      <c r="EW327" s="48"/>
      <c r="EX327" s="48"/>
      <c r="EY327" s="48"/>
      <c r="EZ327" s="48"/>
      <c r="FA327" s="48"/>
      <c r="FB327" s="48"/>
      <c r="FC327" s="48"/>
      <c r="FD327" s="48"/>
      <c r="FE327" s="48"/>
      <c r="FF327" s="48"/>
      <c r="FG327" s="48"/>
      <c r="FH327" s="48"/>
      <c r="FI327" s="48"/>
      <c r="FJ327" s="48"/>
      <c r="FK327" s="48"/>
      <c r="FL327" s="48"/>
      <c r="FM327" s="48"/>
      <c r="FN327" s="48"/>
      <c r="FO327" s="48"/>
      <c r="FP327" s="48"/>
      <c r="FQ327" s="48"/>
      <c r="FR327" s="48"/>
      <c r="FS327" s="48"/>
      <c r="FT327" s="48"/>
      <c r="FU327" s="48"/>
      <c r="FV327" s="48"/>
      <c r="FW327" s="48"/>
      <c r="FX327" s="48"/>
      <c r="FY327" s="48"/>
      <c r="FZ327" s="48"/>
      <c r="GA327" s="48"/>
      <c r="GB327" s="48"/>
      <c r="GC327" s="48"/>
      <c r="GD327" s="48"/>
      <c r="GE327" s="48"/>
      <c r="GF327" s="48"/>
      <c r="GG327" s="48"/>
      <c r="GH327" s="48"/>
      <c r="GI327" s="48"/>
      <c r="GJ327" s="48"/>
      <c r="GK327" s="48"/>
      <c r="GL327" s="48"/>
      <c r="GM327" s="48"/>
      <c r="GN327" s="48"/>
      <c r="GO327" s="48"/>
    </row>
    <row r="328" spans="1:197" s="98" customFormat="1" ht="11.1" customHeight="1" x14ac:dyDescent="0.2">
      <c r="A328" s="138"/>
      <c r="B328" s="138"/>
      <c r="C328" s="93"/>
      <c r="D328" s="93"/>
      <c r="E328" s="100"/>
      <c r="F328" s="102"/>
      <c r="G328" s="312"/>
      <c r="H328" s="312"/>
      <c r="I328" s="307"/>
      <c r="J328" s="307"/>
      <c r="K328" s="307"/>
      <c r="L328" s="307"/>
      <c r="M328" s="307"/>
      <c r="N328" s="307"/>
      <c r="O328" s="307"/>
      <c r="P328" s="307"/>
      <c r="Q328" s="307"/>
      <c r="R328" s="307"/>
      <c r="S328" s="307"/>
      <c r="T328" s="307"/>
      <c r="U328" s="307"/>
      <c r="V328" s="307"/>
      <c r="W328" s="307"/>
      <c r="X328" s="307"/>
      <c r="Y328" s="307"/>
      <c r="Z328" s="307"/>
      <c r="AA328" s="307"/>
      <c r="AB328" s="307"/>
      <c r="AC328" s="307"/>
      <c r="AD328" s="307"/>
      <c r="AE328" s="307"/>
      <c r="AF328" s="307"/>
      <c r="AG328" s="307"/>
      <c r="AH328" s="307"/>
      <c r="AI328" s="307"/>
      <c r="AJ328" s="309"/>
      <c r="AK328" s="309"/>
      <c r="AL328" s="309"/>
      <c r="AM328" s="302" t="s">
        <v>269</v>
      </c>
      <c r="AN328" s="302"/>
      <c r="AO328" s="302" t="s">
        <v>270</v>
      </c>
      <c r="AP328" s="302"/>
      <c r="AQ328" s="302" t="str">
        <f>AM328</f>
        <v xml:space="preserve"> Sp*</v>
      </c>
      <c r="AR328" s="302"/>
      <c r="AS328" s="302" t="str">
        <f>AO328</f>
        <v>Ac*</v>
      </c>
      <c r="AT328" s="302"/>
      <c r="AU328" s="302" t="str">
        <f>AQ328</f>
        <v xml:space="preserve"> Sp*</v>
      </c>
      <c r="AV328" s="302"/>
      <c r="AW328" s="302" t="str">
        <f>AS328</f>
        <v>Ac*</v>
      </c>
      <c r="AX328" s="302"/>
      <c r="AY328" s="302" t="str">
        <f>AU328</f>
        <v xml:space="preserve"> Sp*</v>
      </c>
      <c r="AZ328" s="302"/>
      <c r="BA328" s="302" t="str">
        <f>AW328</f>
        <v>Ac*</v>
      </c>
      <c r="BB328" s="302"/>
      <c r="BC328" s="302" t="str">
        <f>AY328</f>
        <v xml:space="preserve"> Sp*</v>
      </c>
      <c r="BD328" s="302"/>
      <c r="BE328" s="302" t="str">
        <f>BA328</f>
        <v>Ac*</v>
      </c>
      <c r="BF328" s="302"/>
      <c r="BG328" s="302" t="str">
        <f>BC328</f>
        <v xml:space="preserve"> Sp*</v>
      </c>
      <c r="BH328" s="302"/>
      <c r="BI328" s="302" t="str">
        <f>BE328</f>
        <v>Ac*</v>
      </c>
      <c r="BJ328" s="302"/>
      <c r="BK328" s="302" t="str">
        <f>BG328</f>
        <v xml:space="preserve"> Sp*</v>
      </c>
      <c r="BL328" s="302"/>
      <c r="BM328" s="302" t="str">
        <f>BI328</f>
        <v>Ac*</v>
      </c>
      <c r="BN328" s="302"/>
      <c r="BO328" s="302" t="str">
        <f>BK328</f>
        <v xml:space="preserve"> Sp*</v>
      </c>
      <c r="BP328" s="302"/>
      <c r="BQ328" s="302" t="str">
        <f>BM328</f>
        <v>Ac*</v>
      </c>
      <c r="BR328" s="302"/>
      <c r="BS328" s="35"/>
      <c r="BT328" s="35"/>
      <c r="BU328" s="44"/>
      <c r="BV328" s="48"/>
      <c r="BW328" s="48"/>
      <c r="BX328" s="48"/>
      <c r="BY328" s="48"/>
      <c r="BZ328" s="48"/>
      <c r="CA328" s="48"/>
      <c r="CB328" s="48"/>
      <c r="CC328" s="48"/>
      <c r="CD328" s="48"/>
      <c r="CE328" s="48"/>
      <c r="CF328" s="48"/>
      <c r="CG328" s="48"/>
      <c r="CH328" s="48"/>
      <c r="CI328" s="48"/>
      <c r="CJ328" s="48"/>
      <c r="CK328" s="48"/>
      <c r="CL328" s="48"/>
      <c r="CM328" s="48"/>
      <c r="CN328" s="48"/>
      <c r="CO328" s="48"/>
      <c r="CP328" s="48"/>
      <c r="CQ328" s="48"/>
      <c r="CR328" s="48"/>
      <c r="CS328" s="48"/>
      <c r="CT328" s="48"/>
      <c r="CU328" s="48"/>
      <c r="CV328" s="48"/>
      <c r="CW328" s="48"/>
      <c r="CX328" s="48"/>
      <c r="CY328" s="48"/>
      <c r="CZ328" s="48"/>
      <c r="DA328" s="48"/>
      <c r="DB328" s="48"/>
      <c r="DC328" s="48"/>
      <c r="DD328" s="48"/>
      <c r="DE328" s="48"/>
      <c r="DF328" s="48"/>
      <c r="DG328" s="48"/>
      <c r="DH328" s="48"/>
      <c r="DI328" s="48"/>
      <c r="DJ328" s="48"/>
      <c r="DK328" s="48"/>
      <c r="DL328" s="48"/>
      <c r="DM328" s="48"/>
      <c r="DN328" s="48"/>
      <c r="DO328" s="48"/>
      <c r="DP328" s="48"/>
      <c r="DQ328" s="48"/>
      <c r="DR328" s="48"/>
      <c r="DS328" s="48"/>
      <c r="DT328" s="48"/>
      <c r="DU328" s="48"/>
      <c r="DV328" s="48"/>
      <c r="DW328" s="48"/>
      <c r="DX328" s="48"/>
      <c r="DY328" s="48"/>
      <c r="DZ328" s="48"/>
      <c r="EA328" s="48"/>
      <c r="EB328" s="48"/>
      <c r="EC328" s="48"/>
      <c r="ED328" s="48"/>
      <c r="EE328" s="48"/>
      <c r="EF328" s="48"/>
      <c r="EG328" s="48"/>
      <c r="EH328" s="48"/>
      <c r="EI328" s="48"/>
      <c r="EJ328" s="48"/>
      <c r="EK328" s="48"/>
      <c r="EL328" s="48"/>
      <c r="EM328" s="48"/>
      <c r="EN328" s="48"/>
      <c r="EO328" s="48"/>
      <c r="EP328" s="48"/>
      <c r="EQ328" s="48"/>
      <c r="ER328" s="48"/>
      <c r="ES328" s="48"/>
      <c r="ET328" s="48"/>
      <c r="EU328" s="48"/>
      <c r="EV328" s="48"/>
      <c r="EW328" s="48"/>
      <c r="EX328" s="48"/>
      <c r="EY328" s="48"/>
      <c r="EZ328" s="48"/>
      <c r="FA328" s="48"/>
      <c r="FB328" s="48"/>
      <c r="FC328" s="48"/>
      <c r="FD328" s="48"/>
      <c r="FE328" s="48"/>
      <c r="FF328" s="48"/>
      <c r="FG328" s="48"/>
      <c r="FH328" s="48"/>
      <c r="FI328" s="48"/>
      <c r="FJ328" s="48"/>
      <c r="FK328" s="48"/>
      <c r="FL328" s="48"/>
      <c r="FM328" s="48"/>
      <c r="FN328" s="48"/>
      <c r="FO328" s="48"/>
      <c r="FP328" s="48"/>
      <c r="FQ328" s="48"/>
      <c r="FR328" s="48"/>
      <c r="FS328" s="48"/>
      <c r="FT328" s="48"/>
      <c r="FU328" s="48"/>
      <c r="FV328" s="48"/>
      <c r="FW328" s="48"/>
      <c r="FX328" s="48"/>
      <c r="FY328" s="48"/>
      <c r="FZ328" s="48"/>
      <c r="GA328" s="48"/>
      <c r="GB328" s="48"/>
      <c r="GC328" s="48"/>
      <c r="GD328" s="48"/>
      <c r="GE328" s="48"/>
      <c r="GF328" s="48"/>
      <c r="GG328" s="48"/>
      <c r="GH328" s="48"/>
      <c r="GI328" s="48"/>
      <c r="GJ328" s="48"/>
      <c r="GK328" s="48"/>
      <c r="GL328" s="48"/>
      <c r="GM328" s="48"/>
      <c r="GN328" s="48"/>
      <c r="GO328" s="48"/>
    </row>
    <row r="329" spans="1:197" s="98" customFormat="1" ht="11.1" customHeight="1" x14ac:dyDescent="0.2">
      <c r="A329" s="138"/>
      <c r="B329" s="138"/>
      <c r="C329" s="93"/>
      <c r="D329" s="93"/>
      <c r="E329" s="100"/>
      <c r="G329" s="312"/>
      <c r="H329" s="312"/>
      <c r="I329" s="307"/>
      <c r="J329" s="307"/>
      <c r="K329" s="307"/>
      <c r="L329" s="307"/>
      <c r="M329" s="307"/>
      <c r="N329" s="307"/>
      <c r="O329" s="307"/>
      <c r="P329" s="307"/>
      <c r="Q329" s="307"/>
      <c r="R329" s="307"/>
      <c r="S329" s="307"/>
      <c r="T329" s="307"/>
      <c r="U329" s="307"/>
      <c r="V329" s="307"/>
      <c r="W329" s="307"/>
      <c r="X329" s="307"/>
      <c r="Y329" s="307"/>
      <c r="Z329" s="304" t="s">
        <v>51</v>
      </c>
      <c r="AA329" s="304"/>
      <c r="AB329" s="304"/>
      <c r="AC329" s="304"/>
      <c r="AD329" s="304"/>
      <c r="AE329" s="304"/>
      <c r="AF329" s="304"/>
      <c r="AG329" s="305" t="s">
        <v>35</v>
      </c>
      <c r="AH329" s="305"/>
      <c r="AI329" s="305"/>
      <c r="AJ329" s="305" t="s">
        <v>35</v>
      </c>
      <c r="AK329" s="305"/>
      <c r="AL329" s="305"/>
      <c r="AM329" s="305" t="s">
        <v>35</v>
      </c>
      <c r="AN329" s="305"/>
      <c r="AO329" s="305" t="s">
        <v>35</v>
      </c>
      <c r="AP329" s="305"/>
      <c r="AQ329" s="301" t="str">
        <f>AM329</f>
        <v xml:space="preserve"> </v>
      </c>
      <c r="AR329" s="302"/>
      <c r="AS329" s="301" t="str">
        <f>AO329</f>
        <v xml:space="preserve"> </v>
      </c>
      <c r="AT329" s="302"/>
      <c r="AU329" s="301" t="str">
        <f>AQ329</f>
        <v xml:space="preserve"> </v>
      </c>
      <c r="AV329" s="302"/>
      <c r="AW329" s="301" t="str">
        <f>AS329</f>
        <v xml:space="preserve"> </v>
      </c>
      <c r="AX329" s="302"/>
      <c r="AY329" s="301" t="str">
        <f>AU329</f>
        <v xml:space="preserve"> </v>
      </c>
      <c r="AZ329" s="302"/>
      <c r="BA329" s="301" t="str">
        <f>AW329</f>
        <v xml:space="preserve"> </v>
      </c>
      <c r="BB329" s="302"/>
      <c r="BC329" s="301" t="str">
        <f>AY329</f>
        <v xml:space="preserve"> </v>
      </c>
      <c r="BD329" s="302"/>
      <c r="BE329" s="301" t="str">
        <f>BA329</f>
        <v xml:space="preserve"> </v>
      </c>
      <c r="BF329" s="302"/>
      <c r="BG329" s="301" t="str">
        <f>BC329</f>
        <v xml:space="preserve"> </v>
      </c>
      <c r="BH329" s="302"/>
      <c r="BI329" s="301" t="str">
        <f>BE329</f>
        <v xml:space="preserve"> </v>
      </c>
      <c r="BJ329" s="302"/>
      <c r="BK329" s="301" t="str">
        <f>BG329</f>
        <v xml:space="preserve"> </v>
      </c>
      <c r="BL329" s="302"/>
      <c r="BM329" s="301" t="str">
        <f>BI329</f>
        <v xml:space="preserve"> </v>
      </c>
      <c r="BN329" s="302"/>
      <c r="BO329" s="301" t="str">
        <f>BK329</f>
        <v xml:space="preserve"> </v>
      </c>
      <c r="BP329" s="302"/>
      <c r="BQ329" s="301" t="str">
        <f>BM329</f>
        <v xml:space="preserve"> </v>
      </c>
      <c r="BR329" s="302"/>
      <c r="BS329" s="103"/>
      <c r="BU329" s="44"/>
      <c r="BV329" s="48"/>
      <c r="BW329" s="48"/>
      <c r="BX329" s="48"/>
      <c r="DX329" s="48"/>
      <c r="DY329" s="48"/>
      <c r="DZ329" s="48"/>
      <c r="EA329" s="48"/>
      <c r="EB329" s="48"/>
      <c r="EC329" s="48"/>
      <c r="ED329" s="48"/>
      <c r="EE329" s="48"/>
      <c r="EF329" s="48"/>
      <c r="EG329" s="48"/>
      <c r="EH329" s="48"/>
      <c r="EI329" s="48"/>
      <c r="EJ329" s="48"/>
      <c r="EK329" s="48"/>
      <c r="EL329" s="48"/>
      <c r="EM329" s="48"/>
      <c r="EN329" s="48"/>
      <c r="EO329" s="48"/>
      <c r="EP329" s="48"/>
      <c r="EQ329" s="48"/>
      <c r="ER329" s="48"/>
      <c r="ES329" s="48"/>
      <c r="ET329" s="48"/>
      <c r="EU329" s="48"/>
      <c r="EV329" s="48"/>
      <c r="EW329" s="48"/>
      <c r="EX329" s="48"/>
      <c r="EY329" s="48"/>
      <c r="EZ329" s="48"/>
      <c r="FA329" s="48"/>
      <c r="FB329" s="48"/>
      <c r="FC329" s="48"/>
      <c r="FD329" s="48"/>
      <c r="FE329" s="48"/>
      <c r="FF329" s="48"/>
      <c r="FG329" s="48"/>
      <c r="FH329" s="48"/>
      <c r="FI329" s="48"/>
      <c r="FJ329" s="48"/>
      <c r="FK329" s="48"/>
      <c r="FL329" s="48"/>
      <c r="FM329" s="48"/>
      <c r="FN329" s="48"/>
      <c r="FO329" s="48"/>
      <c r="FP329" s="48"/>
      <c r="FQ329" s="48"/>
      <c r="FR329" s="48"/>
      <c r="FS329" s="48"/>
      <c r="FT329" s="48"/>
      <c r="FU329" s="48"/>
      <c r="FV329" s="48"/>
      <c r="FW329" s="48"/>
      <c r="FX329" s="48"/>
      <c r="FY329" s="48"/>
      <c r="FZ329" s="48"/>
      <c r="GA329" s="48"/>
      <c r="GB329" s="48"/>
      <c r="GC329" s="48"/>
      <c r="GD329" s="48"/>
      <c r="GE329" s="48"/>
      <c r="GF329" s="48"/>
      <c r="GG329" s="48"/>
      <c r="GH329" s="48"/>
      <c r="GI329" s="48"/>
      <c r="GJ329" s="48"/>
      <c r="GK329" s="48"/>
      <c r="GL329" s="48"/>
      <c r="GM329" s="48"/>
      <c r="GN329" s="48"/>
      <c r="GO329" s="48"/>
    </row>
    <row r="330" spans="1:197" s="48" customFormat="1" ht="11.1" customHeight="1" x14ac:dyDescent="0.2">
      <c r="A330" s="97"/>
      <c r="B330" s="139" t="s">
        <v>545</v>
      </c>
      <c r="C330" s="303"/>
      <c r="D330" s="303"/>
      <c r="E330" s="96"/>
      <c r="G330" s="252" t="s">
        <v>508</v>
      </c>
      <c r="H330" s="252"/>
      <c r="I330" s="271" t="s">
        <v>271</v>
      </c>
      <c r="J330" s="179"/>
      <c r="K330" s="179"/>
      <c r="L330" s="179"/>
      <c r="M330" s="179"/>
      <c r="N330" s="179"/>
      <c r="O330" s="179"/>
      <c r="P330" s="179"/>
      <c r="Q330" s="179"/>
      <c r="R330" s="179"/>
      <c r="S330" s="179"/>
      <c r="T330" s="179"/>
      <c r="U330" s="179"/>
      <c r="V330" s="179"/>
      <c r="W330" s="179"/>
      <c r="X330" s="179"/>
      <c r="Y330" s="179"/>
      <c r="Z330" s="272">
        <f>$AK$116</f>
        <v>1500</v>
      </c>
      <c r="AA330" s="272"/>
      <c r="AB330" s="272"/>
      <c r="AC330" s="272"/>
      <c r="AD330" s="272"/>
      <c r="AE330" s="272"/>
      <c r="AF330" s="272"/>
      <c r="AG330" s="171">
        <f>$AR$116</f>
        <v>2.4194</v>
      </c>
      <c r="AH330" s="171"/>
      <c r="AI330" s="171"/>
      <c r="AJ330" s="171">
        <f>BQ290</f>
        <v>100</v>
      </c>
      <c r="AK330" s="171"/>
      <c r="AL330" s="171"/>
      <c r="AM330" s="172"/>
      <c r="AN330" s="173"/>
      <c r="AO330" s="171">
        <f t="shared" ref="AO330:AO349" si="40">BQ290+AM330</f>
        <v>100</v>
      </c>
      <c r="AP330" s="171"/>
      <c r="AQ330" s="172"/>
      <c r="AR330" s="173"/>
      <c r="AS330" s="171">
        <f>IF(SUM(AQ$330:AR$349)&gt;0,AO330+AQ330,0)</f>
        <v>100</v>
      </c>
      <c r="AT330" s="171"/>
      <c r="AU330" s="172"/>
      <c r="AV330" s="173"/>
      <c r="AW330" s="171">
        <f>IF(SUM(AU$330:AV$349)&gt;0,AS330+AU330,0)</f>
        <v>100</v>
      </c>
      <c r="AX330" s="171"/>
      <c r="AY330" s="172"/>
      <c r="AZ330" s="173"/>
      <c r="BA330" s="171">
        <f>IF(SUM(AY$330:AZ$349)&gt;0,AW330+AY330,0)</f>
        <v>100</v>
      </c>
      <c r="BB330" s="171"/>
      <c r="BC330" s="172"/>
      <c r="BD330" s="173"/>
      <c r="BE330" s="171">
        <f>IF(SUM(BC$330:BD$349)&gt;0,BA330+BC330,0)</f>
        <v>0</v>
      </c>
      <c r="BF330" s="171"/>
      <c r="BG330" s="172"/>
      <c r="BH330" s="173"/>
      <c r="BI330" s="171">
        <f>IF(SUM(BG$330:BH$349)&gt;0,BE330+BG330,0)</f>
        <v>0</v>
      </c>
      <c r="BJ330" s="171"/>
      <c r="BK330" s="172"/>
      <c r="BL330" s="173"/>
      <c r="BM330" s="171">
        <f>IF(SUM(BK$330:BL$349)&gt;0,BI330+BK330,0)</f>
        <v>0</v>
      </c>
      <c r="BN330" s="171"/>
      <c r="BO330" s="172"/>
      <c r="BP330" s="173"/>
      <c r="BQ330" s="171">
        <f>IF(SUM(BO$330:BP$349)&gt;0,BM330+BO330,0)</f>
        <v>0</v>
      </c>
      <c r="BR330" s="171"/>
    </row>
    <row r="331" spans="1:197" s="48" customFormat="1" ht="11.1" customHeight="1" x14ac:dyDescent="0.2">
      <c r="A331" s="96"/>
      <c r="B331" s="139"/>
      <c r="C331" s="303"/>
      <c r="D331" s="303"/>
      <c r="E331" s="96"/>
      <c r="G331" s="252" t="s">
        <v>512</v>
      </c>
      <c r="H331" s="252"/>
      <c r="I331" s="271" t="s">
        <v>272</v>
      </c>
      <c r="J331" s="179"/>
      <c r="K331" s="179"/>
      <c r="L331" s="179"/>
      <c r="M331" s="179"/>
      <c r="N331" s="179"/>
      <c r="O331" s="179"/>
      <c r="P331" s="179"/>
      <c r="Q331" s="179"/>
      <c r="R331" s="179"/>
      <c r="S331" s="179"/>
      <c r="T331" s="179"/>
      <c r="U331" s="179"/>
      <c r="V331" s="179"/>
      <c r="W331" s="179"/>
      <c r="X331" s="179"/>
      <c r="Y331" s="179"/>
      <c r="Z331" s="272">
        <f>$AK$118</f>
        <v>3809.8874000000001</v>
      </c>
      <c r="AA331" s="272"/>
      <c r="AB331" s="272"/>
      <c r="AC331" s="272"/>
      <c r="AD331" s="272"/>
      <c r="AE331" s="272"/>
      <c r="AF331" s="272"/>
      <c r="AG331" s="171">
        <f>$AR$118</f>
        <v>6.1449999999999996</v>
      </c>
      <c r="AH331" s="171"/>
      <c r="AI331" s="171"/>
      <c r="AJ331" s="171">
        <f t="shared" ref="AJ331:AJ349" si="41">BQ291</f>
        <v>100</v>
      </c>
      <c r="AK331" s="171"/>
      <c r="AL331" s="171"/>
      <c r="AM331" s="172"/>
      <c r="AN331" s="173"/>
      <c r="AO331" s="171">
        <f t="shared" si="40"/>
        <v>100</v>
      </c>
      <c r="AP331" s="171"/>
      <c r="AQ331" s="172"/>
      <c r="AR331" s="173"/>
      <c r="AS331" s="171">
        <f t="shared" ref="AS331:AS349" si="42">IF(SUM(AQ$330:AR$349)&gt;0,AO331+AQ331,0)</f>
        <v>100</v>
      </c>
      <c r="AT331" s="171"/>
      <c r="AU331" s="172"/>
      <c r="AV331" s="173"/>
      <c r="AW331" s="171">
        <f t="shared" ref="AW331:AW349" si="43">IF(SUM(AU$330:AV$349)&gt;0,AS331+AU331,0)</f>
        <v>100</v>
      </c>
      <c r="AX331" s="171"/>
      <c r="AY331" s="172"/>
      <c r="AZ331" s="173"/>
      <c r="BA331" s="171">
        <f t="shared" ref="BA331:BA349" si="44">IF(SUM(AY$330:AZ$349)&gt;0,AW331+AY331,0)</f>
        <v>100</v>
      </c>
      <c r="BB331" s="171"/>
      <c r="BC331" s="172"/>
      <c r="BD331" s="173"/>
      <c r="BE331" s="171">
        <f t="shared" ref="BE331:BE349" si="45">IF(SUM(BC$330:BD$349)&gt;0,BA331+BC331,0)</f>
        <v>0</v>
      </c>
      <c r="BF331" s="171"/>
      <c r="BG331" s="172"/>
      <c r="BH331" s="173"/>
      <c r="BI331" s="171">
        <f t="shared" ref="BI331:BI349" si="46">IF(SUM(BG$330:BH$349)&gt;0,BE331+BG331,0)</f>
        <v>0</v>
      </c>
      <c r="BJ331" s="171"/>
      <c r="BK331" s="172"/>
      <c r="BL331" s="173"/>
      <c r="BM331" s="171">
        <f t="shared" ref="BM331:BM349" si="47">IF(SUM(BK$330:BL$349)&gt;0,BI331+BK331,0)</f>
        <v>0</v>
      </c>
      <c r="BN331" s="171"/>
      <c r="BO331" s="172"/>
      <c r="BP331" s="173"/>
      <c r="BQ331" s="171">
        <f t="shared" ref="BQ331:BQ349" si="48">IF(SUM(BO$330:BP$349)&gt;0,BM331+BO331,0)</f>
        <v>0</v>
      </c>
      <c r="BR331" s="171"/>
    </row>
    <row r="332" spans="1:197" s="48" customFormat="1" ht="11.1" customHeight="1" x14ac:dyDescent="0.2">
      <c r="A332" s="96"/>
      <c r="B332" s="139"/>
      <c r="C332" s="303"/>
      <c r="D332" s="303"/>
      <c r="E332" s="96"/>
      <c r="G332" s="252" t="s">
        <v>513</v>
      </c>
      <c r="H332" s="252"/>
      <c r="I332" s="271" t="s">
        <v>273</v>
      </c>
      <c r="J332" s="179"/>
      <c r="K332" s="179"/>
      <c r="L332" s="179"/>
      <c r="M332" s="179"/>
      <c r="N332" s="179"/>
      <c r="O332" s="179"/>
      <c r="P332" s="179"/>
      <c r="Q332" s="179"/>
      <c r="R332" s="179"/>
      <c r="S332" s="179"/>
      <c r="T332" s="179"/>
      <c r="U332" s="179"/>
      <c r="V332" s="179"/>
      <c r="W332" s="179"/>
      <c r="X332" s="179"/>
      <c r="Y332" s="179"/>
      <c r="Z332" s="272">
        <f>$AK$130</f>
        <v>10181.278</v>
      </c>
      <c r="AA332" s="272"/>
      <c r="AB332" s="272"/>
      <c r="AC332" s="272"/>
      <c r="AD332" s="272"/>
      <c r="AE332" s="272"/>
      <c r="AF332" s="272"/>
      <c r="AG332" s="171">
        <f>$AR$130</f>
        <v>16.421399999999998</v>
      </c>
      <c r="AH332" s="171"/>
      <c r="AI332" s="171"/>
      <c r="AJ332" s="171">
        <f t="shared" si="41"/>
        <v>100</v>
      </c>
      <c r="AK332" s="171"/>
      <c r="AL332" s="171"/>
      <c r="AM332" s="172"/>
      <c r="AN332" s="173"/>
      <c r="AO332" s="171">
        <f t="shared" si="40"/>
        <v>100</v>
      </c>
      <c r="AP332" s="171"/>
      <c r="AQ332" s="172"/>
      <c r="AR332" s="173"/>
      <c r="AS332" s="171">
        <f t="shared" si="42"/>
        <v>100</v>
      </c>
      <c r="AT332" s="171"/>
      <c r="AU332" s="172"/>
      <c r="AV332" s="173"/>
      <c r="AW332" s="171">
        <f t="shared" si="43"/>
        <v>100</v>
      </c>
      <c r="AX332" s="171"/>
      <c r="AY332" s="172"/>
      <c r="AZ332" s="173"/>
      <c r="BA332" s="171">
        <f t="shared" si="44"/>
        <v>100</v>
      </c>
      <c r="BB332" s="171"/>
      <c r="BC332" s="172"/>
      <c r="BD332" s="173"/>
      <c r="BE332" s="171">
        <f t="shared" si="45"/>
        <v>0</v>
      </c>
      <c r="BF332" s="171"/>
      <c r="BG332" s="172"/>
      <c r="BH332" s="173"/>
      <c r="BI332" s="171">
        <f t="shared" si="46"/>
        <v>0</v>
      </c>
      <c r="BJ332" s="171"/>
      <c r="BK332" s="172"/>
      <c r="BL332" s="173"/>
      <c r="BM332" s="171">
        <f t="shared" si="47"/>
        <v>0</v>
      </c>
      <c r="BN332" s="171"/>
      <c r="BO332" s="172"/>
      <c r="BP332" s="173"/>
      <c r="BQ332" s="171">
        <f t="shared" si="48"/>
        <v>0</v>
      </c>
      <c r="BR332" s="171"/>
    </row>
    <row r="333" spans="1:197" s="48" customFormat="1" ht="11.1" customHeight="1" x14ac:dyDescent="0.2">
      <c r="A333" s="96"/>
      <c r="B333" s="139"/>
      <c r="C333" s="303"/>
      <c r="D333" s="303"/>
      <c r="E333" s="96"/>
      <c r="G333" s="252" t="s">
        <v>514</v>
      </c>
      <c r="H333" s="252"/>
      <c r="I333" s="271" t="s">
        <v>274</v>
      </c>
      <c r="J333" s="179"/>
      <c r="K333" s="179"/>
      <c r="L333" s="179"/>
      <c r="M333" s="179"/>
      <c r="N333" s="179"/>
      <c r="O333" s="179"/>
      <c r="P333" s="179"/>
      <c r="Q333" s="179"/>
      <c r="R333" s="179"/>
      <c r="S333" s="179"/>
      <c r="T333" s="179"/>
      <c r="U333" s="179"/>
      <c r="V333" s="179"/>
      <c r="W333" s="179"/>
      <c r="X333" s="179"/>
      <c r="Y333" s="179"/>
      <c r="Z333" s="272">
        <f>$AK$137</f>
        <v>6485.23</v>
      </c>
      <c r="AA333" s="272"/>
      <c r="AB333" s="272"/>
      <c r="AC333" s="272"/>
      <c r="AD333" s="272"/>
      <c r="AE333" s="272"/>
      <c r="AF333" s="272"/>
      <c r="AG333" s="171">
        <f>$AR$137</f>
        <v>10.459999999999999</v>
      </c>
      <c r="AH333" s="171"/>
      <c r="AI333" s="171"/>
      <c r="AJ333" s="171">
        <f t="shared" si="41"/>
        <v>100</v>
      </c>
      <c r="AK333" s="171"/>
      <c r="AL333" s="171"/>
      <c r="AM333" s="172"/>
      <c r="AN333" s="173"/>
      <c r="AO333" s="171">
        <f t="shared" si="40"/>
        <v>100</v>
      </c>
      <c r="AP333" s="171"/>
      <c r="AQ333" s="172"/>
      <c r="AR333" s="173"/>
      <c r="AS333" s="171">
        <f t="shared" si="42"/>
        <v>100</v>
      </c>
      <c r="AT333" s="171"/>
      <c r="AU333" s="172"/>
      <c r="AV333" s="173"/>
      <c r="AW333" s="171">
        <f t="shared" si="43"/>
        <v>100</v>
      </c>
      <c r="AX333" s="171"/>
      <c r="AY333" s="172"/>
      <c r="AZ333" s="173"/>
      <c r="BA333" s="171">
        <f t="shared" si="44"/>
        <v>100</v>
      </c>
      <c r="BB333" s="171"/>
      <c r="BC333" s="172"/>
      <c r="BD333" s="173"/>
      <c r="BE333" s="171">
        <f t="shared" si="45"/>
        <v>0</v>
      </c>
      <c r="BF333" s="171"/>
      <c r="BG333" s="172"/>
      <c r="BH333" s="173"/>
      <c r="BI333" s="171">
        <f t="shared" si="46"/>
        <v>0</v>
      </c>
      <c r="BJ333" s="171"/>
      <c r="BK333" s="172"/>
      <c r="BL333" s="173"/>
      <c r="BM333" s="171">
        <f t="shared" si="47"/>
        <v>0</v>
      </c>
      <c r="BN333" s="171"/>
      <c r="BO333" s="172"/>
      <c r="BP333" s="173"/>
      <c r="BQ333" s="171">
        <f t="shared" si="48"/>
        <v>0</v>
      </c>
      <c r="BR333" s="171"/>
      <c r="EC333" s="70"/>
      <c r="ED333" s="70"/>
      <c r="EE333" s="70"/>
      <c r="EF333" s="70"/>
      <c r="EG333" s="70"/>
      <c r="EH333" s="70"/>
    </row>
    <row r="334" spans="1:197" s="48" customFormat="1" ht="11.1" customHeight="1" x14ac:dyDescent="0.2">
      <c r="A334" s="96"/>
      <c r="B334" s="139"/>
      <c r="C334" s="303"/>
      <c r="D334" s="303"/>
      <c r="E334" s="96"/>
      <c r="G334" s="252" t="s">
        <v>515</v>
      </c>
      <c r="H334" s="252"/>
      <c r="I334" s="271" t="s">
        <v>275</v>
      </c>
      <c r="J334" s="179"/>
      <c r="K334" s="179"/>
      <c r="L334" s="179"/>
      <c r="M334" s="179"/>
      <c r="N334" s="179"/>
      <c r="O334" s="179"/>
      <c r="P334" s="179"/>
      <c r="Q334" s="179"/>
      <c r="R334" s="179"/>
      <c r="S334" s="179"/>
      <c r="T334" s="179"/>
      <c r="U334" s="179"/>
      <c r="V334" s="179"/>
      <c r="W334" s="179"/>
      <c r="X334" s="179"/>
      <c r="Y334" s="179"/>
      <c r="Z334" s="272">
        <f>$AK$146</f>
        <v>4079.94</v>
      </c>
      <c r="AA334" s="272"/>
      <c r="AB334" s="272"/>
      <c r="AC334" s="272"/>
      <c r="AD334" s="272"/>
      <c r="AE334" s="272"/>
      <c r="AF334" s="272"/>
      <c r="AG334" s="171">
        <f>$AR$146</f>
        <v>6.5805000000000007</v>
      </c>
      <c r="AH334" s="171"/>
      <c r="AI334" s="171"/>
      <c r="AJ334" s="171">
        <f t="shared" si="41"/>
        <v>50</v>
      </c>
      <c r="AK334" s="171"/>
      <c r="AL334" s="171"/>
      <c r="AM334" s="172"/>
      <c r="AN334" s="173"/>
      <c r="AO334" s="171">
        <f t="shared" si="40"/>
        <v>50</v>
      </c>
      <c r="AP334" s="171"/>
      <c r="AQ334" s="172"/>
      <c r="AR334" s="173"/>
      <c r="AS334" s="171">
        <f t="shared" si="42"/>
        <v>50</v>
      </c>
      <c r="AT334" s="171"/>
      <c r="AU334" s="172">
        <v>45</v>
      </c>
      <c r="AV334" s="173"/>
      <c r="AW334" s="171">
        <f t="shared" si="43"/>
        <v>95</v>
      </c>
      <c r="AX334" s="171"/>
      <c r="AY334" s="172">
        <v>5</v>
      </c>
      <c r="AZ334" s="173"/>
      <c r="BA334" s="171">
        <f t="shared" si="44"/>
        <v>100</v>
      </c>
      <c r="BB334" s="171"/>
      <c r="BC334" s="172"/>
      <c r="BD334" s="173"/>
      <c r="BE334" s="171">
        <f t="shared" si="45"/>
        <v>0</v>
      </c>
      <c r="BF334" s="171"/>
      <c r="BG334" s="172"/>
      <c r="BH334" s="173"/>
      <c r="BI334" s="171">
        <f t="shared" si="46"/>
        <v>0</v>
      </c>
      <c r="BJ334" s="171"/>
      <c r="BK334" s="172"/>
      <c r="BL334" s="173"/>
      <c r="BM334" s="171">
        <f t="shared" si="47"/>
        <v>0</v>
      </c>
      <c r="BN334" s="171"/>
      <c r="BO334" s="172"/>
      <c r="BP334" s="173"/>
      <c r="BQ334" s="171">
        <f t="shared" si="48"/>
        <v>0</v>
      </c>
      <c r="BR334" s="171"/>
      <c r="EC334" s="70"/>
      <c r="ED334" s="70"/>
      <c r="EE334" s="70"/>
      <c r="EF334" s="70"/>
      <c r="EG334" s="70"/>
      <c r="EH334" s="70"/>
    </row>
    <row r="335" spans="1:197" s="48" customFormat="1" ht="11.1" customHeight="1" x14ac:dyDescent="0.2">
      <c r="A335" s="96"/>
      <c r="B335" s="139"/>
      <c r="C335" s="303"/>
      <c r="D335" s="303"/>
      <c r="E335" s="96"/>
      <c r="G335" s="252" t="s">
        <v>516</v>
      </c>
      <c r="H335" s="252"/>
      <c r="I335" s="271" t="s">
        <v>276</v>
      </c>
      <c r="J335" s="179"/>
      <c r="K335" s="179"/>
      <c r="L335" s="179"/>
      <c r="M335" s="179"/>
      <c r="N335" s="179"/>
      <c r="O335" s="179"/>
      <c r="P335" s="179"/>
      <c r="Q335" s="179"/>
      <c r="R335" s="179"/>
      <c r="S335" s="179"/>
      <c r="T335" s="179"/>
      <c r="U335" s="179"/>
      <c r="V335" s="179"/>
      <c r="W335" s="179"/>
      <c r="X335" s="179"/>
      <c r="Y335" s="179"/>
      <c r="Z335" s="272">
        <f>$AK$156</f>
        <v>1417.114</v>
      </c>
      <c r="AA335" s="272"/>
      <c r="AB335" s="272"/>
      <c r="AC335" s="272"/>
      <c r="AD335" s="272"/>
      <c r="AE335" s="272"/>
      <c r="AF335" s="272"/>
      <c r="AG335" s="171">
        <f>$AR$156</f>
        <v>2.2856999999999998</v>
      </c>
      <c r="AH335" s="171"/>
      <c r="AI335" s="171"/>
      <c r="AJ335" s="171">
        <f t="shared" si="41"/>
        <v>0</v>
      </c>
      <c r="AK335" s="171"/>
      <c r="AL335" s="171"/>
      <c r="AM335" s="172"/>
      <c r="AN335" s="173"/>
      <c r="AO335" s="171">
        <f t="shared" si="40"/>
        <v>0</v>
      </c>
      <c r="AP335" s="171"/>
      <c r="AQ335" s="172">
        <v>50</v>
      </c>
      <c r="AR335" s="173"/>
      <c r="AS335" s="171">
        <f t="shared" si="42"/>
        <v>50</v>
      </c>
      <c r="AT335" s="171"/>
      <c r="AU335" s="172">
        <v>50</v>
      </c>
      <c r="AV335" s="173"/>
      <c r="AW335" s="171">
        <f t="shared" si="43"/>
        <v>100</v>
      </c>
      <c r="AX335" s="171"/>
      <c r="AY335" s="172"/>
      <c r="AZ335" s="173"/>
      <c r="BA335" s="171">
        <f t="shared" si="44"/>
        <v>100</v>
      </c>
      <c r="BB335" s="171"/>
      <c r="BC335" s="172"/>
      <c r="BD335" s="173"/>
      <c r="BE335" s="171">
        <f t="shared" si="45"/>
        <v>0</v>
      </c>
      <c r="BF335" s="171"/>
      <c r="BG335" s="172"/>
      <c r="BH335" s="173"/>
      <c r="BI335" s="171">
        <f t="shared" si="46"/>
        <v>0</v>
      </c>
      <c r="BJ335" s="171"/>
      <c r="BK335" s="172"/>
      <c r="BL335" s="173"/>
      <c r="BM335" s="171">
        <f t="shared" si="47"/>
        <v>0</v>
      </c>
      <c r="BN335" s="171"/>
      <c r="BO335" s="172"/>
      <c r="BP335" s="173"/>
      <c r="BQ335" s="171">
        <f t="shared" si="48"/>
        <v>0</v>
      </c>
      <c r="BR335" s="171"/>
      <c r="EC335" s="70"/>
      <c r="ED335" s="70"/>
      <c r="EE335" s="70"/>
      <c r="EF335" s="70"/>
      <c r="EG335" s="70"/>
      <c r="EH335" s="70"/>
    </row>
    <row r="336" spans="1:197" s="48" customFormat="1" ht="11.1" customHeight="1" x14ac:dyDescent="0.2">
      <c r="A336" s="96"/>
      <c r="B336" s="139"/>
      <c r="C336" s="303"/>
      <c r="D336" s="303"/>
      <c r="E336" s="96"/>
      <c r="G336" s="252" t="s">
        <v>517</v>
      </c>
      <c r="H336" s="252"/>
      <c r="I336" s="271" t="s">
        <v>277</v>
      </c>
      <c r="J336" s="179"/>
      <c r="K336" s="179"/>
      <c r="L336" s="179"/>
      <c r="M336" s="179"/>
      <c r="N336" s="179"/>
      <c r="O336" s="179"/>
      <c r="P336" s="179"/>
      <c r="Q336" s="179"/>
      <c r="R336" s="179"/>
      <c r="S336" s="179"/>
      <c r="T336" s="179"/>
      <c r="U336" s="179"/>
      <c r="V336" s="179"/>
      <c r="W336" s="179"/>
      <c r="X336" s="179"/>
      <c r="Y336" s="179"/>
      <c r="Z336" s="272">
        <f>$AK$165</f>
        <v>5148.4268893719182</v>
      </c>
      <c r="AA336" s="272"/>
      <c r="AB336" s="272"/>
      <c r="AC336" s="272"/>
      <c r="AD336" s="272"/>
      <c r="AE336" s="272"/>
      <c r="AF336" s="272"/>
      <c r="AG336" s="171">
        <f>$AR$165</f>
        <v>8.3039000000000005</v>
      </c>
      <c r="AH336" s="171"/>
      <c r="AI336" s="171"/>
      <c r="AJ336" s="171">
        <f t="shared" si="41"/>
        <v>100</v>
      </c>
      <c r="AK336" s="171"/>
      <c r="AL336" s="171"/>
      <c r="AM336" s="172"/>
      <c r="AN336" s="173"/>
      <c r="AO336" s="171">
        <f t="shared" si="40"/>
        <v>100</v>
      </c>
      <c r="AP336" s="171"/>
      <c r="AQ336" s="172"/>
      <c r="AR336" s="173"/>
      <c r="AS336" s="171">
        <f t="shared" si="42"/>
        <v>100</v>
      </c>
      <c r="AT336" s="171"/>
      <c r="AU336" s="172"/>
      <c r="AV336" s="173"/>
      <c r="AW336" s="171">
        <f t="shared" si="43"/>
        <v>100</v>
      </c>
      <c r="AX336" s="171"/>
      <c r="AY336" s="172"/>
      <c r="AZ336" s="173"/>
      <c r="BA336" s="171">
        <f t="shared" si="44"/>
        <v>100</v>
      </c>
      <c r="BB336" s="171"/>
      <c r="BC336" s="172"/>
      <c r="BD336" s="173"/>
      <c r="BE336" s="171">
        <f t="shared" si="45"/>
        <v>0</v>
      </c>
      <c r="BF336" s="171"/>
      <c r="BG336" s="172"/>
      <c r="BH336" s="173"/>
      <c r="BI336" s="171">
        <f t="shared" si="46"/>
        <v>0</v>
      </c>
      <c r="BJ336" s="171"/>
      <c r="BK336" s="172"/>
      <c r="BL336" s="173"/>
      <c r="BM336" s="171">
        <f t="shared" si="47"/>
        <v>0</v>
      </c>
      <c r="BN336" s="171"/>
      <c r="BO336" s="172"/>
      <c r="BP336" s="173"/>
      <c r="BQ336" s="171">
        <f t="shared" si="48"/>
        <v>0</v>
      </c>
      <c r="BR336" s="171"/>
      <c r="EC336" s="70"/>
      <c r="ED336" s="70"/>
      <c r="EE336" s="70"/>
      <c r="EF336" s="70"/>
      <c r="EG336" s="70"/>
      <c r="EH336" s="70"/>
    </row>
    <row r="337" spans="1:197" s="48" customFormat="1" ht="11.1" customHeight="1" x14ac:dyDescent="0.2">
      <c r="A337" s="96"/>
      <c r="B337" s="139"/>
      <c r="C337" s="303"/>
      <c r="D337" s="303"/>
      <c r="E337" s="96"/>
      <c r="G337" s="252" t="s">
        <v>518</v>
      </c>
      <c r="H337" s="252"/>
      <c r="I337" s="271" t="s">
        <v>278</v>
      </c>
      <c r="J337" s="179"/>
      <c r="K337" s="179"/>
      <c r="L337" s="179"/>
      <c r="M337" s="179"/>
      <c r="N337" s="179"/>
      <c r="O337" s="179"/>
      <c r="P337" s="179"/>
      <c r="Q337" s="179"/>
      <c r="R337" s="179"/>
      <c r="S337" s="179"/>
      <c r="T337" s="179"/>
      <c r="U337" s="179"/>
      <c r="V337" s="179"/>
      <c r="W337" s="179"/>
      <c r="X337" s="179"/>
      <c r="Y337" s="179"/>
      <c r="Z337" s="272">
        <f>$AK$172</f>
        <v>790.17945781742378</v>
      </c>
      <c r="AA337" s="272"/>
      <c r="AB337" s="272"/>
      <c r="AC337" s="272"/>
      <c r="AD337" s="272"/>
      <c r="AE337" s="272"/>
      <c r="AF337" s="272"/>
      <c r="AG337" s="171">
        <f>$AR$172</f>
        <v>1.2745</v>
      </c>
      <c r="AH337" s="171"/>
      <c r="AI337" s="171"/>
      <c r="AJ337" s="171">
        <f t="shared" si="41"/>
        <v>100</v>
      </c>
      <c r="AK337" s="171"/>
      <c r="AL337" s="171"/>
      <c r="AM337" s="172"/>
      <c r="AN337" s="173"/>
      <c r="AO337" s="171">
        <f t="shared" si="40"/>
        <v>100</v>
      </c>
      <c r="AP337" s="171"/>
      <c r="AQ337" s="172"/>
      <c r="AR337" s="173"/>
      <c r="AS337" s="171">
        <f t="shared" si="42"/>
        <v>100</v>
      </c>
      <c r="AT337" s="171"/>
      <c r="AU337" s="172"/>
      <c r="AV337" s="173"/>
      <c r="AW337" s="171">
        <f t="shared" si="43"/>
        <v>100</v>
      </c>
      <c r="AX337" s="171"/>
      <c r="AY337" s="172"/>
      <c r="AZ337" s="173"/>
      <c r="BA337" s="171">
        <f t="shared" si="44"/>
        <v>100</v>
      </c>
      <c r="BB337" s="171"/>
      <c r="BC337" s="172"/>
      <c r="BD337" s="173"/>
      <c r="BE337" s="171">
        <f t="shared" si="45"/>
        <v>0</v>
      </c>
      <c r="BF337" s="171"/>
      <c r="BG337" s="172"/>
      <c r="BH337" s="173"/>
      <c r="BI337" s="171">
        <f t="shared" si="46"/>
        <v>0</v>
      </c>
      <c r="BJ337" s="171"/>
      <c r="BK337" s="172"/>
      <c r="BL337" s="173"/>
      <c r="BM337" s="171">
        <f t="shared" si="47"/>
        <v>0</v>
      </c>
      <c r="BN337" s="171"/>
      <c r="BO337" s="172"/>
      <c r="BP337" s="173"/>
      <c r="BQ337" s="171">
        <f t="shared" si="48"/>
        <v>0</v>
      </c>
      <c r="BR337" s="171"/>
      <c r="EC337" s="70"/>
      <c r="ED337" s="70"/>
      <c r="EE337" s="70"/>
      <c r="EF337" s="70"/>
      <c r="EG337" s="70"/>
      <c r="EH337" s="70"/>
    </row>
    <row r="338" spans="1:197" s="48" customFormat="1" ht="11.1" customHeight="1" x14ac:dyDescent="0.2">
      <c r="A338" s="96"/>
      <c r="B338" s="139"/>
      <c r="C338" s="303"/>
      <c r="D338" s="303"/>
      <c r="E338" s="96"/>
      <c r="G338" s="252" t="s">
        <v>519</v>
      </c>
      <c r="H338" s="252"/>
      <c r="I338" s="271" t="s">
        <v>279</v>
      </c>
      <c r="J338" s="179"/>
      <c r="K338" s="179"/>
      <c r="L338" s="179"/>
      <c r="M338" s="179"/>
      <c r="N338" s="179"/>
      <c r="O338" s="179"/>
      <c r="P338" s="179"/>
      <c r="Q338" s="179"/>
      <c r="R338" s="179"/>
      <c r="S338" s="179"/>
      <c r="T338" s="179"/>
      <c r="U338" s="179"/>
      <c r="V338" s="179"/>
      <c r="W338" s="179"/>
      <c r="X338" s="179"/>
      <c r="Y338" s="179"/>
      <c r="Z338" s="272">
        <f>$AK$179</f>
        <v>5085.6072000000004</v>
      </c>
      <c r="AA338" s="272"/>
      <c r="AB338" s="272"/>
      <c r="AC338" s="272"/>
      <c r="AD338" s="272"/>
      <c r="AE338" s="272"/>
      <c r="AF338" s="272"/>
      <c r="AG338" s="171">
        <f>$AR$179</f>
        <v>8.2026000000000003</v>
      </c>
      <c r="AH338" s="171"/>
      <c r="AI338" s="171"/>
      <c r="AJ338" s="171">
        <f t="shared" si="41"/>
        <v>75</v>
      </c>
      <c r="AK338" s="171"/>
      <c r="AL338" s="171"/>
      <c r="AM338" s="172">
        <v>25</v>
      </c>
      <c r="AN338" s="173"/>
      <c r="AO338" s="171">
        <f t="shared" si="40"/>
        <v>100</v>
      </c>
      <c r="AP338" s="171"/>
      <c r="AQ338" s="172"/>
      <c r="AR338" s="173"/>
      <c r="AS338" s="171">
        <f t="shared" si="42"/>
        <v>100</v>
      </c>
      <c r="AT338" s="171"/>
      <c r="AU338" s="172"/>
      <c r="AV338" s="173"/>
      <c r="AW338" s="171">
        <f t="shared" si="43"/>
        <v>100</v>
      </c>
      <c r="AX338" s="171"/>
      <c r="AY338" s="172"/>
      <c r="AZ338" s="173"/>
      <c r="BA338" s="171">
        <f t="shared" si="44"/>
        <v>100</v>
      </c>
      <c r="BB338" s="171"/>
      <c r="BC338" s="172"/>
      <c r="BD338" s="173"/>
      <c r="BE338" s="171">
        <f t="shared" si="45"/>
        <v>0</v>
      </c>
      <c r="BF338" s="171"/>
      <c r="BG338" s="172"/>
      <c r="BH338" s="173"/>
      <c r="BI338" s="171">
        <f t="shared" si="46"/>
        <v>0</v>
      </c>
      <c r="BJ338" s="171"/>
      <c r="BK338" s="172"/>
      <c r="BL338" s="173"/>
      <c r="BM338" s="171">
        <f t="shared" si="47"/>
        <v>0</v>
      </c>
      <c r="BN338" s="171"/>
      <c r="BO338" s="172"/>
      <c r="BP338" s="173"/>
      <c r="BQ338" s="171">
        <f t="shared" si="48"/>
        <v>0</v>
      </c>
      <c r="BR338" s="171"/>
      <c r="EC338" s="70"/>
      <c r="ED338" s="70"/>
      <c r="EE338" s="70"/>
      <c r="EF338" s="70"/>
      <c r="EG338" s="70"/>
      <c r="EH338" s="70"/>
    </row>
    <row r="339" spans="1:197" s="48" customFormat="1" ht="11.1" customHeight="1" x14ac:dyDescent="0.2">
      <c r="A339" s="96"/>
      <c r="B339" s="139"/>
      <c r="C339" s="303"/>
      <c r="D339" s="303"/>
      <c r="E339" s="96"/>
      <c r="G339" s="252" t="s">
        <v>520</v>
      </c>
      <c r="H339" s="252"/>
      <c r="I339" s="271" t="s">
        <v>280</v>
      </c>
      <c r="J339" s="179"/>
      <c r="K339" s="179"/>
      <c r="L339" s="179"/>
      <c r="M339" s="179"/>
      <c r="N339" s="179"/>
      <c r="O339" s="179"/>
      <c r="P339" s="179"/>
      <c r="Q339" s="179"/>
      <c r="R339" s="179"/>
      <c r="S339" s="179"/>
      <c r="T339" s="179"/>
      <c r="U339" s="179"/>
      <c r="V339" s="179"/>
      <c r="W339" s="179"/>
      <c r="X339" s="179"/>
      <c r="Y339" s="179"/>
      <c r="Z339" s="272">
        <f>$AK$190</f>
        <v>1.0000000000000001E-9</v>
      </c>
      <c r="AA339" s="272"/>
      <c r="AB339" s="272"/>
      <c r="AC339" s="272"/>
      <c r="AD339" s="272"/>
      <c r="AE339" s="272"/>
      <c r="AF339" s="272"/>
      <c r="AG339" s="171">
        <f>$AR$190</f>
        <v>0</v>
      </c>
      <c r="AH339" s="171"/>
      <c r="AI339" s="171"/>
      <c r="AJ339" s="171">
        <f t="shared" si="41"/>
        <v>0</v>
      </c>
      <c r="AK339" s="171"/>
      <c r="AL339" s="171"/>
      <c r="AM339" s="172"/>
      <c r="AN339" s="173"/>
      <c r="AO339" s="171">
        <f t="shared" si="40"/>
        <v>0</v>
      </c>
      <c r="AP339" s="171"/>
      <c r="AQ339" s="172"/>
      <c r="AR339" s="173"/>
      <c r="AS339" s="171">
        <f t="shared" si="42"/>
        <v>0</v>
      </c>
      <c r="AT339" s="171"/>
      <c r="AU339" s="172"/>
      <c r="AV339" s="173"/>
      <c r="AW339" s="171">
        <f t="shared" si="43"/>
        <v>0</v>
      </c>
      <c r="AX339" s="171"/>
      <c r="AY339" s="172"/>
      <c r="AZ339" s="173"/>
      <c r="BA339" s="171">
        <f t="shared" si="44"/>
        <v>0</v>
      </c>
      <c r="BB339" s="171"/>
      <c r="BC339" s="172"/>
      <c r="BD339" s="173"/>
      <c r="BE339" s="171">
        <f t="shared" si="45"/>
        <v>0</v>
      </c>
      <c r="BF339" s="171"/>
      <c r="BG339" s="172"/>
      <c r="BH339" s="173"/>
      <c r="BI339" s="171">
        <f t="shared" si="46"/>
        <v>0</v>
      </c>
      <c r="BJ339" s="171"/>
      <c r="BK339" s="172"/>
      <c r="BL339" s="173"/>
      <c r="BM339" s="171">
        <f t="shared" si="47"/>
        <v>0</v>
      </c>
      <c r="BN339" s="171"/>
      <c r="BO339" s="172"/>
      <c r="BP339" s="173"/>
      <c r="BQ339" s="171">
        <f t="shared" si="48"/>
        <v>0</v>
      </c>
      <c r="BR339" s="171"/>
      <c r="EC339" s="70"/>
      <c r="ED339" s="70"/>
      <c r="EE339" s="70"/>
      <c r="EF339" s="70"/>
      <c r="EG339" s="70"/>
      <c r="EH339" s="70"/>
    </row>
    <row r="340" spans="1:197" s="48" customFormat="1" ht="11.1" customHeight="1" x14ac:dyDescent="0.2">
      <c r="A340" s="96"/>
      <c r="B340" s="139"/>
      <c r="C340" s="303"/>
      <c r="D340" s="303"/>
      <c r="E340" s="96"/>
      <c r="G340" s="252" t="s">
        <v>521</v>
      </c>
      <c r="H340" s="252"/>
      <c r="I340" s="271" t="s">
        <v>281</v>
      </c>
      <c r="J340" s="179"/>
      <c r="K340" s="179"/>
      <c r="L340" s="179"/>
      <c r="M340" s="179"/>
      <c r="N340" s="179"/>
      <c r="O340" s="179"/>
      <c r="P340" s="179"/>
      <c r="Q340" s="179"/>
      <c r="R340" s="179"/>
      <c r="S340" s="179"/>
      <c r="T340" s="179"/>
      <c r="U340" s="179"/>
      <c r="V340" s="179"/>
      <c r="W340" s="179"/>
      <c r="X340" s="179"/>
      <c r="Y340" s="179"/>
      <c r="Z340" s="272">
        <f>$AK$197</f>
        <v>3089.2799999999997</v>
      </c>
      <c r="AA340" s="272"/>
      <c r="AB340" s="272"/>
      <c r="AC340" s="272"/>
      <c r="AD340" s="272"/>
      <c r="AE340" s="272"/>
      <c r="AF340" s="272"/>
      <c r="AG340" s="171">
        <f>$AR$197</f>
        <v>4.9827000000000004</v>
      </c>
      <c r="AH340" s="171"/>
      <c r="AI340" s="171"/>
      <c r="AJ340" s="171">
        <f t="shared" si="41"/>
        <v>100</v>
      </c>
      <c r="AK340" s="171"/>
      <c r="AL340" s="171"/>
      <c r="AM340" s="172"/>
      <c r="AN340" s="173"/>
      <c r="AO340" s="171">
        <f t="shared" si="40"/>
        <v>100</v>
      </c>
      <c r="AP340" s="171"/>
      <c r="AQ340" s="172"/>
      <c r="AR340" s="173"/>
      <c r="AS340" s="171">
        <f t="shared" si="42"/>
        <v>100</v>
      </c>
      <c r="AT340" s="171"/>
      <c r="AU340" s="172"/>
      <c r="AV340" s="173"/>
      <c r="AW340" s="171">
        <f t="shared" si="43"/>
        <v>100</v>
      </c>
      <c r="AX340" s="171"/>
      <c r="AY340" s="172"/>
      <c r="AZ340" s="173"/>
      <c r="BA340" s="171">
        <f t="shared" si="44"/>
        <v>100</v>
      </c>
      <c r="BB340" s="171"/>
      <c r="BC340" s="172"/>
      <c r="BD340" s="173"/>
      <c r="BE340" s="171">
        <f t="shared" si="45"/>
        <v>0</v>
      </c>
      <c r="BF340" s="171"/>
      <c r="BG340" s="172"/>
      <c r="BH340" s="173"/>
      <c r="BI340" s="171">
        <f t="shared" si="46"/>
        <v>0</v>
      </c>
      <c r="BJ340" s="171"/>
      <c r="BK340" s="172"/>
      <c r="BL340" s="173"/>
      <c r="BM340" s="171">
        <f t="shared" si="47"/>
        <v>0</v>
      </c>
      <c r="BN340" s="171"/>
      <c r="BO340" s="172"/>
      <c r="BP340" s="173"/>
      <c r="BQ340" s="171">
        <f t="shared" si="48"/>
        <v>0</v>
      </c>
      <c r="BR340" s="171"/>
      <c r="EC340" s="70"/>
      <c r="ED340" s="70"/>
      <c r="EE340" s="70"/>
      <c r="EF340" s="70"/>
      <c r="EG340" s="70"/>
      <c r="EH340" s="70"/>
    </row>
    <row r="341" spans="1:197" s="48" customFormat="1" ht="11.1" customHeight="1" x14ac:dyDescent="0.2">
      <c r="A341" s="96"/>
      <c r="B341" s="139"/>
      <c r="C341" s="303"/>
      <c r="D341" s="303"/>
      <c r="E341" s="96"/>
      <c r="G341" s="252" t="s">
        <v>522</v>
      </c>
      <c r="H341" s="252"/>
      <c r="I341" s="271" t="s">
        <v>282</v>
      </c>
      <c r="J341" s="179"/>
      <c r="K341" s="179"/>
      <c r="L341" s="179"/>
      <c r="M341" s="179"/>
      <c r="N341" s="179"/>
      <c r="O341" s="179"/>
      <c r="P341" s="179"/>
      <c r="Q341" s="179"/>
      <c r="R341" s="179"/>
      <c r="S341" s="179"/>
      <c r="T341" s="179"/>
      <c r="U341" s="179"/>
      <c r="V341" s="179"/>
      <c r="W341" s="179"/>
      <c r="X341" s="179"/>
      <c r="Y341" s="179"/>
      <c r="Z341" s="272">
        <f>$AK$207</f>
        <v>3908.7357207409818</v>
      </c>
      <c r="AA341" s="272"/>
      <c r="AB341" s="272"/>
      <c r="AC341" s="272"/>
      <c r="AD341" s="272"/>
      <c r="AE341" s="272"/>
      <c r="AF341" s="272"/>
      <c r="AG341" s="171">
        <f>$AR$207</f>
        <v>6.3044000000000002</v>
      </c>
      <c r="AH341" s="171"/>
      <c r="AI341" s="171"/>
      <c r="AJ341" s="171">
        <f t="shared" si="41"/>
        <v>0</v>
      </c>
      <c r="AK341" s="171"/>
      <c r="AL341" s="171"/>
      <c r="AM341" s="172">
        <v>25</v>
      </c>
      <c r="AN341" s="173"/>
      <c r="AO341" s="171">
        <f t="shared" si="40"/>
        <v>25</v>
      </c>
      <c r="AP341" s="171"/>
      <c r="AQ341" s="172">
        <v>25</v>
      </c>
      <c r="AR341" s="173"/>
      <c r="AS341" s="171">
        <f t="shared" si="42"/>
        <v>50</v>
      </c>
      <c r="AT341" s="171"/>
      <c r="AU341" s="172">
        <v>40</v>
      </c>
      <c r="AV341" s="173"/>
      <c r="AW341" s="171">
        <f t="shared" si="43"/>
        <v>90</v>
      </c>
      <c r="AX341" s="171"/>
      <c r="AY341" s="172">
        <v>10</v>
      </c>
      <c r="AZ341" s="173"/>
      <c r="BA341" s="171">
        <f t="shared" si="44"/>
        <v>100</v>
      </c>
      <c r="BB341" s="171"/>
      <c r="BC341" s="172"/>
      <c r="BD341" s="173"/>
      <c r="BE341" s="171">
        <f t="shared" si="45"/>
        <v>0</v>
      </c>
      <c r="BF341" s="171"/>
      <c r="BG341" s="172"/>
      <c r="BH341" s="173"/>
      <c r="BI341" s="171">
        <f t="shared" si="46"/>
        <v>0</v>
      </c>
      <c r="BJ341" s="171"/>
      <c r="BK341" s="172"/>
      <c r="BL341" s="173"/>
      <c r="BM341" s="171">
        <f t="shared" si="47"/>
        <v>0</v>
      </c>
      <c r="BN341" s="171"/>
      <c r="BO341" s="172"/>
      <c r="BP341" s="173"/>
      <c r="BQ341" s="171">
        <f t="shared" si="48"/>
        <v>0</v>
      </c>
      <c r="BR341" s="171"/>
      <c r="EC341" s="70"/>
      <c r="ED341" s="70"/>
      <c r="EE341" s="70"/>
      <c r="EF341" s="70"/>
      <c r="EG341" s="70"/>
      <c r="EH341" s="70"/>
    </row>
    <row r="342" spans="1:197" s="48" customFormat="1" ht="11.1" customHeight="1" x14ac:dyDescent="0.2">
      <c r="A342" s="96"/>
      <c r="B342" s="139"/>
      <c r="C342" s="303"/>
      <c r="D342" s="303"/>
      <c r="E342" s="96"/>
      <c r="G342" s="252" t="s">
        <v>523</v>
      </c>
      <c r="H342" s="252"/>
      <c r="I342" s="271" t="s">
        <v>283</v>
      </c>
      <c r="J342" s="179"/>
      <c r="K342" s="179"/>
      <c r="L342" s="179"/>
      <c r="M342" s="179"/>
      <c r="N342" s="179"/>
      <c r="O342" s="179"/>
      <c r="P342" s="179"/>
      <c r="Q342" s="179"/>
      <c r="R342" s="179"/>
      <c r="S342" s="179"/>
      <c r="T342" s="179"/>
      <c r="U342" s="179"/>
      <c r="V342" s="179"/>
      <c r="W342" s="179"/>
      <c r="X342" s="179"/>
      <c r="Y342" s="179"/>
      <c r="Z342" s="272">
        <f>$AK$217</f>
        <v>5293.7174999999997</v>
      </c>
      <c r="AA342" s="272"/>
      <c r="AB342" s="272"/>
      <c r="AC342" s="272"/>
      <c r="AD342" s="272"/>
      <c r="AE342" s="272"/>
      <c r="AF342" s="272"/>
      <c r="AG342" s="171">
        <f>$AR$217</f>
        <v>8.5382999999999996</v>
      </c>
      <c r="AH342" s="299"/>
      <c r="AI342" s="299"/>
      <c r="AJ342" s="171">
        <f t="shared" si="41"/>
        <v>90</v>
      </c>
      <c r="AK342" s="171"/>
      <c r="AL342" s="171"/>
      <c r="AM342" s="172">
        <v>10</v>
      </c>
      <c r="AN342" s="173"/>
      <c r="AO342" s="171">
        <f t="shared" si="40"/>
        <v>100</v>
      </c>
      <c r="AP342" s="171"/>
      <c r="AQ342" s="172"/>
      <c r="AR342" s="173"/>
      <c r="AS342" s="171">
        <f t="shared" si="42"/>
        <v>100</v>
      </c>
      <c r="AT342" s="171"/>
      <c r="AU342" s="172"/>
      <c r="AV342" s="173"/>
      <c r="AW342" s="171">
        <f t="shared" si="43"/>
        <v>100</v>
      </c>
      <c r="AX342" s="171"/>
      <c r="AY342" s="172"/>
      <c r="AZ342" s="173"/>
      <c r="BA342" s="171">
        <f t="shared" si="44"/>
        <v>100</v>
      </c>
      <c r="BB342" s="171"/>
      <c r="BC342" s="172"/>
      <c r="BD342" s="173"/>
      <c r="BE342" s="171">
        <f t="shared" si="45"/>
        <v>0</v>
      </c>
      <c r="BF342" s="171"/>
      <c r="BG342" s="172"/>
      <c r="BH342" s="173"/>
      <c r="BI342" s="171">
        <f t="shared" si="46"/>
        <v>0</v>
      </c>
      <c r="BJ342" s="171"/>
      <c r="BK342" s="172"/>
      <c r="BL342" s="173"/>
      <c r="BM342" s="171">
        <f t="shared" si="47"/>
        <v>0</v>
      </c>
      <c r="BN342" s="171"/>
      <c r="BO342" s="172"/>
      <c r="BP342" s="173"/>
      <c r="BQ342" s="171">
        <f t="shared" si="48"/>
        <v>0</v>
      </c>
      <c r="BR342" s="171"/>
      <c r="EC342" s="70"/>
      <c r="ED342" s="70"/>
      <c r="EE342" s="70"/>
      <c r="EF342" s="70"/>
      <c r="EG342" s="70"/>
      <c r="EH342" s="70"/>
    </row>
    <row r="343" spans="1:197" s="48" customFormat="1" ht="11.1" customHeight="1" x14ac:dyDescent="0.2">
      <c r="A343" s="96"/>
      <c r="B343" s="139"/>
      <c r="C343" s="303"/>
      <c r="D343" s="303"/>
      <c r="E343" s="96"/>
      <c r="G343" s="252" t="s">
        <v>524</v>
      </c>
      <c r="H343" s="252"/>
      <c r="I343" s="271" t="s">
        <v>284</v>
      </c>
      <c r="J343" s="179"/>
      <c r="K343" s="179"/>
      <c r="L343" s="179"/>
      <c r="M343" s="179"/>
      <c r="N343" s="179"/>
      <c r="O343" s="179"/>
      <c r="P343" s="179"/>
      <c r="Q343" s="179"/>
      <c r="R343" s="179"/>
      <c r="S343" s="179"/>
      <c r="T343" s="179"/>
      <c r="U343" s="179"/>
      <c r="V343" s="179"/>
      <c r="W343" s="179"/>
      <c r="X343" s="179"/>
      <c r="Y343" s="179"/>
      <c r="Z343" s="272">
        <f>$AK$228</f>
        <v>720.19100000000003</v>
      </c>
      <c r="AA343" s="272"/>
      <c r="AB343" s="272"/>
      <c r="AC343" s="272"/>
      <c r="AD343" s="272"/>
      <c r="AE343" s="272"/>
      <c r="AF343" s="272"/>
      <c r="AG343" s="171">
        <f>$AR$228</f>
        <v>1.1616</v>
      </c>
      <c r="AH343" s="171"/>
      <c r="AI343" s="171"/>
      <c r="AJ343" s="171">
        <f t="shared" si="41"/>
        <v>50</v>
      </c>
      <c r="AK343" s="171"/>
      <c r="AL343" s="171"/>
      <c r="AM343" s="172"/>
      <c r="AN343" s="173"/>
      <c r="AO343" s="171">
        <f t="shared" si="40"/>
        <v>50</v>
      </c>
      <c r="AP343" s="171"/>
      <c r="AQ343" s="172"/>
      <c r="AR343" s="173"/>
      <c r="AS343" s="171">
        <f t="shared" si="42"/>
        <v>50</v>
      </c>
      <c r="AT343" s="171"/>
      <c r="AU343" s="172">
        <v>50</v>
      </c>
      <c r="AV343" s="173"/>
      <c r="AW343" s="171">
        <f t="shared" si="43"/>
        <v>100</v>
      </c>
      <c r="AX343" s="171"/>
      <c r="AY343" s="172"/>
      <c r="AZ343" s="173"/>
      <c r="BA343" s="171">
        <f t="shared" si="44"/>
        <v>100</v>
      </c>
      <c r="BB343" s="171"/>
      <c r="BC343" s="172"/>
      <c r="BD343" s="173"/>
      <c r="BE343" s="171">
        <f t="shared" si="45"/>
        <v>0</v>
      </c>
      <c r="BF343" s="171"/>
      <c r="BG343" s="172"/>
      <c r="BH343" s="173"/>
      <c r="BI343" s="171">
        <f t="shared" si="46"/>
        <v>0</v>
      </c>
      <c r="BJ343" s="171"/>
      <c r="BK343" s="172"/>
      <c r="BL343" s="173"/>
      <c r="BM343" s="171">
        <f t="shared" si="47"/>
        <v>0</v>
      </c>
      <c r="BN343" s="171"/>
      <c r="BO343" s="172"/>
      <c r="BP343" s="173"/>
      <c r="BQ343" s="171">
        <f t="shared" si="48"/>
        <v>0</v>
      </c>
      <c r="BR343" s="171"/>
      <c r="BV343" s="52"/>
      <c r="BW343" s="52"/>
      <c r="BX343" s="52"/>
      <c r="DX343" s="52"/>
      <c r="DY343" s="52"/>
      <c r="DZ343" s="52"/>
      <c r="EA343" s="52"/>
      <c r="EB343" s="52"/>
      <c r="EC343" s="70"/>
      <c r="ED343" s="70"/>
      <c r="EE343" s="70"/>
      <c r="EF343" s="70"/>
      <c r="EG343" s="70"/>
      <c r="EH343" s="70"/>
      <c r="EI343" s="52"/>
      <c r="EJ343" s="52"/>
      <c r="EK343" s="52"/>
      <c r="EL343" s="52"/>
      <c r="EM343" s="52"/>
      <c r="EN343" s="52"/>
      <c r="EO343" s="52"/>
      <c r="EP343" s="52"/>
      <c r="EQ343" s="52"/>
      <c r="ER343" s="52"/>
      <c r="ES343" s="52"/>
      <c r="ET343" s="52"/>
      <c r="EU343" s="52"/>
      <c r="EV343" s="52"/>
      <c r="EW343" s="52"/>
      <c r="EX343" s="52"/>
      <c r="EY343" s="52"/>
      <c r="EZ343" s="52"/>
      <c r="FA343" s="52"/>
      <c r="FB343" s="52"/>
      <c r="FC343" s="52"/>
      <c r="FD343" s="52"/>
      <c r="FE343" s="52"/>
      <c r="FF343" s="52"/>
      <c r="FG343" s="52"/>
      <c r="FH343" s="52"/>
      <c r="FI343" s="52"/>
      <c r="FJ343" s="52"/>
      <c r="FK343" s="52"/>
      <c r="FL343" s="52"/>
      <c r="FM343" s="52"/>
      <c r="FN343" s="52"/>
      <c r="FO343" s="52"/>
      <c r="FP343" s="52"/>
      <c r="FQ343" s="52"/>
      <c r="FR343" s="52"/>
      <c r="FS343" s="52"/>
      <c r="FT343" s="52"/>
      <c r="FU343" s="52"/>
      <c r="FV343" s="52"/>
      <c r="FW343" s="52"/>
      <c r="FX343" s="52"/>
      <c r="FY343" s="52"/>
      <c r="FZ343" s="52"/>
      <c r="GA343" s="52"/>
      <c r="GB343" s="52"/>
      <c r="GC343" s="52"/>
      <c r="GD343" s="52"/>
      <c r="GE343" s="52"/>
      <c r="GF343" s="52"/>
      <c r="GG343" s="52"/>
      <c r="GH343" s="52"/>
      <c r="GI343" s="52"/>
      <c r="GJ343" s="52"/>
      <c r="GK343" s="52"/>
      <c r="GL343" s="52"/>
      <c r="GM343" s="52"/>
      <c r="GN343" s="52"/>
      <c r="GO343" s="52"/>
    </row>
    <row r="344" spans="1:197" s="48" customFormat="1" ht="11.1" customHeight="1" x14ac:dyDescent="0.2">
      <c r="A344" s="96"/>
      <c r="B344" s="139"/>
      <c r="C344" s="303"/>
      <c r="D344" s="303"/>
      <c r="E344" s="96"/>
      <c r="G344" s="252" t="s">
        <v>525</v>
      </c>
      <c r="H344" s="252"/>
      <c r="I344" s="271" t="s">
        <v>285</v>
      </c>
      <c r="J344" s="179"/>
      <c r="K344" s="179"/>
      <c r="L344" s="179"/>
      <c r="M344" s="179"/>
      <c r="N344" s="179"/>
      <c r="O344" s="179"/>
      <c r="P344" s="179"/>
      <c r="Q344" s="179"/>
      <c r="R344" s="179"/>
      <c r="S344" s="179"/>
      <c r="T344" s="179"/>
      <c r="U344" s="179"/>
      <c r="V344" s="179"/>
      <c r="W344" s="179"/>
      <c r="X344" s="179"/>
      <c r="Y344" s="179"/>
      <c r="Z344" s="272">
        <f>$AK$234</f>
        <v>2528.4700000000003</v>
      </c>
      <c r="AA344" s="272"/>
      <c r="AB344" s="272"/>
      <c r="AC344" s="272"/>
      <c r="AD344" s="272"/>
      <c r="AE344" s="272"/>
      <c r="AF344" s="272"/>
      <c r="AG344" s="171">
        <f>$AR$234</f>
        <v>4.0781999999999998</v>
      </c>
      <c r="AH344" s="171"/>
      <c r="AI344" s="171"/>
      <c r="AJ344" s="171">
        <f t="shared" si="41"/>
        <v>20</v>
      </c>
      <c r="AK344" s="171"/>
      <c r="AL344" s="171"/>
      <c r="AM344" s="172">
        <v>15</v>
      </c>
      <c r="AN344" s="173"/>
      <c r="AO344" s="171">
        <f t="shared" si="40"/>
        <v>35</v>
      </c>
      <c r="AP344" s="171"/>
      <c r="AQ344" s="172">
        <v>15</v>
      </c>
      <c r="AR344" s="173"/>
      <c r="AS344" s="171">
        <f t="shared" si="42"/>
        <v>50</v>
      </c>
      <c r="AT344" s="171"/>
      <c r="AU344" s="172">
        <v>45</v>
      </c>
      <c r="AV344" s="173"/>
      <c r="AW344" s="171">
        <f t="shared" si="43"/>
        <v>95</v>
      </c>
      <c r="AX344" s="171"/>
      <c r="AY344" s="172">
        <v>5</v>
      </c>
      <c r="AZ344" s="173"/>
      <c r="BA344" s="171">
        <f t="shared" si="44"/>
        <v>100</v>
      </c>
      <c r="BB344" s="171"/>
      <c r="BC344" s="172"/>
      <c r="BD344" s="173"/>
      <c r="BE344" s="171">
        <f t="shared" si="45"/>
        <v>0</v>
      </c>
      <c r="BF344" s="171"/>
      <c r="BG344" s="172"/>
      <c r="BH344" s="173"/>
      <c r="BI344" s="171">
        <f t="shared" si="46"/>
        <v>0</v>
      </c>
      <c r="BJ344" s="171"/>
      <c r="BK344" s="172"/>
      <c r="BL344" s="173"/>
      <c r="BM344" s="171">
        <f t="shared" si="47"/>
        <v>0</v>
      </c>
      <c r="BN344" s="171"/>
      <c r="BO344" s="172"/>
      <c r="BP344" s="173"/>
      <c r="BQ344" s="171">
        <f t="shared" si="48"/>
        <v>0</v>
      </c>
      <c r="BR344" s="171"/>
      <c r="EC344" s="70"/>
      <c r="ED344" s="70"/>
      <c r="EE344" s="70"/>
      <c r="EF344" s="70"/>
      <c r="EG344" s="70"/>
      <c r="EH344" s="70"/>
    </row>
    <row r="345" spans="1:197" s="48" customFormat="1" ht="11.1" customHeight="1" x14ac:dyDescent="0.2">
      <c r="A345" s="96"/>
      <c r="B345" s="139"/>
      <c r="C345" s="303"/>
      <c r="D345" s="303"/>
      <c r="E345" s="96"/>
      <c r="G345" s="252" t="s">
        <v>526</v>
      </c>
      <c r="H345" s="252"/>
      <c r="I345" s="271" t="s">
        <v>286</v>
      </c>
      <c r="J345" s="179"/>
      <c r="K345" s="179"/>
      <c r="L345" s="179"/>
      <c r="M345" s="179"/>
      <c r="N345" s="179"/>
      <c r="O345" s="179"/>
      <c r="P345" s="179"/>
      <c r="Q345" s="179"/>
      <c r="R345" s="179"/>
      <c r="S345" s="179"/>
      <c r="T345" s="179"/>
      <c r="U345" s="179"/>
      <c r="V345" s="179"/>
      <c r="W345" s="179"/>
      <c r="X345" s="179"/>
      <c r="Y345" s="179"/>
      <c r="Z345" s="272">
        <f>$AK$245</f>
        <v>2324.59</v>
      </c>
      <c r="AA345" s="272"/>
      <c r="AB345" s="272"/>
      <c r="AC345" s="272"/>
      <c r="AD345" s="272"/>
      <c r="AE345" s="272"/>
      <c r="AF345" s="272"/>
      <c r="AG345" s="171">
        <f>$AR$245</f>
        <v>3.7492999999999999</v>
      </c>
      <c r="AH345" s="171"/>
      <c r="AI345" s="171"/>
      <c r="AJ345" s="171">
        <f t="shared" si="41"/>
        <v>100</v>
      </c>
      <c r="AK345" s="171"/>
      <c r="AL345" s="171"/>
      <c r="AM345" s="172"/>
      <c r="AN345" s="173"/>
      <c r="AO345" s="171">
        <f t="shared" si="40"/>
        <v>100</v>
      </c>
      <c r="AP345" s="171"/>
      <c r="AQ345" s="172"/>
      <c r="AR345" s="173"/>
      <c r="AS345" s="171">
        <f t="shared" si="42"/>
        <v>100</v>
      </c>
      <c r="AT345" s="171"/>
      <c r="AU345" s="172"/>
      <c r="AV345" s="173"/>
      <c r="AW345" s="171">
        <f t="shared" si="43"/>
        <v>100</v>
      </c>
      <c r="AX345" s="171"/>
      <c r="AY345" s="172"/>
      <c r="AZ345" s="173"/>
      <c r="BA345" s="171">
        <f t="shared" si="44"/>
        <v>100</v>
      </c>
      <c r="BB345" s="171"/>
      <c r="BC345" s="172"/>
      <c r="BD345" s="173"/>
      <c r="BE345" s="171">
        <f t="shared" si="45"/>
        <v>0</v>
      </c>
      <c r="BF345" s="171"/>
      <c r="BG345" s="172"/>
      <c r="BH345" s="173"/>
      <c r="BI345" s="171">
        <f t="shared" si="46"/>
        <v>0</v>
      </c>
      <c r="BJ345" s="171"/>
      <c r="BK345" s="172"/>
      <c r="BL345" s="173"/>
      <c r="BM345" s="171">
        <f t="shared" si="47"/>
        <v>0</v>
      </c>
      <c r="BN345" s="171"/>
      <c r="BO345" s="172"/>
      <c r="BP345" s="173"/>
      <c r="BQ345" s="171">
        <f t="shared" si="48"/>
        <v>0</v>
      </c>
      <c r="BR345" s="171"/>
      <c r="EC345" s="70"/>
      <c r="ED345" s="70"/>
      <c r="EE345" s="70"/>
      <c r="EF345" s="70"/>
      <c r="EG345" s="70"/>
      <c r="EH345" s="70"/>
    </row>
    <row r="346" spans="1:197" s="48" customFormat="1" ht="11.1" customHeight="1" x14ac:dyDescent="0.2">
      <c r="A346" s="96"/>
      <c r="B346" s="139"/>
      <c r="C346" s="303"/>
      <c r="D346" s="303"/>
      <c r="E346" s="96"/>
      <c r="G346" s="252" t="s">
        <v>527</v>
      </c>
      <c r="H346" s="252"/>
      <c r="I346" s="271" t="s">
        <v>287</v>
      </c>
      <c r="J346" s="179"/>
      <c r="K346" s="179"/>
      <c r="L346" s="179"/>
      <c r="M346" s="179"/>
      <c r="N346" s="179"/>
      <c r="O346" s="179"/>
      <c r="P346" s="179"/>
      <c r="Q346" s="179"/>
      <c r="R346" s="179"/>
      <c r="S346" s="179"/>
      <c r="T346" s="179"/>
      <c r="U346" s="179"/>
      <c r="V346" s="179"/>
      <c r="W346" s="179"/>
      <c r="X346" s="179"/>
      <c r="Y346" s="179"/>
      <c r="Z346" s="272">
        <f>$AK$254</f>
        <v>2321.21</v>
      </c>
      <c r="AA346" s="272"/>
      <c r="AB346" s="272"/>
      <c r="AC346" s="272"/>
      <c r="AD346" s="272"/>
      <c r="AE346" s="272"/>
      <c r="AF346" s="272"/>
      <c r="AG346" s="171">
        <f>$AR$254</f>
        <v>3.7439</v>
      </c>
      <c r="AH346" s="171"/>
      <c r="AI346" s="171"/>
      <c r="AJ346" s="171">
        <f t="shared" si="41"/>
        <v>100</v>
      </c>
      <c r="AK346" s="171"/>
      <c r="AL346" s="171"/>
      <c r="AM346" s="172"/>
      <c r="AN346" s="173"/>
      <c r="AO346" s="171">
        <f t="shared" si="40"/>
        <v>100</v>
      </c>
      <c r="AP346" s="171"/>
      <c r="AQ346" s="172"/>
      <c r="AR346" s="173"/>
      <c r="AS346" s="171">
        <f t="shared" si="42"/>
        <v>100</v>
      </c>
      <c r="AT346" s="171"/>
      <c r="AU346" s="172"/>
      <c r="AV346" s="173"/>
      <c r="AW346" s="171">
        <f t="shared" si="43"/>
        <v>100</v>
      </c>
      <c r="AX346" s="171"/>
      <c r="AY346" s="172"/>
      <c r="AZ346" s="173"/>
      <c r="BA346" s="171">
        <f t="shared" si="44"/>
        <v>100</v>
      </c>
      <c r="BB346" s="171"/>
      <c r="BC346" s="172"/>
      <c r="BD346" s="173"/>
      <c r="BE346" s="171">
        <f t="shared" si="45"/>
        <v>0</v>
      </c>
      <c r="BF346" s="171"/>
      <c r="BG346" s="172"/>
      <c r="BH346" s="173"/>
      <c r="BI346" s="171">
        <f t="shared" si="46"/>
        <v>0</v>
      </c>
      <c r="BJ346" s="171"/>
      <c r="BK346" s="172"/>
      <c r="BL346" s="173"/>
      <c r="BM346" s="171">
        <f t="shared" si="47"/>
        <v>0</v>
      </c>
      <c r="BN346" s="171"/>
      <c r="BO346" s="172"/>
      <c r="BP346" s="173"/>
      <c r="BQ346" s="171">
        <f t="shared" si="48"/>
        <v>0</v>
      </c>
      <c r="BR346" s="171"/>
      <c r="EC346" s="70"/>
      <c r="ED346" s="70"/>
      <c r="EE346" s="70"/>
      <c r="EF346" s="70"/>
      <c r="EG346" s="70"/>
      <c r="EH346" s="70"/>
    </row>
    <row r="347" spans="1:197" s="48" customFormat="1" ht="11.1" customHeight="1" x14ac:dyDescent="0.2">
      <c r="A347" s="96"/>
      <c r="B347" s="139"/>
      <c r="C347" s="303"/>
      <c r="D347" s="303"/>
      <c r="E347" s="96"/>
      <c r="G347" s="252" t="s">
        <v>528</v>
      </c>
      <c r="H347" s="252"/>
      <c r="I347" s="271" t="s">
        <v>288</v>
      </c>
      <c r="J347" s="179"/>
      <c r="K347" s="179"/>
      <c r="L347" s="179"/>
      <c r="M347" s="179"/>
      <c r="N347" s="179"/>
      <c r="O347" s="179"/>
      <c r="P347" s="179"/>
      <c r="Q347" s="179"/>
      <c r="R347" s="179"/>
      <c r="S347" s="179"/>
      <c r="T347" s="179"/>
      <c r="U347" s="179"/>
      <c r="V347" s="179"/>
      <c r="W347" s="179"/>
      <c r="X347" s="179"/>
      <c r="Y347" s="179"/>
      <c r="Z347" s="272">
        <f>$AK$262</f>
        <v>2637.17</v>
      </c>
      <c r="AA347" s="272"/>
      <c r="AB347" s="272"/>
      <c r="AC347" s="272"/>
      <c r="AD347" s="272"/>
      <c r="AE347" s="272"/>
      <c r="AF347" s="272"/>
      <c r="AG347" s="171">
        <f>$AR$262</f>
        <v>4.2535000000000007</v>
      </c>
      <c r="AH347" s="171"/>
      <c r="AI347" s="171"/>
      <c r="AJ347" s="171">
        <f t="shared" si="41"/>
        <v>0</v>
      </c>
      <c r="AK347" s="171"/>
      <c r="AL347" s="171"/>
      <c r="AM347" s="172"/>
      <c r="AN347" s="173"/>
      <c r="AO347" s="171">
        <f t="shared" si="40"/>
        <v>0</v>
      </c>
      <c r="AP347" s="171"/>
      <c r="AQ347" s="172"/>
      <c r="AR347" s="173"/>
      <c r="AS347" s="171">
        <f t="shared" si="42"/>
        <v>0</v>
      </c>
      <c r="AT347" s="171"/>
      <c r="AU347" s="172">
        <v>30</v>
      </c>
      <c r="AV347" s="173"/>
      <c r="AW347" s="171">
        <f t="shared" si="43"/>
        <v>30</v>
      </c>
      <c r="AX347" s="171"/>
      <c r="AY347" s="172">
        <v>70</v>
      </c>
      <c r="AZ347" s="173"/>
      <c r="BA347" s="171">
        <f t="shared" si="44"/>
        <v>100</v>
      </c>
      <c r="BB347" s="171"/>
      <c r="BC347" s="172"/>
      <c r="BD347" s="173"/>
      <c r="BE347" s="171">
        <f t="shared" si="45"/>
        <v>0</v>
      </c>
      <c r="BF347" s="171"/>
      <c r="BG347" s="172"/>
      <c r="BH347" s="173"/>
      <c r="BI347" s="171">
        <f t="shared" si="46"/>
        <v>0</v>
      </c>
      <c r="BJ347" s="171"/>
      <c r="BK347" s="172"/>
      <c r="BL347" s="173"/>
      <c r="BM347" s="171">
        <f t="shared" si="47"/>
        <v>0</v>
      </c>
      <c r="BN347" s="171"/>
      <c r="BO347" s="172"/>
      <c r="BP347" s="173"/>
      <c r="BQ347" s="171">
        <f t="shared" si="48"/>
        <v>0</v>
      </c>
      <c r="BR347" s="171"/>
      <c r="EC347" s="70"/>
      <c r="ED347" s="70"/>
      <c r="EE347" s="70"/>
      <c r="EF347" s="70"/>
      <c r="EG347" s="70"/>
      <c r="EH347" s="70"/>
    </row>
    <row r="348" spans="1:197" s="48" customFormat="1" ht="11.1" customHeight="1" x14ac:dyDescent="0.2">
      <c r="A348" s="96"/>
      <c r="B348" s="139"/>
      <c r="C348" s="303"/>
      <c r="D348" s="303"/>
      <c r="E348" s="96"/>
      <c r="G348" s="252" t="s">
        <v>529</v>
      </c>
      <c r="H348" s="252"/>
      <c r="I348" s="271" t="s">
        <v>289</v>
      </c>
      <c r="J348" s="179"/>
      <c r="K348" s="179"/>
      <c r="L348" s="179"/>
      <c r="M348" s="179"/>
      <c r="N348" s="179"/>
      <c r="O348" s="179"/>
      <c r="P348" s="179"/>
      <c r="Q348" s="179"/>
      <c r="R348" s="179"/>
      <c r="S348" s="179"/>
      <c r="T348" s="179"/>
      <c r="U348" s="179"/>
      <c r="V348" s="179"/>
      <c r="W348" s="179"/>
      <c r="X348" s="179"/>
      <c r="Y348" s="179"/>
      <c r="Z348" s="272">
        <f>$AK$271</f>
        <v>678.97</v>
      </c>
      <c r="AA348" s="272"/>
      <c r="AB348" s="272"/>
      <c r="AC348" s="272"/>
      <c r="AD348" s="272"/>
      <c r="AE348" s="272"/>
      <c r="AF348" s="272"/>
      <c r="AG348" s="171">
        <f>$AR$271</f>
        <v>1.0951</v>
      </c>
      <c r="AH348" s="171"/>
      <c r="AI348" s="171"/>
      <c r="AJ348" s="171">
        <f t="shared" si="41"/>
        <v>0</v>
      </c>
      <c r="AK348" s="171"/>
      <c r="AL348" s="171"/>
      <c r="AM348" s="172"/>
      <c r="AN348" s="173"/>
      <c r="AO348" s="171">
        <f t="shared" si="40"/>
        <v>0</v>
      </c>
      <c r="AP348" s="171"/>
      <c r="AQ348" s="172"/>
      <c r="AR348" s="173"/>
      <c r="AS348" s="171">
        <f t="shared" si="42"/>
        <v>0</v>
      </c>
      <c r="AT348" s="171"/>
      <c r="AU348" s="172"/>
      <c r="AV348" s="173"/>
      <c r="AW348" s="171">
        <f t="shared" si="43"/>
        <v>0</v>
      </c>
      <c r="AX348" s="171"/>
      <c r="AY348" s="172">
        <v>100</v>
      </c>
      <c r="AZ348" s="173"/>
      <c r="BA348" s="171">
        <f t="shared" si="44"/>
        <v>100</v>
      </c>
      <c r="BB348" s="171"/>
      <c r="BC348" s="172"/>
      <c r="BD348" s="173"/>
      <c r="BE348" s="171">
        <f t="shared" si="45"/>
        <v>0</v>
      </c>
      <c r="BF348" s="171"/>
      <c r="BG348" s="172"/>
      <c r="BH348" s="173"/>
      <c r="BI348" s="171">
        <f t="shared" si="46"/>
        <v>0</v>
      </c>
      <c r="BJ348" s="171"/>
      <c r="BK348" s="172"/>
      <c r="BL348" s="173"/>
      <c r="BM348" s="171">
        <f t="shared" si="47"/>
        <v>0</v>
      </c>
      <c r="BN348" s="171"/>
      <c r="BO348" s="172"/>
      <c r="BP348" s="173"/>
      <c r="BQ348" s="171">
        <f t="shared" si="48"/>
        <v>0</v>
      </c>
      <c r="BR348" s="171"/>
      <c r="BV348" s="35"/>
      <c r="BW348" s="35"/>
      <c r="BX348" s="35"/>
      <c r="DX348" s="35"/>
      <c r="DY348" s="35"/>
      <c r="DZ348" s="35"/>
      <c r="EA348" s="35"/>
      <c r="EB348" s="35"/>
      <c r="EC348" s="70"/>
      <c r="ED348" s="70"/>
      <c r="EE348" s="70"/>
      <c r="EF348" s="70"/>
      <c r="EG348" s="70"/>
      <c r="EH348" s="70"/>
      <c r="EI348" s="35"/>
      <c r="EJ348" s="35"/>
      <c r="EK348" s="35"/>
      <c r="EL348" s="35"/>
      <c r="EM348" s="35"/>
      <c r="EN348" s="35"/>
      <c r="EO348" s="35"/>
      <c r="EP348" s="35"/>
      <c r="EQ348" s="35"/>
      <c r="ER348" s="35"/>
      <c r="ES348" s="35"/>
      <c r="ET348" s="35"/>
      <c r="EU348" s="35"/>
      <c r="EV348" s="35"/>
      <c r="EW348" s="35"/>
      <c r="EX348" s="35"/>
      <c r="EY348" s="35"/>
      <c r="EZ348" s="35"/>
      <c r="FA348" s="35"/>
      <c r="FB348" s="35"/>
      <c r="FC348" s="35"/>
      <c r="FD348" s="35"/>
      <c r="FE348" s="35"/>
      <c r="FF348" s="35"/>
      <c r="FG348" s="35"/>
      <c r="FH348" s="35"/>
      <c r="FI348" s="35"/>
      <c r="FJ348" s="35"/>
      <c r="FK348" s="35"/>
      <c r="FL348" s="35"/>
      <c r="FM348" s="35"/>
      <c r="FN348" s="35"/>
      <c r="FO348" s="35"/>
      <c r="FP348" s="35"/>
      <c r="FQ348" s="35"/>
      <c r="FR348" s="35"/>
      <c r="FS348" s="35"/>
      <c r="FT348" s="35"/>
      <c r="FU348" s="35"/>
      <c r="FV348" s="35"/>
      <c r="FW348" s="35"/>
      <c r="FX348" s="35"/>
      <c r="FY348" s="35"/>
      <c r="FZ348" s="35"/>
      <c r="GA348" s="35"/>
      <c r="GB348" s="35"/>
      <c r="GC348" s="35"/>
      <c r="GD348" s="35"/>
      <c r="GE348" s="35"/>
      <c r="GF348" s="35"/>
      <c r="GG348" s="35"/>
      <c r="GH348" s="35"/>
      <c r="GI348" s="35"/>
      <c r="GJ348" s="35"/>
      <c r="GK348" s="35"/>
      <c r="GL348" s="35"/>
      <c r="GM348" s="35"/>
      <c r="GN348" s="35"/>
      <c r="GO348" s="35"/>
    </row>
    <row r="349" spans="1:197" s="48" customFormat="1" ht="11.1" customHeight="1" x14ac:dyDescent="0.2">
      <c r="A349" s="96"/>
      <c r="B349" s="139" t="s">
        <v>546</v>
      </c>
      <c r="C349" s="303"/>
      <c r="D349" s="303"/>
      <c r="E349" s="96"/>
      <c r="G349" s="252" t="s">
        <v>530</v>
      </c>
      <c r="H349" s="252"/>
      <c r="I349" s="271" t="s">
        <v>290</v>
      </c>
      <c r="J349" s="179"/>
      <c r="K349" s="179"/>
      <c r="L349" s="179"/>
      <c r="M349" s="179"/>
      <c r="N349" s="179"/>
      <c r="O349" s="179"/>
      <c r="P349" s="179"/>
      <c r="Q349" s="179"/>
      <c r="R349" s="179"/>
      <c r="S349" s="179"/>
      <c r="T349" s="179"/>
      <c r="U349" s="179"/>
      <c r="V349" s="179"/>
      <c r="W349" s="179"/>
      <c r="X349" s="179"/>
      <c r="Y349" s="179"/>
      <c r="Z349" s="272">
        <f>$AK$273</f>
        <v>1.0000000000000001E-9</v>
      </c>
      <c r="AA349" s="272"/>
      <c r="AB349" s="272"/>
      <c r="AC349" s="272"/>
      <c r="AD349" s="272"/>
      <c r="AE349" s="272"/>
      <c r="AF349" s="272"/>
      <c r="AG349" s="171">
        <f>$AR$273</f>
        <v>0</v>
      </c>
      <c r="AH349" s="171"/>
      <c r="AI349" s="171"/>
      <c r="AJ349" s="171">
        <f t="shared" si="41"/>
        <v>0</v>
      </c>
      <c r="AK349" s="171"/>
      <c r="AL349" s="171"/>
      <c r="AM349" s="172"/>
      <c r="AN349" s="173"/>
      <c r="AO349" s="171">
        <f t="shared" si="40"/>
        <v>0</v>
      </c>
      <c r="AP349" s="171"/>
      <c r="AQ349" s="172"/>
      <c r="AR349" s="173"/>
      <c r="AS349" s="171">
        <f t="shared" si="42"/>
        <v>0</v>
      </c>
      <c r="AT349" s="171"/>
      <c r="AU349" s="172"/>
      <c r="AV349" s="173"/>
      <c r="AW349" s="171">
        <f t="shared" si="43"/>
        <v>0</v>
      </c>
      <c r="AX349" s="171"/>
      <c r="AY349" s="172"/>
      <c r="AZ349" s="173"/>
      <c r="BA349" s="171">
        <f t="shared" si="44"/>
        <v>0</v>
      </c>
      <c r="BB349" s="171"/>
      <c r="BC349" s="172"/>
      <c r="BD349" s="173"/>
      <c r="BE349" s="171">
        <f t="shared" si="45"/>
        <v>0</v>
      </c>
      <c r="BF349" s="171"/>
      <c r="BG349" s="172"/>
      <c r="BH349" s="173"/>
      <c r="BI349" s="171">
        <f t="shared" si="46"/>
        <v>0</v>
      </c>
      <c r="BJ349" s="171"/>
      <c r="BK349" s="172"/>
      <c r="BL349" s="173"/>
      <c r="BM349" s="171">
        <f t="shared" si="47"/>
        <v>0</v>
      </c>
      <c r="BN349" s="171"/>
      <c r="BO349" s="172"/>
      <c r="BP349" s="173"/>
      <c r="BQ349" s="171">
        <f t="shared" si="48"/>
        <v>0</v>
      </c>
      <c r="BR349" s="171"/>
      <c r="BV349" s="35"/>
      <c r="BW349" s="35"/>
      <c r="BX349" s="35"/>
      <c r="DX349" s="35"/>
      <c r="DY349" s="35"/>
      <c r="DZ349" s="35"/>
      <c r="EA349" s="35"/>
      <c r="EB349" s="35"/>
      <c r="EC349" s="70"/>
      <c r="ED349" s="70"/>
      <c r="EE349" s="70"/>
      <c r="EF349" s="70"/>
      <c r="EG349" s="70"/>
      <c r="EH349" s="70"/>
      <c r="EI349" s="35"/>
      <c r="EJ349" s="35"/>
      <c r="EK349" s="35"/>
      <c r="EL349" s="35"/>
      <c r="EM349" s="35"/>
      <c r="EN349" s="35"/>
      <c r="EO349" s="35"/>
      <c r="EP349" s="35"/>
      <c r="EQ349" s="35"/>
      <c r="ER349" s="35"/>
      <c r="ES349" s="35"/>
      <c r="ET349" s="35"/>
      <c r="EU349" s="35"/>
      <c r="EV349" s="35"/>
      <c r="EW349" s="35"/>
      <c r="EX349" s="35"/>
      <c r="EY349" s="35"/>
      <c r="EZ349" s="35"/>
      <c r="FA349" s="35"/>
      <c r="FB349" s="35"/>
      <c r="FC349" s="35"/>
      <c r="FD349" s="35"/>
      <c r="FE349" s="35"/>
      <c r="FF349" s="35"/>
      <c r="FG349" s="35"/>
      <c r="FH349" s="35"/>
      <c r="FI349" s="35"/>
      <c r="FJ349" s="35"/>
      <c r="FK349" s="35"/>
      <c r="FL349" s="35"/>
      <c r="FM349" s="35"/>
      <c r="FN349" s="35"/>
      <c r="FO349" s="35"/>
      <c r="FP349" s="35"/>
      <c r="FQ349" s="35"/>
      <c r="FR349" s="35"/>
      <c r="FS349" s="35"/>
      <c r="FT349" s="35"/>
      <c r="FU349" s="35"/>
      <c r="FV349" s="35"/>
      <c r="FW349" s="35"/>
      <c r="FX349" s="35"/>
      <c r="FY349" s="35"/>
      <c r="FZ349" s="35"/>
      <c r="GA349" s="35"/>
      <c r="GB349" s="35"/>
      <c r="GC349" s="35"/>
      <c r="GD349" s="35"/>
      <c r="GE349" s="35"/>
      <c r="GF349" s="35"/>
      <c r="GG349" s="35"/>
      <c r="GH349" s="35"/>
      <c r="GI349" s="35"/>
      <c r="GJ349" s="35"/>
      <c r="GK349" s="35"/>
      <c r="GL349" s="35"/>
      <c r="GM349" s="35"/>
      <c r="GN349" s="35"/>
      <c r="GO349" s="35"/>
    </row>
    <row r="350" spans="1:197" s="52" customFormat="1" ht="3.95" customHeight="1" x14ac:dyDescent="0.2">
      <c r="A350" s="104"/>
      <c r="B350" s="104"/>
      <c r="C350" s="85"/>
      <c r="D350" s="105"/>
      <c r="E350" s="104"/>
      <c r="G350" s="160"/>
      <c r="H350" s="160"/>
      <c r="I350" s="160"/>
      <c r="J350" s="160"/>
      <c r="K350" s="160"/>
      <c r="L350" s="160"/>
      <c r="M350" s="160"/>
      <c r="N350" s="160"/>
      <c r="O350" s="160"/>
      <c r="P350" s="160"/>
      <c r="Q350" s="160"/>
      <c r="R350" s="160"/>
      <c r="S350" s="160"/>
      <c r="T350" s="160"/>
      <c r="U350" s="160"/>
      <c r="V350" s="160"/>
      <c r="W350" s="160"/>
      <c r="X350" s="160"/>
      <c r="Y350" s="160"/>
      <c r="Z350" s="160"/>
      <c r="AA350" s="160"/>
      <c r="AB350" s="160"/>
      <c r="AC350" s="160"/>
      <c r="AD350" s="160"/>
      <c r="AE350" s="160"/>
      <c r="AF350" s="160"/>
      <c r="AG350" s="160"/>
      <c r="AH350" s="160"/>
      <c r="AI350" s="160"/>
      <c r="AJ350" s="160"/>
      <c r="AK350" s="160"/>
      <c r="AL350" s="160"/>
      <c r="AM350" s="170">
        <f>COUNTIF(AM330:AN349,"&gt;0")</f>
        <v>4</v>
      </c>
      <c r="AN350" s="170"/>
      <c r="AO350" s="169">
        <v>9</v>
      </c>
      <c r="AP350" s="169"/>
      <c r="AQ350" s="170">
        <f>COUNTIF(AQ330:AR349,"&gt;0")</f>
        <v>3</v>
      </c>
      <c r="AR350" s="170"/>
      <c r="AS350" s="169">
        <v>10</v>
      </c>
      <c r="AT350" s="169"/>
      <c r="AU350" s="170">
        <f>COUNTIF(AU330:AV349,"&gt;0")</f>
        <v>6</v>
      </c>
      <c r="AV350" s="170"/>
      <c r="AW350" s="169">
        <v>11</v>
      </c>
      <c r="AX350" s="169"/>
      <c r="AY350" s="170">
        <f>COUNTIF(AY330:AZ349,"&gt;0")</f>
        <v>5</v>
      </c>
      <c r="AZ350" s="170"/>
      <c r="BA350" s="169">
        <v>12</v>
      </c>
      <c r="BB350" s="169"/>
      <c r="BC350" s="170">
        <f>COUNTIF(BC330:BD349,"&gt;0")</f>
        <v>0</v>
      </c>
      <c r="BD350" s="170"/>
      <c r="BE350" s="169">
        <v>13</v>
      </c>
      <c r="BF350" s="169"/>
      <c r="BG350" s="170">
        <f>COUNTIF(BG330:BH349,"&gt;0")</f>
        <v>0</v>
      </c>
      <c r="BH350" s="170"/>
      <c r="BI350" s="169">
        <v>14</v>
      </c>
      <c r="BJ350" s="169"/>
      <c r="BK350" s="170">
        <f>COUNTIF(BK330:BL349,"&gt;0")</f>
        <v>0</v>
      </c>
      <c r="BL350" s="170"/>
      <c r="BM350" s="169">
        <v>15</v>
      </c>
      <c r="BN350" s="169"/>
      <c r="BO350" s="170">
        <f>COUNTIF(BO330:BP349,"&gt;0")</f>
        <v>0</v>
      </c>
      <c r="BP350" s="170"/>
      <c r="BQ350" s="169">
        <v>16</v>
      </c>
      <c r="BR350" s="169"/>
      <c r="BU350" s="163">
        <f>COUNTIF(AM350:BP350,"&gt;0")-7</f>
        <v>4</v>
      </c>
      <c r="BV350" s="35"/>
      <c r="BW350" s="35"/>
      <c r="BX350" s="35"/>
      <c r="BY350" s="35"/>
      <c r="BZ350" s="35"/>
      <c r="CA350" s="35"/>
      <c r="CB350" s="35"/>
      <c r="CC350" s="35"/>
      <c r="CD350" s="35"/>
      <c r="CE350" s="35"/>
      <c r="CF350" s="35"/>
      <c r="CG350" s="35"/>
      <c r="CH350" s="35"/>
      <c r="CI350" s="35"/>
      <c r="CJ350" s="35"/>
      <c r="CK350" s="35"/>
      <c r="CL350" s="35"/>
      <c r="CM350" s="35"/>
      <c r="CN350" s="35"/>
      <c r="CO350" s="35"/>
      <c r="CP350" s="35"/>
      <c r="CQ350" s="35"/>
      <c r="CR350" s="35"/>
      <c r="CS350" s="35"/>
      <c r="CT350" s="35"/>
      <c r="CU350" s="35"/>
      <c r="CV350" s="35"/>
      <c r="CW350" s="35"/>
      <c r="CX350" s="35"/>
      <c r="CY350" s="35"/>
      <c r="CZ350" s="35"/>
      <c r="DA350" s="35"/>
      <c r="DB350" s="35"/>
      <c r="DC350" s="35"/>
      <c r="DD350" s="35"/>
      <c r="DE350" s="35"/>
      <c r="DF350" s="35"/>
      <c r="DG350" s="35"/>
      <c r="DH350" s="35"/>
      <c r="DI350" s="35"/>
      <c r="DJ350" s="35"/>
      <c r="DK350" s="35"/>
      <c r="DL350" s="35"/>
      <c r="DM350" s="35"/>
      <c r="DN350" s="35"/>
      <c r="DO350" s="35"/>
      <c r="DP350" s="35"/>
      <c r="DQ350" s="35"/>
      <c r="DR350" s="35"/>
      <c r="DS350" s="35"/>
      <c r="DT350" s="35"/>
      <c r="DU350" s="35"/>
      <c r="DV350" s="35"/>
      <c r="DW350" s="35"/>
      <c r="DX350" s="35"/>
      <c r="DY350" s="35"/>
      <c r="DZ350" s="35"/>
      <c r="EA350" s="35"/>
      <c r="EB350" s="35"/>
      <c r="EC350" s="70"/>
      <c r="ED350" s="70"/>
      <c r="EE350" s="70"/>
      <c r="EF350" s="70"/>
      <c r="EG350" s="70"/>
      <c r="EH350" s="70"/>
      <c r="EI350" s="35"/>
      <c r="EJ350" s="35"/>
      <c r="EK350" s="35"/>
      <c r="EL350" s="35"/>
      <c r="EM350" s="35"/>
      <c r="EN350" s="35"/>
      <c r="EO350" s="35"/>
      <c r="EP350" s="35"/>
      <c r="EQ350" s="35"/>
      <c r="ER350" s="35"/>
      <c r="ES350" s="35"/>
      <c r="ET350" s="35"/>
      <c r="EU350" s="35"/>
      <c r="EV350" s="35"/>
      <c r="EW350" s="35"/>
      <c r="EX350" s="35"/>
      <c r="EY350" s="35"/>
      <c r="EZ350" s="35"/>
      <c r="FA350" s="35"/>
      <c r="FB350" s="35"/>
      <c r="FC350" s="35"/>
      <c r="FD350" s="35"/>
      <c r="FE350" s="35"/>
      <c r="FF350" s="35"/>
      <c r="FG350" s="35"/>
      <c r="FH350" s="35"/>
      <c r="FI350" s="35"/>
      <c r="FJ350" s="35"/>
      <c r="FK350" s="35"/>
      <c r="FL350" s="35"/>
      <c r="FM350" s="35"/>
      <c r="FN350" s="35"/>
      <c r="FO350" s="35"/>
      <c r="FP350" s="35"/>
      <c r="FQ350" s="35"/>
      <c r="FR350" s="35"/>
      <c r="FS350" s="35"/>
      <c r="FT350" s="35"/>
      <c r="FU350" s="35"/>
      <c r="FV350" s="35"/>
      <c r="FW350" s="35"/>
      <c r="FX350" s="35"/>
      <c r="FY350" s="35"/>
      <c r="FZ350" s="35"/>
      <c r="GA350" s="35"/>
      <c r="GB350" s="35"/>
      <c r="GC350" s="35"/>
      <c r="GD350" s="35"/>
      <c r="GE350" s="35"/>
      <c r="GF350" s="35"/>
      <c r="GG350" s="35"/>
      <c r="GH350" s="35"/>
      <c r="GI350" s="35"/>
      <c r="GJ350" s="35"/>
      <c r="GK350" s="35"/>
      <c r="GL350" s="35"/>
      <c r="GM350" s="35"/>
      <c r="GN350" s="35"/>
      <c r="GO350" s="35"/>
    </row>
    <row r="351" spans="1:197" s="48" customFormat="1" ht="11.1" customHeight="1" x14ac:dyDescent="0.2">
      <c r="A351" s="97"/>
      <c r="B351" s="97"/>
      <c r="C351" s="97"/>
      <c r="D351" s="93"/>
      <c r="E351" s="96"/>
      <c r="G351" s="273" t="s">
        <v>618</v>
      </c>
      <c r="H351" s="274"/>
      <c r="I351" s="275"/>
      <c r="J351" s="179" t="s">
        <v>291</v>
      </c>
      <c r="K351" s="179"/>
      <c r="L351" s="179"/>
      <c r="M351" s="179"/>
      <c r="N351" s="179"/>
      <c r="O351" s="179"/>
      <c r="P351" s="179"/>
      <c r="Q351" s="179"/>
      <c r="R351" s="179"/>
      <c r="S351" s="179"/>
      <c r="T351" s="179"/>
      <c r="U351" s="179"/>
      <c r="V351" s="179"/>
      <c r="W351" s="179"/>
      <c r="X351" s="179"/>
      <c r="Y351" s="296" t="s">
        <v>292</v>
      </c>
      <c r="Z351" s="298"/>
      <c r="AA351" s="298"/>
      <c r="AB351" s="298"/>
      <c r="AC351" s="298"/>
      <c r="AD351" s="298"/>
      <c r="AE351" s="298"/>
      <c r="AF351" s="298"/>
      <c r="AG351" s="282">
        <v>1</v>
      </c>
      <c r="AH351" s="283"/>
      <c r="AI351" s="284"/>
      <c r="AJ351" s="257"/>
      <c r="AK351" s="258"/>
      <c r="AL351" s="264">
        <f>MAX(AN352-AJ352,0)</f>
        <v>5.0922999999999945</v>
      </c>
      <c r="AM351" s="265"/>
      <c r="AN351" s="265"/>
      <c r="AO351" s="266"/>
      <c r="AP351" s="264">
        <f>MAX(AR352-AN352,0)</f>
        <v>3.3307000000000073</v>
      </c>
      <c r="AQ351" s="265"/>
      <c r="AR351" s="265"/>
      <c r="AS351" s="266"/>
      <c r="AT351" s="264">
        <f>MAX(AV352-AR352,0)</f>
        <v>10.317799999999991</v>
      </c>
      <c r="AU351" s="265"/>
      <c r="AV351" s="265"/>
      <c r="AW351" s="266"/>
      <c r="AX351" s="264">
        <f>MAX(AZ352-AV352,0)</f>
        <v>5.2360000000000042</v>
      </c>
      <c r="AY351" s="265"/>
      <c r="AZ351" s="265"/>
      <c r="BA351" s="266"/>
      <c r="BB351" s="264">
        <f>MAX(BD352-AZ352,0)</f>
        <v>0</v>
      </c>
      <c r="BC351" s="265"/>
      <c r="BD351" s="265"/>
      <c r="BE351" s="266"/>
      <c r="BF351" s="264">
        <f>MAX(BH352-BD352,0)</f>
        <v>0</v>
      </c>
      <c r="BG351" s="265"/>
      <c r="BH351" s="265"/>
      <c r="BI351" s="266"/>
      <c r="BJ351" s="264">
        <f>MAX(BL352-BH352,0)</f>
        <v>0</v>
      </c>
      <c r="BK351" s="265"/>
      <c r="BL351" s="265"/>
      <c r="BM351" s="266"/>
      <c r="BN351" s="264">
        <f>MAX(BP352-BL352,0)</f>
        <v>0</v>
      </c>
      <c r="BO351" s="265"/>
      <c r="BP351" s="265"/>
      <c r="BQ351" s="266"/>
      <c r="BR351" s="140"/>
      <c r="BS351" s="141"/>
      <c r="BV351" s="35"/>
      <c r="BW351" s="35"/>
      <c r="BX351" s="35"/>
      <c r="BY351" s="35"/>
      <c r="BZ351" s="35"/>
      <c r="CA351" s="35"/>
      <c r="CB351" s="35"/>
      <c r="CC351" s="35"/>
      <c r="CD351" s="35"/>
      <c r="CE351" s="35"/>
      <c r="CF351" s="35"/>
      <c r="CG351" s="35"/>
      <c r="CH351" s="35"/>
      <c r="CI351" s="35"/>
      <c r="CJ351" s="35"/>
      <c r="CK351" s="35"/>
      <c r="CL351" s="35"/>
      <c r="CM351" s="35"/>
      <c r="CN351" s="35"/>
      <c r="CO351" s="35"/>
      <c r="CP351" s="35"/>
      <c r="CQ351" s="35"/>
      <c r="CR351" s="35"/>
      <c r="CS351" s="35"/>
      <c r="CT351" s="35"/>
      <c r="CU351" s="35"/>
      <c r="CV351" s="35"/>
      <c r="CW351" s="35"/>
      <c r="CX351" s="35"/>
      <c r="CY351" s="35"/>
      <c r="CZ351" s="35"/>
      <c r="DA351" s="35"/>
      <c r="DB351" s="35"/>
      <c r="DC351" s="35"/>
      <c r="DD351" s="35"/>
      <c r="DE351" s="35"/>
      <c r="DF351" s="35"/>
      <c r="DG351" s="35"/>
      <c r="DH351" s="35"/>
      <c r="DI351" s="35"/>
      <c r="DJ351" s="35"/>
      <c r="DK351" s="35"/>
      <c r="DL351" s="35"/>
      <c r="DM351" s="35"/>
      <c r="DN351" s="35"/>
      <c r="DO351" s="35"/>
      <c r="DP351" s="35"/>
      <c r="DQ351" s="35"/>
      <c r="DR351" s="35"/>
      <c r="DS351" s="35"/>
      <c r="DT351" s="35"/>
      <c r="DU351" s="35"/>
      <c r="DV351" s="35"/>
      <c r="DW351" s="35"/>
      <c r="DX351" s="35"/>
      <c r="DY351" s="35"/>
      <c r="DZ351" s="35"/>
      <c r="EA351" s="35"/>
      <c r="EB351" s="35"/>
      <c r="EC351" s="70"/>
      <c r="ED351" s="70"/>
      <c r="EE351" s="70"/>
      <c r="EF351" s="70"/>
      <c r="EG351" s="70"/>
      <c r="EH351" s="70"/>
      <c r="EI351" s="35"/>
      <c r="EJ351" s="35"/>
      <c r="EK351" s="35"/>
      <c r="EL351" s="35"/>
      <c r="EM351" s="35"/>
      <c r="EN351" s="35"/>
      <c r="EO351" s="35"/>
      <c r="EP351" s="35"/>
      <c r="EQ351" s="35"/>
      <c r="ER351" s="35"/>
      <c r="ES351" s="35"/>
      <c r="ET351" s="35"/>
      <c r="EU351" s="35"/>
      <c r="EV351" s="35"/>
      <c r="EW351" s="35"/>
      <c r="EX351" s="35"/>
      <c r="EY351" s="35"/>
      <c r="EZ351" s="35"/>
      <c r="FA351" s="35"/>
      <c r="FB351" s="35"/>
      <c r="FC351" s="35"/>
      <c r="FD351" s="35"/>
      <c r="FE351" s="35"/>
      <c r="FF351" s="35"/>
      <c r="FG351" s="35"/>
      <c r="FH351" s="35"/>
      <c r="FI351" s="35"/>
      <c r="FJ351" s="35"/>
      <c r="FK351" s="35"/>
      <c r="FL351" s="35"/>
      <c r="FM351" s="35"/>
      <c r="FN351" s="35"/>
      <c r="FO351" s="35"/>
      <c r="FP351" s="35"/>
      <c r="FQ351" s="35"/>
      <c r="FR351" s="35"/>
      <c r="FS351" s="35"/>
      <c r="FT351" s="35"/>
      <c r="FU351" s="35"/>
      <c r="FV351" s="35"/>
      <c r="FW351" s="35"/>
      <c r="FX351" s="35"/>
      <c r="FY351" s="35"/>
      <c r="FZ351" s="35"/>
      <c r="GA351" s="35"/>
      <c r="GB351" s="35"/>
      <c r="GC351" s="35"/>
      <c r="GD351" s="35"/>
      <c r="GE351" s="35"/>
      <c r="GF351" s="35"/>
      <c r="GG351" s="35"/>
      <c r="GH351" s="35"/>
      <c r="GI351" s="35"/>
      <c r="GJ351" s="35"/>
      <c r="GK351" s="35"/>
      <c r="GL351" s="35"/>
      <c r="GM351" s="35"/>
      <c r="GN351" s="35"/>
      <c r="GO351" s="35"/>
    </row>
    <row r="352" spans="1:197" s="48" customFormat="1" ht="11.1" customHeight="1" x14ac:dyDescent="0.2">
      <c r="A352" s="97"/>
      <c r="B352" s="97"/>
      <c r="C352" s="93">
        <f>C313+1</f>
        <v>41</v>
      </c>
      <c r="D352" s="93">
        <v>-8</v>
      </c>
      <c r="E352" s="96"/>
      <c r="G352" s="276"/>
      <c r="H352" s="277"/>
      <c r="I352" s="278"/>
      <c r="J352" s="179"/>
      <c r="K352" s="179"/>
      <c r="L352" s="179"/>
      <c r="M352" s="179"/>
      <c r="N352" s="179"/>
      <c r="O352" s="179"/>
      <c r="P352" s="179"/>
      <c r="Q352" s="179"/>
      <c r="R352" s="179"/>
      <c r="S352" s="179"/>
      <c r="T352" s="179"/>
      <c r="U352" s="179"/>
      <c r="V352" s="179"/>
      <c r="W352" s="179"/>
      <c r="X352" s="179"/>
      <c r="Y352" s="297"/>
      <c r="Z352" s="298"/>
      <c r="AA352" s="298"/>
      <c r="AB352" s="298"/>
      <c r="AC352" s="298"/>
      <c r="AD352" s="298"/>
      <c r="AE352" s="298"/>
      <c r="AF352" s="298"/>
      <c r="AG352" s="285"/>
      <c r="AH352" s="286"/>
      <c r="AI352" s="287"/>
      <c r="AJ352" s="263">
        <f>BP312</f>
        <v>76.023200000000003</v>
      </c>
      <c r="AK352" s="263"/>
      <c r="AL352" s="263"/>
      <c r="AM352" s="142"/>
      <c r="AN352" s="267">
        <f>IF(SUMPRODUCT($AG$330:$AG$349,AO330:AO349)&lt;9970,INT(SUMPRODUCT($AG$290:$AG$309,AO330:AO349)*100)/10000,100)</f>
        <v>81.115499999999997</v>
      </c>
      <c r="AO352" s="268"/>
      <c r="AP352" s="268"/>
      <c r="AQ352" s="269"/>
      <c r="AR352" s="267">
        <f>IF(SUMPRODUCT($AG$330:$AG$349,AS330:AS349)&lt;9970,INT(SUMPRODUCT($AG$290:$AG$309,AS330:AS349)*100)/10000,100)</f>
        <v>84.446200000000005</v>
      </c>
      <c r="AS352" s="268"/>
      <c r="AT352" s="268"/>
      <c r="AU352" s="269"/>
      <c r="AV352" s="267">
        <f>IF(SUMPRODUCT($AG$330:$AG$349,AW330:AW349)&lt;9970,INT(SUMPRODUCT($AG$290:$AG$309,AW330:AW349)*100)/10000,100)</f>
        <v>94.763999999999996</v>
      </c>
      <c r="AW352" s="268"/>
      <c r="AX352" s="268"/>
      <c r="AY352" s="269"/>
      <c r="AZ352" s="267">
        <f>IF(SUMPRODUCT($AG$330:$AG$349,BA330:BA349)&lt;9970,INT(SUMPRODUCT($AG$290:$AG$309,BA330:BA349)*100)/10000,100)</f>
        <v>100</v>
      </c>
      <c r="BA352" s="268"/>
      <c r="BB352" s="268"/>
      <c r="BC352" s="269"/>
      <c r="BD352" s="267">
        <f>IF(SUMPRODUCT($AG$330:$AG$349,BE330:BE349)&lt;9970,INT(SUMPRODUCT($AG$290:$AG$309,BE330:BE349)*100)/10000,100)</f>
        <v>0</v>
      </c>
      <c r="BE352" s="268"/>
      <c r="BF352" s="268"/>
      <c r="BG352" s="269"/>
      <c r="BH352" s="267">
        <f>IF(SUMPRODUCT($AG$330:$AG$349,BI330:BI349)&lt;9970,INT(SUMPRODUCT($AG$290:$AG$309,BI330:BI349)*100)/10000,100)</f>
        <v>0</v>
      </c>
      <c r="BI352" s="268"/>
      <c r="BJ352" s="268"/>
      <c r="BK352" s="269"/>
      <c r="BL352" s="267">
        <f>IF(SUMPRODUCT($AG$330:$AG$349,BM330:BM349)&lt;9970,INT(SUMPRODUCT($AG$290:$AG$309,BM330:BM349)*100)/10000,100)</f>
        <v>0</v>
      </c>
      <c r="BM352" s="268"/>
      <c r="BN352" s="268"/>
      <c r="BO352" s="269"/>
      <c r="BP352" s="267">
        <f>IF(SUMPRODUCT($AG$330:$AG$349,BQ330:BQ349)&lt;9970,INT(SUMPRODUCT($AG$290:$AG$309,BQ330:BQ349)*100)/10000,100)</f>
        <v>0</v>
      </c>
      <c r="BQ352" s="268"/>
      <c r="BR352" s="268"/>
      <c r="BS352" s="269"/>
      <c r="BV352" s="35"/>
      <c r="BW352" s="35"/>
      <c r="BX352" s="35"/>
      <c r="BY352" s="35"/>
      <c r="BZ352" s="35"/>
      <c r="CA352" s="35"/>
      <c r="CB352" s="35"/>
      <c r="CC352" s="35"/>
      <c r="CD352" s="35"/>
      <c r="CE352" s="35"/>
      <c r="CF352" s="35"/>
      <c r="CG352" s="35"/>
      <c r="CH352" s="35"/>
      <c r="CI352" s="35"/>
      <c r="CJ352" s="35"/>
      <c r="CK352" s="35"/>
      <c r="CL352" s="35"/>
      <c r="CM352" s="35"/>
      <c r="CN352" s="35"/>
      <c r="CO352" s="35"/>
      <c r="CP352" s="35"/>
      <c r="CQ352" s="35"/>
      <c r="CR352" s="35"/>
      <c r="CS352" s="35"/>
      <c r="CT352" s="35"/>
      <c r="CU352" s="35"/>
      <c r="CV352" s="35"/>
      <c r="CW352" s="35"/>
      <c r="CX352" s="35"/>
      <c r="CY352" s="35"/>
      <c r="CZ352" s="35"/>
      <c r="DA352" s="35"/>
      <c r="DB352" s="35"/>
      <c r="DC352" s="35"/>
      <c r="DD352" s="35"/>
      <c r="DE352" s="35"/>
      <c r="DF352" s="35"/>
      <c r="DG352" s="35"/>
      <c r="DH352" s="35"/>
      <c r="DI352" s="35"/>
      <c r="DJ352" s="35"/>
      <c r="DK352" s="35"/>
      <c r="DL352" s="35"/>
      <c r="DM352" s="35"/>
      <c r="DN352" s="35"/>
      <c r="DO352" s="35"/>
      <c r="DP352" s="35"/>
      <c r="DQ352" s="35"/>
      <c r="DR352" s="35"/>
      <c r="DS352" s="35"/>
      <c r="DT352" s="35"/>
      <c r="DU352" s="35"/>
      <c r="DV352" s="35"/>
      <c r="DW352" s="35"/>
      <c r="DX352" s="35"/>
      <c r="DY352" s="35"/>
      <c r="DZ352" s="35"/>
      <c r="EA352" s="35"/>
      <c r="EB352" s="35"/>
      <c r="EC352" s="70"/>
      <c r="ED352" s="70"/>
      <c r="EE352" s="70"/>
      <c r="EF352" s="70"/>
      <c r="EG352" s="70"/>
      <c r="EH352" s="70"/>
      <c r="EI352" s="35"/>
      <c r="EJ352" s="35"/>
      <c r="EK352" s="35"/>
      <c r="EL352" s="35"/>
      <c r="EM352" s="35"/>
      <c r="EN352" s="35"/>
      <c r="EO352" s="35"/>
      <c r="EP352" s="35"/>
      <c r="EQ352" s="35"/>
      <c r="ER352" s="35"/>
      <c r="ES352" s="35"/>
      <c r="ET352" s="35"/>
      <c r="EU352" s="35"/>
      <c r="EV352" s="35"/>
      <c r="EW352" s="35"/>
      <c r="EX352" s="35"/>
      <c r="EY352" s="35"/>
      <c r="EZ352" s="35"/>
      <c r="FA352" s="35"/>
      <c r="FB352" s="35"/>
      <c r="FC352" s="35"/>
      <c r="FD352" s="35"/>
      <c r="FE352" s="35"/>
      <c r="FF352" s="35"/>
      <c r="FG352" s="35"/>
      <c r="FH352" s="35"/>
      <c r="FI352" s="35"/>
      <c r="FJ352" s="35"/>
      <c r="FK352" s="35"/>
      <c r="FL352" s="35"/>
      <c r="FM352" s="35"/>
      <c r="FN352" s="35"/>
      <c r="FO352" s="35"/>
      <c r="FP352" s="35"/>
      <c r="FQ352" s="35"/>
      <c r="FR352" s="35"/>
      <c r="FS352" s="35"/>
      <c r="FT352" s="35"/>
      <c r="FU352" s="35"/>
      <c r="FV352" s="35"/>
      <c r="FW352" s="35"/>
      <c r="FX352" s="35"/>
      <c r="FY352" s="35"/>
      <c r="FZ352" s="35"/>
      <c r="GA352" s="35"/>
      <c r="GB352" s="35"/>
      <c r="GC352" s="35"/>
      <c r="GD352" s="35"/>
      <c r="GE352" s="35"/>
      <c r="GF352" s="35"/>
      <c r="GG352" s="35"/>
      <c r="GH352" s="35"/>
      <c r="GI352" s="35"/>
      <c r="GJ352" s="35"/>
      <c r="GK352" s="35"/>
      <c r="GL352" s="35"/>
      <c r="GM352" s="35"/>
      <c r="GN352" s="35"/>
      <c r="GO352" s="35"/>
    </row>
    <row r="353" spans="1:197" s="48" customFormat="1" ht="11.1" customHeight="1" x14ac:dyDescent="0.2">
      <c r="A353" s="97"/>
      <c r="B353" s="97"/>
      <c r="C353" s="93">
        <f>C352+1</f>
        <v>42</v>
      </c>
      <c r="D353" s="93" t="s">
        <v>586</v>
      </c>
      <c r="E353" s="96"/>
      <c r="G353" s="276"/>
      <c r="H353" s="277"/>
      <c r="I353" s="278"/>
      <c r="J353" s="179"/>
      <c r="K353" s="179"/>
      <c r="L353" s="179"/>
      <c r="M353" s="179"/>
      <c r="N353" s="179"/>
      <c r="O353" s="179"/>
      <c r="P353" s="179"/>
      <c r="Q353" s="179"/>
      <c r="R353" s="179"/>
      <c r="S353" s="179"/>
      <c r="T353" s="179"/>
      <c r="U353" s="179"/>
      <c r="V353" s="179"/>
      <c r="W353" s="179"/>
      <c r="X353" s="179"/>
      <c r="Y353" s="288" t="s">
        <v>51</v>
      </c>
      <c r="Z353" s="290">
        <f>SUM(Z330:AF349)</f>
        <v>61999.997167932306</v>
      </c>
      <c r="AA353" s="291"/>
      <c r="AB353" s="291"/>
      <c r="AC353" s="291"/>
      <c r="AD353" s="291"/>
      <c r="AE353" s="291"/>
      <c r="AF353" s="292"/>
      <c r="AG353" s="270"/>
      <c r="AH353" s="270"/>
      <c r="AI353" s="270"/>
      <c r="AJ353" s="257"/>
      <c r="AK353" s="258"/>
      <c r="AL353" s="264">
        <f>MAX(AN354-AJ354,0)</f>
        <v>3157.218153028487</v>
      </c>
      <c r="AM353" s="265"/>
      <c r="AN353" s="265"/>
      <c r="AO353" s="266"/>
      <c r="AP353" s="264">
        <f>MAX(AR354-AN354,0)</f>
        <v>2065.0400000000009</v>
      </c>
      <c r="AQ353" s="265"/>
      <c r="AR353" s="265"/>
      <c r="AS353" s="266"/>
      <c r="AT353" s="264">
        <f>MAX(AV354-AR354,0)</f>
        <v>6397.0299999999988</v>
      </c>
      <c r="AU353" s="265"/>
      <c r="AV353" s="265"/>
      <c r="AW353" s="266"/>
      <c r="AX353" s="264">
        <f>MAX(AZ354-AV354,0)</f>
        <v>3246.3199999999997</v>
      </c>
      <c r="AY353" s="265"/>
      <c r="AZ353" s="265"/>
      <c r="BA353" s="266"/>
      <c r="BB353" s="264">
        <f>MAX(BD354-AZ354,0)</f>
        <v>0</v>
      </c>
      <c r="BC353" s="265"/>
      <c r="BD353" s="265"/>
      <c r="BE353" s="266"/>
      <c r="BF353" s="264">
        <f>MAX(BH354-BD354,0)</f>
        <v>0</v>
      </c>
      <c r="BG353" s="265"/>
      <c r="BH353" s="265"/>
      <c r="BI353" s="266"/>
      <c r="BJ353" s="264">
        <f>MAX(BL354-BH354,0)</f>
        <v>0</v>
      </c>
      <c r="BK353" s="265"/>
      <c r="BL353" s="265"/>
      <c r="BM353" s="266"/>
      <c r="BN353" s="264">
        <f>MAX(BP354-BL354,0)</f>
        <v>0</v>
      </c>
      <c r="BO353" s="265"/>
      <c r="BP353" s="265"/>
      <c r="BQ353" s="266"/>
      <c r="BR353" s="140"/>
      <c r="BS353" s="141"/>
      <c r="BV353" s="35"/>
      <c r="BW353" s="35"/>
      <c r="BX353" s="35"/>
      <c r="BY353" s="35"/>
      <c r="BZ353" s="35"/>
      <c r="CA353" s="35"/>
      <c r="CB353" s="35"/>
      <c r="CC353" s="35"/>
      <c r="CD353" s="35"/>
      <c r="CE353" s="35"/>
      <c r="CF353" s="35"/>
      <c r="CG353" s="35"/>
      <c r="CH353" s="35"/>
      <c r="CI353" s="35"/>
      <c r="CJ353" s="35"/>
      <c r="CK353" s="35"/>
      <c r="CL353" s="35"/>
      <c r="CM353" s="35"/>
      <c r="CN353" s="35"/>
      <c r="CO353" s="35"/>
      <c r="CP353" s="35"/>
      <c r="CQ353" s="35"/>
      <c r="CR353" s="35"/>
      <c r="CS353" s="35"/>
      <c r="CT353" s="35"/>
      <c r="CU353" s="35"/>
      <c r="CV353" s="35"/>
      <c r="CW353" s="35"/>
      <c r="CX353" s="35"/>
      <c r="CY353" s="35"/>
      <c r="CZ353" s="35"/>
      <c r="DA353" s="35"/>
      <c r="DB353" s="35"/>
      <c r="DC353" s="35"/>
      <c r="DD353" s="35"/>
      <c r="DE353" s="35"/>
      <c r="DF353" s="35"/>
      <c r="DG353" s="35"/>
      <c r="DH353" s="35"/>
      <c r="DI353" s="35"/>
      <c r="DJ353" s="35"/>
      <c r="DK353" s="35"/>
      <c r="DL353" s="35"/>
      <c r="DM353" s="35"/>
      <c r="DN353" s="35"/>
      <c r="DO353" s="35"/>
      <c r="DP353" s="35"/>
      <c r="DQ353" s="35"/>
      <c r="DR353" s="35"/>
      <c r="DS353" s="35"/>
      <c r="DT353" s="35"/>
      <c r="DU353" s="35"/>
      <c r="DV353" s="35"/>
      <c r="DW353" s="35"/>
      <c r="DX353" s="35"/>
      <c r="DY353" s="35"/>
      <c r="DZ353" s="35"/>
      <c r="EA353" s="35"/>
      <c r="EB353" s="35"/>
      <c r="EC353" s="70"/>
      <c r="ED353" s="70"/>
      <c r="EE353" s="70"/>
      <c r="EF353" s="70"/>
      <c r="EG353" s="70"/>
      <c r="EH353" s="70"/>
      <c r="EI353" s="35"/>
      <c r="EJ353" s="35"/>
      <c r="EK353" s="35"/>
      <c r="EL353" s="35"/>
      <c r="EM353" s="35"/>
      <c r="EN353" s="35"/>
      <c r="EO353" s="35"/>
      <c r="EP353" s="153"/>
      <c r="EQ353" s="153"/>
      <c r="ER353" s="153"/>
      <c r="ES353" s="153"/>
      <c r="ET353" s="154"/>
      <c r="EU353" s="35"/>
      <c r="EV353" s="35"/>
      <c r="EW353" s="35"/>
      <c r="EX353" s="35"/>
      <c r="EY353" s="35"/>
      <c r="EZ353" s="35"/>
      <c r="FA353" s="35"/>
      <c r="FB353" s="35"/>
      <c r="FC353" s="35"/>
      <c r="FD353" s="35"/>
      <c r="FE353" s="35"/>
      <c r="FF353" s="35"/>
      <c r="FG353" s="35"/>
      <c r="FH353" s="35"/>
      <c r="FI353" s="35"/>
      <c r="FJ353" s="35"/>
      <c r="FK353" s="35"/>
      <c r="FL353" s="35"/>
      <c r="FM353" s="35"/>
      <c r="FN353" s="35"/>
      <c r="FO353" s="35"/>
      <c r="FP353" s="35"/>
      <c r="FQ353" s="35"/>
      <c r="FR353" s="35"/>
      <c r="FS353" s="35"/>
      <c r="FT353" s="35"/>
      <c r="FU353" s="35"/>
      <c r="FV353" s="35"/>
      <c r="FW353" s="35"/>
      <c r="FX353" s="35"/>
      <c r="FY353" s="35"/>
      <c r="FZ353" s="35"/>
      <c r="GA353" s="35"/>
      <c r="GB353" s="35"/>
      <c r="GC353" s="35"/>
      <c r="GD353" s="35"/>
      <c r="GE353" s="35"/>
      <c r="GF353" s="35"/>
      <c r="GG353" s="35"/>
      <c r="GH353" s="35"/>
      <c r="GI353" s="35"/>
      <c r="GJ353" s="35"/>
      <c r="GK353" s="35"/>
      <c r="GL353" s="35"/>
      <c r="GM353" s="35"/>
      <c r="GN353" s="35"/>
      <c r="GO353" s="35"/>
    </row>
    <row r="354" spans="1:197" s="48" customFormat="1" ht="11.1" customHeight="1" x14ac:dyDescent="0.2">
      <c r="A354" s="97" t="s">
        <v>314</v>
      </c>
      <c r="B354" s="97" t="s">
        <v>314</v>
      </c>
      <c r="C354" s="93"/>
      <c r="D354" s="93"/>
      <c r="E354" s="96"/>
      <c r="G354" s="279"/>
      <c r="H354" s="280"/>
      <c r="I354" s="281"/>
      <c r="J354" s="179"/>
      <c r="K354" s="179"/>
      <c r="L354" s="179"/>
      <c r="M354" s="179"/>
      <c r="N354" s="179"/>
      <c r="O354" s="179"/>
      <c r="P354" s="179"/>
      <c r="Q354" s="179"/>
      <c r="R354" s="179"/>
      <c r="S354" s="179"/>
      <c r="T354" s="179"/>
      <c r="U354" s="179"/>
      <c r="V354" s="179"/>
      <c r="W354" s="179"/>
      <c r="X354" s="179"/>
      <c r="Y354" s="289"/>
      <c r="Z354" s="293"/>
      <c r="AA354" s="294"/>
      <c r="AB354" s="294"/>
      <c r="AC354" s="294"/>
      <c r="AD354" s="294"/>
      <c r="AE354" s="294"/>
      <c r="AF354" s="295"/>
      <c r="AG354" s="270"/>
      <c r="AH354" s="270"/>
      <c r="AI354" s="270"/>
      <c r="AJ354" s="263">
        <f>AJ352*Z353/100</f>
        <v>47134.381846971512</v>
      </c>
      <c r="AK354" s="263"/>
      <c r="AL354" s="263"/>
      <c r="AM354" s="143"/>
      <c r="AN354" s="263">
        <f>INT(AN352*$Z$353)/100</f>
        <v>50291.6</v>
      </c>
      <c r="AO354" s="263"/>
      <c r="AP354" s="263"/>
      <c r="AQ354" s="263"/>
      <c r="AR354" s="263">
        <f>INT(AR352*$Z$353)/100</f>
        <v>52356.639999999999</v>
      </c>
      <c r="AS354" s="263"/>
      <c r="AT354" s="263"/>
      <c r="AU354" s="263"/>
      <c r="AV354" s="263">
        <f>INT(AV352*$Z$353)/100</f>
        <v>58753.67</v>
      </c>
      <c r="AW354" s="263"/>
      <c r="AX354" s="263"/>
      <c r="AY354" s="263"/>
      <c r="AZ354" s="263">
        <f>INT(AZ352*$Z$353)/100</f>
        <v>61999.99</v>
      </c>
      <c r="BA354" s="263"/>
      <c r="BB354" s="263"/>
      <c r="BC354" s="263"/>
      <c r="BD354" s="263">
        <f>INT(BD352*$Z$353)/100</f>
        <v>0</v>
      </c>
      <c r="BE354" s="263"/>
      <c r="BF354" s="263"/>
      <c r="BG354" s="263"/>
      <c r="BH354" s="263">
        <f>INT(BH352*$Z$353)/100</f>
        <v>0</v>
      </c>
      <c r="BI354" s="263"/>
      <c r="BJ354" s="263"/>
      <c r="BK354" s="263"/>
      <c r="BL354" s="263">
        <f>INT(BL352*$Z$353)/100</f>
        <v>0</v>
      </c>
      <c r="BM354" s="263"/>
      <c r="BN354" s="263"/>
      <c r="BO354" s="263"/>
      <c r="BP354" s="263">
        <f>INT(BP352*$Z$353)/100</f>
        <v>0</v>
      </c>
      <c r="BQ354" s="263"/>
      <c r="BR354" s="263"/>
      <c r="BS354" s="263"/>
      <c r="BV354" s="35"/>
      <c r="BW354" s="35"/>
      <c r="BX354" s="35"/>
      <c r="BY354" s="35"/>
      <c r="BZ354" s="35"/>
      <c r="CA354" s="35"/>
      <c r="CB354" s="35"/>
      <c r="CC354" s="35"/>
      <c r="CD354" s="35"/>
      <c r="CE354" s="35"/>
      <c r="CF354" s="35"/>
      <c r="CG354" s="35"/>
      <c r="CH354" s="35"/>
      <c r="CI354" s="35"/>
      <c r="CJ354" s="35"/>
      <c r="CK354" s="35"/>
      <c r="CL354" s="35"/>
      <c r="CM354" s="35"/>
      <c r="CN354" s="35"/>
      <c r="CO354" s="35"/>
      <c r="CP354" s="35"/>
      <c r="CQ354" s="35"/>
      <c r="CR354" s="35"/>
      <c r="CS354" s="35"/>
      <c r="CT354" s="35"/>
      <c r="CU354" s="35"/>
      <c r="CV354" s="35"/>
      <c r="CW354" s="35"/>
      <c r="CX354" s="35"/>
      <c r="CY354" s="35"/>
      <c r="CZ354" s="35"/>
      <c r="DA354" s="35"/>
      <c r="DB354" s="35"/>
      <c r="DC354" s="35"/>
      <c r="DD354" s="35"/>
      <c r="DE354" s="35"/>
      <c r="DF354" s="35"/>
      <c r="DG354" s="35"/>
      <c r="DH354" s="35"/>
      <c r="DI354" s="35"/>
      <c r="DJ354" s="35"/>
      <c r="DK354" s="35"/>
      <c r="DL354" s="35"/>
      <c r="DM354" s="35"/>
      <c r="DN354" s="35"/>
      <c r="DO354" s="35"/>
      <c r="DP354" s="35"/>
      <c r="DQ354" s="35"/>
      <c r="DR354" s="35"/>
      <c r="DS354" s="35"/>
      <c r="DT354" s="35"/>
      <c r="DU354" s="35"/>
      <c r="DV354" s="35"/>
      <c r="DW354" s="35"/>
      <c r="DX354" s="35"/>
      <c r="DY354" s="35"/>
      <c r="DZ354" s="35"/>
      <c r="EA354" s="35"/>
      <c r="EB354" s="35"/>
      <c r="EC354" s="70"/>
      <c r="ED354" s="70"/>
      <c r="EE354" s="70"/>
      <c r="EF354" s="70"/>
      <c r="EG354" s="70"/>
      <c r="EH354" s="70"/>
      <c r="EI354" s="35"/>
      <c r="EJ354" s="35"/>
      <c r="EK354" s="35"/>
      <c r="EL354" s="35"/>
      <c r="EM354" s="35"/>
      <c r="EN354" s="35"/>
      <c r="EO354" s="35"/>
      <c r="EP354" s="35"/>
      <c r="EQ354" s="35"/>
      <c r="ER354" s="35"/>
      <c r="ES354" s="35"/>
      <c r="ET354" s="35"/>
      <c r="EU354" s="35"/>
      <c r="EV354" s="35"/>
      <c r="EW354" s="35"/>
      <c r="EX354" s="35"/>
      <c r="EY354" s="35"/>
      <c r="EZ354" s="35"/>
      <c r="FA354" s="35"/>
      <c r="FB354" s="35"/>
      <c r="FC354" s="35"/>
      <c r="FD354" s="35"/>
      <c r="FE354" s="35"/>
      <c r="FF354" s="35"/>
      <c r="FG354" s="35"/>
      <c r="FH354" s="35"/>
      <c r="FI354" s="35"/>
      <c r="FJ354" s="35"/>
      <c r="FK354" s="35"/>
      <c r="FL354" s="35"/>
      <c r="FM354" s="35"/>
      <c r="FN354" s="35"/>
      <c r="FO354" s="35"/>
      <c r="FP354" s="35"/>
      <c r="FQ354" s="35"/>
      <c r="FR354" s="35"/>
      <c r="FS354" s="35"/>
      <c r="FT354" s="35"/>
      <c r="FU354" s="35"/>
      <c r="FV354" s="35"/>
      <c r="FW354" s="35"/>
      <c r="FX354" s="35"/>
      <c r="FY354" s="35"/>
      <c r="FZ354" s="35"/>
      <c r="GA354" s="35"/>
      <c r="GB354" s="35"/>
      <c r="GC354" s="35"/>
      <c r="GD354" s="35"/>
      <c r="GE354" s="35"/>
      <c r="GF354" s="35"/>
      <c r="GG354" s="35"/>
      <c r="GH354" s="35"/>
      <c r="GI354" s="35"/>
      <c r="GJ354" s="35"/>
      <c r="GK354" s="35"/>
      <c r="GL354" s="35"/>
      <c r="GM354" s="35"/>
      <c r="GN354" s="35"/>
      <c r="GO354" s="35"/>
    </row>
    <row r="355" spans="1:197" ht="8.1" customHeight="1" x14ac:dyDescent="0.2">
      <c r="A355" s="92" t="s">
        <v>315</v>
      </c>
      <c r="B355" s="92" t="s">
        <v>315</v>
      </c>
      <c r="C355" s="37"/>
      <c r="D355" s="93"/>
      <c r="E355" s="99"/>
      <c r="G355" s="53"/>
      <c r="H355" s="27"/>
      <c r="AK355" s="106"/>
      <c r="AL355" s="144"/>
      <c r="AM355" s="54" t="s">
        <v>293</v>
      </c>
      <c r="AN355" s="54"/>
      <c r="AO355" s="144"/>
      <c r="AP355" s="144"/>
      <c r="AQ355" s="144"/>
      <c r="AR355" s="144"/>
      <c r="AS355" s="144"/>
      <c r="AT355" s="144"/>
      <c r="AU355" s="144"/>
      <c r="AV355" s="144"/>
      <c r="AW355" s="144"/>
      <c r="AX355" s="144"/>
      <c r="AY355" s="144"/>
      <c r="AZ355" s="144"/>
      <c r="BC355" s="106"/>
      <c r="BD355" s="144"/>
      <c r="BE355" s="144"/>
      <c r="BF355" s="144"/>
      <c r="BG355" s="144"/>
      <c r="BH355" s="144"/>
      <c r="BI355" s="144"/>
      <c r="BJ355" s="144"/>
      <c r="BK355" s="144"/>
      <c r="BL355" s="144"/>
      <c r="BM355" s="144"/>
      <c r="BN355" s="144"/>
      <c r="BO355" s="144"/>
      <c r="BP355" s="144"/>
      <c r="BQ355" s="144"/>
      <c r="BR355" s="144"/>
      <c r="EC355" s="70"/>
      <c r="ED355" s="70"/>
      <c r="EE355" s="70"/>
      <c r="EF355" s="70"/>
      <c r="EG355" s="70"/>
      <c r="EH355" s="70"/>
    </row>
    <row r="356" spans="1:197" ht="3.95" customHeight="1" x14ac:dyDescent="0.2">
      <c r="A356" s="92"/>
      <c r="B356" s="92"/>
      <c r="C356" s="93"/>
      <c r="D356" s="93"/>
      <c r="E356" s="99"/>
      <c r="F356" s="12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12"/>
    </row>
    <row r="357" spans="1:197" ht="11.1" customHeight="1" x14ac:dyDescent="0.2">
      <c r="A357" s="145"/>
      <c r="B357" s="145"/>
      <c r="C357" s="37"/>
      <c r="D357" s="93" t="str">
        <f>IF(AND(cronomes&gt;8,cronomes&lt;17),"D","")</f>
        <v>D</v>
      </c>
      <c r="E357" s="99"/>
      <c r="F357" s="39"/>
      <c r="G357" s="300" t="s">
        <v>709</v>
      </c>
      <c r="H357" s="300"/>
      <c r="I357" s="300"/>
      <c r="J357" s="300"/>
      <c r="K357" s="300"/>
      <c r="L357" s="300"/>
      <c r="M357" s="300"/>
      <c r="N357" s="300"/>
      <c r="O357" s="300"/>
      <c r="P357" s="300"/>
      <c r="Q357" s="300"/>
      <c r="R357" s="300"/>
      <c r="S357" s="300"/>
      <c r="T357" s="300"/>
      <c r="U357" s="300"/>
      <c r="V357" s="300"/>
      <c r="W357" s="300"/>
      <c r="X357" s="300"/>
      <c r="BD357" s="146"/>
      <c r="BE357" s="146"/>
      <c r="BF357" s="146"/>
      <c r="BG357" s="146"/>
      <c r="BH357" s="146"/>
      <c r="BI357" s="146"/>
      <c r="BJ357" s="146"/>
      <c r="BK357" s="146"/>
      <c r="BL357" s="146"/>
      <c r="BM357" s="146"/>
      <c r="BN357" s="146"/>
      <c r="BO357" s="146"/>
      <c r="BP357" s="146"/>
      <c r="BQ357" s="146"/>
      <c r="BR357" s="146"/>
    </row>
    <row r="358" spans="1:197" ht="11.1" customHeight="1" x14ac:dyDescent="0.2">
      <c r="A358" s="92"/>
      <c r="B358" s="92"/>
      <c r="C358" s="37"/>
      <c r="D358" s="93"/>
      <c r="E358" s="99"/>
      <c r="G358" s="57" t="s">
        <v>39</v>
      </c>
      <c r="H358" s="107" t="s">
        <v>40</v>
      </c>
      <c r="BD358" s="146"/>
      <c r="BE358" s="146"/>
      <c r="BF358" s="146"/>
      <c r="BG358" s="146"/>
      <c r="BH358" s="146"/>
      <c r="BI358" s="146"/>
      <c r="BJ358" s="146"/>
      <c r="BK358" s="146"/>
      <c r="BL358" s="146"/>
      <c r="BM358" s="146"/>
      <c r="BN358" s="146"/>
      <c r="BO358" s="146"/>
      <c r="BP358" s="146"/>
      <c r="BQ358" s="146"/>
      <c r="BR358" s="146"/>
    </row>
    <row r="359" spans="1:197" ht="3.95" customHeight="1" x14ac:dyDescent="0.2">
      <c r="A359" s="92"/>
      <c r="B359" s="92"/>
      <c r="C359" s="37"/>
      <c r="D359" s="93"/>
      <c r="E359" s="99"/>
    </row>
    <row r="360" spans="1:197" ht="11.1" customHeight="1" x14ac:dyDescent="0.2">
      <c r="A360" s="92"/>
      <c r="B360" s="92"/>
      <c r="C360" s="37"/>
      <c r="D360" s="93"/>
      <c r="E360" s="99"/>
      <c r="G360" s="55" t="s">
        <v>294</v>
      </c>
      <c r="H360" s="55"/>
      <c r="I360" s="55"/>
      <c r="J360" s="55"/>
      <c r="AE360" s="33"/>
      <c r="AF360" s="33"/>
      <c r="AG360" s="33"/>
      <c r="AH360" s="33"/>
      <c r="AI360" s="33"/>
      <c r="AK360" s="70"/>
      <c r="AL360" s="70"/>
      <c r="AM360" s="70"/>
      <c r="AN360" s="70"/>
      <c r="AO360" s="70"/>
      <c r="AP360" s="70"/>
      <c r="AQ360" s="70"/>
      <c r="AR360" s="70"/>
      <c r="AS360" s="70"/>
      <c r="AT360" s="70"/>
      <c r="AU360" s="70"/>
      <c r="AV360" s="70"/>
      <c r="AW360" s="70"/>
      <c r="AX360" s="70"/>
      <c r="AY360" s="70"/>
      <c r="AZ360" s="70"/>
      <c r="BC360" s="63"/>
      <c r="BD360" s="63"/>
      <c r="BE360" s="63"/>
      <c r="BF360" s="63"/>
      <c r="BG360" s="63"/>
      <c r="BH360" s="63"/>
      <c r="BI360" s="63"/>
      <c r="BJ360" s="63"/>
      <c r="BK360" s="63"/>
      <c r="BL360" s="63"/>
      <c r="BM360" s="63"/>
      <c r="BN360" s="63"/>
      <c r="BO360" s="63"/>
      <c r="BP360" s="63"/>
      <c r="BQ360" s="63"/>
      <c r="BR360" s="63"/>
      <c r="BV360" s="98"/>
      <c r="BW360" s="98"/>
      <c r="BX360" s="98"/>
      <c r="BY360" s="98"/>
      <c r="BZ360" s="98"/>
      <c r="CA360" s="98"/>
      <c r="CB360" s="98"/>
      <c r="CC360" s="98"/>
      <c r="CD360" s="98"/>
      <c r="CE360" s="98"/>
      <c r="CF360" s="98"/>
      <c r="CG360" s="98"/>
      <c r="CH360" s="98"/>
      <c r="CI360" s="98"/>
      <c r="CJ360" s="98"/>
      <c r="CK360" s="98"/>
      <c r="CL360" s="98"/>
      <c r="CM360" s="98"/>
      <c r="CN360" s="98"/>
      <c r="CO360" s="98"/>
      <c r="CP360" s="98"/>
      <c r="CQ360" s="98"/>
      <c r="CR360" s="98"/>
      <c r="CS360" s="98"/>
      <c r="CT360" s="98"/>
      <c r="CU360" s="98"/>
      <c r="CV360" s="98"/>
      <c r="CW360" s="98"/>
      <c r="CX360" s="98"/>
      <c r="CY360" s="98"/>
      <c r="CZ360" s="98"/>
      <c r="DA360" s="98"/>
      <c r="DB360" s="98"/>
      <c r="DC360" s="98"/>
      <c r="DD360" s="98"/>
      <c r="DE360" s="98"/>
      <c r="DF360" s="98"/>
      <c r="DG360" s="98"/>
      <c r="DH360" s="98"/>
      <c r="DI360" s="98"/>
      <c r="DJ360" s="98"/>
      <c r="DK360" s="98"/>
      <c r="DL360" s="98"/>
      <c r="DM360" s="98"/>
      <c r="DN360" s="98"/>
      <c r="DO360" s="98"/>
      <c r="DP360" s="98"/>
      <c r="DQ360" s="98"/>
      <c r="DR360" s="98"/>
      <c r="DS360" s="98"/>
      <c r="DT360" s="98"/>
      <c r="DU360" s="98"/>
      <c r="DV360" s="98"/>
      <c r="DW360" s="98"/>
      <c r="DX360" s="98"/>
      <c r="DY360" s="98"/>
      <c r="DZ360" s="98"/>
      <c r="EA360" s="98"/>
      <c r="EB360" s="98"/>
      <c r="EC360" s="98"/>
      <c r="ED360" s="98"/>
      <c r="EE360" s="98"/>
      <c r="EF360" s="98"/>
      <c r="EG360" s="98"/>
      <c r="EH360" s="98"/>
      <c r="EI360" s="98"/>
      <c r="EJ360" s="98"/>
      <c r="EK360" s="98"/>
      <c r="EL360" s="98"/>
      <c r="EM360" s="98"/>
      <c r="EN360" s="98"/>
      <c r="EO360" s="98"/>
      <c r="EP360" s="98"/>
      <c r="EQ360" s="98"/>
      <c r="ER360" s="98"/>
      <c r="ES360" s="98"/>
      <c r="ET360" s="98"/>
      <c r="EU360" s="98"/>
      <c r="EV360" s="98"/>
      <c r="EW360" s="98"/>
      <c r="EX360" s="98"/>
      <c r="EY360" s="98"/>
      <c r="EZ360" s="98"/>
      <c r="FA360" s="98"/>
      <c r="FB360" s="98"/>
      <c r="FC360" s="98"/>
      <c r="FD360" s="98"/>
      <c r="FE360" s="98"/>
      <c r="FF360" s="98"/>
      <c r="FG360" s="98"/>
      <c r="FH360" s="98"/>
      <c r="FI360" s="98"/>
      <c r="FJ360" s="98"/>
      <c r="FK360" s="98"/>
      <c r="FL360" s="98"/>
      <c r="FM360" s="98"/>
      <c r="FN360" s="98"/>
      <c r="FO360" s="98"/>
      <c r="FP360" s="98"/>
      <c r="FQ360" s="98"/>
      <c r="FR360" s="98"/>
      <c r="FS360" s="98"/>
      <c r="FT360" s="98"/>
      <c r="FU360" s="98"/>
      <c r="FV360" s="98"/>
      <c r="FW360" s="98"/>
      <c r="FX360" s="98"/>
      <c r="FY360" s="98"/>
      <c r="FZ360" s="98"/>
      <c r="GA360" s="98"/>
      <c r="GB360" s="98"/>
      <c r="GC360" s="98"/>
      <c r="GD360" s="98"/>
      <c r="GE360" s="98"/>
      <c r="GF360" s="98"/>
      <c r="GG360" s="98"/>
      <c r="GH360" s="98"/>
      <c r="GI360" s="98"/>
      <c r="GJ360" s="98"/>
      <c r="GK360" s="98"/>
      <c r="GL360" s="98"/>
      <c r="GM360" s="98"/>
      <c r="GN360" s="98"/>
      <c r="GO360" s="98"/>
    </row>
    <row r="361" spans="1:197" ht="11.1" customHeight="1" x14ac:dyDescent="0.2">
      <c r="A361" s="92"/>
      <c r="B361" s="92"/>
      <c r="C361" s="37"/>
      <c r="D361" s="93"/>
      <c r="E361" s="99"/>
      <c r="G361" s="56" t="s">
        <v>295</v>
      </c>
      <c r="H361" s="55" t="s">
        <v>296</v>
      </c>
      <c r="I361" s="55"/>
      <c r="J361" s="55"/>
      <c r="AK361" s="70"/>
      <c r="AL361" s="70"/>
      <c r="AM361" s="70"/>
      <c r="AN361" s="70"/>
      <c r="AO361" s="70"/>
      <c r="AP361" s="70"/>
      <c r="AQ361" s="70"/>
      <c r="AR361" s="70"/>
      <c r="AS361" s="70"/>
      <c r="AT361" s="70"/>
      <c r="AU361" s="70"/>
      <c r="AV361" s="70"/>
      <c r="AW361" s="70"/>
      <c r="AX361" s="70"/>
      <c r="AY361" s="70"/>
      <c r="AZ361" s="70"/>
      <c r="BC361" s="58" t="s">
        <v>43</v>
      </c>
      <c r="BD361" s="108" t="s">
        <v>298</v>
      </c>
      <c r="BE361" s="12"/>
      <c r="BF361" s="59"/>
      <c r="BG361" s="12"/>
      <c r="BH361" s="12"/>
      <c r="BI361" s="59"/>
      <c r="BJ361" s="59"/>
      <c r="BK361" s="59"/>
      <c r="BL361" s="59"/>
      <c r="BM361" s="59"/>
      <c r="BN361" s="59"/>
      <c r="BO361" s="59"/>
      <c r="BP361" s="59"/>
      <c r="BQ361" s="59"/>
      <c r="BR361" s="60"/>
      <c r="BV361" s="98"/>
      <c r="BW361" s="98"/>
      <c r="BX361" s="98"/>
      <c r="BY361" s="98"/>
      <c r="BZ361" s="98"/>
      <c r="CA361" s="98"/>
      <c r="CB361" s="98"/>
      <c r="CC361" s="98"/>
      <c r="CD361" s="98"/>
      <c r="CE361" s="98"/>
      <c r="CF361" s="98"/>
      <c r="CG361" s="98"/>
      <c r="CH361" s="98"/>
      <c r="CI361" s="98"/>
      <c r="CJ361" s="98"/>
      <c r="CK361" s="98"/>
      <c r="CL361" s="98"/>
      <c r="CM361" s="98"/>
      <c r="CN361" s="98"/>
      <c r="CO361" s="98"/>
      <c r="CP361" s="98"/>
      <c r="CQ361" s="98"/>
      <c r="CR361" s="98"/>
      <c r="CS361" s="98"/>
      <c r="CT361" s="98"/>
      <c r="CU361" s="98"/>
      <c r="CV361" s="98"/>
      <c r="CW361" s="98"/>
      <c r="CX361" s="98"/>
      <c r="CY361" s="98"/>
      <c r="CZ361" s="98"/>
      <c r="DA361" s="98"/>
      <c r="DB361" s="98"/>
      <c r="DC361" s="98"/>
      <c r="DD361" s="98"/>
      <c r="DE361" s="98"/>
      <c r="DF361" s="98"/>
      <c r="DG361" s="98"/>
      <c r="DH361" s="98"/>
      <c r="DI361" s="98"/>
      <c r="DJ361" s="98"/>
      <c r="DK361" s="98"/>
      <c r="DL361" s="98"/>
      <c r="DM361" s="98"/>
      <c r="DN361" s="98"/>
      <c r="DO361" s="98"/>
      <c r="DP361" s="98"/>
      <c r="DQ361" s="98"/>
      <c r="DR361" s="98"/>
      <c r="DS361" s="98"/>
      <c r="DT361" s="98"/>
      <c r="DU361" s="98"/>
      <c r="DV361" s="98"/>
      <c r="DW361" s="98"/>
      <c r="DX361" s="98"/>
      <c r="DY361" s="98"/>
      <c r="DZ361" s="98"/>
      <c r="EA361" s="98"/>
      <c r="EB361" s="98"/>
      <c r="EC361" s="98"/>
      <c r="ED361" s="98"/>
      <c r="EE361" s="98"/>
      <c r="EF361" s="98"/>
      <c r="EG361" s="98"/>
      <c r="EH361" s="98"/>
      <c r="EI361" s="98"/>
      <c r="EJ361" s="98"/>
      <c r="EK361" s="98"/>
      <c r="EL361" s="98"/>
      <c r="EM361" s="98"/>
      <c r="EN361" s="98"/>
      <c r="EO361" s="98"/>
      <c r="EP361" s="98"/>
      <c r="EQ361" s="98"/>
      <c r="ER361" s="98"/>
      <c r="ES361" s="98"/>
      <c r="ET361" s="98"/>
      <c r="EU361" s="98"/>
      <c r="EV361" s="98"/>
      <c r="EW361" s="98"/>
      <c r="EX361" s="98"/>
      <c r="EY361" s="98"/>
      <c r="EZ361" s="98"/>
      <c r="FA361" s="98"/>
      <c r="FB361" s="98"/>
      <c r="FC361" s="98"/>
      <c r="FD361" s="98"/>
      <c r="FE361" s="98"/>
      <c r="FF361" s="98"/>
      <c r="FG361" s="98"/>
      <c r="FH361" s="98"/>
      <c r="FI361" s="98"/>
      <c r="FJ361" s="98"/>
      <c r="FK361" s="98"/>
      <c r="FL361" s="98"/>
      <c r="FM361" s="98"/>
      <c r="FN361" s="98"/>
      <c r="FO361" s="98"/>
      <c r="FP361" s="98"/>
      <c r="FQ361" s="98"/>
      <c r="FR361" s="98"/>
      <c r="FS361" s="98"/>
      <c r="FT361" s="98"/>
      <c r="FU361" s="98"/>
      <c r="FV361" s="98"/>
      <c r="FW361" s="98"/>
      <c r="FX361" s="98"/>
      <c r="FY361" s="98"/>
      <c r="FZ361" s="98"/>
      <c r="GA361" s="98"/>
      <c r="GB361" s="98"/>
      <c r="GC361" s="98"/>
      <c r="GD361" s="98"/>
      <c r="GE361" s="98"/>
      <c r="GF361" s="98"/>
      <c r="GG361" s="98"/>
      <c r="GH361" s="98"/>
      <c r="GI361" s="98"/>
      <c r="GJ361" s="98"/>
      <c r="GK361" s="98"/>
      <c r="GL361" s="98"/>
      <c r="GM361" s="98"/>
      <c r="GN361" s="98"/>
      <c r="GO361" s="98"/>
    </row>
    <row r="362" spans="1:197" ht="11.1" customHeight="1" x14ac:dyDescent="0.2">
      <c r="A362" s="92"/>
      <c r="B362" s="92"/>
      <c r="C362" s="37"/>
      <c r="D362" s="93"/>
      <c r="E362" s="99"/>
      <c r="G362" s="56" t="s">
        <v>295</v>
      </c>
      <c r="H362" s="55" t="s">
        <v>297</v>
      </c>
      <c r="I362" s="55"/>
      <c r="J362" s="55"/>
      <c r="AK362" s="70"/>
      <c r="AL362" s="70"/>
      <c r="AM362" s="70"/>
      <c r="AN362" s="70"/>
      <c r="AO362" s="70"/>
      <c r="AP362" s="70"/>
      <c r="AQ362" s="70"/>
      <c r="AR362" s="70"/>
      <c r="AS362" s="70"/>
      <c r="AT362" s="70"/>
      <c r="AU362" s="70"/>
      <c r="AV362" s="70"/>
      <c r="AW362" s="70"/>
      <c r="AX362" s="70"/>
      <c r="AY362" s="70"/>
      <c r="AZ362" s="70"/>
      <c r="BC362" s="106" t="s">
        <v>41</v>
      </c>
      <c r="BD362" s="262" t="str">
        <f>BD322</f>
        <v>TIAGO FERREIRA DA SILVA</v>
      </c>
      <c r="BE362" s="262"/>
      <c r="BF362" s="262"/>
      <c r="BG362" s="262"/>
      <c r="BH362" s="262"/>
      <c r="BI362" s="262"/>
      <c r="BJ362" s="262"/>
      <c r="BK362" s="262"/>
      <c r="BL362" s="262"/>
      <c r="BM362" s="262"/>
      <c r="BN362" s="262"/>
      <c r="BO362" s="262"/>
      <c r="BP362" s="262"/>
      <c r="BQ362" s="262"/>
      <c r="BR362" s="262"/>
      <c r="BV362" s="98"/>
      <c r="BW362" s="98"/>
      <c r="BX362" s="98"/>
      <c r="BY362" s="98"/>
      <c r="BZ362" s="98"/>
      <c r="CA362" s="98"/>
      <c r="CB362" s="98"/>
      <c r="CC362" s="98"/>
      <c r="CD362" s="98"/>
      <c r="CE362" s="98"/>
      <c r="CF362" s="98"/>
      <c r="CG362" s="98"/>
      <c r="CH362" s="98"/>
      <c r="CI362" s="98"/>
      <c r="CJ362" s="98"/>
      <c r="CK362" s="98"/>
      <c r="CL362" s="98"/>
      <c r="CM362" s="98"/>
      <c r="CN362" s="98"/>
      <c r="CO362" s="98"/>
      <c r="CP362" s="98"/>
      <c r="CQ362" s="98"/>
      <c r="CR362" s="98"/>
      <c r="CS362" s="98"/>
      <c r="CT362" s="98"/>
      <c r="CU362" s="98"/>
      <c r="CV362" s="98"/>
      <c r="CW362" s="98"/>
      <c r="CX362" s="98"/>
      <c r="CY362" s="98"/>
      <c r="CZ362" s="98"/>
      <c r="DA362" s="98"/>
      <c r="DB362" s="98"/>
      <c r="DC362" s="98"/>
      <c r="DD362" s="98"/>
      <c r="DE362" s="98"/>
      <c r="DF362" s="98"/>
      <c r="DG362" s="98"/>
      <c r="DH362" s="98"/>
      <c r="DI362" s="98"/>
      <c r="DJ362" s="98"/>
      <c r="DK362" s="98"/>
      <c r="DL362" s="98"/>
      <c r="DM362" s="98"/>
      <c r="DN362" s="98"/>
      <c r="DO362" s="98"/>
      <c r="DP362" s="98"/>
      <c r="DQ362" s="98"/>
      <c r="DR362" s="98"/>
      <c r="DS362" s="98"/>
      <c r="DT362" s="98"/>
      <c r="DU362" s="98"/>
      <c r="DV362" s="98"/>
      <c r="DW362" s="98"/>
      <c r="DX362" s="98"/>
      <c r="DY362" s="98"/>
      <c r="DZ362" s="98"/>
      <c r="EA362" s="98"/>
      <c r="EB362" s="98"/>
      <c r="EC362" s="98"/>
      <c r="ED362" s="98"/>
      <c r="EE362" s="98"/>
      <c r="EF362" s="98"/>
      <c r="EG362" s="98"/>
      <c r="EH362" s="98"/>
      <c r="EI362" s="98"/>
      <c r="EJ362" s="98"/>
      <c r="EK362" s="98"/>
      <c r="EL362" s="98"/>
      <c r="EM362" s="98"/>
      <c r="EN362" s="98"/>
      <c r="EO362" s="98"/>
      <c r="EP362" s="98"/>
      <c r="EQ362" s="98"/>
      <c r="ER362" s="98"/>
      <c r="ES362" s="98"/>
      <c r="ET362" s="98"/>
      <c r="EU362" s="98"/>
      <c r="EV362" s="98"/>
      <c r="EW362" s="98"/>
      <c r="EX362" s="98"/>
      <c r="EY362" s="98"/>
      <c r="EZ362" s="98"/>
      <c r="FA362" s="98"/>
      <c r="FB362" s="98"/>
      <c r="FC362" s="98"/>
      <c r="FD362" s="98"/>
      <c r="FE362" s="98"/>
      <c r="FF362" s="98"/>
      <c r="FG362" s="98"/>
      <c r="FH362" s="98"/>
      <c r="FI362" s="98"/>
      <c r="FJ362" s="98"/>
      <c r="FK362" s="98"/>
      <c r="FL362" s="98"/>
      <c r="FM362" s="98"/>
      <c r="FN362" s="98"/>
      <c r="FO362" s="98"/>
      <c r="FP362" s="98"/>
      <c r="FQ362" s="98"/>
      <c r="FR362" s="98"/>
      <c r="FS362" s="98"/>
      <c r="FT362" s="98"/>
      <c r="FU362" s="98"/>
      <c r="FV362" s="98"/>
      <c r="FW362" s="98"/>
      <c r="FX362" s="98"/>
      <c r="FY362" s="98"/>
      <c r="FZ362" s="98"/>
      <c r="GA362" s="98"/>
      <c r="GB362" s="98"/>
      <c r="GC362" s="98"/>
      <c r="GD362" s="98"/>
      <c r="GE362" s="98"/>
      <c r="GF362" s="98"/>
      <c r="GG362" s="98"/>
      <c r="GH362" s="98"/>
      <c r="GI362" s="98"/>
      <c r="GJ362" s="98"/>
      <c r="GK362" s="98"/>
      <c r="GL362" s="98"/>
      <c r="GM362" s="98"/>
      <c r="GN362" s="98"/>
      <c r="GO362" s="98"/>
    </row>
    <row r="363" spans="1:197" ht="11.1" customHeight="1" x14ac:dyDescent="0.2">
      <c r="A363" s="92"/>
      <c r="B363" s="92"/>
      <c r="C363" s="37"/>
      <c r="D363" s="93"/>
      <c r="E363" s="99"/>
      <c r="G363" s="55"/>
      <c r="H363" s="55"/>
      <c r="I363" s="55" t="s">
        <v>322</v>
      </c>
      <c r="J363" s="55"/>
      <c r="AK363" s="70"/>
      <c r="AL363" s="70"/>
      <c r="AM363" s="70"/>
      <c r="AN363" s="70"/>
      <c r="AO363" s="70"/>
      <c r="AP363" s="70"/>
      <c r="AQ363" s="70"/>
      <c r="AR363" s="70"/>
      <c r="AS363" s="70"/>
      <c r="AT363" s="70"/>
      <c r="AU363" s="70"/>
      <c r="AV363" s="70"/>
      <c r="AW363" s="70"/>
      <c r="AX363" s="70"/>
      <c r="AY363" s="70"/>
      <c r="AZ363" s="70"/>
      <c r="BC363" s="106" t="s">
        <v>42</v>
      </c>
      <c r="BD363" s="260" t="str">
        <f>BD323</f>
        <v>363.171.228-65</v>
      </c>
      <c r="BE363" s="261"/>
      <c r="BF363" s="261"/>
      <c r="BG363" s="261"/>
      <c r="BH363" s="261"/>
      <c r="BI363" s="261"/>
      <c r="BJ363" s="261"/>
      <c r="BK363" s="261"/>
      <c r="BL363" s="261"/>
      <c r="BM363" s="261"/>
      <c r="BN363" s="261"/>
      <c r="BO363" s="261"/>
      <c r="BP363" s="261"/>
      <c r="BQ363" s="261"/>
      <c r="BR363" s="261"/>
      <c r="BV363" s="48"/>
      <c r="BW363" s="48"/>
      <c r="BX363" s="48"/>
      <c r="BY363" s="48"/>
      <c r="BZ363" s="48"/>
      <c r="CA363" s="48"/>
      <c r="CB363" s="48"/>
      <c r="CC363" s="48"/>
      <c r="CD363" s="48"/>
      <c r="CE363" s="48"/>
      <c r="CF363" s="48"/>
      <c r="CG363" s="48"/>
      <c r="CH363" s="48"/>
      <c r="CI363" s="48"/>
      <c r="CJ363" s="48"/>
      <c r="CK363" s="48"/>
      <c r="CL363" s="48"/>
      <c r="CM363" s="48"/>
      <c r="CN363" s="48"/>
      <c r="CO363" s="48"/>
      <c r="CP363" s="48"/>
      <c r="CQ363" s="48"/>
      <c r="CR363" s="48"/>
      <c r="CS363" s="48"/>
      <c r="CT363" s="48"/>
      <c r="CU363" s="48"/>
      <c r="CV363" s="48"/>
      <c r="CW363" s="48"/>
      <c r="CX363" s="48"/>
      <c r="CY363" s="48"/>
      <c r="CZ363" s="48"/>
      <c r="DA363" s="48"/>
      <c r="DB363" s="48"/>
      <c r="DC363" s="48"/>
      <c r="DD363" s="48"/>
      <c r="DE363" s="48"/>
      <c r="DF363" s="48"/>
      <c r="DG363" s="48"/>
      <c r="DH363" s="48"/>
      <c r="DI363" s="48"/>
      <c r="DJ363" s="48"/>
      <c r="DK363" s="48"/>
      <c r="DL363" s="48"/>
      <c r="DM363" s="48"/>
      <c r="DN363" s="48"/>
      <c r="DO363" s="48"/>
      <c r="DP363" s="48"/>
      <c r="DQ363" s="48"/>
      <c r="DR363" s="48"/>
      <c r="DS363" s="48"/>
      <c r="DT363" s="48"/>
      <c r="DU363" s="48"/>
      <c r="DV363" s="48"/>
      <c r="DW363" s="48"/>
      <c r="DX363" s="48"/>
      <c r="DY363" s="48"/>
      <c r="DZ363" s="48"/>
      <c r="EA363" s="48"/>
      <c r="EB363" s="48"/>
      <c r="EC363" s="48"/>
      <c r="ED363" s="48"/>
      <c r="EE363" s="48"/>
      <c r="EF363" s="48"/>
      <c r="EG363" s="48"/>
      <c r="EH363" s="48"/>
      <c r="EI363" s="48"/>
      <c r="EJ363" s="48"/>
      <c r="EK363" s="48"/>
      <c r="EL363" s="48"/>
      <c r="EM363" s="48"/>
      <c r="EN363" s="48"/>
      <c r="EO363" s="48"/>
      <c r="EP363" s="48"/>
      <c r="EQ363" s="48"/>
      <c r="ER363" s="48"/>
      <c r="ES363" s="48"/>
      <c r="ET363" s="48"/>
      <c r="EU363" s="48"/>
      <c r="EV363" s="48"/>
      <c r="EW363" s="48"/>
      <c r="EX363" s="48"/>
      <c r="EY363" s="48"/>
      <c r="EZ363" s="48"/>
      <c r="FA363" s="48"/>
      <c r="FB363" s="48"/>
      <c r="FC363" s="48"/>
      <c r="FD363" s="48"/>
      <c r="FE363" s="48"/>
      <c r="FF363" s="48"/>
      <c r="FG363" s="48"/>
      <c r="FH363" s="48"/>
      <c r="FI363" s="48"/>
      <c r="FJ363" s="48"/>
      <c r="FK363" s="48"/>
      <c r="FL363" s="48"/>
      <c r="FM363" s="48"/>
      <c r="FN363" s="48"/>
      <c r="FO363" s="48"/>
      <c r="FP363" s="48"/>
      <c r="FQ363" s="48"/>
      <c r="FR363" s="48"/>
      <c r="FS363" s="48"/>
      <c r="FT363" s="48"/>
      <c r="FU363" s="48"/>
      <c r="FV363" s="48"/>
      <c r="FW363" s="48"/>
      <c r="FX363" s="48"/>
      <c r="FY363" s="48"/>
      <c r="FZ363" s="48"/>
      <c r="GA363" s="48"/>
      <c r="GB363" s="48"/>
      <c r="GC363" s="48"/>
      <c r="GD363" s="48"/>
      <c r="GE363" s="48"/>
      <c r="GF363" s="48"/>
      <c r="GG363" s="48"/>
      <c r="GH363" s="48"/>
      <c r="GI363" s="48"/>
      <c r="GJ363" s="48"/>
      <c r="GK363" s="48"/>
      <c r="GL363" s="48"/>
      <c r="GM363" s="48"/>
      <c r="GN363" s="48"/>
      <c r="GO363" s="48"/>
    </row>
    <row r="364" spans="1:197" ht="11.1" customHeight="1" x14ac:dyDescent="0.2">
      <c r="A364" s="92"/>
      <c r="B364" s="92"/>
      <c r="C364" s="37"/>
      <c r="D364" s="93"/>
      <c r="E364" s="99"/>
      <c r="I364" s="55" t="s">
        <v>323</v>
      </c>
      <c r="AK364" s="70"/>
      <c r="AL364" s="70"/>
      <c r="AM364" s="70"/>
      <c r="AN364" s="70"/>
      <c r="AO364" s="70"/>
      <c r="AP364" s="70"/>
      <c r="AQ364" s="70"/>
      <c r="AR364" s="70"/>
      <c r="AS364" s="70"/>
      <c r="AT364" s="70"/>
      <c r="AU364" s="70"/>
      <c r="AV364" s="70"/>
      <c r="AW364" s="70"/>
      <c r="AX364" s="70"/>
      <c r="AY364" s="70"/>
      <c r="AZ364" s="70"/>
      <c r="BC364" s="106" t="s">
        <v>44</v>
      </c>
      <c r="BD364" s="259" t="str">
        <f>BD324</f>
        <v>RNP: 36317122865 - SP</v>
      </c>
      <c r="BE364" s="259"/>
      <c r="BF364" s="259"/>
      <c r="BG364" s="259"/>
      <c r="BH364" s="259"/>
      <c r="BI364" s="259"/>
      <c r="BJ364" s="259"/>
      <c r="BK364" s="259"/>
      <c r="BL364" s="259"/>
      <c r="BM364" s="259"/>
      <c r="BN364" s="259"/>
      <c r="BO364" s="259"/>
      <c r="BP364" s="259"/>
      <c r="BQ364" s="259"/>
      <c r="BR364" s="259"/>
      <c r="BV364" s="48"/>
      <c r="BW364" s="48"/>
      <c r="BX364" s="48"/>
      <c r="BY364" s="48"/>
      <c r="BZ364" s="48"/>
      <c r="CA364" s="48"/>
      <c r="CB364" s="48"/>
      <c r="CC364" s="48"/>
      <c r="CD364" s="48"/>
      <c r="CE364" s="48"/>
      <c r="CF364" s="48"/>
      <c r="CG364" s="48"/>
      <c r="CH364" s="48"/>
      <c r="CI364" s="48"/>
      <c r="CJ364" s="48"/>
      <c r="CK364" s="48"/>
      <c r="CL364" s="48"/>
      <c r="CM364" s="48"/>
      <c r="CN364" s="48"/>
      <c r="CO364" s="48"/>
      <c r="CP364" s="48"/>
      <c r="CQ364" s="48"/>
      <c r="CR364" s="48"/>
      <c r="CS364" s="48"/>
      <c r="CT364" s="48"/>
      <c r="CU364" s="48"/>
      <c r="CV364" s="48"/>
      <c r="CW364" s="48"/>
      <c r="CX364" s="48"/>
      <c r="CY364" s="48"/>
      <c r="CZ364" s="48"/>
      <c r="DA364" s="48"/>
      <c r="DB364" s="48"/>
      <c r="DC364" s="48"/>
      <c r="DD364" s="48"/>
      <c r="DE364" s="48"/>
      <c r="DF364" s="48"/>
      <c r="DG364" s="48"/>
      <c r="DH364" s="48"/>
      <c r="DI364" s="48"/>
      <c r="DJ364" s="48"/>
      <c r="DK364" s="48"/>
      <c r="DL364" s="48"/>
      <c r="DM364" s="48"/>
      <c r="DN364" s="48"/>
      <c r="DO364" s="48"/>
      <c r="DP364" s="48"/>
      <c r="DQ364" s="48"/>
      <c r="DR364" s="48"/>
      <c r="DS364" s="48"/>
      <c r="DT364" s="48"/>
      <c r="DU364" s="48"/>
      <c r="DV364" s="48"/>
      <c r="DW364" s="48"/>
      <c r="DX364" s="48"/>
      <c r="DY364" s="48"/>
      <c r="DZ364" s="48"/>
      <c r="EA364" s="48"/>
      <c r="EB364" s="48"/>
      <c r="EC364" s="48"/>
      <c r="ED364" s="48"/>
      <c r="EE364" s="48"/>
      <c r="EF364" s="48"/>
      <c r="EG364" s="48"/>
      <c r="EH364" s="48"/>
      <c r="EI364" s="48"/>
      <c r="EJ364" s="48"/>
      <c r="EK364" s="48"/>
      <c r="EL364" s="48"/>
      <c r="EM364" s="48"/>
      <c r="EN364" s="48"/>
      <c r="EO364" s="48"/>
      <c r="EP364" s="48"/>
      <c r="EQ364" s="48"/>
      <c r="ER364" s="48"/>
      <c r="ES364" s="48"/>
      <c r="ET364" s="48"/>
      <c r="EU364" s="48"/>
      <c r="EV364" s="48"/>
      <c r="EW364" s="48"/>
      <c r="EX364" s="48"/>
      <c r="EY364" s="48"/>
      <c r="EZ364" s="48"/>
      <c r="FA364" s="48"/>
      <c r="FB364" s="48"/>
      <c r="FC364" s="48"/>
      <c r="FD364" s="48"/>
      <c r="FE364" s="48"/>
      <c r="FF364" s="48"/>
      <c r="FG364" s="48"/>
      <c r="FH364" s="48"/>
      <c r="FI364" s="48"/>
      <c r="FJ364" s="48"/>
      <c r="FK364" s="48"/>
      <c r="FL364" s="48"/>
      <c r="FM364" s="48"/>
      <c r="FN364" s="48"/>
      <c r="FO364" s="48"/>
      <c r="FP364" s="48"/>
      <c r="FQ364" s="48"/>
      <c r="FR364" s="48"/>
      <c r="FS364" s="48"/>
      <c r="FT364" s="48"/>
      <c r="FU364" s="48"/>
      <c r="FV364" s="48"/>
      <c r="FW364" s="48"/>
      <c r="FX364" s="48"/>
      <c r="FY364" s="48"/>
      <c r="FZ364" s="48"/>
      <c r="GA364" s="48"/>
      <c r="GB364" s="48"/>
      <c r="GC364" s="48"/>
      <c r="GD364" s="48"/>
      <c r="GE364" s="48"/>
      <c r="GF364" s="48"/>
      <c r="GG364" s="48"/>
      <c r="GH364" s="48"/>
      <c r="GI364" s="48"/>
      <c r="GJ364" s="48"/>
      <c r="GK364" s="48"/>
      <c r="GL364" s="48"/>
      <c r="GM364" s="48"/>
      <c r="GN364" s="48"/>
      <c r="GO364" s="48"/>
    </row>
    <row r="365" spans="1:197" ht="3.95" customHeight="1" x14ac:dyDescent="0.2">
      <c r="A365" s="92" t="s">
        <v>316</v>
      </c>
      <c r="B365" s="92" t="s">
        <v>316</v>
      </c>
      <c r="C365" s="93"/>
      <c r="D365" s="93"/>
      <c r="E365" s="99"/>
      <c r="F365" s="12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12"/>
      <c r="BV365" s="48"/>
      <c r="BW365" s="48"/>
      <c r="BX365" s="48"/>
      <c r="BY365" s="48"/>
      <c r="BZ365" s="48"/>
      <c r="CA365" s="48"/>
      <c r="CB365" s="48"/>
      <c r="CC365" s="48"/>
      <c r="CD365" s="48"/>
      <c r="CE365" s="48"/>
      <c r="CF365" s="48"/>
      <c r="CG365" s="48"/>
      <c r="CH365" s="48"/>
      <c r="CI365" s="48"/>
      <c r="CJ365" s="48"/>
      <c r="CK365" s="48"/>
      <c r="CL365" s="48"/>
      <c r="CM365" s="48"/>
      <c r="CN365" s="48"/>
      <c r="CO365" s="48"/>
      <c r="CP365" s="48"/>
      <c r="CQ365" s="48"/>
      <c r="CR365" s="48"/>
      <c r="CS365" s="48"/>
      <c r="CT365" s="48"/>
      <c r="CU365" s="48"/>
      <c r="CV365" s="48"/>
      <c r="CW365" s="48"/>
      <c r="CX365" s="48"/>
      <c r="CY365" s="48"/>
      <c r="CZ365" s="48"/>
      <c r="DA365" s="48"/>
      <c r="DB365" s="48"/>
      <c r="DC365" s="48"/>
      <c r="DD365" s="48"/>
      <c r="DE365" s="48"/>
      <c r="DF365" s="48"/>
      <c r="DG365" s="48"/>
      <c r="DH365" s="48"/>
      <c r="DI365" s="48"/>
      <c r="DJ365" s="48"/>
      <c r="DK365" s="48"/>
      <c r="DL365" s="48"/>
      <c r="DM365" s="48"/>
      <c r="DN365" s="48"/>
      <c r="DO365" s="48"/>
      <c r="DP365" s="48"/>
      <c r="DQ365" s="48"/>
      <c r="DR365" s="48"/>
      <c r="DS365" s="48"/>
      <c r="DT365" s="48"/>
      <c r="DU365" s="48"/>
      <c r="DV365" s="48"/>
      <c r="DW365" s="48"/>
      <c r="DX365" s="48"/>
      <c r="DY365" s="48"/>
      <c r="DZ365" s="48"/>
      <c r="EA365" s="48"/>
      <c r="EB365" s="48"/>
      <c r="EC365" s="48"/>
      <c r="ED365" s="48"/>
      <c r="EE365" s="48"/>
      <c r="EF365" s="48"/>
      <c r="EG365" s="48"/>
      <c r="EH365" s="48"/>
      <c r="EI365" s="48"/>
      <c r="EJ365" s="48"/>
      <c r="EK365" s="48"/>
      <c r="EL365" s="48"/>
      <c r="EM365" s="48"/>
      <c r="EN365" s="48"/>
      <c r="EO365" s="48"/>
      <c r="EP365" s="48"/>
      <c r="EQ365" s="48"/>
      <c r="ER365" s="48"/>
      <c r="ES365" s="48"/>
      <c r="ET365" s="48"/>
      <c r="EU365" s="48"/>
      <c r="EV365" s="48"/>
      <c r="EW365" s="48"/>
      <c r="EX365" s="48"/>
      <c r="EY365" s="48"/>
      <c r="EZ365" s="48"/>
      <c r="FA365" s="48"/>
      <c r="FB365" s="48"/>
      <c r="FC365" s="48"/>
      <c r="FD365" s="48"/>
      <c r="FE365" s="48"/>
      <c r="FF365" s="48"/>
      <c r="FG365" s="48"/>
      <c r="FH365" s="48"/>
      <c r="FI365" s="48"/>
      <c r="FJ365" s="48"/>
      <c r="FK365" s="48"/>
      <c r="FL365" s="48"/>
      <c r="FM365" s="48"/>
      <c r="FN365" s="48"/>
      <c r="FO365" s="48"/>
      <c r="FP365" s="48"/>
      <c r="FQ365" s="48"/>
      <c r="FR365" s="48"/>
      <c r="FS365" s="48"/>
      <c r="FT365" s="48"/>
      <c r="FU365" s="48"/>
      <c r="FV365" s="48"/>
      <c r="FW365" s="48"/>
      <c r="FX365" s="48"/>
      <c r="FY365" s="48"/>
      <c r="FZ365" s="48"/>
      <c r="GA365" s="48"/>
      <c r="GB365" s="48"/>
      <c r="GC365" s="48"/>
      <c r="GD365" s="48"/>
      <c r="GE365" s="48"/>
      <c r="GF365" s="48"/>
      <c r="GG365" s="48"/>
      <c r="GH365" s="48"/>
      <c r="GI365" s="48"/>
      <c r="GJ365" s="48"/>
      <c r="GK365" s="48"/>
      <c r="GL365" s="48"/>
      <c r="GM365" s="48"/>
      <c r="GN365" s="48"/>
      <c r="GO365" s="48"/>
    </row>
    <row r="366" spans="1:197" ht="3.95" hidden="1" customHeight="1" x14ac:dyDescent="0.2">
      <c r="A366" s="138" t="s">
        <v>317</v>
      </c>
      <c r="B366" s="138" t="s">
        <v>317</v>
      </c>
      <c r="C366" s="93"/>
      <c r="D366" s="93"/>
      <c r="E366" s="99"/>
      <c r="F366" s="12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12"/>
      <c r="BV366" s="48"/>
      <c r="BW366" s="48"/>
      <c r="BX366" s="48"/>
      <c r="BY366" s="48"/>
      <c r="BZ366" s="48"/>
      <c r="CA366" s="48"/>
      <c r="CB366" s="48"/>
      <c r="CC366" s="48"/>
      <c r="CD366" s="48"/>
      <c r="CE366" s="48"/>
      <c r="CF366" s="48"/>
      <c r="CG366" s="48"/>
      <c r="CH366" s="48"/>
      <c r="CI366" s="48"/>
      <c r="CJ366" s="48"/>
      <c r="CK366" s="48"/>
      <c r="CL366" s="48"/>
      <c r="CM366" s="48"/>
      <c r="CN366" s="48"/>
      <c r="CO366" s="48"/>
      <c r="CP366" s="48"/>
      <c r="CQ366" s="48"/>
      <c r="CR366" s="48"/>
      <c r="CS366" s="48"/>
      <c r="CT366" s="48"/>
      <c r="CU366" s="48"/>
      <c r="CV366" s="48"/>
      <c r="CW366" s="48"/>
      <c r="CX366" s="48"/>
      <c r="CY366" s="48"/>
      <c r="CZ366" s="48"/>
      <c r="DA366" s="48"/>
      <c r="DB366" s="48"/>
      <c r="DC366" s="48"/>
      <c r="DD366" s="48"/>
      <c r="DE366" s="48"/>
      <c r="DF366" s="48"/>
      <c r="DG366" s="48"/>
      <c r="DH366" s="48"/>
      <c r="DI366" s="48"/>
      <c r="DJ366" s="48"/>
      <c r="DK366" s="48"/>
      <c r="DL366" s="48"/>
      <c r="DM366" s="48"/>
      <c r="DN366" s="48"/>
      <c r="DO366" s="48"/>
      <c r="DP366" s="48"/>
      <c r="DQ366" s="48"/>
      <c r="DR366" s="48"/>
      <c r="DS366" s="48"/>
      <c r="DT366" s="48"/>
      <c r="DU366" s="48"/>
      <c r="DV366" s="48"/>
      <c r="DW366" s="48"/>
      <c r="DX366" s="48"/>
      <c r="DY366" s="48"/>
      <c r="DZ366" s="48"/>
      <c r="EA366" s="48"/>
      <c r="EB366" s="48"/>
      <c r="EC366" s="48"/>
      <c r="ED366" s="48"/>
      <c r="EE366" s="48"/>
      <c r="EF366" s="48"/>
      <c r="EG366" s="48"/>
      <c r="EH366" s="48"/>
      <c r="EI366" s="48"/>
      <c r="EJ366" s="48"/>
      <c r="EK366" s="48"/>
      <c r="EL366" s="48"/>
      <c r="EM366" s="48"/>
      <c r="EN366" s="48"/>
      <c r="EO366" s="48"/>
      <c r="EP366" s="48"/>
      <c r="EQ366" s="48"/>
      <c r="ER366" s="48"/>
      <c r="ES366" s="48"/>
      <c r="ET366" s="48"/>
      <c r="EU366" s="48"/>
      <c r="EV366" s="48"/>
      <c r="EW366" s="48"/>
      <c r="EX366" s="48"/>
      <c r="EY366" s="48"/>
      <c r="EZ366" s="48"/>
      <c r="FA366" s="48"/>
      <c r="FB366" s="48"/>
      <c r="FC366" s="48"/>
      <c r="FD366" s="48"/>
      <c r="FE366" s="48"/>
      <c r="FF366" s="48"/>
      <c r="FG366" s="48"/>
      <c r="FH366" s="48"/>
      <c r="FI366" s="48"/>
      <c r="FJ366" s="48"/>
      <c r="FK366" s="48"/>
      <c r="FL366" s="48"/>
      <c r="FM366" s="48"/>
      <c r="FN366" s="48"/>
      <c r="FO366" s="48"/>
      <c r="FP366" s="48"/>
      <c r="FQ366" s="48"/>
      <c r="FR366" s="48"/>
      <c r="FS366" s="48"/>
      <c r="FT366" s="48"/>
      <c r="FU366" s="48"/>
      <c r="FV366" s="48"/>
      <c r="FW366" s="48"/>
      <c r="FX366" s="48"/>
      <c r="FY366" s="48"/>
      <c r="FZ366" s="48"/>
      <c r="GA366" s="48"/>
      <c r="GB366" s="48"/>
      <c r="GC366" s="48"/>
      <c r="GD366" s="48"/>
      <c r="GE366" s="48"/>
      <c r="GF366" s="48"/>
      <c r="GG366" s="48"/>
      <c r="GH366" s="48"/>
      <c r="GI366" s="48"/>
      <c r="GJ366" s="48"/>
      <c r="GK366" s="48"/>
      <c r="GL366" s="48"/>
      <c r="GM366" s="48"/>
      <c r="GN366" s="48"/>
      <c r="GO366" s="48"/>
    </row>
    <row r="367" spans="1:197" s="98" customFormat="1" ht="11.1" hidden="1" customHeight="1" x14ac:dyDescent="0.2">
      <c r="A367" s="138"/>
      <c r="B367" s="138"/>
      <c r="C367" s="93"/>
      <c r="D367" s="93"/>
      <c r="E367" s="100"/>
      <c r="F367" s="101"/>
      <c r="G367" s="311" t="s">
        <v>118</v>
      </c>
      <c r="H367" s="311"/>
      <c r="I367" s="306" t="s">
        <v>267</v>
      </c>
      <c r="J367" s="306"/>
      <c r="K367" s="306"/>
      <c r="L367" s="306"/>
      <c r="M367" s="306"/>
      <c r="N367" s="306"/>
      <c r="O367" s="306"/>
      <c r="P367" s="306"/>
      <c r="Q367" s="306"/>
      <c r="R367" s="306"/>
      <c r="S367" s="306"/>
      <c r="T367" s="306"/>
      <c r="U367" s="306"/>
      <c r="V367" s="306"/>
      <c r="W367" s="306"/>
      <c r="X367" s="306"/>
      <c r="Y367" s="306"/>
      <c r="Z367" s="306" t="s">
        <v>268</v>
      </c>
      <c r="AA367" s="306"/>
      <c r="AB367" s="306"/>
      <c r="AC367" s="306"/>
      <c r="AD367" s="306"/>
      <c r="AE367" s="306"/>
      <c r="AF367" s="306"/>
      <c r="AG367" s="306"/>
      <c r="AH367" s="306"/>
      <c r="AI367" s="306"/>
      <c r="AJ367" s="308" t="s">
        <v>549</v>
      </c>
      <c r="AK367" s="308"/>
      <c r="AL367" s="308"/>
      <c r="AM367" s="310">
        <f>BO327+1</f>
        <v>17</v>
      </c>
      <c r="AN367" s="310"/>
      <c r="AO367" s="310"/>
      <c r="AP367" s="310"/>
      <c r="AQ367" s="310">
        <f>AM367+1</f>
        <v>18</v>
      </c>
      <c r="AR367" s="310"/>
      <c r="AS367" s="310"/>
      <c r="AT367" s="310"/>
      <c r="AU367" s="310">
        <f>AQ367+1</f>
        <v>19</v>
      </c>
      <c r="AV367" s="310"/>
      <c r="AW367" s="310"/>
      <c r="AX367" s="310"/>
      <c r="AY367" s="310">
        <f>AU367+1</f>
        <v>20</v>
      </c>
      <c r="AZ367" s="310"/>
      <c r="BA367" s="310"/>
      <c r="BB367" s="310"/>
      <c r="BC367" s="310">
        <f>AY367+1</f>
        <v>21</v>
      </c>
      <c r="BD367" s="310"/>
      <c r="BE367" s="310"/>
      <c r="BF367" s="310"/>
      <c r="BG367" s="310">
        <f>BC367+1</f>
        <v>22</v>
      </c>
      <c r="BH367" s="310"/>
      <c r="BI367" s="310"/>
      <c r="BJ367" s="310"/>
      <c r="BK367" s="310">
        <f>BG367+1</f>
        <v>23</v>
      </c>
      <c r="BL367" s="310"/>
      <c r="BM367" s="310"/>
      <c r="BN367" s="310"/>
      <c r="BO367" s="310">
        <f>BK367+1</f>
        <v>24</v>
      </c>
      <c r="BP367" s="310"/>
      <c r="BQ367" s="310"/>
      <c r="BR367" s="310"/>
      <c r="BS367" s="35"/>
      <c r="BT367" s="35"/>
      <c r="BU367" s="44"/>
      <c r="BV367" s="48"/>
      <c r="BW367" s="48"/>
      <c r="BX367" s="48"/>
      <c r="BY367" s="48"/>
      <c r="BZ367" s="48"/>
      <c r="CA367" s="48"/>
      <c r="CB367" s="48"/>
      <c r="CC367" s="48"/>
      <c r="CD367" s="48"/>
      <c r="CE367" s="48"/>
      <c r="CF367" s="48"/>
      <c r="CG367" s="48"/>
      <c r="CH367" s="48"/>
      <c r="CI367" s="48"/>
      <c r="CJ367" s="48"/>
      <c r="CK367" s="48"/>
      <c r="CL367" s="48"/>
      <c r="CM367" s="48"/>
      <c r="CN367" s="48"/>
      <c r="CO367" s="48"/>
      <c r="CP367" s="48"/>
      <c r="CQ367" s="48"/>
      <c r="CR367" s="48"/>
      <c r="CS367" s="48"/>
      <c r="CT367" s="48"/>
      <c r="CU367" s="48"/>
      <c r="CV367" s="48"/>
      <c r="CW367" s="48"/>
      <c r="CX367" s="48"/>
      <c r="CY367" s="48"/>
      <c r="CZ367" s="48"/>
      <c r="DA367" s="48"/>
      <c r="DB367" s="48"/>
      <c r="DC367" s="48"/>
      <c r="DD367" s="48"/>
      <c r="DE367" s="48"/>
      <c r="DF367" s="48"/>
      <c r="DG367" s="48"/>
      <c r="DH367" s="48"/>
      <c r="DI367" s="48"/>
      <c r="DJ367" s="48"/>
      <c r="DK367" s="48"/>
      <c r="DL367" s="48"/>
      <c r="DM367" s="48"/>
      <c r="DN367" s="48"/>
      <c r="DO367" s="48"/>
      <c r="DP367" s="48"/>
      <c r="DQ367" s="48"/>
      <c r="DR367" s="48"/>
      <c r="DS367" s="48"/>
      <c r="DT367" s="48"/>
      <c r="DU367" s="48"/>
      <c r="DV367" s="48"/>
      <c r="DW367" s="48"/>
      <c r="DX367" s="48"/>
      <c r="DY367" s="48"/>
      <c r="DZ367" s="48"/>
      <c r="EA367" s="48"/>
      <c r="EB367" s="48"/>
      <c r="EC367" s="48"/>
      <c r="ED367" s="48"/>
      <c r="EE367" s="48"/>
      <c r="EF367" s="48"/>
      <c r="EG367" s="48"/>
      <c r="EH367" s="48"/>
      <c r="EI367" s="48"/>
      <c r="EJ367" s="48"/>
      <c r="EK367" s="48"/>
      <c r="EL367" s="48"/>
      <c r="EM367" s="48"/>
      <c r="EN367" s="48"/>
      <c r="EO367" s="48"/>
      <c r="EP367" s="48"/>
      <c r="EQ367" s="48"/>
      <c r="ER367" s="48"/>
      <c r="ES367" s="48"/>
      <c r="ET367" s="48"/>
      <c r="EU367" s="48"/>
      <c r="EV367" s="48"/>
      <c r="EW367" s="48"/>
      <c r="EX367" s="48"/>
      <c r="EY367" s="48"/>
      <c r="EZ367" s="48"/>
      <c r="FA367" s="48"/>
      <c r="FB367" s="48"/>
      <c r="FC367" s="48"/>
      <c r="FD367" s="48"/>
      <c r="FE367" s="48"/>
      <c r="FF367" s="48"/>
      <c r="FG367" s="48"/>
      <c r="FH367" s="48"/>
      <c r="FI367" s="48"/>
      <c r="FJ367" s="48"/>
      <c r="FK367" s="48"/>
      <c r="FL367" s="48"/>
      <c r="FM367" s="48"/>
      <c r="FN367" s="48"/>
      <c r="FO367" s="48"/>
      <c r="FP367" s="48"/>
      <c r="FQ367" s="48"/>
      <c r="FR367" s="48"/>
      <c r="FS367" s="48"/>
      <c r="FT367" s="48"/>
      <c r="FU367" s="48"/>
      <c r="FV367" s="48"/>
      <c r="FW367" s="48"/>
      <c r="FX367" s="48"/>
      <c r="FY367" s="48"/>
      <c r="FZ367" s="48"/>
      <c r="GA367" s="48"/>
      <c r="GB367" s="48"/>
      <c r="GC367" s="48"/>
      <c r="GD367" s="48"/>
      <c r="GE367" s="48"/>
      <c r="GF367" s="48"/>
      <c r="GG367" s="48"/>
      <c r="GH367" s="48"/>
      <c r="GI367" s="48"/>
      <c r="GJ367" s="48"/>
      <c r="GK367" s="48"/>
      <c r="GL367" s="48"/>
      <c r="GM367" s="48"/>
      <c r="GN367" s="48"/>
      <c r="GO367" s="48"/>
    </row>
    <row r="368" spans="1:197" s="98" customFormat="1" ht="11.1" hidden="1" customHeight="1" x14ac:dyDescent="0.2">
      <c r="A368" s="138"/>
      <c r="B368" s="138"/>
      <c r="C368" s="93"/>
      <c r="D368" s="93"/>
      <c r="E368" s="100"/>
      <c r="F368" s="102"/>
      <c r="G368" s="312"/>
      <c r="H368" s="312"/>
      <c r="I368" s="307"/>
      <c r="J368" s="307"/>
      <c r="K368" s="307"/>
      <c r="L368" s="307"/>
      <c r="M368" s="307"/>
      <c r="N368" s="307"/>
      <c r="O368" s="307"/>
      <c r="P368" s="307"/>
      <c r="Q368" s="307"/>
      <c r="R368" s="307"/>
      <c r="S368" s="307"/>
      <c r="T368" s="307"/>
      <c r="U368" s="307"/>
      <c r="V368" s="307"/>
      <c r="W368" s="307"/>
      <c r="X368" s="307"/>
      <c r="Y368" s="307"/>
      <c r="Z368" s="307"/>
      <c r="AA368" s="307"/>
      <c r="AB368" s="307"/>
      <c r="AC368" s="307"/>
      <c r="AD368" s="307"/>
      <c r="AE368" s="307"/>
      <c r="AF368" s="307"/>
      <c r="AG368" s="307"/>
      <c r="AH368" s="307"/>
      <c r="AI368" s="307"/>
      <c r="AJ368" s="309"/>
      <c r="AK368" s="309"/>
      <c r="AL368" s="309"/>
      <c r="AM368" s="302" t="s">
        <v>269</v>
      </c>
      <c r="AN368" s="302"/>
      <c r="AO368" s="302" t="s">
        <v>270</v>
      </c>
      <c r="AP368" s="302"/>
      <c r="AQ368" s="302" t="str">
        <f>AM368</f>
        <v xml:space="preserve"> Sp*</v>
      </c>
      <c r="AR368" s="302"/>
      <c r="AS368" s="302" t="str">
        <f>AO368</f>
        <v>Ac*</v>
      </c>
      <c r="AT368" s="302"/>
      <c r="AU368" s="302" t="str">
        <f>AQ368</f>
        <v xml:space="preserve"> Sp*</v>
      </c>
      <c r="AV368" s="302"/>
      <c r="AW368" s="302" t="str">
        <f>AS368</f>
        <v>Ac*</v>
      </c>
      <c r="AX368" s="302"/>
      <c r="AY368" s="302" t="str">
        <f>AU368</f>
        <v xml:space="preserve"> Sp*</v>
      </c>
      <c r="AZ368" s="302"/>
      <c r="BA368" s="302" t="str">
        <f>AW368</f>
        <v>Ac*</v>
      </c>
      <c r="BB368" s="302"/>
      <c r="BC368" s="302" t="str">
        <f>AY368</f>
        <v xml:space="preserve"> Sp*</v>
      </c>
      <c r="BD368" s="302"/>
      <c r="BE368" s="302" t="str">
        <f>BA368</f>
        <v>Ac*</v>
      </c>
      <c r="BF368" s="302"/>
      <c r="BG368" s="302" t="str">
        <f>BC368</f>
        <v xml:space="preserve"> Sp*</v>
      </c>
      <c r="BH368" s="302"/>
      <c r="BI368" s="302" t="str">
        <f>BE368</f>
        <v>Ac*</v>
      </c>
      <c r="BJ368" s="302"/>
      <c r="BK368" s="302" t="str">
        <f>BG368</f>
        <v xml:space="preserve"> Sp*</v>
      </c>
      <c r="BL368" s="302"/>
      <c r="BM368" s="302" t="str">
        <f>BI368</f>
        <v>Ac*</v>
      </c>
      <c r="BN368" s="302"/>
      <c r="BO368" s="302" t="str">
        <f>BK368</f>
        <v xml:space="preserve"> Sp*</v>
      </c>
      <c r="BP368" s="302"/>
      <c r="BQ368" s="302" t="str">
        <f>BM368</f>
        <v>Ac*</v>
      </c>
      <c r="BR368" s="302"/>
      <c r="BS368" s="35"/>
      <c r="BT368" s="35"/>
      <c r="BU368" s="44"/>
      <c r="BV368" s="48"/>
      <c r="BW368" s="48"/>
      <c r="BX368" s="48"/>
      <c r="BY368" s="48"/>
      <c r="BZ368" s="48"/>
      <c r="CA368" s="48"/>
      <c r="CB368" s="48"/>
      <c r="CC368" s="48"/>
      <c r="CD368" s="48"/>
      <c r="CE368" s="48"/>
      <c r="CF368" s="48"/>
      <c r="CG368" s="48"/>
      <c r="CH368" s="48"/>
      <c r="CI368" s="48"/>
      <c r="CJ368" s="48"/>
      <c r="CK368" s="48"/>
      <c r="CL368" s="48"/>
      <c r="CM368" s="48"/>
      <c r="CN368" s="48"/>
      <c r="CO368" s="48"/>
      <c r="CP368" s="48"/>
      <c r="CQ368" s="48"/>
      <c r="CR368" s="48"/>
      <c r="CS368" s="48"/>
      <c r="CT368" s="48"/>
      <c r="CU368" s="48"/>
      <c r="CV368" s="48"/>
      <c r="CW368" s="48"/>
      <c r="CX368" s="48"/>
      <c r="CY368" s="48"/>
      <c r="CZ368" s="48"/>
      <c r="DA368" s="48"/>
      <c r="DB368" s="48"/>
      <c r="DC368" s="48"/>
      <c r="DD368" s="48"/>
      <c r="DE368" s="48"/>
      <c r="DF368" s="48"/>
      <c r="DG368" s="48"/>
      <c r="DH368" s="48"/>
      <c r="DI368" s="48"/>
      <c r="DJ368" s="48"/>
      <c r="DK368" s="48"/>
      <c r="DL368" s="48"/>
      <c r="DM368" s="48"/>
      <c r="DN368" s="48"/>
      <c r="DO368" s="48"/>
      <c r="DP368" s="48"/>
      <c r="DQ368" s="48"/>
      <c r="DR368" s="48"/>
      <c r="DS368" s="48"/>
      <c r="DT368" s="48"/>
      <c r="DU368" s="48"/>
      <c r="DV368" s="48"/>
      <c r="DW368" s="48"/>
      <c r="DX368" s="48"/>
      <c r="DY368" s="48"/>
      <c r="DZ368" s="48"/>
      <c r="EA368" s="48"/>
      <c r="EB368" s="48"/>
      <c r="EC368" s="48"/>
      <c r="ED368" s="48"/>
      <c r="EE368" s="48"/>
      <c r="EF368" s="48"/>
      <c r="EG368" s="48"/>
      <c r="EH368" s="48"/>
      <c r="EI368" s="48"/>
      <c r="EJ368" s="48"/>
      <c r="EK368" s="48"/>
      <c r="EL368" s="48"/>
      <c r="EM368" s="48"/>
      <c r="EN368" s="48"/>
      <c r="EO368" s="48"/>
      <c r="EP368" s="48"/>
      <c r="EQ368" s="48"/>
      <c r="ER368" s="48"/>
      <c r="ES368" s="48"/>
      <c r="ET368" s="48"/>
      <c r="EU368" s="48"/>
      <c r="EV368" s="48"/>
      <c r="EW368" s="48"/>
      <c r="EX368" s="48"/>
      <c r="EY368" s="48"/>
      <c r="EZ368" s="48"/>
      <c r="FA368" s="48"/>
      <c r="FB368" s="48"/>
      <c r="FC368" s="48"/>
      <c r="FD368" s="48"/>
      <c r="FE368" s="48"/>
      <c r="FF368" s="48"/>
      <c r="FG368" s="48"/>
      <c r="FH368" s="48"/>
      <c r="FI368" s="48"/>
      <c r="FJ368" s="48"/>
      <c r="FK368" s="48"/>
      <c r="FL368" s="48"/>
      <c r="FM368" s="48"/>
      <c r="FN368" s="48"/>
      <c r="FO368" s="48"/>
      <c r="FP368" s="48"/>
      <c r="FQ368" s="48"/>
      <c r="FR368" s="48"/>
      <c r="FS368" s="48"/>
      <c r="FT368" s="48"/>
      <c r="FU368" s="48"/>
      <c r="FV368" s="48"/>
      <c r="FW368" s="48"/>
      <c r="FX368" s="48"/>
      <c r="FY368" s="48"/>
      <c r="FZ368" s="48"/>
      <c r="GA368" s="48"/>
      <c r="GB368" s="48"/>
      <c r="GC368" s="48"/>
      <c r="GD368" s="48"/>
      <c r="GE368" s="48"/>
      <c r="GF368" s="48"/>
      <c r="GG368" s="48"/>
      <c r="GH368" s="48"/>
      <c r="GI368" s="48"/>
      <c r="GJ368" s="48"/>
      <c r="GK368" s="48"/>
      <c r="GL368" s="48"/>
      <c r="GM368" s="48"/>
      <c r="GN368" s="48"/>
      <c r="GO368" s="48"/>
    </row>
    <row r="369" spans="1:197" s="98" customFormat="1" ht="11.1" hidden="1" customHeight="1" x14ac:dyDescent="0.2">
      <c r="A369" s="138"/>
      <c r="B369" s="138"/>
      <c r="C369" s="93"/>
      <c r="D369" s="93"/>
      <c r="E369" s="100"/>
      <c r="G369" s="312"/>
      <c r="H369" s="312"/>
      <c r="I369" s="307"/>
      <c r="J369" s="307"/>
      <c r="K369" s="307"/>
      <c r="L369" s="307"/>
      <c r="M369" s="307"/>
      <c r="N369" s="307"/>
      <c r="O369" s="307"/>
      <c r="P369" s="307"/>
      <c r="Q369" s="307"/>
      <c r="R369" s="307"/>
      <c r="S369" s="307"/>
      <c r="T369" s="307"/>
      <c r="U369" s="307"/>
      <c r="V369" s="307"/>
      <c r="W369" s="307"/>
      <c r="X369" s="307"/>
      <c r="Y369" s="307"/>
      <c r="Z369" s="304" t="s">
        <v>51</v>
      </c>
      <c r="AA369" s="304"/>
      <c r="AB369" s="304"/>
      <c r="AC369" s="304"/>
      <c r="AD369" s="304"/>
      <c r="AE369" s="304"/>
      <c r="AF369" s="304"/>
      <c r="AG369" s="305" t="s">
        <v>35</v>
      </c>
      <c r="AH369" s="305"/>
      <c r="AI369" s="305"/>
      <c r="AJ369" s="305" t="s">
        <v>35</v>
      </c>
      <c r="AK369" s="305"/>
      <c r="AL369" s="305"/>
      <c r="AM369" s="305" t="s">
        <v>35</v>
      </c>
      <c r="AN369" s="305"/>
      <c r="AO369" s="305" t="s">
        <v>35</v>
      </c>
      <c r="AP369" s="305"/>
      <c r="AQ369" s="301" t="str">
        <f>AM369</f>
        <v xml:space="preserve"> </v>
      </c>
      <c r="AR369" s="302"/>
      <c r="AS369" s="301" t="str">
        <f>AO369</f>
        <v xml:space="preserve"> </v>
      </c>
      <c r="AT369" s="302"/>
      <c r="AU369" s="301" t="str">
        <f>AQ369</f>
        <v xml:space="preserve"> </v>
      </c>
      <c r="AV369" s="302"/>
      <c r="AW369" s="301" t="str">
        <f>AS369</f>
        <v xml:space="preserve"> </v>
      </c>
      <c r="AX369" s="302"/>
      <c r="AY369" s="301" t="str">
        <f>AU369</f>
        <v xml:space="preserve"> </v>
      </c>
      <c r="AZ369" s="302"/>
      <c r="BA369" s="301" t="str">
        <f>AW369</f>
        <v xml:space="preserve"> </v>
      </c>
      <c r="BB369" s="302"/>
      <c r="BC369" s="301" t="str">
        <f>AY369</f>
        <v xml:space="preserve"> </v>
      </c>
      <c r="BD369" s="302"/>
      <c r="BE369" s="301" t="str">
        <f>BA369</f>
        <v xml:space="preserve"> </v>
      </c>
      <c r="BF369" s="302"/>
      <c r="BG369" s="301" t="str">
        <f>BC369</f>
        <v xml:space="preserve"> </v>
      </c>
      <c r="BH369" s="302"/>
      <c r="BI369" s="301" t="str">
        <f>BE369</f>
        <v xml:space="preserve"> </v>
      </c>
      <c r="BJ369" s="302"/>
      <c r="BK369" s="301" t="str">
        <f>BG369</f>
        <v xml:space="preserve"> </v>
      </c>
      <c r="BL369" s="302"/>
      <c r="BM369" s="301" t="str">
        <f>BI369</f>
        <v xml:space="preserve"> </v>
      </c>
      <c r="BN369" s="302"/>
      <c r="BO369" s="301" t="str">
        <f>BK369</f>
        <v xml:space="preserve"> </v>
      </c>
      <c r="BP369" s="302"/>
      <c r="BQ369" s="301" t="str">
        <f>BM369</f>
        <v xml:space="preserve"> </v>
      </c>
      <c r="BR369" s="302"/>
      <c r="BS369" s="103"/>
      <c r="BU369" s="44"/>
      <c r="BV369" s="48"/>
      <c r="BW369" s="48"/>
      <c r="BX369" s="48"/>
      <c r="BY369" s="48"/>
      <c r="BZ369" s="48"/>
      <c r="CA369" s="48"/>
      <c r="CB369" s="48"/>
      <c r="CC369" s="48"/>
      <c r="CD369" s="48"/>
      <c r="CE369" s="48"/>
      <c r="CF369" s="48"/>
      <c r="CG369" s="48"/>
      <c r="CH369" s="48"/>
      <c r="CI369" s="48"/>
      <c r="CJ369" s="48"/>
      <c r="CK369" s="48"/>
      <c r="CL369" s="48"/>
      <c r="CM369" s="48"/>
      <c r="CN369" s="48"/>
      <c r="CO369" s="48"/>
      <c r="CP369" s="48"/>
      <c r="CQ369" s="48"/>
      <c r="CR369" s="48"/>
      <c r="CS369" s="48"/>
      <c r="CT369" s="48"/>
      <c r="CU369" s="48"/>
      <c r="CV369" s="48"/>
      <c r="CW369" s="48"/>
      <c r="CX369" s="48"/>
      <c r="CY369" s="48"/>
      <c r="CZ369" s="48"/>
      <c r="DA369" s="48"/>
      <c r="DB369" s="48"/>
      <c r="DC369" s="48"/>
      <c r="DD369" s="48"/>
      <c r="DE369" s="48"/>
      <c r="DF369" s="48"/>
      <c r="DG369" s="48"/>
      <c r="DH369" s="48"/>
      <c r="DI369" s="48"/>
      <c r="DJ369" s="48"/>
      <c r="DK369" s="48"/>
      <c r="DL369" s="48"/>
      <c r="DM369" s="48"/>
      <c r="DN369" s="48"/>
      <c r="DO369" s="48"/>
      <c r="DP369" s="48"/>
      <c r="DQ369" s="48"/>
      <c r="DR369" s="48"/>
      <c r="DS369" s="48"/>
      <c r="DT369" s="48"/>
      <c r="DU369" s="48"/>
      <c r="DV369" s="48"/>
      <c r="DW369" s="48"/>
      <c r="DX369" s="48"/>
      <c r="DY369" s="48"/>
      <c r="DZ369" s="48"/>
      <c r="EA369" s="48"/>
      <c r="EB369" s="48"/>
      <c r="EC369" s="48"/>
      <c r="ED369" s="48"/>
      <c r="EE369" s="48"/>
      <c r="EF369" s="48"/>
      <c r="EG369" s="48"/>
      <c r="EH369" s="48"/>
      <c r="EI369" s="48"/>
      <c r="EJ369" s="48"/>
      <c r="EK369" s="48"/>
      <c r="EL369" s="48"/>
      <c r="EM369" s="48"/>
      <c r="EN369" s="48"/>
      <c r="EO369" s="48"/>
      <c r="EP369" s="48"/>
      <c r="EQ369" s="48"/>
      <c r="ER369" s="48"/>
      <c r="ES369" s="48"/>
      <c r="ET369" s="48"/>
      <c r="EU369" s="48"/>
      <c r="EV369" s="48"/>
      <c r="EW369" s="48"/>
      <c r="EX369" s="48"/>
      <c r="EY369" s="48"/>
      <c r="EZ369" s="48"/>
      <c r="FA369" s="48"/>
      <c r="FB369" s="48"/>
      <c r="FC369" s="48"/>
      <c r="FD369" s="48"/>
      <c r="FE369" s="48"/>
      <c r="FF369" s="48"/>
      <c r="FG369" s="48"/>
      <c r="FH369" s="48"/>
      <c r="FI369" s="48"/>
      <c r="FJ369" s="48"/>
      <c r="FK369" s="48"/>
      <c r="FL369" s="48"/>
      <c r="FM369" s="48"/>
      <c r="FN369" s="48"/>
      <c r="FO369" s="48"/>
      <c r="FP369" s="48"/>
      <c r="FQ369" s="48"/>
      <c r="FR369" s="48"/>
      <c r="FS369" s="48"/>
      <c r="FT369" s="48"/>
      <c r="FU369" s="48"/>
      <c r="FV369" s="48"/>
      <c r="FW369" s="48"/>
      <c r="FX369" s="48"/>
      <c r="FY369" s="48"/>
      <c r="FZ369" s="48"/>
      <c r="GA369" s="48"/>
      <c r="GB369" s="48"/>
      <c r="GC369" s="48"/>
      <c r="GD369" s="48"/>
      <c r="GE369" s="48"/>
      <c r="GF369" s="48"/>
      <c r="GG369" s="48"/>
      <c r="GH369" s="48"/>
      <c r="GI369" s="48"/>
      <c r="GJ369" s="48"/>
      <c r="GK369" s="48"/>
      <c r="GL369" s="48"/>
      <c r="GM369" s="48"/>
      <c r="GN369" s="48"/>
      <c r="GO369" s="48"/>
    </row>
    <row r="370" spans="1:197" s="48" customFormat="1" ht="11.1" hidden="1" customHeight="1" x14ac:dyDescent="0.2">
      <c r="A370" s="97"/>
      <c r="B370" s="139" t="s">
        <v>547</v>
      </c>
      <c r="C370" s="303"/>
      <c r="D370" s="303"/>
      <c r="E370" s="96"/>
      <c r="G370" s="252" t="s">
        <v>508</v>
      </c>
      <c r="H370" s="252"/>
      <c r="I370" s="271" t="s">
        <v>271</v>
      </c>
      <c r="J370" s="179"/>
      <c r="K370" s="179"/>
      <c r="L370" s="179"/>
      <c r="M370" s="179"/>
      <c r="N370" s="179"/>
      <c r="O370" s="179"/>
      <c r="P370" s="179"/>
      <c r="Q370" s="179"/>
      <c r="R370" s="179"/>
      <c r="S370" s="179"/>
      <c r="T370" s="179"/>
      <c r="U370" s="179"/>
      <c r="V370" s="179"/>
      <c r="W370" s="179"/>
      <c r="X370" s="179"/>
      <c r="Y370" s="179"/>
      <c r="Z370" s="272">
        <f>$AK$116</f>
        <v>1500</v>
      </c>
      <c r="AA370" s="272"/>
      <c r="AB370" s="272"/>
      <c r="AC370" s="272"/>
      <c r="AD370" s="272"/>
      <c r="AE370" s="272"/>
      <c r="AF370" s="272"/>
      <c r="AG370" s="171">
        <f>$AR$116</f>
        <v>2.4194</v>
      </c>
      <c r="AH370" s="171"/>
      <c r="AI370" s="171"/>
      <c r="AJ370" s="171">
        <f>BQ330</f>
        <v>0</v>
      </c>
      <c r="AK370" s="171"/>
      <c r="AL370" s="171"/>
      <c r="AM370" s="172"/>
      <c r="AN370" s="173"/>
      <c r="AO370" s="171">
        <f t="shared" ref="AO370:AO389" si="49">BQ330+AM370</f>
        <v>0</v>
      </c>
      <c r="AP370" s="171"/>
      <c r="AQ370" s="172"/>
      <c r="AR370" s="173"/>
      <c r="AS370" s="171">
        <f>IF(SUM(AQ$370:AR$389)&gt;0,AO370+AQ370,0)</f>
        <v>0</v>
      </c>
      <c r="AT370" s="171"/>
      <c r="AU370" s="172"/>
      <c r="AV370" s="173"/>
      <c r="AW370" s="171">
        <f>IF(SUM(AU$370:AV$389)&gt;0,AS370+AU370,0)</f>
        <v>0</v>
      </c>
      <c r="AX370" s="171"/>
      <c r="AY370" s="172"/>
      <c r="AZ370" s="173"/>
      <c r="BA370" s="171">
        <f>IF(SUM(AY$370:AZ$389)&gt;0,AW370+AY370,0)</f>
        <v>0</v>
      </c>
      <c r="BB370" s="171"/>
      <c r="BC370" s="172"/>
      <c r="BD370" s="173"/>
      <c r="BE370" s="171">
        <f>IF(SUM(BC$370:BD$389)&gt;0,BA370+BC370,0)</f>
        <v>0</v>
      </c>
      <c r="BF370" s="171"/>
      <c r="BG370" s="172"/>
      <c r="BH370" s="173"/>
      <c r="BI370" s="171">
        <f>IF(SUM(BG$370:BH$389)&gt;0,BE370+BG370,0)</f>
        <v>0</v>
      </c>
      <c r="BJ370" s="171"/>
      <c r="BK370" s="172"/>
      <c r="BL370" s="173"/>
      <c r="BM370" s="171">
        <f>IF(SUM(BK$370:BL$389)&gt;0,BI370+BK370,0)</f>
        <v>0</v>
      </c>
      <c r="BN370" s="171"/>
      <c r="BO370" s="172"/>
      <c r="BP370" s="173"/>
      <c r="BQ370" s="171">
        <f>IF(SUM(BO$370:BP$389)&gt;0,BM370+BO370,0)</f>
        <v>0</v>
      </c>
      <c r="BR370" s="171"/>
    </row>
    <row r="371" spans="1:197" s="48" customFormat="1" ht="11.1" hidden="1" customHeight="1" x14ac:dyDescent="0.2">
      <c r="A371" s="96"/>
      <c r="B371" s="139"/>
      <c r="C371" s="303"/>
      <c r="D371" s="303"/>
      <c r="E371" s="96"/>
      <c r="G371" s="252" t="s">
        <v>512</v>
      </c>
      <c r="H371" s="252"/>
      <c r="I371" s="271" t="s">
        <v>272</v>
      </c>
      <c r="J371" s="179"/>
      <c r="K371" s="179"/>
      <c r="L371" s="179"/>
      <c r="M371" s="179"/>
      <c r="N371" s="179"/>
      <c r="O371" s="179"/>
      <c r="P371" s="179"/>
      <c r="Q371" s="179"/>
      <c r="R371" s="179"/>
      <c r="S371" s="179"/>
      <c r="T371" s="179"/>
      <c r="U371" s="179"/>
      <c r="V371" s="179"/>
      <c r="W371" s="179"/>
      <c r="X371" s="179"/>
      <c r="Y371" s="179"/>
      <c r="Z371" s="272">
        <f>$AK$118</f>
        <v>3809.8874000000001</v>
      </c>
      <c r="AA371" s="272"/>
      <c r="AB371" s="272"/>
      <c r="AC371" s="272"/>
      <c r="AD371" s="272"/>
      <c r="AE371" s="272"/>
      <c r="AF371" s="272"/>
      <c r="AG371" s="171">
        <f>$AR$118</f>
        <v>6.1449999999999996</v>
      </c>
      <c r="AH371" s="171"/>
      <c r="AI371" s="171"/>
      <c r="AJ371" s="171">
        <f t="shared" ref="AJ371:AJ389" si="50">BQ331</f>
        <v>0</v>
      </c>
      <c r="AK371" s="171"/>
      <c r="AL371" s="171"/>
      <c r="AM371" s="172"/>
      <c r="AN371" s="173"/>
      <c r="AO371" s="171">
        <f t="shared" si="49"/>
        <v>0</v>
      </c>
      <c r="AP371" s="171"/>
      <c r="AQ371" s="172"/>
      <c r="AR371" s="173"/>
      <c r="AS371" s="171">
        <f t="shared" ref="AS371:AS389" si="51">IF(SUM(AQ$370:AR$389)&gt;0,AO371+AQ371,0)</f>
        <v>0</v>
      </c>
      <c r="AT371" s="171"/>
      <c r="AU371" s="172"/>
      <c r="AV371" s="173"/>
      <c r="AW371" s="171">
        <f t="shared" ref="AW371:AW389" si="52">IF(SUM(AU$370:AV$389)&gt;0,AS371+AU371,0)</f>
        <v>0</v>
      </c>
      <c r="AX371" s="171"/>
      <c r="AY371" s="172"/>
      <c r="AZ371" s="173"/>
      <c r="BA371" s="171">
        <f t="shared" ref="BA371:BA389" si="53">IF(SUM(AY$370:AZ$389)&gt;0,AW371+AY371,0)</f>
        <v>0</v>
      </c>
      <c r="BB371" s="171"/>
      <c r="BC371" s="172"/>
      <c r="BD371" s="173"/>
      <c r="BE371" s="171">
        <f t="shared" ref="BE371:BE389" si="54">IF(SUM(BC$370:BD$389)&gt;0,BA371+BC371,0)</f>
        <v>0</v>
      </c>
      <c r="BF371" s="171"/>
      <c r="BG371" s="172"/>
      <c r="BH371" s="173"/>
      <c r="BI371" s="171">
        <f t="shared" ref="BI371:BI389" si="55">IF(SUM(BG$370:BH$389)&gt;0,BE371+BG371,0)</f>
        <v>0</v>
      </c>
      <c r="BJ371" s="171"/>
      <c r="BK371" s="172"/>
      <c r="BL371" s="173"/>
      <c r="BM371" s="171">
        <f t="shared" ref="BM371:BM389" si="56">IF(SUM(BK$370:BL$389)&gt;0,BI371+BK371,0)</f>
        <v>0</v>
      </c>
      <c r="BN371" s="171"/>
      <c r="BO371" s="172"/>
      <c r="BP371" s="173"/>
      <c r="BQ371" s="171">
        <f t="shared" ref="BQ371:BQ389" si="57">IF(SUM(BO$370:BP$389)&gt;0,BM371+BO371,0)</f>
        <v>0</v>
      </c>
      <c r="BR371" s="171"/>
    </row>
    <row r="372" spans="1:197" s="48" customFormat="1" ht="11.1" hidden="1" customHeight="1" x14ac:dyDescent="0.2">
      <c r="A372" s="96"/>
      <c r="B372" s="139"/>
      <c r="C372" s="303"/>
      <c r="D372" s="303"/>
      <c r="E372" s="96"/>
      <c r="G372" s="252" t="s">
        <v>513</v>
      </c>
      <c r="H372" s="252"/>
      <c r="I372" s="271" t="s">
        <v>273</v>
      </c>
      <c r="J372" s="179"/>
      <c r="K372" s="179"/>
      <c r="L372" s="179"/>
      <c r="M372" s="179"/>
      <c r="N372" s="179"/>
      <c r="O372" s="179"/>
      <c r="P372" s="179"/>
      <c r="Q372" s="179"/>
      <c r="R372" s="179"/>
      <c r="S372" s="179"/>
      <c r="T372" s="179"/>
      <c r="U372" s="179"/>
      <c r="V372" s="179"/>
      <c r="W372" s="179"/>
      <c r="X372" s="179"/>
      <c r="Y372" s="179"/>
      <c r="Z372" s="272">
        <f>$AK$130</f>
        <v>10181.278</v>
      </c>
      <c r="AA372" s="272"/>
      <c r="AB372" s="272"/>
      <c r="AC372" s="272"/>
      <c r="AD372" s="272"/>
      <c r="AE372" s="272"/>
      <c r="AF372" s="272"/>
      <c r="AG372" s="171">
        <f>$AR$130</f>
        <v>16.421399999999998</v>
      </c>
      <c r="AH372" s="171"/>
      <c r="AI372" s="171"/>
      <c r="AJ372" s="171">
        <f t="shared" si="50"/>
        <v>0</v>
      </c>
      <c r="AK372" s="171"/>
      <c r="AL372" s="171"/>
      <c r="AM372" s="172"/>
      <c r="AN372" s="173"/>
      <c r="AO372" s="171">
        <f t="shared" si="49"/>
        <v>0</v>
      </c>
      <c r="AP372" s="171"/>
      <c r="AQ372" s="172"/>
      <c r="AR372" s="173"/>
      <c r="AS372" s="171">
        <f t="shared" si="51"/>
        <v>0</v>
      </c>
      <c r="AT372" s="171"/>
      <c r="AU372" s="172"/>
      <c r="AV372" s="173"/>
      <c r="AW372" s="171">
        <f t="shared" si="52"/>
        <v>0</v>
      </c>
      <c r="AX372" s="171"/>
      <c r="AY372" s="172"/>
      <c r="AZ372" s="173"/>
      <c r="BA372" s="171">
        <f t="shared" si="53"/>
        <v>0</v>
      </c>
      <c r="BB372" s="171"/>
      <c r="BC372" s="172"/>
      <c r="BD372" s="173"/>
      <c r="BE372" s="171">
        <f t="shared" si="54"/>
        <v>0</v>
      </c>
      <c r="BF372" s="171"/>
      <c r="BG372" s="172"/>
      <c r="BH372" s="173"/>
      <c r="BI372" s="171">
        <f t="shared" si="55"/>
        <v>0</v>
      </c>
      <c r="BJ372" s="171"/>
      <c r="BK372" s="172"/>
      <c r="BL372" s="173"/>
      <c r="BM372" s="171">
        <f t="shared" si="56"/>
        <v>0</v>
      </c>
      <c r="BN372" s="171"/>
      <c r="BO372" s="172"/>
      <c r="BP372" s="173"/>
      <c r="BQ372" s="171">
        <f t="shared" si="57"/>
        <v>0</v>
      </c>
      <c r="BR372" s="171"/>
    </row>
    <row r="373" spans="1:197" s="48" customFormat="1" ht="11.1" hidden="1" customHeight="1" x14ac:dyDescent="0.2">
      <c r="A373" s="96"/>
      <c r="B373" s="139"/>
      <c r="C373" s="303"/>
      <c r="D373" s="303"/>
      <c r="E373" s="96"/>
      <c r="G373" s="252" t="s">
        <v>514</v>
      </c>
      <c r="H373" s="252"/>
      <c r="I373" s="271" t="s">
        <v>274</v>
      </c>
      <c r="J373" s="179"/>
      <c r="K373" s="179"/>
      <c r="L373" s="179"/>
      <c r="M373" s="179"/>
      <c r="N373" s="179"/>
      <c r="O373" s="179"/>
      <c r="P373" s="179"/>
      <c r="Q373" s="179"/>
      <c r="R373" s="179"/>
      <c r="S373" s="179"/>
      <c r="T373" s="179"/>
      <c r="U373" s="179"/>
      <c r="V373" s="179"/>
      <c r="W373" s="179"/>
      <c r="X373" s="179"/>
      <c r="Y373" s="179"/>
      <c r="Z373" s="272">
        <f>$AK$137</f>
        <v>6485.23</v>
      </c>
      <c r="AA373" s="272"/>
      <c r="AB373" s="272"/>
      <c r="AC373" s="272"/>
      <c r="AD373" s="272"/>
      <c r="AE373" s="272"/>
      <c r="AF373" s="272"/>
      <c r="AG373" s="171">
        <f>$AR$137</f>
        <v>10.459999999999999</v>
      </c>
      <c r="AH373" s="171"/>
      <c r="AI373" s="171"/>
      <c r="AJ373" s="171">
        <f t="shared" si="50"/>
        <v>0</v>
      </c>
      <c r="AK373" s="171"/>
      <c r="AL373" s="171"/>
      <c r="AM373" s="172"/>
      <c r="AN373" s="173"/>
      <c r="AO373" s="171">
        <f t="shared" si="49"/>
        <v>0</v>
      </c>
      <c r="AP373" s="171"/>
      <c r="AQ373" s="172"/>
      <c r="AR373" s="173"/>
      <c r="AS373" s="171">
        <f t="shared" si="51"/>
        <v>0</v>
      </c>
      <c r="AT373" s="171"/>
      <c r="AU373" s="172"/>
      <c r="AV373" s="173"/>
      <c r="AW373" s="171">
        <f t="shared" si="52"/>
        <v>0</v>
      </c>
      <c r="AX373" s="171"/>
      <c r="AY373" s="172"/>
      <c r="AZ373" s="173"/>
      <c r="BA373" s="171">
        <f t="shared" si="53"/>
        <v>0</v>
      </c>
      <c r="BB373" s="171"/>
      <c r="BC373" s="172"/>
      <c r="BD373" s="173"/>
      <c r="BE373" s="171">
        <f t="shared" si="54"/>
        <v>0</v>
      </c>
      <c r="BF373" s="171"/>
      <c r="BG373" s="172"/>
      <c r="BH373" s="173"/>
      <c r="BI373" s="171">
        <f t="shared" si="55"/>
        <v>0</v>
      </c>
      <c r="BJ373" s="171"/>
      <c r="BK373" s="172"/>
      <c r="BL373" s="173"/>
      <c r="BM373" s="171">
        <f t="shared" si="56"/>
        <v>0</v>
      </c>
      <c r="BN373" s="171"/>
      <c r="BO373" s="172"/>
      <c r="BP373" s="173"/>
      <c r="BQ373" s="171">
        <f t="shared" si="57"/>
        <v>0</v>
      </c>
      <c r="BR373" s="171"/>
    </row>
    <row r="374" spans="1:197" s="48" customFormat="1" ht="11.1" hidden="1" customHeight="1" x14ac:dyDescent="0.2">
      <c r="A374" s="96"/>
      <c r="B374" s="139"/>
      <c r="C374" s="303"/>
      <c r="D374" s="303"/>
      <c r="E374" s="96"/>
      <c r="G374" s="252" t="s">
        <v>515</v>
      </c>
      <c r="H374" s="252"/>
      <c r="I374" s="271" t="s">
        <v>275</v>
      </c>
      <c r="J374" s="179"/>
      <c r="K374" s="179"/>
      <c r="L374" s="179"/>
      <c r="M374" s="179"/>
      <c r="N374" s="179"/>
      <c r="O374" s="179"/>
      <c r="P374" s="179"/>
      <c r="Q374" s="179"/>
      <c r="R374" s="179"/>
      <c r="S374" s="179"/>
      <c r="T374" s="179"/>
      <c r="U374" s="179"/>
      <c r="V374" s="179"/>
      <c r="W374" s="179"/>
      <c r="X374" s="179"/>
      <c r="Y374" s="179"/>
      <c r="Z374" s="272">
        <f>$AK$146</f>
        <v>4079.94</v>
      </c>
      <c r="AA374" s="272"/>
      <c r="AB374" s="272"/>
      <c r="AC374" s="272"/>
      <c r="AD374" s="272"/>
      <c r="AE374" s="272"/>
      <c r="AF374" s="272"/>
      <c r="AG374" s="171">
        <f>$AR$146</f>
        <v>6.5805000000000007</v>
      </c>
      <c r="AH374" s="171"/>
      <c r="AI374" s="171"/>
      <c r="AJ374" s="171">
        <f t="shared" si="50"/>
        <v>0</v>
      </c>
      <c r="AK374" s="171"/>
      <c r="AL374" s="171"/>
      <c r="AM374" s="172"/>
      <c r="AN374" s="173"/>
      <c r="AO374" s="171">
        <f t="shared" si="49"/>
        <v>0</v>
      </c>
      <c r="AP374" s="171"/>
      <c r="AQ374" s="172"/>
      <c r="AR374" s="173"/>
      <c r="AS374" s="171">
        <f t="shared" si="51"/>
        <v>0</v>
      </c>
      <c r="AT374" s="171"/>
      <c r="AU374" s="172"/>
      <c r="AV374" s="173"/>
      <c r="AW374" s="171">
        <f t="shared" si="52"/>
        <v>0</v>
      </c>
      <c r="AX374" s="171"/>
      <c r="AY374" s="172"/>
      <c r="AZ374" s="173"/>
      <c r="BA374" s="171">
        <f t="shared" si="53"/>
        <v>0</v>
      </c>
      <c r="BB374" s="171"/>
      <c r="BC374" s="172"/>
      <c r="BD374" s="173"/>
      <c r="BE374" s="171">
        <f t="shared" si="54"/>
        <v>0</v>
      </c>
      <c r="BF374" s="171"/>
      <c r="BG374" s="172"/>
      <c r="BH374" s="173"/>
      <c r="BI374" s="171">
        <f t="shared" si="55"/>
        <v>0</v>
      </c>
      <c r="BJ374" s="171"/>
      <c r="BK374" s="172"/>
      <c r="BL374" s="173"/>
      <c r="BM374" s="171">
        <f t="shared" si="56"/>
        <v>0</v>
      </c>
      <c r="BN374" s="171"/>
      <c r="BO374" s="172"/>
      <c r="BP374" s="173"/>
      <c r="BQ374" s="171">
        <f t="shared" si="57"/>
        <v>0</v>
      </c>
      <c r="BR374" s="171"/>
    </row>
    <row r="375" spans="1:197" s="48" customFormat="1" ht="11.1" hidden="1" customHeight="1" x14ac:dyDescent="0.2">
      <c r="A375" s="96"/>
      <c r="B375" s="139"/>
      <c r="C375" s="303"/>
      <c r="D375" s="303"/>
      <c r="E375" s="96"/>
      <c r="G375" s="252" t="s">
        <v>516</v>
      </c>
      <c r="H375" s="252"/>
      <c r="I375" s="271" t="s">
        <v>276</v>
      </c>
      <c r="J375" s="179"/>
      <c r="K375" s="179"/>
      <c r="L375" s="179"/>
      <c r="M375" s="179"/>
      <c r="N375" s="179"/>
      <c r="O375" s="179"/>
      <c r="P375" s="179"/>
      <c r="Q375" s="179"/>
      <c r="R375" s="179"/>
      <c r="S375" s="179"/>
      <c r="T375" s="179"/>
      <c r="U375" s="179"/>
      <c r="V375" s="179"/>
      <c r="W375" s="179"/>
      <c r="X375" s="179"/>
      <c r="Y375" s="179"/>
      <c r="Z375" s="272">
        <f>$AK$156</f>
        <v>1417.114</v>
      </c>
      <c r="AA375" s="272"/>
      <c r="AB375" s="272"/>
      <c r="AC375" s="272"/>
      <c r="AD375" s="272"/>
      <c r="AE375" s="272"/>
      <c r="AF375" s="272"/>
      <c r="AG375" s="171">
        <f>$AR$156</f>
        <v>2.2856999999999998</v>
      </c>
      <c r="AH375" s="171"/>
      <c r="AI375" s="171"/>
      <c r="AJ375" s="171">
        <f t="shared" si="50"/>
        <v>0</v>
      </c>
      <c r="AK375" s="171"/>
      <c r="AL375" s="171"/>
      <c r="AM375" s="172"/>
      <c r="AN375" s="173"/>
      <c r="AO375" s="171">
        <f t="shared" si="49"/>
        <v>0</v>
      </c>
      <c r="AP375" s="171"/>
      <c r="AQ375" s="172"/>
      <c r="AR375" s="173"/>
      <c r="AS375" s="171">
        <f t="shared" si="51"/>
        <v>0</v>
      </c>
      <c r="AT375" s="171"/>
      <c r="AU375" s="172"/>
      <c r="AV375" s="173"/>
      <c r="AW375" s="171">
        <f t="shared" si="52"/>
        <v>0</v>
      </c>
      <c r="AX375" s="171"/>
      <c r="AY375" s="172"/>
      <c r="AZ375" s="173"/>
      <c r="BA375" s="171">
        <f t="shared" si="53"/>
        <v>0</v>
      </c>
      <c r="BB375" s="171"/>
      <c r="BC375" s="172"/>
      <c r="BD375" s="173"/>
      <c r="BE375" s="171">
        <f t="shared" si="54"/>
        <v>0</v>
      </c>
      <c r="BF375" s="171"/>
      <c r="BG375" s="172"/>
      <c r="BH375" s="173"/>
      <c r="BI375" s="171">
        <f t="shared" si="55"/>
        <v>0</v>
      </c>
      <c r="BJ375" s="171"/>
      <c r="BK375" s="172"/>
      <c r="BL375" s="173"/>
      <c r="BM375" s="171">
        <f t="shared" si="56"/>
        <v>0</v>
      </c>
      <c r="BN375" s="171"/>
      <c r="BO375" s="172"/>
      <c r="BP375" s="173"/>
      <c r="BQ375" s="171">
        <f t="shared" si="57"/>
        <v>0</v>
      </c>
      <c r="BR375" s="171"/>
    </row>
    <row r="376" spans="1:197" s="48" customFormat="1" ht="11.1" hidden="1" customHeight="1" x14ac:dyDescent="0.2">
      <c r="A376" s="96"/>
      <c r="B376" s="139"/>
      <c r="C376" s="303"/>
      <c r="D376" s="303"/>
      <c r="E376" s="96"/>
      <c r="G376" s="252" t="s">
        <v>517</v>
      </c>
      <c r="H376" s="252"/>
      <c r="I376" s="271" t="s">
        <v>277</v>
      </c>
      <c r="J376" s="179"/>
      <c r="K376" s="179"/>
      <c r="L376" s="179"/>
      <c r="M376" s="179"/>
      <c r="N376" s="179"/>
      <c r="O376" s="179"/>
      <c r="P376" s="179"/>
      <c r="Q376" s="179"/>
      <c r="R376" s="179"/>
      <c r="S376" s="179"/>
      <c r="T376" s="179"/>
      <c r="U376" s="179"/>
      <c r="V376" s="179"/>
      <c r="W376" s="179"/>
      <c r="X376" s="179"/>
      <c r="Y376" s="179"/>
      <c r="Z376" s="272">
        <f>$AK$165</f>
        <v>5148.4268893719182</v>
      </c>
      <c r="AA376" s="272"/>
      <c r="AB376" s="272"/>
      <c r="AC376" s="272"/>
      <c r="AD376" s="272"/>
      <c r="AE376" s="272"/>
      <c r="AF376" s="272"/>
      <c r="AG376" s="171">
        <f>$AR$165</f>
        <v>8.3039000000000005</v>
      </c>
      <c r="AH376" s="171"/>
      <c r="AI376" s="171"/>
      <c r="AJ376" s="171">
        <f t="shared" si="50"/>
        <v>0</v>
      </c>
      <c r="AK376" s="171"/>
      <c r="AL376" s="171"/>
      <c r="AM376" s="172"/>
      <c r="AN376" s="173"/>
      <c r="AO376" s="171">
        <f t="shared" si="49"/>
        <v>0</v>
      </c>
      <c r="AP376" s="171"/>
      <c r="AQ376" s="172"/>
      <c r="AR376" s="173"/>
      <c r="AS376" s="171">
        <f t="shared" si="51"/>
        <v>0</v>
      </c>
      <c r="AT376" s="171"/>
      <c r="AU376" s="172"/>
      <c r="AV376" s="173"/>
      <c r="AW376" s="171">
        <f t="shared" si="52"/>
        <v>0</v>
      </c>
      <c r="AX376" s="171"/>
      <c r="AY376" s="172"/>
      <c r="AZ376" s="173"/>
      <c r="BA376" s="171">
        <f t="shared" si="53"/>
        <v>0</v>
      </c>
      <c r="BB376" s="171"/>
      <c r="BC376" s="172"/>
      <c r="BD376" s="173"/>
      <c r="BE376" s="171">
        <f t="shared" si="54"/>
        <v>0</v>
      </c>
      <c r="BF376" s="171"/>
      <c r="BG376" s="172"/>
      <c r="BH376" s="173"/>
      <c r="BI376" s="171">
        <f t="shared" si="55"/>
        <v>0</v>
      </c>
      <c r="BJ376" s="171"/>
      <c r="BK376" s="172"/>
      <c r="BL376" s="173"/>
      <c r="BM376" s="171">
        <f t="shared" si="56"/>
        <v>0</v>
      </c>
      <c r="BN376" s="171"/>
      <c r="BO376" s="172"/>
      <c r="BP376" s="173"/>
      <c r="BQ376" s="171">
        <f t="shared" si="57"/>
        <v>0</v>
      </c>
      <c r="BR376" s="171"/>
    </row>
    <row r="377" spans="1:197" s="48" customFormat="1" ht="11.1" hidden="1" customHeight="1" x14ac:dyDescent="0.2">
      <c r="A377" s="96"/>
      <c r="B377" s="139"/>
      <c r="C377" s="303"/>
      <c r="D377" s="303"/>
      <c r="E377" s="96"/>
      <c r="G377" s="252" t="s">
        <v>518</v>
      </c>
      <c r="H377" s="252"/>
      <c r="I377" s="271" t="s">
        <v>278</v>
      </c>
      <c r="J377" s="179"/>
      <c r="K377" s="179"/>
      <c r="L377" s="179"/>
      <c r="M377" s="179"/>
      <c r="N377" s="179"/>
      <c r="O377" s="179"/>
      <c r="P377" s="179"/>
      <c r="Q377" s="179"/>
      <c r="R377" s="179"/>
      <c r="S377" s="179"/>
      <c r="T377" s="179"/>
      <c r="U377" s="179"/>
      <c r="V377" s="179"/>
      <c r="W377" s="179"/>
      <c r="X377" s="179"/>
      <c r="Y377" s="179"/>
      <c r="Z377" s="272">
        <f>$AK$172</f>
        <v>790.17945781742378</v>
      </c>
      <c r="AA377" s="272"/>
      <c r="AB377" s="272"/>
      <c r="AC377" s="272"/>
      <c r="AD377" s="272"/>
      <c r="AE377" s="272"/>
      <c r="AF377" s="272"/>
      <c r="AG377" s="171">
        <f>$AR$172</f>
        <v>1.2745</v>
      </c>
      <c r="AH377" s="171"/>
      <c r="AI377" s="171"/>
      <c r="AJ377" s="171">
        <f t="shared" si="50"/>
        <v>0</v>
      </c>
      <c r="AK377" s="171"/>
      <c r="AL377" s="171"/>
      <c r="AM377" s="172"/>
      <c r="AN377" s="173"/>
      <c r="AO377" s="171">
        <f t="shared" si="49"/>
        <v>0</v>
      </c>
      <c r="AP377" s="171"/>
      <c r="AQ377" s="172"/>
      <c r="AR377" s="173"/>
      <c r="AS377" s="171">
        <f t="shared" si="51"/>
        <v>0</v>
      </c>
      <c r="AT377" s="171"/>
      <c r="AU377" s="172"/>
      <c r="AV377" s="173"/>
      <c r="AW377" s="171">
        <f t="shared" si="52"/>
        <v>0</v>
      </c>
      <c r="AX377" s="171"/>
      <c r="AY377" s="172"/>
      <c r="AZ377" s="173"/>
      <c r="BA377" s="171">
        <f t="shared" si="53"/>
        <v>0</v>
      </c>
      <c r="BB377" s="171"/>
      <c r="BC377" s="172"/>
      <c r="BD377" s="173"/>
      <c r="BE377" s="171">
        <f t="shared" si="54"/>
        <v>0</v>
      </c>
      <c r="BF377" s="171"/>
      <c r="BG377" s="172"/>
      <c r="BH377" s="173"/>
      <c r="BI377" s="171">
        <f t="shared" si="55"/>
        <v>0</v>
      </c>
      <c r="BJ377" s="171"/>
      <c r="BK377" s="172"/>
      <c r="BL377" s="173"/>
      <c r="BM377" s="171">
        <f t="shared" si="56"/>
        <v>0</v>
      </c>
      <c r="BN377" s="171"/>
      <c r="BO377" s="172"/>
      <c r="BP377" s="173"/>
      <c r="BQ377" s="171">
        <f t="shared" si="57"/>
        <v>0</v>
      </c>
      <c r="BR377" s="171"/>
    </row>
    <row r="378" spans="1:197" s="48" customFormat="1" ht="11.1" hidden="1" customHeight="1" x14ac:dyDescent="0.2">
      <c r="A378" s="96"/>
      <c r="B378" s="139"/>
      <c r="C378" s="303"/>
      <c r="D378" s="303"/>
      <c r="E378" s="96"/>
      <c r="G378" s="252" t="s">
        <v>519</v>
      </c>
      <c r="H378" s="252"/>
      <c r="I378" s="271" t="s">
        <v>279</v>
      </c>
      <c r="J378" s="179"/>
      <c r="K378" s="179"/>
      <c r="L378" s="179"/>
      <c r="M378" s="179"/>
      <c r="N378" s="179"/>
      <c r="O378" s="179"/>
      <c r="P378" s="179"/>
      <c r="Q378" s="179"/>
      <c r="R378" s="179"/>
      <c r="S378" s="179"/>
      <c r="T378" s="179"/>
      <c r="U378" s="179"/>
      <c r="V378" s="179"/>
      <c r="W378" s="179"/>
      <c r="X378" s="179"/>
      <c r="Y378" s="179"/>
      <c r="Z378" s="272">
        <f>$AK$179</f>
        <v>5085.6072000000004</v>
      </c>
      <c r="AA378" s="272"/>
      <c r="AB378" s="272"/>
      <c r="AC378" s="272"/>
      <c r="AD378" s="272"/>
      <c r="AE378" s="272"/>
      <c r="AF378" s="272"/>
      <c r="AG378" s="171">
        <f>$AR$179</f>
        <v>8.2026000000000003</v>
      </c>
      <c r="AH378" s="171"/>
      <c r="AI378" s="171"/>
      <c r="AJ378" s="171">
        <f t="shared" si="50"/>
        <v>0</v>
      </c>
      <c r="AK378" s="171"/>
      <c r="AL378" s="171"/>
      <c r="AM378" s="172"/>
      <c r="AN378" s="173"/>
      <c r="AO378" s="171">
        <f t="shared" si="49"/>
        <v>0</v>
      </c>
      <c r="AP378" s="171"/>
      <c r="AQ378" s="172"/>
      <c r="AR378" s="173"/>
      <c r="AS378" s="171">
        <f t="shared" si="51"/>
        <v>0</v>
      </c>
      <c r="AT378" s="171"/>
      <c r="AU378" s="172"/>
      <c r="AV378" s="173"/>
      <c r="AW378" s="171">
        <f t="shared" si="52"/>
        <v>0</v>
      </c>
      <c r="AX378" s="171"/>
      <c r="AY378" s="172"/>
      <c r="AZ378" s="173"/>
      <c r="BA378" s="171">
        <f t="shared" si="53"/>
        <v>0</v>
      </c>
      <c r="BB378" s="171"/>
      <c r="BC378" s="172"/>
      <c r="BD378" s="173"/>
      <c r="BE378" s="171">
        <f t="shared" si="54"/>
        <v>0</v>
      </c>
      <c r="BF378" s="171"/>
      <c r="BG378" s="172"/>
      <c r="BH378" s="173"/>
      <c r="BI378" s="171">
        <f t="shared" si="55"/>
        <v>0</v>
      </c>
      <c r="BJ378" s="171"/>
      <c r="BK378" s="172"/>
      <c r="BL378" s="173"/>
      <c r="BM378" s="171">
        <f t="shared" si="56"/>
        <v>0</v>
      </c>
      <c r="BN378" s="171"/>
      <c r="BO378" s="172"/>
      <c r="BP378" s="173"/>
      <c r="BQ378" s="171">
        <f t="shared" si="57"/>
        <v>0</v>
      </c>
      <c r="BR378" s="171"/>
    </row>
    <row r="379" spans="1:197" s="48" customFormat="1" ht="11.1" hidden="1" customHeight="1" x14ac:dyDescent="0.2">
      <c r="A379" s="96"/>
      <c r="B379" s="139"/>
      <c r="C379" s="303"/>
      <c r="D379" s="303"/>
      <c r="E379" s="96"/>
      <c r="G379" s="252" t="s">
        <v>520</v>
      </c>
      <c r="H379" s="252"/>
      <c r="I379" s="271" t="s">
        <v>280</v>
      </c>
      <c r="J379" s="179"/>
      <c r="K379" s="179"/>
      <c r="L379" s="179"/>
      <c r="M379" s="179"/>
      <c r="N379" s="179"/>
      <c r="O379" s="179"/>
      <c r="P379" s="179"/>
      <c r="Q379" s="179"/>
      <c r="R379" s="179"/>
      <c r="S379" s="179"/>
      <c r="T379" s="179"/>
      <c r="U379" s="179"/>
      <c r="V379" s="179"/>
      <c r="W379" s="179"/>
      <c r="X379" s="179"/>
      <c r="Y379" s="179"/>
      <c r="Z379" s="272">
        <f>$AK$190</f>
        <v>1.0000000000000001E-9</v>
      </c>
      <c r="AA379" s="272"/>
      <c r="AB379" s="272"/>
      <c r="AC379" s="272"/>
      <c r="AD379" s="272"/>
      <c r="AE379" s="272"/>
      <c r="AF379" s="272"/>
      <c r="AG379" s="171">
        <f>$AR$190</f>
        <v>0</v>
      </c>
      <c r="AH379" s="171"/>
      <c r="AI379" s="171"/>
      <c r="AJ379" s="171">
        <f t="shared" si="50"/>
        <v>0</v>
      </c>
      <c r="AK379" s="171"/>
      <c r="AL379" s="171"/>
      <c r="AM379" s="172"/>
      <c r="AN379" s="173"/>
      <c r="AO379" s="171">
        <f t="shared" si="49"/>
        <v>0</v>
      </c>
      <c r="AP379" s="171"/>
      <c r="AQ379" s="172"/>
      <c r="AR379" s="173"/>
      <c r="AS379" s="171">
        <f t="shared" si="51"/>
        <v>0</v>
      </c>
      <c r="AT379" s="171"/>
      <c r="AU379" s="172"/>
      <c r="AV379" s="173"/>
      <c r="AW379" s="171">
        <f t="shared" si="52"/>
        <v>0</v>
      </c>
      <c r="AX379" s="171"/>
      <c r="AY379" s="172"/>
      <c r="AZ379" s="173"/>
      <c r="BA379" s="171">
        <f t="shared" si="53"/>
        <v>0</v>
      </c>
      <c r="BB379" s="171"/>
      <c r="BC379" s="172"/>
      <c r="BD379" s="173"/>
      <c r="BE379" s="171">
        <f t="shared" si="54"/>
        <v>0</v>
      </c>
      <c r="BF379" s="171"/>
      <c r="BG379" s="172"/>
      <c r="BH379" s="173"/>
      <c r="BI379" s="171">
        <f t="shared" si="55"/>
        <v>0</v>
      </c>
      <c r="BJ379" s="171"/>
      <c r="BK379" s="172"/>
      <c r="BL379" s="173"/>
      <c r="BM379" s="171">
        <f t="shared" si="56"/>
        <v>0</v>
      </c>
      <c r="BN379" s="171"/>
      <c r="BO379" s="172"/>
      <c r="BP379" s="173"/>
      <c r="BQ379" s="171">
        <f t="shared" si="57"/>
        <v>0</v>
      </c>
      <c r="BR379" s="171"/>
    </row>
    <row r="380" spans="1:197" s="48" customFormat="1" ht="11.1" hidden="1" customHeight="1" x14ac:dyDescent="0.2">
      <c r="A380" s="96"/>
      <c r="B380" s="139"/>
      <c r="C380" s="303"/>
      <c r="D380" s="303"/>
      <c r="E380" s="96"/>
      <c r="G380" s="252" t="s">
        <v>521</v>
      </c>
      <c r="H380" s="252"/>
      <c r="I380" s="271" t="s">
        <v>281</v>
      </c>
      <c r="J380" s="179"/>
      <c r="K380" s="179"/>
      <c r="L380" s="179"/>
      <c r="M380" s="179"/>
      <c r="N380" s="179"/>
      <c r="O380" s="179"/>
      <c r="P380" s="179"/>
      <c r="Q380" s="179"/>
      <c r="R380" s="179"/>
      <c r="S380" s="179"/>
      <c r="T380" s="179"/>
      <c r="U380" s="179"/>
      <c r="V380" s="179"/>
      <c r="W380" s="179"/>
      <c r="X380" s="179"/>
      <c r="Y380" s="179"/>
      <c r="Z380" s="272">
        <f>$AK$197</f>
        <v>3089.2799999999997</v>
      </c>
      <c r="AA380" s="272"/>
      <c r="AB380" s="272"/>
      <c r="AC380" s="272"/>
      <c r="AD380" s="272"/>
      <c r="AE380" s="272"/>
      <c r="AF380" s="272"/>
      <c r="AG380" s="171">
        <f>$AR$197</f>
        <v>4.9827000000000004</v>
      </c>
      <c r="AH380" s="171"/>
      <c r="AI380" s="171"/>
      <c r="AJ380" s="171">
        <f t="shared" si="50"/>
        <v>0</v>
      </c>
      <c r="AK380" s="171"/>
      <c r="AL380" s="171"/>
      <c r="AM380" s="172"/>
      <c r="AN380" s="173"/>
      <c r="AO380" s="171">
        <f t="shared" si="49"/>
        <v>0</v>
      </c>
      <c r="AP380" s="171"/>
      <c r="AQ380" s="172"/>
      <c r="AR380" s="173"/>
      <c r="AS380" s="171">
        <f t="shared" si="51"/>
        <v>0</v>
      </c>
      <c r="AT380" s="171"/>
      <c r="AU380" s="172"/>
      <c r="AV380" s="173"/>
      <c r="AW380" s="171">
        <f t="shared" si="52"/>
        <v>0</v>
      </c>
      <c r="AX380" s="171"/>
      <c r="AY380" s="172"/>
      <c r="AZ380" s="173"/>
      <c r="BA380" s="171">
        <f t="shared" si="53"/>
        <v>0</v>
      </c>
      <c r="BB380" s="171"/>
      <c r="BC380" s="172"/>
      <c r="BD380" s="173"/>
      <c r="BE380" s="171">
        <f t="shared" si="54"/>
        <v>0</v>
      </c>
      <c r="BF380" s="171"/>
      <c r="BG380" s="172"/>
      <c r="BH380" s="173"/>
      <c r="BI380" s="171">
        <f t="shared" si="55"/>
        <v>0</v>
      </c>
      <c r="BJ380" s="171"/>
      <c r="BK380" s="172"/>
      <c r="BL380" s="173"/>
      <c r="BM380" s="171">
        <f t="shared" si="56"/>
        <v>0</v>
      </c>
      <c r="BN380" s="171"/>
      <c r="BO380" s="172"/>
      <c r="BP380" s="173"/>
      <c r="BQ380" s="171">
        <f t="shared" si="57"/>
        <v>0</v>
      </c>
      <c r="BR380" s="171"/>
    </row>
    <row r="381" spans="1:197" s="48" customFormat="1" ht="11.1" hidden="1" customHeight="1" x14ac:dyDescent="0.2">
      <c r="A381" s="96"/>
      <c r="B381" s="139"/>
      <c r="C381" s="303"/>
      <c r="D381" s="303"/>
      <c r="E381" s="96"/>
      <c r="G381" s="252" t="s">
        <v>522</v>
      </c>
      <c r="H381" s="252"/>
      <c r="I381" s="271" t="s">
        <v>282</v>
      </c>
      <c r="J381" s="179"/>
      <c r="K381" s="179"/>
      <c r="L381" s="179"/>
      <c r="M381" s="179"/>
      <c r="N381" s="179"/>
      <c r="O381" s="179"/>
      <c r="P381" s="179"/>
      <c r="Q381" s="179"/>
      <c r="R381" s="179"/>
      <c r="S381" s="179"/>
      <c r="T381" s="179"/>
      <c r="U381" s="179"/>
      <c r="V381" s="179"/>
      <c r="W381" s="179"/>
      <c r="X381" s="179"/>
      <c r="Y381" s="179"/>
      <c r="Z381" s="272">
        <f>$AK$207</f>
        <v>3908.7357207409818</v>
      </c>
      <c r="AA381" s="272"/>
      <c r="AB381" s="272"/>
      <c r="AC381" s="272"/>
      <c r="AD381" s="272"/>
      <c r="AE381" s="272"/>
      <c r="AF381" s="272"/>
      <c r="AG381" s="171">
        <f>$AR$207</f>
        <v>6.3044000000000002</v>
      </c>
      <c r="AH381" s="171"/>
      <c r="AI381" s="171"/>
      <c r="AJ381" s="171">
        <f t="shared" si="50"/>
        <v>0</v>
      </c>
      <c r="AK381" s="171"/>
      <c r="AL381" s="171"/>
      <c r="AM381" s="172"/>
      <c r="AN381" s="173"/>
      <c r="AO381" s="171">
        <f t="shared" si="49"/>
        <v>0</v>
      </c>
      <c r="AP381" s="171"/>
      <c r="AQ381" s="172"/>
      <c r="AR381" s="173"/>
      <c r="AS381" s="171">
        <f t="shared" si="51"/>
        <v>0</v>
      </c>
      <c r="AT381" s="171"/>
      <c r="AU381" s="172"/>
      <c r="AV381" s="173"/>
      <c r="AW381" s="171">
        <f t="shared" si="52"/>
        <v>0</v>
      </c>
      <c r="AX381" s="171"/>
      <c r="AY381" s="172"/>
      <c r="AZ381" s="173"/>
      <c r="BA381" s="171">
        <f t="shared" si="53"/>
        <v>0</v>
      </c>
      <c r="BB381" s="171"/>
      <c r="BC381" s="172"/>
      <c r="BD381" s="173"/>
      <c r="BE381" s="171">
        <f t="shared" si="54"/>
        <v>0</v>
      </c>
      <c r="BF381" s="171"/>
      <c r="BG381" s="172"/>
      <c r="BH381" s="173"/>
      <c r="BI381" s="171">
        <f t="shared" si="55"/>
        <v>0</v>
      </c>
      <c r="BJ381" s="171"/>
      <c r="BK381" s="172"/>
      <c r="BL381" s="173"/>
      <c r="BM381" s="171">
        <f t="shared" si="56"/>
        <v>0</v>
      </c>
      <c r="BN381" s="171"/>
      <c r="BO381" s="172"/>
      <c r="BP381" s="173"/>
      <c r="BQ381" s="171">
        <f t="shared" si="57"/>
        <v>0</v>
      </c>
      <c r="BR381" s="171"/>
    </row>
    <row r="382" spans="1:197" s="48" customFormat="1" ht="11.1" hidden="1" customHeight="1" x14ac:dyDescent="0.2">
      <c r="A382" s="96"/>
      <c r="B382" s="139"/>
      <c r="C382" s="303"/>
      <c r="D382" s="303"/>
      <c r="E382" s="96"/>
      <c r="G382" s="252" t="s">
        <v>523</v>
      </c>
      <c r="H382" s="252"/>
      <c r="I382" s="271" t="s">
        <v>283</v>
      </c>
      <c r="J382" s="179"/>
      <c r="K382" s="179"/>
      <c r="L382" s="179"/>
      <c r="M382" s="179"/>
      <c r="N382" s="179"/>
      <c r="O382" s="179"/>
      <c r="P382" s="179"/>
      <c r="Q382" s="179"/>
      <c r="R382" s="179"/>
      <c r="S382" s="179"/>
      <c r="T382" s="179"/>
      <c r="U382" s="179"/>
      <c r="V382" s="179"/>
      <c r="W382" s="179"/>
      <c r="X382" s="179"/>
      <c r="Y382" s="179"/>
      <c r="Z382" s="272">
        <f>$AK$217</f>
        <v>5293.7174999999997</v>
      </c>
      <c r="AA382" s="272"/>
      <c r="AB382" s="272"/>
      <c r="AC382" s="272"/>
      <c r="AD382" s="272"/>
      <c r="AE382" s="272"/>
      <c r="AF382" s="272"/>
      <c r="AG382" s="171">
        <f>$AR$217</f>
        <v>8.5382999999999996</v>
      </c>
      <c r="AH382" s="299"/>
      <c r="AI382" s="299"/>
      <c r="AJ382" s="171">
        <f t="shared" si="50"/>
        <v>0</v>
      </c>
      <c r="AK382" s="171"/>
      <c r="AL382" s="171"/>
      <c r="AM382" s="172"/>
      <c r="AN382" s="173"/>
      <c r="AO382" s="171">
        <f t="shared" si="49"/>
        <v>0</v>
      </c>
      <c r="AP382" s="171"/>
      <c r="AQ382" s="172"/>
      <c r="AR382" s="173"/>
      <c r="AS382" s="171">
        <f t="shared" si="51"/>
        <v>0</v>
      </c>
      <c r="AT382" s="171"/>
      <c r="AU382" s="172"/>
      <c r="AV382" s="173"/>
      <c r="AW382" s="171">
        <f t="shared" si="52"/>
        <v>0</v>
      </c>
      <c r="AX382" s="171"/>
      <c r="AY382" s="172"/>
      <c r="AZ382" s="173"/>
      <c r="BA382" s="171">
        <f t="shared" si="53"/>
        <v>0</v>
      </c>
      <c r="BB382" s="171"/>
      <c r="BC382" s="172"/>
      <c r="BD382" s="173"/>
      <c r="BE382" s="171">
        <f t="shared" si="54"/>
        <v>0</v>
      </c>
      <c r="BF382" s="171"/>
      <c r="BG382" s="172"/>
      <c r="BH382" s="173"/>
      <c r="BI382" s="171">
        <f t="shared" si="55"/>
        <v>0</v>
      </c>
      <c r="BJ382" s="171"/>
      <c r="BK382" s="172"/>
      <c r="BL382" s="173"/>
      <c r="BM382" s="171">
        <f t="shared" si="56"/>
        <v>0</v>
      </c>
      <c r="BN382" s="171"/>
      <c r="BO382" s="172"/>
      <c r="BP382" s="173"/>
      <c r="BQ382" s="171">
        <f t="shared" si="57"/>
        <v>0</v>
      </c>
      <c r="BR382" s="171"/>
    </row>
    <row r="383" spans="1:197" s="48" customFormat="1" ht="11.1" hidden="1" customHeight="1" x14ac:dyDescent="0.2">
      <c r="A383" s="96"/>
      <c r="B383" s="139"/>
      <c r="C383" s="303"/>
      <c r="D383" s="303"/>
      <c r="E383" s="96"/>
      <c r="G383" s="252" t="s">
        <v>524</v>
      </c>
      <c r="H383" s="252"/>
      <c r="I383" s="271" t="s">
        <v>284</v>
      </c>
      <c r="J383" s="179"/>
      <c r="K383" s="179"/>
      <c r="L383" s="179"/>
      <c r="M383" s="179"/>
      <c r="N383" s="179"/>
      <c r="O383" s="179"/>
      <c r="P383" s="179"/>
      <c r="Q383" s="179"/>
      <c r="R383" s="179"/>
      <c r="S383" s="179"/>
      <c r="T383" s="179"/>
      <c r="U383" s="179"/>
      <c r="V383" s="179"/>
      <c r="W383" s="179"/>
      <c r="X383" s="179"/>
      <c r="Y383" s="179"/>
      <c r="Z383" s="272">
        <f>$AK$228</f>
        <v>720.19100000000003</v>
      </c>
      <c r="AA383" s="272"/>
      <c r="AB383" s="272"/>
      <c r="AC383" s="272"/>
      <c r="AD383" s="272"/>
      <c r="AE383" s="272"/>
      <c r="AF383" s="272"/>
      <c r="AG383" s="171">
        <f>$AR$228</f>
        <v>1.1616</v>
      </c>
      <c r="AH383" s="171"/>
      <c r="AI383" s="171"/>
      <c r="AJ383" s="171">
        <f t="shared" si="50"/>
        <v>0</v>
      </c>
      <c r="AK383" s="171"/>
      <c r="AL383" s="171"/>
      <c r="AM383" s="172"/>
      <c r="AN383" s="173"/>
      <c r="AO383" s="171">
        <f t="shared" si="49"/>
        <v>0</v>
      </c>
      <c r="AP383" s="171"/>
      <c r="AQ383" s="172"/>
      <c r="AR383" s="173"/>
      <c r="AS383" s="171">
        <f t="shared" si="51"/>
        <v>0</v>
      </c>
      <c r="AT383" s="171"/>
      <c r="AU383" s="172"/>
      <c r="AV383" s="173"/>
      <c r="AW383" s="171">
        <f t="shared" si="52"/>
        <v>0</v>
      </c>
      <c r="AX383" s="171"/>
      <c r="AY383" s="172"/>
      <c r="AZ383" s="173"/>
      <c r="BA383" s="171">
        <f t="shared" si="53"/>
        <v>0</v>
      </c>
      <c r="BB383" s="171"/>
      <c r="BC383" s="172"/>
      <c r="BD383" s="173"/>
      <c r="BE383" s="171">
        <f t="shared" si="54"/>
        <v>0</v>
      </c>
      <c r="BF383" s="171"/>
      <c r="BG383" s="172"/>
      <c r="BH383" s="173"/>
      <c r="BI383" s="171">
        <f t="shared" si="55"/>
        <v>0</v>
      </c>
      <c r="BJ383" s="171"/>
      <c r="BK383" s="172"/>
      <c r="BL383" s="173"/>
      <c r="BM383" s="171">
        <f t="shared" si="56"/>
        <v>0</v>
      </c>
      <c r="BN383" s="171"/>
      <c r="BO383" s="172"/>
      <c r="BP383" s="173"/>
      <c r="BQ383" s="171">
        <f t="shared" si="57"/>
        <v>0</v>
      </c>
      <c r="BR383" s="171"/>
      <c r="BV383" s="52"/>
      <c r="BW383" s="52"/>
      <c r="BX383" s="52"/>
      <c r="DR383" s="52"/>
      <c r="DS383" s="52"/>
      <c r="DT383" s="52"/>
      <c r="DU383" s="52"/>
      <c r="DV383" s="52"/>
      <c r="DW383" s="52"/>
      <c r="DX383" s="52"/>
      <c r="DY383" s="52"/>
      <c r="DZ383" s="52"/>
      <c r="EA383" s="52"/>
      <c r="EB383" s="52"/>
      <c r="EC383" s="52"/>
      <c r="ED383" s="52"/>
      <c r="EE383" s="52"/>
      <c r="EF383" s="52"/>
      <c r="EG383" s="52"/>
      <c r="EH383" s="52"/>
      <c r="EI383" s="52"/>
      <c r="EJ383" s="52"/>
      <c r="EK383" s="52"/>
      <c r="EL383" s="52"/>
      <c r="EM383" s="52"/>
      <c r="EN383" s="52"/>
      <c r="EO383" s="52"/>
      <c r="EP383" s="52"/>
      <c r="EQ383" s="52"/>
      <c r="ER383" s="52"/>
      <c r="ES383" s="52"/>
      <c r="ET383" s="52"/>
      <c r="EU383" s="52"/>
      <c r="EV383" s="52"/>
      <c r="EW383" s="52"/>
      <c r="EX383" s="52"/>
      <c r="EY383" s="52"/>
      <c r="EZ383" s="52"/>
      <c r="FA383" s="52"/>
      <c r="FB383" s="52"/>
      <c r="FC383" s="52"/>
      <c r="FD383" s="52"/>
      <c r="FE383" s="52"/>
      <c r="FF383" s="52"/>
      <c r="FG383" s="52"/>
      <c r="FH383" s="52"/>
      <c r="FI383" s="52"/>
      <c r="FJ383" s="52"/>
      <c r="FK383" s="52"/>
      <c r="FL383" s="52"/>
      <c r="FM383" s="52"/>
      <c r="FN383" s="52"/>
      <c r="FO383" s="52"/>
      <c r="FP383" s="52"/>
      <c r="FQ383" s="52"/>
      <c r="FR383" s="52"/>
      <c r="FS383" s="52"/>
      <c r="FT383" s="52"/>
      <c r="FU383" s="52"/>
      <c r="FV383" s="52"/>
      <c r="FW383" s="52"/>
      <c r="FX383" s="52"/>
      <c r="FY383" s="52"/>
      <c r="FZ383" s="52"/>
      <c r="GA383" s="52"/>
      <c r="GB383" s="52"/>
      <c r="GC383" s="52"/>
      <c r="GD383" s="52"/>
      <c r="GE383" s="52"/>
      <c r="GF383" s="52"/>
      <c r="GG383" s="52"/>
      <c r="GH383" s="52"/>
      <c r="GI383" s="52"/>
      <c r="GJ383" s="52"/>
      <c r="GK383" s="52"/>
      <c r="GL383" s="52"/>
      <c r="GM383" s="52"/>
      <c r="GN383" s="52"/>
      <c r="GO383" s="52"/>
    </row>
    <row r="384" spans="1:197" s="48" customFormat="1" ht="11.1" hidden="1" customHeight="1" x14ac:dyDescent="0.2">
      <c r="A384" s="96"/>
      <c r="B384" s="139"/>
      <c r="C384" s="303"/>
      <c r="D384" s="303"/>
      <c r="E384" s="96"/>
      <c r="G384" s="252" t="s">
        <v>525</v>
      </c>
      <c r="H384" s="252"/>
      <c r="I384" s="271" t="s">
        <v>285</v>
      </c>
      <c r="J384" s="179"/>
      <c r="K384" s="179"/>
      <c r="L384" s="179"/>
      <c r="M384" s="179"/>
      <c r="N384" s="179"/>
      <c r="O384" s="179"/>
      <c r="P384" s="179"/>
      <c r="Q384" s="179"/>
      <c r="R384" s="179"/>
      <c r="S384" s="179"/>
      <c r="T384" s="179"/>
      <c r="U384" s="179"/>
      <c r="V384" s="179"/>
      <c r="W384" s="179"/>
      <c r="X384" s="179"/>
      <c r="Y384" s="179"/>
      <c r="Z384" s="272">
        <f>$AK$234</f>
        <v>2528.4700000000003</v>
      </c>
      <c r="AA384" s="272"/>
      <c r="AB384" s="272"/>
      <c r="AC384" s="272"/>
      <c r="AD384" s="272"/>
      <c r="AE384" s="272"/>
      <c r="AF384" s="272"/>
      <c r="AG384" s="171">
        <f>$AR$234</f>
        <v>4.0781999999999998</v>
      </c>
      <c r="AH384" s="171"/>
      <c r="AI384" s="171"/>
      <c r="AJ384" s="171">
        <f t="shared" si="50"/>
        <v>0</v>
      </c>
      <c r="AK384" s="171"/>
      <c r="AL384" s="171"/>
      <c r="AM384" s="172"/>
      <c r="AN384" s="173"/>
      <c r="AO384" s="171">
        <f t="shared" si="49"/>
        <v>0</v>
      </c>
      <c r="AP384" s="171"/>
      <c r="AQ384" s="172"/>
      <c r="AR384" s="173"/>
      <c r="AS384" s="171">
        <f t="shared" si="51"/>
        <v>0</v>
      </c>
      <c r="AT384" s="171"/>
      <c r="AU384" s="172"/>
      <c r="AV384" s="173"/>
      <c r="AW384" s="171">
        <f t="shared" si="52"/>
        <v>0</v>
      </c>
      <c r="AX384" s="171"/>
      <c r="AY384" s="172"/>
      <c r="AZ384" s="173"/>
      <c r="BA384" s="171">
        <f t="shared" si="53"/>
        <v>0</v>
      </c>
      <c r="BB384" s="171"/>
      <c r="BC384" s="172"/>
      <c r="BD384" s="173"/>
      <c r="BE384" s="171">
        <f t="shared" si="54"/>
        <v>0</v>
      </c>
      <c r="BF384" s="171"/>
      <c r="BG384" s="172"/>
      <c r="BH384" s="173"/>
      <c r="BI384" s="171">
        <f t="shared" si="55"/>
        <v>0</v>
      </c>
      <c r="BJ384" s="171"/>
      <c r="BK384" s="172"/>
      <c r="BL384" s="173"/>
      <c r="BM384" s="171">
        <f t="shared" si="56"/>
        <v>0</v>
      </c>
      <c r="BN384" s="171"/>
      <c r="BO384" s="172"/>
      <c r="BP384" s="173"/>
      <c r="BQ384" s="171">
        <f t="shared" si="57"/>
        <v>0</v>
      </c>
      <c r="BR384" s="171"/>
    </row>
    <row r="385" spans="1:197" s="48" customFormat="1" ht="11.1" hidden="1" customHeight="1" x14ac:dyDescent="0.2">
      <c r="A385" s="96"/>
      <c r="B385" s="139"/>
      <c r="C385" s="303"/>
      <c r="D385" s="303"/>
      <c r="E385" s="96"/>
      <c r="G385" s="252" t="s">
        <v>526</v>
      </c>
      <c r="H385" s="252"/>
      <c r="I385" s="271" t="s">
        <v>286</v>
      </c>
      <c r="J385" s="179"/>
      <c r="K385" s="179"/>
      <c r="L385" s="179"/>
      <c r="M385" s="179"/>
      <c r="N385" s="179"/>
      <c r="O385" s="179"/>
      <c r="P385" s="179"/>
      <c r="Q385" s="179"/>
      <c r="R385" s="179"/>
      <c r="S385" s="179"/>
      <c r="T385" s="179"/>
      <c r="U385" s="179"/>
      <c r="V385" s="179"/>
      <c r="W385" s="179"/>
      <c r="X385" s="179"/>
      <c r="Y385" s="179"/>
      <c r="Z385" s="272">
        <f>$AK$245</f>
        <v>2324.59</v>
      </c>
      <c r="AA385" s="272"/>
      <c r="AB385" s="272"/>
      <c r="AC385" s="272"/>
      <c r="AD385" s="272"/>
      <c r="AE385" s="272"/>
      <c r="AF385" s="272"/>
      <c r="AG385" s="171">
        <f>$AR$245</f>
        <v>3.7492999999999999</v>
      </c>
      <c r="AH385" s="171"/>
      <c r="AI385" s="171"/>
      <c r="AJ385" s="171">
        <f t="shared" si="50"/>
        <v>0</v>
      </c>
      <c r="AK385" s="171"/>
      <c r="AL385" s="171"/>
      <c r="AM385" s="172"/>
      <c r="AN385" s="173"/>
      <c r="AO385" s="171">
        <f t="shared" si="49"/>
        <v>0</v>
      </c>
      <c r="AP385" s="171"/>
      <c r="AQ385" s="172"/>
      <c r="AR385" s="173"/>
      <c r="AS385" s="171">
        <f t="shared" si="51"/>
        <v>0</v>
      </c>
      <c r="AT385" s="171"/>
      <c r="AU385" s="172"/>
      <c r="AV385" s="173"/>
      <c r="AW385" s="171">
        <f t="shared" si="52"/>
        <v>0</v>
      </c>
      <c r="AX385" s="171"/>
      <c r="AY385" s="172"/>
      <c r="AZ385" s="173"/>
      <c r="BA385" s="171">
        <f t="shared" si="53"/>
        <v>0</v>
      </c>
      <c r="BB385" s="171"/>
      <c r="BC385" s="172"/>
      <c r="BD385" s="173"/>
      <c r="BE385" s="171">
        <f t="shared" si="54"/>
        <v>0</v>
      </c>
      <c r="BF385" s="171"/>
      <c r="BG385" s="172"/>
      <c r="BH385" s="173"/>
      <c r="BI385" s="171">
        <f t="shared" si="55"/>
        <v>0</v>
      </c>
      <c r="BJ385" s="171"/>
      <c r="BK385" s="172"/>
      <c r="BL385" s="173"/>
      <c r="BM385" s="171">
        <f t="shared" si="56"/>
        <v>0</v>
      </c>
      <c r="BN385" s="171"/>
      <c r="BO385" s="172"/>
      <c r="BP385" s="173"/>
      <c r="BQ385" s="171">
        <f t="shared" si="57"/>
        <v>0</v>
      </c>
      <c r="BR385" s="171"/>
    </row>
    <row r="386" spans="1:197" s="48" customFormat="1" ht="11.1" hidden="1" customHeight="1" x14ac:dyDescent="0.2">
      <c r="A386" s="96"/>
      <c r="B386" s="139"/>
      <c r="C386" s="303"/>
      <c r="D386" s="303"/>
      <c r="E386" s="96"/>
      <c r="G386" s="252" t="s">
        <v>527</v>
      </c>
      <c r="H386" s="252"/>
      <c r="I386" s="271" t="s">
        <v>287</v>
      </c>
      <c r="J386" s="179"/>
      <c r="K386" s="179"/>
      <c r="L386" s="179"/>
      <c r="M386" s="179"/>
      <c r="N386" s="179"/>
      <c r="O386" s="179"/>
      <c r="P386" s="179"/>
      <c r="Q386" s="179"/>
      <c r="R386" s="179"/>
      <c r="S386" s="179"/>
      <c r="T386" s="179"/>
      <c r="U386" s="179"/>
      <c r="V386" s="179"/>
      <c r="W386" s="179"/>
      <c r="X386" s="179"/>
      <c r="Y386" s="179"/>
      <c r="Z386" s="272">
        <f>$AK$254</f>
        <v>2321.21</v>
      </c>
      <c r="AA386" s="272"/>
      <c r="AB386" s="272"/>
      <c r="AC386" s="272"/>
      <c r="AD386" s="272"/>
      <c r="AE386" s="272"/>
      <c r="AF386" s="272"/>
      <c r="AG386" s="171">
        <f>$AR$254</f>
        <v>3.7439</v>
      </c>
      <c r="AH386" s="171"/>
      <c r="AI386" s="171"/>
      <c r="AJ386" s="171">
        <f t="shared" si="50"/>
        <v>0</v>
      </c>
      <c r="AK386" s="171"/>
      <c r="AL386" s="171"/>
      <c r="AM386" s="172"/>
      <c r="AN386" s="173"/>
      <c r="AO386" s="171">
        <f t="shared" si="49"/>
        <v>0</v>
      </c>
      <c r="AP386" s="171"/>
      <c r="AQ386" s="172"/>
      <c r="AR386" s="173"/>
      <c r="AS386" s="171">
        <f t="shared" si="51"/>
        <v>0</v>
      </c>
      <c r="AT386" s="171"/>
      <c r="AU386" s="172"/>
      <c r="AV386" s="173"/>
      <c r="AW386" s="171">
        <f t="shared" si="52"/>
        <v>0</v>
      </c>
      <c r="AX386" s="171"/>
      <c r="AY386" s="172"/>
      <c r="AZ386" s="173"/>
      <c r="BA386" s="171">
        <f t="shared" si="53"/>
        <v>0</v>
      </c>
      <c r="BB386" s="171"/>
      <c r="BC386" s="172"/>
      <c r="BD386" s="173"/>
      <c r="BE386" s="171">
        <f t="shared" si="54"/>
        <v>0</v>
      </c>
      <c r="BF386" s="171"/>
      <c r="BG386" s="172"/>
      <c r="BH386" s="173"/>
      <c r="BI386" s="171">
        <f t="shared" si="55"/>
        <v>0</v>
      </c>
      <c r="BJ386" s="171"/>
      <c r="BK386" s="172"/>
      <c r="BL386" s="173"/>
      <c r="BM386" s="171">
        <f t="shared" si="56"/>
        <v>0</v>
      </c>
      <c r="BN386" s="171"/>
      <c r="BO386" s="172"/>
      <c r="BP386" s="173"/>
      <c r="BQ386" s="171">
        <f t="shared" si="57"/>
        <v>0</v>
      </c>
      <c r="BR386" s="171"/>
    </row>
    <row r="387" spans="1:197" s="48" customFormat="1" ht="11.1" hidden="1" customHeight="1" x14ac:dyDescent="0.2">
      <c r="A387" s="96"/>
      <c r="B387" s="139"/>
      <c r="C387" s="303"/>
      <c r="D387" s="303"/>
      <c r="E387" s="96"/>
      <c r="G387" s="252" t="s">
        <v>528</v>
      </c>
      <c r="H387" s="252"/>
      <c r="I387" s="271" t="s">
        <v>288</v>
      </c>
      <c r="J387" s="179"/>
      <c r="K387" s="179"/>
      <c r="L387" s="179"/>
      <c r="M387" s="179"/>
      <c r="N387" s="179"/>
      <c r="O387" s="179"/>
      <c r="P387" s="179"/>
      <c r="Q387" s="179"/>
      <c r="R387" s="179"/>
      <c r="S387" s="179"/>
      <c r="T387" s="179"/>
      <c r="U387" s="179"/>
      <c r="V387" s="179"/>
      <c r="W387" s="179"/>
      <c r="X387" s="179"/>
      <c r="Y387" s="179"/>
      <c r="Z387" s="272">
        <f>$AK$262</f>
        <v>2637.17</v>
      </c>
      <c r="AA387" s="272"/>
      <c r="AB387" s="272"/>
      <c r="AC387" s="272"/>
      <c r="AD387" s="272"/>
      <c r="AE387" s="272"/>
      <c r="AF387" s="272"/>
      <c r="AG387" s="171">
        <f>$AR$262</f>
        <v>4.2535000000000007</v>
      </c>
      <c r="AH387" s="171"/>
      <c r="AI387" s="171"/>
      <c r="AJ387" s="171">
        <f t="shared" si="50"/>
        <v>0</v>
      </c>
      <c r="AK387" s="171"/>
      <c r="AL387" s="171"/>
      <c r="AM387" s="172"/>
      <c r="AN387" s="173"/>
      <c r="AO387" s="171">
        <f t="shared" si="49"/>
        <v>0</v>
      </c>
      <c r="AP387" s="171"/>
      <c r="AQ387" s="172"/>
      <c r="AR387" s="173"/>
      <c r="AS387" s="171">
        <f t="shared" si="51"/>
        <v>0</v>
      </c>
      <c r="AT387" s="171"/>
      <c r="AU387" s="172"/>
      <c r="AV387" s="173"/>
      <c r="AW387" s="171">
        <f t="shared" si="52"/>
        <v>0</v>
      </c>
      <c r="AX387" s="171"/>
      <c r="AY387" s="172"/>
      <c r="AZ387" s="173"/>
      <c r="BA387" s="171">
        <f t="shared" si="53"/>
        <v>0</v>
      </c>
      <c r="BB387" s="171"/>
      <c r="BC387" s="172"/>
      <c r="BD387" s="173"/>
      <c r="BE387" s="171">
        <f t="shared" si="54"/>
        <v>0</v>
      </c>
      <c r="BF387" s="171"/>
      <c r="BG387" s="172"/>
      <c r="BH387" s="173"/>
      <c r="BI387" s="171">
        <f t="shared" si="55"/>
        <v>0</v>
      </c>
      <c r="BJ387" s="171"/>
      <c r="BK387" s="172"/>
      <c r="BL387" s="173"/>
      <c r="BM387" s="171">
        <f t="shared" si="56"/>
        <v>0</v>
      </c>
      <c r="BN387" s="171"/>
      <c r="BO387" s="172"/>
      <c r="BP387" s="173"/>
      <c r="BQ387" s="171">
        <f t="shared" si="57"/>
        <v>0</v>
      </c>
      <c r="BR387" s="171"/>
    </row>
    <row r="388" spans="1:197" s="48" customFormat="1" ht="11.1" hidden="1" customHeight="1" x14ac:dyDescent="0.2">
      <c r="A388" s="96"/>
      <c r="B388" s="139"/>
      <c r="C388" s="303"/>
      <c r="D388" s="303"/>
      <c r="E388" s="96"/>
      <c r="G388" s="252" t="s">
        <v>529</v>
      </c>
      <c r="H388" s="252"/>
      <c r="I388" s="271" t="s">
        <v>289</v>
      </c>
      <c r="J388" s="179"/>
      <c r="K388" s="179"/>
      <c r="L388" s="179"/>
      <c r="M388" s="179"/>
      <c r="N388" s="179"/>
      <c r="O388" s="179"/>
      <c r="P388" s="179"/>
      <c r="Q388" s="179"/>
      <c r="R388" s="179"/>
      <c r="S388" s="179"/>
      <c r="T388" s="179"/>
      <c r="U388" s="179"/>
      <c r="V388" s="179"/>
      <c r="W388" s="179"/>
      <c r="X388" s="179"/>
      <c r="Y388" s="179"/>
      <c r="Z388" s="272">
        <f>$AK$271</f>
        <v>678.97</v>
      </c>
      <c r="AA388" s="272"/>
      <c r="AB388" s="272"/>
      <c r="AC388" s="272"/>
      <c r="AD388" s="272"/>
      <c r="AE388" s="272"/>
      <c r="AF388" s="272"/>
      <c r="AG388" s="171">
        <f>$AR$271</f>
        <v>1.0951</v>
      </c>
      <c r="AH388" s="171"/>
      <c r="AI388" s="171"/>
      <c r="AJ388" s="171">
        <f t="shared" si="50"/>
        <v>0</v>
      </c>
      <c r="AK388" s="171"/>
      <c r="AL388" s="171"/>
      <c r="AM388" s="172"/>
      <c r="AN388" s="173"/>
      <c r="AO388" s="171">
        <f t="shared" si="49"/>
        <v>0</v>
      </c>
      <c r="AP388" s="171"/>
      <c r="AQ388" s="172"/>
      <c r="AR388" s="173"/>
      <c r="AS388" s="171">
        <f t="shared" si="51"/>
        <v>0</v>
      </c>
      <c r="AT388" s="171"/>
      <c r="AU388" s="172"/>
      <c r="AV388" s="173"/>
      <c r="AW388" s="171">
        <f t="shared" si="52"/>
        <v>0</v>
      </c>
      <c r="AX388" s="171"/>
      <c r="AY388" s="172"/>
      <c r="AZ388" s="173"/>
      <c r="BA388" s="171">
        <f t="shared" si="53"/>
        <v>0</v>
      </c>
      <c r="BB388" s="171"/>
      <c r="BC388" s="172"/>
      <c r="BD388" s="173"/>
      <c r="BE388" s="171">
        <f t="shared" si="54"/>
        <v>0</v>
      </c>
      <c r="BF388" s="171"/>
      <c r="BG388" s="172"/>
      <c r="BH388" s="173"/>
      <c r="BI388" s="171">
        <f t="shared" si="55"/>
        <v>0</v>
      </c>
      <c r="BJ388" s="171"/>
      <c r="BK388" s="172"/>
      <c r="BL388" s="173"/>
      <c r="BM388" s="171">
        <f t="shared" si="56"/>
        <v>0</v>
      </c>
      <c r="BN388" s="171"/>
      <c r="BO388" s="172"/>
      <c r="BP388" s="173"/>
      <c r="BQ388" s="171">
        <f t="shared" si="57"/>
        <v>0</v>
      </c>
      <c r="BR388" s="171"/>
      <c r="BV388" s="35"/>
      <c r="BW388" s="35"/>
      <c r="BX388" s="35"/>
      <c r="DR388" s="35"/>
      <c r="DS388" s="35"/>
      <c r="DT388" s="35"/>
      <c r="DU388" s="35"/>
      <c r="DV388" s="35"/>
      <c r="DW388" s="35"/>
      <c r="DX388" s="35"/>
      <c r="DY388" s="35"/>
      <c r="DZ388" s="35"/>
      <c r="EA388" s="35"/>
      <c r="EB388" s="35"/>
      <c r="EC388" s="35"/>
      <c r="ED388" s="35"/>
      <c r="EE388" s="35"/>
      <c r="EF388" s="35"/>
      <c r="EG388" s="35"/>
      <c r="EH388" s="35"/>
      <c r="EI388" s="35"/>
      <c r="EJ388" s="35"/>
      <c r="EK388" s="35"/>
      <c r="EL388" s="35"/>
      <c r="EM388" s="35"/>
      <c r="EN388" s="35"/>
      <c r="EO388" s="35"/>
      <c r="EP388" s="35"/>
      <c r="EQ388" s="35"/>
      <c r="ER388" s="35"/>
      <c r="ES388" s="35"/>
      <c r="ET388" s="35"/>
      <c r="EU388" s="35"/>
      <c r="EV388" s="35"/>
      <c r="EW388" s="35"/>
      <c r="EX388" s="35"/>
      <c r="EY388" s="35"/>
      <c r="EZ388" s="35"/>
      <c r="FA388" s="35"/>
      <c r="FB388" s="35"/>
      <c r="FC388" s="35"/>
      <c r="FD388" s="35"/>
      <c r="FE388" s="35"/>
      <c r="FF388" s="35"/>
      <c r="FG388" s="35"/>
      <c r="FH388" s="35"/>
      <c r="FI388" s="35"/>
      <c r="FJ388" s="35"/>
      <c r="FK388" s="35"/>
      <c r="FL388" s="35"/>
      <c r="FM388" s="35"/>
      <c r="FN388" s="35"/>
      <c r="FO388" s="35"/>
      <c r="FP388" s="35"/>
      <c r="FQ388" s="35"/>
      <c r="FR388" s="35"/>
      <c r="FS388" s="35"/>
      <c r="FT388" s="35"/>
      <c r="FU388" s="35"/>
      <c r="FV388" s="35"/>
      <c r="FW388" s="35"/>
      <c r="FX388" s="35"/>
      <c r="FY388" s="35"/>
      <c r="FZ388" s="35"/>
      <c r="GA388" s="35"/>
      <c r="GB388" s="35"/>
      <c r="GC388" s="35"/>
      <c r="GD388" s="35"/>
      <c r="GE388" s="35"/>
      <c r="GF388" s="35"/>
      <c r="GG388" s="35"/>
      <c r="GH388" s="35"/>
      <c r="GI388" s="35"/>
      <c r="GJ388" s="35"/>
      <c r="GK388" s="35"/>
      <c r="GL388" s="35"/>
      <c r="GM388" s="35"/>
      <c r="GN388" s="35"/>
      <c r="GO388" s="35"/>
    </row>
    <row r="389" spans="1:197" s="48" customFormat="1" ht="11.1" hidden="1" customHeight="1" x14ac:dyDescent="0.2">
      <c r="A389" s="96"/>
      <c r="B389" s="139" t="s">
        <v>548</v>
      </c>
      <c r="C389" s="303"/>
      <c r="D389" s="303"/>
      <c r="E389" s="96"/>
      <c r="G389" s="252" t="s">
        <v>530</v>
      </c>
      <c r="H389" s="252"/>
      <c r="I389" s="271" t="s">
        <v>290</v>
      </c>
      <c r="J389" s="179"/>
      <c r="K389" s="179"/>
      <c r="L389" s="179"/>
      <c r="M389" s="179"/>
      <c r="N389" s="179"/>
      <c r="O389" s="179"/>
      <c r="P389" s="179"/>
      <c r="Q389" s="179"/>
      <c r="R389" s="179"/>
      <c r="S389" s="179"/>
      <c r="T389" s="179"/>
      <c r="U389" s="179"/>
      <c r="V389" s="179"/>
      <c r="W389" s="179"/>
      <c r="X389" s="179"/>
      <c r="Y389" s="179"/>
      <c r="Z389" s="272">
        <f>$AK$273</f>
        <v>1.0000000000000001E-9</v>
      </c>
      <c r="AA389" s="272"/>
      <c r="AB389" s="272"/>
      <c r="AC389" s="272"/>
      <c r="AD389" s="272"/>
      <c r="AE389" s="272"/>
      <c r="AF389" s="272"/>
      <c r="AG389" s="171">
        <f>$AR$273</f>
        <v>0</v>
      </c>
      <c r="AH389" s="171"/>
      <c r="AI389" s="171"/>
      <c r="AJ389" s="171">
        <f t="shared" si="50"/>
        <v>0</v>
      </c>
      <c r="AK389" s="171"/>
      <c r="AL389" s="171"/>
      <c r="AM389" s="172"/>
      <c r="AN389" s="173"/>
      <c r="AO389" s="171">
        <f t="shared" si="49"/>
        <v>0</v>
      </c>
      <c r="AP389" s="171"/>
      <c r="AQ389" s="172"/>
      <c r="AR389" s="173"/>
      <c r="AS389" s="171">
        <f t="shared" si="51"/>
        <v>0</v>
      </c>
      <c r="AT389" s="171"/>
      <c r="AU389" s="172"/>
      <c r="AV389" s="173"/>
      <c r="AW389" s="171">
        <f t="shared" si="52"/>
        <v>0</v>
      </c>
      <c r="AX389" s="171"/>
      <c r="AY389" s="172"/>
      <c r="AZ389" s="173"/>
      <c r="BA389" s="171">
        <f t="shared" si="53"/>
        <v>0</v>
      </c>
      <c r="BB389" s="171"/>
      <c r="BC389" s="172"/>
      <c r="BD389" s="173"/>
      <c r="BE389" s="171">
        <f t="shared" si="54"/>
        <v>0</v>
      </c>
      <c r="BF389" s="171"/>
      <c r="BG389" s="172"/>
      <c r="BH389" s="173"/>
      <c r="BI389" s="171">
        <f t="shared" si="55"/>
        <v>0</v>
      </c>
      <c r="BJ389" s="171"/>
      <c r="BK389" s="172"/>
      <c r="BL389" s="173"/>
      <c r="BM389" s="171">
        <f t="shared" si="56"/>
        <v>0</v>
      </c>
      <c r="BN389" s="171"/>
      <c r="BO389" s="172"/>
      <c r="BP389" s="173"/>
      <c r="BQ389" s="171">
        <f t="shared" si="57"/>
        <v>0</v>
      </c>
      <c r="BR389" s="171"/>
      <c r="BV389" s="35"/>
      <c r="BW389" s="35"/>
      <c r="BX389" s="35"/>
      <c r="DR389" s="35"/>
      <c r="DS389" s="35"/>
      <c r="DT389" s="35"/>
      <c r="DU389" s="35"/>
      <c r="DV389" s="35"/>
      <c r="DW389" s="35"/>
      <c r="DX389" s="35"/>
      <c r="DY389" s="35"/>
      <c r="DZ389" s="35"/>
      <c r="EA389" s="35"/>
      <c r="EB389" s="35"/>
      <c r="EC389" s="35"/>
      <c r="ED389" s="35"/>
      <c r="EE389" s="35"/>
      <c r="EF389" s="35"/>
      <c r="EG389" s="35"/>
      <c r="EH389" s="35"/>
      <c r="EI389" s="35"/>
      <c r="EJ389" s="35"/>
      <c r="EK389" s="35"/>
      <c r="EL389" s="35"/>
      <c r="EM389" s="35"/>
      <c r="EN389" s="35"/>
      <c r="EO389" s="35"/>
      <c r="EP389" s="35"/>
      <c r="EQ389" s="35"/>
      <c r="ER389" s="35"/>
      <c r="ES389" s="35"/>
      <c r="ET389" s="35"/>
      <c r="EU389" s="35"/>
      <c r="EV389" s="35"/>
      <c r="EW389" s="35"/>
      <c r="EX389" s="35"/>
      <c r="EY389" s="35"/>
      <c r="EZ389" s="35"/>
      <c r="FA389" s="35"/>
      <c r="FB389" s="35"/>
      <c r="FC389" s="35"/>
      <c r="FD389" s="35"/>
      <c r="FE389" s="35"/>
      <c r="FF389" s="35"/>
      <c r="FG389" s="35"/>
      <c r="FH389" s="35"/>
      <c r="FI389" s="35"/>
      <c r="FJ389" s="35"/>
      <c r="FK389" s="35"/>
      <c r="FL389" s="35"/>
      <c r="FM389" s="35"/>
      <c r="FN389" s="35"/>
      <c r="FO389" s="35"/>
      <c r="FP389" s="35"/>
      <c r="FQ389" s="35"/>
      <c r="FR389" s="35"/>
      <c r="FS389" s="35"/>
      <c r="FT389" s="35"/>
      <c r="FU389" s="35"/>
      <c r="FV389" s="35"/>
      <c r="FW389" s="35"/>
      <c r="FX389" s="35"/>
      <c r="FY389" s="35"/>
      <c r="FZ389" s="35"/>
      <c r="GA389" s="35"/>
      <c r="GB389" s="35"/>
      <c r="GC389" s="35"/>
      <c r="GD389" s="35"/>
      <c r="GE389" s="35"/>
      <c r="GF389" s="35"/>
      <c r="GG389" s="35"/>
      <c r="GH389" s="35"/>
      <c r="GI389" s="35"/>
      <c r="GJ389" s="35"/>
      <c r="GK389" s="35"/>
      <c r="GL389" s="35"/>
      <c r="GM389" s="35"/>
      <c r="GN389" s="35"/>
      <c r="GO389" s="35"/>
    </row>
    <row r="390" spans="1:197" s="52" customFormat="1" ht="3.95" hidden="1" customHeight="1" x14ac:dyDescent="0.2">
      <c r="A390" s="104"/>
      <c r="B390" s="104"/>
      <c r="C390" s="85"/>
      <c r="D390" s="105"/>
      <c r="E390" s="104"/>
      <c r="G390" s="160"/>
      <c r="H390" s="160"/>
      <c r="I390" s="160"/>
      <c r="J390" s="160"/>
      <c r="K390" s="160"/>
      <c r="L390" s="160"/>
      <c r="M390" s="160"/>
      <c r="N390" s="160"/>
      <c r="O390" s="160"/>
      <c r="P390" s="160"/>
      <c r="Q390" s="160"/>
      <c r="R390" s="160"/>
      <c r="S390" s="160"/>
      <c r="T390" s="160"/>
      <c r="U390" s="160"/>
      <c r="V390" s="160"/>
      <c r="W390" s="160"/>
      <c r="X390" s="160"/>
      <c r="Y390" s="160"/>
      <c r="Z390" s="160"/>
      <c r="AA390" s="160"/>
      <c r="AB390" s="160"/>
      <c r="AC390" s="160"/>
      <c r="AD390" s="160"/>
      <c r="AE390" s="160"/>
      <c r="AF390" s="160"/>
      <c r="AG390" s="160"/>
      <c r="AH390" s="160"/>
      <c r="AI390" s="160"/>
      <c r="AJ390" s="160"/>
      <c r="AK390" s="160"/>
      <c r="AL390" s="160"/>
      <c r="AM390" s="170">
        <f>COUNTIF(AM370:AN389,"&gt;0")</f>
        <v>0</v>
      </c>
      <c r="AN390" s="170"/>
      <c r="AO390" s="169">
        <v>17</v>
      </c>
      <c r="AP390" s="169"/>
      <c r="AQ390" s="170">
        <f>COUNTIF(AQ370:AR389,"&gt;0")</f>
        <v>0</v>
      </c>
      <c r="AR390" s="170"/>
      <c r="AS390" s="169">
        <v>18</v>
      </c>
      <c r="AT390" s="169"/>
      <c r="AU390" s="170">
        <f>COUNTIF(AU370:AV389,"&gt;0")</f>
        <v>0</v>
      </c>
      <c r="AV390" s="170"/>
      <c r="AW390" s="169">
        <v>19</v>
      </c>
      <c r="AX390" s="169"/>
      <c r="AY390" s="170">
        <f>COUNTIF(AY370:AZ389,"&gt;0")</f>
        <v>0</v>
      </c>
      <c r="AZ390" s="170"/>
      <c r="BA390" s="169">
        <v>20</v>
      </c>
      <c r="BB390" s="169"/>
      <c r="BC390" s="170">
        <f>COUNTIF(BC370:BD389,"&gt;0")</f>
        <v>0</v>
      </c>
      <c r="BD390" s="170"/>
      <c r="BE390" s="169">
        <v>21</v>
      </c>
      <c r="BF390" s="169"/>
      <c r="BG390" s="170">
        <f>COUNTIF(BG370:BH389,"&gt;0")</f>
        <v>0</v>
      </c>
      <c r="BH390" s="170"/>
      <c r="BI390" s="169">
        <v>22</v>
      </c>
      <c r="BJ390" s="169"/>
      <c r="BK390" s="170">
        <f>COUNTIF(BK370:BL389,"&gt;0")</f>
        <v>0</v>
      </c>
      <c r="BL390" s="170"/>
      <c r="BM390" s="169">
        <v>23</v>
      </c>
      <c r="BN390" s="169"/>
      <c r="BO390" s="170">
        <f>COUNTIF(BO370:BP389,"&gt;0")</f>
        <v>0</v>
      </c>
      <c r="BP390" s="170"/>
      <c r="BQ390" s="169">
        <v>24</v>
      </c>
      <c r="BR390" s="169"/>
      <c r="BU390" s="163">
        <f>COUNTIF(AM390:BP390,"&gt;0")-7</f>
        <v>0</v>
      </c>
      <c r="BV390" s="35"/>
      <c r="BW390" s="35"/>
      <c r="BX390" s="35"/>
      <c r="DR390" s="35"/>
      <c r="DS390" s="35"/>
      <c r="DT390" s="35"/>
      <c r="DU390" s="35"/>
      <c r="DV390" s="35"/>
      <c r="DW390" s="35"/>
      <c r="DX390" s="35"/>
      <c r="DY390" s="35"/>
      <c r="DZ390" s="35"/>
      <c r="EA390" s="35"/>
      <c r="EB390" s="35"/>
      <c r="EC390" s="35"/>
      <c r="ED390" s="35"/>
      <c r="EE390" s="35"/>
      <c r="EF390" s="35"/>
      <c r="EG390" s="35"/>
      <c r="EH390" s="35"/>
      <c r="EI390" s="35"/>
      <c r="EJ390" s="35"/>
      <c r="EK390" s="35"/>
      <c r="EL390" s="35"/>
      <c r="EM390" s="35"/>
      <c r="EN390" s="35"/>
      <c r="EO390" s="35"/>
      <c r="EP390" s="35"/>
      <c r="EQ390" s="35"/>
      <c r="ER390" s="35"/>
      <c r="ES390" s="35"/>
      <c r="ET390" s="35"/>
      <c r="EU390" s="35"/>
      <c r="EV390" s="35"/>
      <c r="EW390" s="35"/>
      <c r="EX390" s="35"/>
      <c r="EY390" s="35"/>
      <c r="EZ390" s="35"/>
      <c r="FA390" s="35"/>
      <c r="FB390" s="35"/>
      <c r="FC390" s="35"/>
      <c r="FD390" s="35"/>
      <c r="FE390" s="35"/>
      <c r="FF390" s="35"/>
      <c r="FG390" s="35"/>
      <c r="FH390" s="35"/>
      <c r="FI390" s="35"/>
      <c r="FJ390" s="35"/>
      <c r="FK390" s="35"/>
      <c r="FL390" s="35"/>
      <c r="FM390" s="35"/>
      <c r="FN390" s="35"/>
      <c r="FO390" s="35"/>
      <c r="FP390" s="35"/>
      <c r="FQ390" s="35"/>
      <c r="FR390" s="35"/>
      <c r="FS390" s="35"/>
      <c r="FT390" s="35"/>
      <c r="FU390" s="35"/>
      <c r="FV390" s="35"/>
      <c r="FW390" s="35"/>
      <c r="FX390" s="35"/>
      <c r="FY390" s="35"/>
      <c r="FZ390" s="35"/>
      <c r="GA390" s="35"/>
      <c r="GB390" s="35"/>
      <c r="GC390" s="35"/>
      <c r="GD390" s="35"/>
      <c r="GE390" s="35"/>
      <c r="GF390" s="35"/>
      <c r="GG390" s="35"/>
      <c r="GH390" s="35"/>
      <c r="GI390" s="35"/>
      <c r="GJ390" s="35"/>
      <c r="GK390" s="35"/>
      <c r="GL390" s="35"/>
      <c r="GM390" s="35"/>
      <c r="GN390" s="35"/>
      <c r="GO390" s="35"/>
    </row>
    <row r="391" spans="1:197" s="48" customFormat="1" ht="11.1" hidden="1" customHeight="1" x14ac:dyDescent="0.2">
      <c r="A391" s="97"/>
      <c r="B391" s="97"/>
      <c r="C391" s="93"/>
      <c r="D391" s="93"/>
      <c r="E391" s="96"/>
      <c r="G391" s="273" t="s">
        <v>619</v>
      </c>
      <c r="H391" s="274"/>
      <c r="I391" s="275"/>
      <c r="J391" s="179" t="s">
        <v>291</v>
      </c>
      <c r="K391" s="179"/>
      <c r="L391" s="179"/>
      <c r="M391" s="179"/>
      <c r="N391" s="179"/>
      <c r="O391" s="179"/>
      <c r="P391" s="179"/>
      <c r="Q391" s="179"/>
      <c r="R391" s="179"/>
      <c r="S391" s="179"/>
      <c r="T391" s="179"/>
      <c r="U391" s="179"/>
      <c r="V391" s="179"/>
      <c r="W391" s="179"/>
      <c r="X391" s="179"/>
      <c r="Y391" s="296" t="s">
        <v>292</v>
      </c>
      <c r="Z391" s="298"/>
      <c r="AA391" s="298"/>
      <c r="AB391" s="298"/>
      <c r="AC391" s="298"/>
      <c r="AD391" s="298"/>
      <c r="AE391" s="298"/>
      <c r="AF391" s="298"/>
      <c r="AG391" s="282">
        <v>1</v>
      </c>
      <c r="AH391" s="283"/>
      <c r="AI391" s="284"/>
      <c r="AJ391" s="257"/>
      <c r="AK391" s="258"/>
      <c r="AL391" s="264">
        <f>MAX(AN392-AJ392,0)</f>
        <v>0</v>
      </c>
      <c r="AM391" s="265"/>
      <c r="AN391" s="265"/>
      <c r="AO391" s="266"/>
      <c r="AP391" s="264">
        <f>MAX(AR392-AN392,0)</f>
        <v>0</v>
      </c>
      <c r="AQ391" s="265"/>
      <c r="AR391" s="265"/>
      <c r="AS391" s="266"/>
      <c r="AT391" s="264">
        <f>MAX(AV392-AR392,0)</f>
        <v>0</v>
      </c>
      <c r="AU391" s="265"/>
      <c r="AV391" s="265"/>
      <c r="AW391" s="266"/>
      <c r="AX391" s="264">
        <f>MAX(AZ392-AV392,0)</f>
        <v>0</v>
      </c>
      <c r="AY391" s="265"/>
      <c r="AZ391" s="265"/>
      <c r="BA391" s="266"/>
      <c r="BB391" s="264">
        <f>MAX(BD392-AZ392,0)</f>
        <v>0</v>
      </c>
      <c r="BC391" s="265"/>
      <c r="BD391" s="265"/>
      <c r="BE391" s="266"/>
      <c r="BF391" s="264">
        <f>MAX(BH392-BD392,0)</f>
        <v>0</v>
      </c>
      <c r="BG391" s="265"/>
      <c r="BH391" s="265"/>
      <c r="BI391" s="266"/>
      <c r="BJ391" s="264">
        <f>MAX(BL392-BH392,0)</f>
        <v>0</v>
      </c>
      <c r="BK391" s="265"/>
      <c r="BL391" s="265"/>
      <c r="BM391" s="266"/>
      <c r="BN391" s="264">
        <f>MAX(BP392-BL392,0)</f>
        <v>0</v>
      </c>
      <c r="BO391" s="265"/>
      <c r="BP391" s="265"/>
      <c r="BQ391" s="266"/>
      <c r="BR391" s="140"/>
      <c r="BS391" s="141"/>
      <c r="BV391" s="35"/>
      <c r="BW391" s="35"/>
      <c r="BX391" s="35"/>
      <c r="BY391" s="35"/>
      <c r="BZ391" s="35"/>
      <c r="CA391" s="35"/>
      <c r="CB391" s="35"/>
      <c r="CC391" s="35"/>
      <c r="CD391" s="35"/>
      <c r="CE391" s="35"/>
      <c r="CF391" s="35"/>
      <c r="CG391" s="35"/>
      <c r="CH391" s="35"/>
      <c r="CI391" s="35"/>
      <c r="CJ391" s="35"/>
      <c r="CK391" s="35"/>
      <c r="CL391" s="35"/>
      <c r="CM391" s="35"/>
      <c r="CN391" s="35"/>
      <c r="CO391" s="35"/>
      <c r="CP391" s="35"/>
      <c r="CQ391" s="35"/>
      <c r="CR391" s="35"/>
      <c r="CS391" s="35"/>
      <c r="CT391" s="35"/>
      <c r="CU391" s="35"/>
      <c r="CV391" s="35"/>
      <c r="CW391" s="35"/>
      <c r="CX391" s="35"/>
      <c r="CY391" s="35"/>
      <c r="CZ391" s="35"/>
      <c r="DA391" s="35"/>
      <c r="DB391" s="35"/>
      <c r="DC391" s="35"/>
      <c r="DD391" s="35"/>
      <c r="DE391" s="35"/>
      <c r="DF391" s="35"/>
      <c r="DG391" s="35"/>
      <c r="DH391" s="35"/>
      <c r="DI391" s="35"/>
      <c r="DJ391" s="35"/>
      <c r="DK391" s="35"/>
      <c r="DL391" s="35"/>
      <c r="DM391" s="35"/>
      <c r="DN391" s="35"/>
      <c r="DO391" s="35"/>
      <c r="DP391" s="35"/>
      <c r="DQ391" s="35"/>
      <c r="DR391" s="35"/>
      <c r="DS391" s="35"/>
      <c r="DT391" s="35"/>
      <c r="DU391" s="35"/>
      <c r="DV391" s="35"/>
      <c r="DW391" s="35"/>
      <c r="DX391" s="35"/>
      <c r="DY391" s="35"/>
      <c r="DZ391" s="35"/>
      <c r="EA391" s="35"/>
      <c r="EB391" s="35"/>
      <c r="EC391" s="35"/>
      <c r="ED391" s="35"/>
      <c r="EE391" s="35"/>
      <c r="EF391" s="35"/>
      <c r="EG391" s="35"/>
      <c r="EH391" s="35"/>
      <c r="EI391" s="35"/>
      <c r="EJ391" s="35"/>
      <c r="EK391" s="35"/>
      <c r="EL391" s="35"/>
      <c r="EM391" s="35"/>
      <c r="EN391" s="35"/>
      <c r="EO391" s="35"/>
      <c r="EP391" s="35"/>
      <c r="EQ391" s="35"/>
      <c r="ER391" s="35"/>
      <c r="ES391" s="35"/>
      <c r="ET391" s="35"/>
      <c r="EU391" s="35"/>
      <c r="EV391" s="35"/>
      <c r="EW391" s="35"/>
      <c r="EX391" s="35"/>
      <c r="EY391" s="35"/>
      <c r="EZ391" s="35"/>
      <c r="FA391" s="35"/>
      <c r="FB391" s="35"/>
      <c r="FC391" s="35"/>
      <c r="FD391" s="35"/>
      <c r="FE391" s="35"/>
      <c r="FF391" s="35"/>
      <c r="FG391" s="35"/>
      <c r="FH391" s="35"/>
      <c r="FI391" s="35"/>
      <c r="FJ391" s="35"/>
      <c r="FK391" s="35"/>
      <c r="FL391" s="35"/>
      <c r="FM391" s="35"/>
      <c r="FN391" s="35"/>
      <c r="FO391" s="35"/>
      <c r="FP391" s="35"/>
      <c r="FQ391" s="35"/>
      <c r="FR391" s="35"/>
      <c r="FS391" s="35"/>
      <c r="FT391" s="35"/>
      <c r="FU391" s="35"/>
      <c r="FV391" s="35"/>
      <c r="FW391" s="35"/>
      <c r="FX391" s="35"/>
      <c r="FY391" s="35"/>
      <c r="FZ391" s="35"/>
      <c r="GA391" s="35"/>
      <c r="GB391" s="35"/>
      <c r="GC391" s="35"/>
      <c r="GD391" s="35"/>
      <c r="GE391" s="35"/>
      <c r="GF391" s="35"/>
      <c r="GG391" s="35"/>
      <c r="GH391" s="35"/>
      <c r="GI391" s="35"/>
      <c r="GJ391" s="35"/>
      <c r="GK391" s="35"/>
      <c r="GL391" s="35"/>
      <c r="GM391" s="35"/>
      <c r="GN391" s="35"/>
      <c r="GO391" s="35"/>
    </row>
    <row r="392" spans="1:197" s="48" customFormat="1" ht="11.1" hidden="1" customHeight="1" x14ac:dyDescent="0.2">
      <c r="A392" s="97"/>
      <c r="B392" s="97"/>
      <c r="C392" s="93">
        <f>C353+1</f>
        <v>43</v>
      </c>
      <c r="D392" s="93">
        <v>-8</v>
      </c>
      <c r="E392" s="96"/>
      <c r="G392" s="276"/>
      <c r="H392" s="277"/>
      <c r="I392" s="278"/>
      <c r="J392" s="179"/>
      <c r="K392" s="179"/>
      <c r="L392" s="179"/>
      <c r="M392" s="179"/>
      <c r="N392" s="179"/>
      <c r="O392" s="179"/>
      <c r="P392" s="179"/>
      <c r="Q392" s="179"/>
      <c r="R392" s="179"/>
      <c r="S392" s="179"/>
      <c r="T392" s="179"/>
      <c r="U392" s="179"/>
      <c r="V392" s="179"/>
      <c r="W392" s="179"/>
      <c r="X392" s="179"/>
      <c r="Y392" s="297"/>
      <c r="Z392" s="298"/>
      <c r="AA392" s="298"/>
      <c r="AB392" s="298"/>
      <c r="AC392" s="298"/>
      <c r="AD392" s="298"/>
      <c r="AE392" s="298"/>
      <c r="AF392" s="298"/>
      <c r="AG392" s="285"/>
      <c r="AH392" s="286"/>
      <c r="AI392" s="287"/>
      <c r="AJ392" s="263">
        <f>BP352</f>
        <v>0</v>
      </c>
      <c r="AK392" s="263"/>
      <c r="AL392" s="263"/>
      <c r="AM392" s="142"/>
      <c r="AN392" s="267">
        <f>IF(SUMPRODUCT($AG$370:$AG$389,AO370:AO389)&lt;9970,INT(SUMPRODUCT($AG$290:$AG$309,AO370:AO389)*100)/10000,100)</f>
        <v>0</v>
      </c>
      <c r="AO392" s="268"/>
      <c r="AP392" s="268"/>
      <c r="AQ392" s="269"/>
      <c r="AR392" s="267">
        <f>IF(SUMPRODUCT($AG$370:$AG$389,AS370:AS389)&lt;9970,INT(SUMPRODUCT($AG$290:$AG$309,AS370:AS389)*100)/10000,100)</f>
        <v>0</v>
      </c>
      <c r="AS392" s="268"/>
      <c r="AT392" s="268"/>
      <c r="AU392" s="269"/>
      <c r="AV392" s="267">
        <f>IF(SUMPRODUCT($AG$370:$AG$389,AW370:AW389)&lt;9970,INT(SUMPRODUCT($AG$290:$AG$309,AW370:AW389)*100)/10000,100)</f>
        <v>0</v>
      </c>
      <c r="AW392" s="268"/>
      <c r="AX392" s="268"/>
      <c r="AY392" s="269"/>
      <c r="AZ392" s="267">
        <f>IF(SUMPRODUCT($AG$370:$AG$389,BA370:BA389)&lt;9970,INT(SUMPRODUCT($AG$290:$AG$309,BA370:BA389)*100)/10000,100)</f>
        <v>0</v>
      </c>
      <c r="BA392" s="268"/>
      <c r="BB392" s="268"/>
      <c r="BC392" s="269"/>
      <c r="BD392" s="267">
        <f>IF(SUMPRODUCT($AG$370:$AG$389,BE370:BE389)&lt;9970,INT(SUMPRODUCT($AG$290:$AG$309,BE370:BE389)*100)/10000,100)</f>
        <v>0</v>
      </c>
      <c r="BE392" s="268"/>
      <c r="BF392" s="268"/>
      <c r="BG392" s="269"/>
      <c r="BH392" s="267">
        <f>IF(SUMPRODUCT($AG$370:$AG$389,BI370:BI389)&lt;9970,INT(SUMPRODUCT($AG$290:$AG$309,BI370:BI389)*100)/10000,100)</f>
        <v>0</v>
      </c>
      <c r="BI392" s="268"/>
      <c r="BJ392" s="268"/>
      <c r="BK392" s="269"/>
      <c r="BL392" s="267">
        <f>IF(SUMPRODUCT($AG$370:$AG$389,BM370:BM389)&lt;9970,INT(SUMPRODUCT($AG$290:$AG$309,BM370:BM389)*100)/10000,100)</f>
        <v>0</v>
      </c>
      <c r="BM392" s="268"/>
      <c r="BN392" s="268"/>
      <c r="BO392" s="269"/>
      <c r="BP392" s="267">
        <f>IF(SUMPRODUCT($AG$370:$AG$389,BQ370:BQ389)&lt;9970,INT(SUMPRODUCT($AG$290:$AG$309,BQ370:BQ389)*100)/10000,100)</f>
        <v>0</v>
      </c>
      <c r="BQ392" s="268"/>
      <c r="BR392" s="268"/>
      <c r="BS392" s="269"/>
      <c r="BV392" s="35"/>
      <c r="BW392" s="35"/>
      <c r="BX392" s="35"/>
      <c r="BY392" s="35"/>
      <c r="BZ392" s="35"/>
      <c r="CA392" s="35"/>
      <c r="CB392" s="35"/>
      <c r="CC392" s="35"/>
      <c r="CD392" s="35"/>
      <c r="CE392" s="35"/>
      <c r="CF392" s="35"/>
      <c r="CG392" s="35"/>
      <c r="CH392" s="35"/>
      <c r="CI392" s="35"/>
      <c r="CJ392" s="35"/>
      <c r="CK392" s="35"/>
      <c r="CL392" s="35"/>
      <c r="CM392" s="35"/>
      <c r="CN392" s="35"/>
      <c r="CO392" s="35"/>
      <c r="CP392" s="35"/>
      <c r="CQ392" s="35"/>
      <c r="CR392" s="35"/>
      <c r="CS392" s="35"/>
      <c r="CT392" s="35"/>
      <c r="CU392" s="35"/>
      <c r="CV392" s="35"/>
      <c r="CW392" s="35"/>
      <c r="CX392" s="35"/>
      <c r="CY392" s="35"/>
      <c r="CZ392" s="35"/>
      <c r="DA392" s="35"/>
      <c r="DB392" s="35"/>
      <c r="DC392" s="35"/>
      <c r="DD392" s="35"/>
      <c r="DE392" s="35"/>
      <c r="DF392" s="35"/>
      <c r="DG392" s="35"/>
      <c r="DH392" s="35"/>
      <c r="DI392" s="35"/>
      <c r="DJ392" s="35"/>
      <c r="DK392" s="35"/>
      <c r="DL392" s="35"/>
      <c r="DM392" s="35"/>
      <c r="DN392" s="35"/>
      <c r="DO392" s="35"/>
      <c r="DP392" s="35"/>
      <c r="DQ392" s="35"/>
      <c r="DR392" s="35"/>
      <c r="DS392" s="35"/>
      <c r="DT392" s="35"/>
      <c r="DU392" s="35"/>
      <c r="DV392" s="35"/>
      <c r="DW392" s="35"/>
      <c r="DX392" s="35"/>
      <c r="DY392" s="35"/>
      <c r="DZ392" s="35"/>
      <c r="EA392" s="35"/>
      <c r="EB392" s="35"/>
      <c r="EC392" s="35"/>
      <c r="ED392" s="35"/>
      <c r="EE392" s="35"/>
      <c r="EF392" s="35"/>
      <c r="EG392" s="35"/>
      <c r="EH392" s="35"/>
      <c r="EI392" s="35"/>
      <c r="EJ392" s="35"/>
      <c r="EK392" s="35"/>
      <c r="EL392" s="35"/>
      <c r="EM392" s="35"/>
      <c r="EN392" s="35"/>
      <c r="EO392" s="35"/>
      <c r="EP392" s="153"/>
      <c r="EQ392" s="153"/>
      <c r="ER392" s="153"/>
      <c r="ES392" s="153"/>
      <c r="ET392" s="154"/>
      <c r="EU392" s="35"/>
      <c r="EV392" s="35"/>
      <c r="EW392" s="35"/>
      <c r="EX392" s="35"/>
      <c r="EY392" s="35"/>
      <c r="EZ392" s="35"/>
      <c r="FA392" s="35"/>
      <c r="FB392" s="35"/>
      <c r="FC392" s="35"/>
      <c r="FD392" s="35"/>
      <c r="FE392" s="35"/>
      <c r="FF392" s="35"/>
      <c r="FG392" s="35"/>
      <c r="FH392" s="35"/>
      <c r="FI392" s="35"/>
      <c r="FJ392" s="35"/>
      <c r="FK392" s="35"/>
      <c r="FL392" s="35"/>
      <c r="FM392" s="35"/>
      <c r="FN392" s="35"/>
      <c r="FO392" s="35"/>
      <c r="FP392" s="35"/>
      <c r="FQ392" s="35"/>
      <c r="FR392" s="35"/>
      <c r="FS392" s="35"/>
      <c r="FT392" s="35"/>
      <c r="FU392" s="35"/>
      <c r="FV392" s="35"/>
      <c r="FW392" s="35"/>
      <c r="FX392" s="35"/>
      <c r="FY392" s="35"/>
      <c r="FZ392" s="35"/>
      <c r="GA392" s="35"/>
      <c r="GB392" s="35"/>
      <c r="GC392" s="35"/>
      <c r="GD392" s="35"/>
      <c r="GE392" s="35"/>
      <c r="GF392" s="35"/>
      <c r="GG392" s="35"/>
      <c r="GH392" s="35"/>
      <c r="GI392" s="35"/>
      <c r="GJ392" s="35"/>
      <c r="GK392" s="35"/>
      <c r="GL392" s="35"/>
      <c r="GM392" s="35"/>
      <c r="GN392" s="35"/>
      <c r="GO392" s="35"/>
    </row>
    <row r="393" spans="1:197" s="48" customFormat="1" ht="11.1" hidden="1" customHeight="1" x14ac:dyDescent="0.2">
      <c r="A393" s="97"/>
      <c r="B393" s="97"/>
      <c r="C393" s="93">
        <f>C392+1</f>
        <v>44</v>
      </c>
      <c r="D393" s="93" t="s">
        <v>586</v>
      </c>
      <c r="E393" s="96"/>
      <c r="G393" s="276"/>
      <c r="H393" s="277"/>
      <c r="I393" s="278"/>
      <c r="J393" s="179"/>
      <c r="K393" s="179"/>
      <c r="L393" s="179"/>
      <c r="M393" s="179"/>
      <c r="N393" s="179"/>
      <c r="O393" s="179"/>
      <c r="P393" s="179"/>
      <c r="Q393" s="179"/>
      <c r="R393" s="179"/>
      <c r="S393" s="179"/>
      <c r="T393" s="179"/>
      <c r="U393" s="179"/>
      <c r="V393" s="179"/>
      <c r="W393" s="179"/>
      <c r="X393" s="179"/>
      <c r="Y393" s="288" t="s">
        <v>51</v>
      </c>
      <c r="Z393" s="290">
        <f>SUM(Z370:AF389)</f>
        <v>61999.997167932306</v>
      </c>
      <c r="AA393" s="291"/>
      <c r="AB393" s="291"/>
      <c r="AC393" s="291"/>
      <c r="AD393" s="291"/>
      <c r="AE393" s="291"/>
      <c r="AF393" s="292"/>
      <c r="AG393" s="270"/>
      <c r="AH393" s="270"/>
      <c r="AI393" s="270"/>
      <c r="AJ393" s="257"/>
      <c r="AK393" s="258"/>
      <c r="AL393" s="264">
        <f>MAX(AN394-AJ394,0)</f>
        <v>0</v>
      </c>
      <c r="AM393" s="265"/>
      <c r="AN393" s="265"/>
      <c r="AO393" s="266"/>
      <c r="AP393" s="264">
        <f>MAX(AR394-AN394,0)</f>
        <v>0</v>
      </c>
      <c r="AQ393" s="265"/>
      <c r="AR393" s="265"/>
      <c r="AS393" s="266"/>
      <c r="AT393" s="264">
        <f>MAX(AV394-AR394,0)</f>
        <v>0</v>
      </c>
      <c r="AU393" s="265"/>
      <c r="AV393" s="265"/>
      <c r="AW393" s="266"/>
      <c r="AX393" s="264">
        <f>MAX(AZ394-AV394,0)</f>
        <v>0</v>
      </c>
      <c r="AY393" s="265"/>
      <c r="AZ393" s="265"/>
      <c r="BA393" s="266"/>
      <c r="BB393" s="264">
        <f>MAX(BD394-AZ394,0)</f>
        <v>0</v>
      </c>
      <c r="BC393" s="265"/>
      <c r="BD393" s="265"/>
      <c r="BE393" s="266"/>
      <c r="BF393" s="264">
        <f>MAX(BH394-BD394,0)</f>
        <v>0</v>
      </c>
      <c r="BG393" s="265"/>
      <c r="BH393" s="265"/>
      <c r="BI393" s="266"/>
      <c r="BJ393" s="264">
        <f>MAX(BL394-BH394,0)</f>
        <v>0</v>
      </c>
      <c r="BK393" s="265"/>
      <c r="BL393" s="265"/>
      <c r="BM393" s="266"/>
      <c r="BN393" s="264">
        <f>MAX(BP394-BL394,0)</f>
        <v>0</v>
      </c>
      <c r="BO393" s="265"/>
      <c r="BP393" s="265"/>
      <c r="BQ393" s="266"/>
      <c r="BR393" s="140"/>
      <c r="BS393" s="141"/>
      <c r="BV393" s="35"/>
      <c r="BW393" s="35"/>
      <c r="BX393" s="35"/>
      <c r="BY393" s="35"/>
      <c r="BZ393" s="35"/>
      <c r="CA393" s="35"/>
      <c r="CB393" s="35"/>
      <c r="CC393" s="35"/>
      <c r="CD393" s="35"/>
      <c r="CE393" s="35"/>
      <c r="CF393" s="35"/>
      <c r="CG393" s="35"/>
      <c r="CH393" s="35"/>
      <c r="CI393" s="35"/>
      <c r="CJ393" s="35"/>
      <c r="CK393" s="35"/>
      <c r="CL393" s="35"/>
      <c r="CM393" s="35"/>
      <c r="CN393" s="35"/>
      <c r="CO393" s="35"/>
      <c r="CP393" s="35"/>
      <c r="CQ393" s="35"/>
      <c r="CR393" s="35"/>
      <c r="CS393" s="35"/>
      <c r="CT393" s="35"/>
      <c r="CU393" s="35"/>
      <c r="CV393" s="35"/>
      <c r="CW393" s="35"/>
      <c r="CX393" s="35"/>
      <c r="CY393" s="35"/>
      <c r="CZ393" s="35"/>
      <c r="DA393" s="35"/>
      <c r="DB393" s="35"/>
      <c r="DC393" s="35"/>
      <c r="DD393" s="35"/>
      <c r="DE393" s="35"/>
      <c r="DF393" s="35"/>
      <c r="DG393" s="35"/>
      <c r="DH393" s="35"/>
      <c r="DI393" s="35"/>
      <c r="DJ393" s="35"/>
      <c r="DK393" s="35"/>
      <c r="DL393" s="35"/>
      <c r="DM393" s="35"/>
      <c r="DN393" s="35"/>
      <c r="DO393" s="35"/>
      <c r="DP393" s="35"/>
      <c r="DQ393" s="35"/>
      <c r="DR393" s="35"/>
      <c r="DS393" s="35"/>
      <c r="DT393" s="35"/>
      <c r="DU393" s="35"/>
      <c r="DV393" s="35"/>
      <c r="DW393" s="35"/>
      <c r="DX393" s="35"/>
      <c r="DY393" s="35"/>
      <c r="DZ393" s="35"/>
      <c r="EA393" s="35"/>
      <c r="EB393" s="35"/>
      <c r="EC393" s="35"/>
      <c r="ED393" s="35"/>
      <c r="EE393" s="35"/>
      <c r="EF393" s="35"/>
      <c r="EG393" s="35"/>
      <c r="EH393" s="35"/>
      <c r="EI393" s="35"/>
      <c r="EJ393" s="35"/>
      <c r="EK393" s="35"/>
      <c r="EL393" s="35"/>
      <c r="EM393" s="35"/>
      <c r="EN393" s="35"/>
      <c r="EO393" s="35"/>
      <c r="EP393" s="35"/>
      <c r="EQ393" s="35"/>
      <c r="ER393" s="35"/>
      <c r="ES393" s="35"/>
      <c r="ET393" s="35"/>
      <c r="EU393" s="35"/>
      <c r="EV393" s="35"/>
      <c r="EW393" s="35"/>
      <c r="EX393" s="35"/>
      <c r="EY393" s="35"/>
      <c r="EZ393" s="35"/>
      <c r="FA393" s="35"/>
      <c r="FB393" s="35"/>
      <c r="FC393" s="35"/>
      <c r="FD393" s="35"/>
      <c r="FE393" s="35"/>
      <c r="FF393" s="35"/>
      <c r="FG393" s="35"/>
      <c r="FH393" s="35"/>
      <c r="FI393" s="35"/>
      <c r="FJ393" s="35"/>
      <c r="FK393" s="35"/>
      <c r="FL393" s="35"/>
      <c r="FM393" s="35"/>
      <c r="FN393" s="35"/>
      <c r="FO393" s="35"/>
      <c r="FP393" s="35"/>
      <c r="FQ393" s="35"/>
      <c r="FR393" s="35"/>
      <c r="FS393" s="35"/>
      <c r="FT393" s="35"/>
      <c r="FU393" s="35"/>
      <c r="FV393" s="35"/>
      <c r="FW393" s="35"/>
      <c r="FX393" s="35"/>
      <c r="FY393" s="35"/>
      <c r="FZ393" s="35"/>
      <c r="GA393" s="35"/>
      <c r="GB393" s="35"/>
      <c r="GC393" s="35"/>
      <c r="GD393" s="35"/>
      <c r="GE393" s="35"/>
      <c r="GF393" s="35"/>
      <c r="GG393" s="35"/>
      <c r="GH393" s="35"/>
      <c r="GI393" s="35"/>
      <c r="GJ393" s="35"/>
      <c r="GK393" s="35"/>
      <c r="GL393" s="35"/>
      <c r="GM393" s="35"/>
      <c r="GN393" s="35"/>
      <c r="GO393" s="35"/>
    </row>
    <row r="394" spans="1:197" s="48" customFormat="1" ht="11.1" hidden="1" customHeight="1" x14ac:dyDescent="0.2">
      <c r="A394" s="97"/>
      <c r="B394" s="97"/>
      <c r="C394" s="93"/>
      <c r="D394" s="93"/>
      <c r="E394" s="96"/>
      <c r="G394" s="279"/>
      <c r="H394" s="280"/>
      <c r="I394" s="281"/>
      <c r="J394" s="179"/>
      <c r="K394" s="179"/>
      <c r="L394" s="179"/>
      <c r="M394" s="179"/>
      <c r="N394" s="179"/>
      <c r="O394" s="179"/>
      <c r="P394" s="179"/>
      <c r="Q394" s="179"/>
      <c r="R394" s="179"/>
      <c r="S394" s="179"/>
      <c r="T394" s="179"/>
      <c r="U394" s="179"/>
      <c r="V394" s="179"/>
      <c r="W394" s="179"/>
      <c r="X394" s="179"/>
      <c r="Y394" s="289"/>
      <c r="Z394" s="293"/>
      <c r="AA394" s="294"/>
      <c r="AB394" s="294"/>
      <c r="AC394" s="294"/>
      <c r="AD394" s="294"/>
      <c r="AE394" s="294"/>
      <c r="AF394" s="295"/>
      <c r="AG394" s="270"/>
      <c r="AH394" s="270"/>
      <c r="AI394" s="270"/>
      <c r="AJ394" s="263">
        <f>AJ392*Z393/100</f>
        <v>0</v>
      </c>
      <c r="AK394" s="263"/>
      <c r="AL394" s="263"/>
      <c r="AM394" s="143"/>
      <c r="AN394" s="263">
        <f>INT(AN392*$Z$393)/100</f>
        <v>0</v>
      </c>
      <c r="AO394" s="263"/>
      <c r="AP394" s="263"/>
      <c r="AQ394" s="263"/>
      <c r="AR394" s="263">
        <f>INT(AR392*$Z$393)/100</f>
        <v>0</v>
      </c>
      <c r="AS394" s="263"/>
      <c r="AT394" s="263"/>
      <c r="AU394" s="263"/>
      <c r="AV394" s="263">
        <f>INT(AV392*$Z$393)/100</f>
        <v>0</v>
      </c>
      <c r="AW394" s="263"/>
      <c r="AX394" s="263"/>
      <c r="AY394" s="263"/>
      <c r="AZ394" s="263">
        <f>INT(AZ392*$Z$393)/100</f>
        <v>0</v>
      </c>
      <c r="BA394" s="263"/>
      <c r="BB394" s="263"/>
      <c r="BC394" s="263"/>
      <c r="BD394" s="263">
        <f>INT(BD392*$Z$393)/100</f>
        <v>0</v>
      </c>
      <c r="BE394" s="263"/>
      <c r="BF394" s="263"/>
      <c r="BG394" s="263"/>
      <c r="BH394" s="263">
        <f>INT(BH392*$Z$393)/100</f>
        <v>0</v>
      </c>
      <c r="BI394" s="263"/>
      <c r="BJ394" s="263"/>
      <c r="BK394" s="263"/>
      <c r="BL394" s="263">
        <f>INT(BL392*$Z$393)/100</f>
        <v>0</v>
      </c>
      <c r="BM394" s="263"/>
      <c r="BN394" s="263"/>
      <c r="BO394" s="263"/>
      <c r="BP394" s="263">
        <f>INT(BP392*$Z$393)/100</f>
        <v>0</v>
      </c>
      <c r="BQ394" s="263"/>
      <c r="BR394" s="263"/>
      <c r="BS394" s="263"/>
      <c r="BV394" s="35"/>
      <c r="BW394" s="35"/>
      <c r="BX394" s="35"/>
      <c r="BY394" s="35"/>
      <c r="BZ394" s="35"/>
      <c r="CA394" s="35"/>
      <c r="CB394" s="35"/>
      <c r="CC394" s="35"/>
      <c r="CD394" s="35"/>
      <c r="CE394" s="35"/>
      <c r="CF394" s="35"/>
      <c r="CG394" s="35"/>
      <c r="CH394" s="35"/>
      <c r="CI394" s="35"/>
      <c r="CJ394" s="35"/>
      <c r="CK394" s="35"/>
      <c r="CL394" s="35"/>
      <c r="CM394" s="35"/>
      <c r="CN394" s="35"/>
      <c r="CO394" s="35"/>
      <c r="CP394" s="35"/>
      <c r="CQ394" s="35"/>
      <c r="CR394" s="35"/>
      <c r="CS394" s="35"/>
      <c r="CT394" s="35"/>
      <c r="CU394" s="35"/>
      <c r="CV394" s="35"/>
      <c r="CW394" s="35"/>
      <c r="CX394" s="35"/>
      <c r="CY394" s="35"/>
      <c r="CZ394" s="35"/>
      <c r="DA394" s="35"/>
      <c r="DB394" s="35"/>
      <c r="DC394" s="35"/>
      <c r="DD394" s="35"/>
      <c r="DE394" s="35"/>
      <c r="DF394" s="35"/>
      <c r="DG394" s="35"/>
      <c r="DH394" s="35"/>
      <c r="DI394" s="35"/>
      <c r="DJ394" s="35"/>
      <c r="DK394" s="35"/>
      <c r="DL394" s="35"/>
      <c r="DM394" s="35"/>
      <c r="DN394" s="35"/>
      <c r="DO394" s="35"/>
      <c r="DP394" s="35"/>
      <c r="DQ394" s="35"/>
      <c r="DR394" s="35"/>
      <c r="DS394" s="35"/>
      <c r="DT394" s="35"/>
      <c r="DU394" s="35"/>
      <c r="DV394" s="35"/>
      <c r="DW394" s="35"/>
      <c r="DX394" s="35"/>
      <c r="DY394" s="35"/>
      <c r="DZ394" s="35"/>
      <c r="EA394" s="35"/>
      <c r="EB394" s="35"/>
      <c r="EC394" s="35"/>
      <c r="ED394" s="35"/>
      <c r="EE394" s="35"/>
      <c r="EF394" s="35"/>
      <c r="EG394" s="35"/>
      <c r="EH394" s="35"/>
      <c r="EI394" s="35"/>
      <c r="EJ394" s="35"/>
      <c r="EK394" s="35"/>
      <c r="EL394" s="35"/>
      <c r="EM394" s="35"/>
      <c r="EN394" s="35"/>
      <c r="EO394" s="35"/>
      <c r="EP394" s="35"/>
      <c r="EQ394" s="35"/>
      <c r="ER394" s="35"/>
      <c r="ES394" s="35"/>
      <c r="ET394" s="35"/>
      <c r="EU394" s="35"/>
      <c r="EV394" s="35"/>
      <c r="EW394" s="35"/>
      <c r="EX394" s="35"/>
      <c r="EY394" s="35"/>
      <c r="EZ394" s="35"/>
      <c r="FA394" s="35"/>
      <c r="FB394" s="35"/>
      <c r="FC394" s="35"/>
      <c r="FD394" s="35"/>
      <c r="FE394" s="35"/>
      <c r="FF394" s="35"/>
      <c r="FG394" s="35"/>
      <c r="FH394" s="35"/>
      <c r="FI394" s="35"/>
      <c r="FJ394" s="35"/>
      <c r="FK394" s="35"/>
      <c r="FL394" s="35"/>
      <c r="FM394" s="35"/>
      <c r="FN394" s="35"/>
      <c r="FO394" s="35"/>
      <c r="FP394" s="35"/>
      <c r="FQ394" s="35"/>
      <c r="FR394" s="35"/>
      <c r="FS394" s="35"/>
      <c r="FT394" s="35"/>
      <c r="FU394" s="35"/>
      <c r="FV394" s="35"/>
      <c r="FW394" s="35"/>
      <c r="FX394" s="35"/>
      <c r="FY394" s="35"/>
      <c r="FZ394" s="35"/>
      <c r="GA394" s="35"/>
      <c r="GB394" s="35"/>
      <c r="GC394" s="35"/>
      <c r="GD394" s="35"/>
      <c r="GE394" s="35"/>
      <c r="GF394" s="35"/>
      <c r="GG394" s="35"/>
      <c r="GH394" s="35"/>
      <c r="GI394" s="35"/>
      <c r="GJ394" s="35"/>
      <c r="GK394" s="35"/>
      <c r="GL394" s="35"/>
      <c r="GM394" s="35"/>
      <c r="GN394" s="35"/>
      <c r="GO394" s="35"/>
    </row>
    <row r="395" spans="1:197" ht="11.1" hidden="1" customHeight="1" x14ac:dyDescent="0.2">
      <c r="A395" s="145"/>
      <c r="B395" s="145"/>
      <c r="C395" s="37"/>
      <c r="D395" s="93"/>
      <c r="E395" s="99"/>
      <c r="G395" s="53"/>
      <c r="H395" s="27"/>
      <c r="AK395" s="106"/>
      <c r="AL395" s="144"/>
      <c r="AM395" s="54" t="s">
        <v>293</v>
      </c>
      <c r="AN395" s="54"/>
      <c r="AO395" s="144"/>
      <c r="AP395" s="144"/>
      <c r="AQ395" s="144"/>
      <c r="AR395" s="144"/>
      <c r="AS395" s="144"/>
      <c r="AT395" s="144"/>
      <c r="AU395" s="144"/>
      <c r="AV395" s="144"/>
      <c r="AW395" s="144"/>
      <c r="AX395" s="144"/>
      <c r="AY395" s="144"/>
      <c r="AZ395" s="144"/>
      <c r="BC395" s="106"/>
      <c r="BD395" s="144"/>
      <c r="BE395" s="144"/>
      <c r="BF395" s="144"/>
      <c r="BG395" s="144"/>
      <c r="BH395" s="144"/>
      <c r="BI395" s="144"/>
      <c r="BJ395" s="144"/>
      <c r="BK395" s="144"/>
      <c r="BL395" s="144"/>
      <c r="BM395" s="144"/>
      <c r="BN395" s="144"/>
      <c r="BO395" s="144"/>
      <c r="BP395" s="144"/>
      <c r="BQ395" s="144"/>
      <c r="BR395" s="144"/>
    </row>
    <row r="396" spans="1:197" ht="11.1" hidden="1" customHeight="1" x14ac:dyDescent="0.2">
      <c r="A396" s="92"/>
      <c r="B396" s="92"/>
      <c r="C396" s="37"/>
      <c r="D396" s="93" t="str">
        <f>IF(cronomes&gt;=17,"D","")</f>
        <v/>
      </c>
      <c r="E396" s="99"/>
      <c r="F396" s="39"/>
      <c r="G396" s="300"/>
      <c r="H396" s="300"/>
      <c r="I396" s="300"/>
      <c r="J396" s="300"/>
      <c r="K396" s="300"/>
      <c r="L396" s="300"/>
      <c r="M396" s="300"/>
      <c r="N396" s="300"/>
      <c r="O396" s="300"/>
      <c r="P396" s="300"/>
      <c r="Q396" s="300"/>
      <c r="R396" s="300"/>
      <c r="S396" s="300"/>
      <c r="T396" s="300"/>
      <c r="U396" s="300"/>
      <c r="V396" s="300"/>
      <c r="W396" s="300"/>
      <c r="X396" s="300"/>
      <c r="BD396" s="146"/>
      <c r="BE396" s="146"/>
      <c r="BF396" s="146"/>
      <c r="BG396" s="146"/>
      <c r="BH396" s="146"/>
      <c r="BI396" s="146"/>
      <c r="BJ396" s="146"/>
      <c r="BK396" s="146"/>
      <c r="BL396" s="146"/>
      <c r="BM396" s="146"/>
      <c r="BN396" s="146"/>
      <c r="BO396" s="146"/>
      <c r="BP396" s="146"/>
      <c r="BQ396" s="146"/>
      <c r="BR396" s="146"/>
    </row>
    <row r="397" spans="1:197" ht="11.1" hidden="1" customHeight="1" x14ac:dyDescent="0.2">
      <c r="A397" s="92"/>
      <c r="B397" s="92"/>
      <c r="C397" s="37"/>
      <c r="D397" s="93"/>
      <c r="E397" s="99"/>
      <c r="G397" s="57" t="s">
        <v>39</v>
      </c>
      <c r="H397" s="107" t="s">
        <v>40</v>
      </c>
      <c r="BD397" s="146"/>
      <c r="BE397" s="146"/>
      <c r="BF397" s="146"/>
      <c r="BG397" s="146"/>
      <c r="BH397" s="146"/>
      <c r="BI397" s="146"/>
      <c r="BJ397" s="146"/>
      <c r="BK397" s="146"/>
      <c r="BL397" s="146"/>
      <c r="BM397" s="146"/>
      <c r="BN397" s="146"/>
      <c r="BO397" s="146"/>
      <c r="BP397" s="146"/>
      <c r="BQ397" s="146"/>
      <c r="BR397" s="146"/>
    </row>
    <row r="398" spans="1:197" ht="3.95" hidden="1" customHeight="1" x14ac:dyDescent="0.2">
      <c r="A398" s="92"/>
      <c r="B398" s="92"/>
      <c r="C398" s="37"/>
      <c r="D398" s="93"/>
      <c r="E398" s="99"/>
    </row>
    <row r="399" spans="1:197" ht="11.1" hidden="1" customHeight="1" x14ac:dyDescent="0.2">
      <c r="A399" s="92"/>
      <c r="B399" s="92"/>
      <c r="C399" s="37"/>
      <c r="D399" s="93"/>
      <c r="E399" s="99"/>
      <c r="G399" s="55" t="s">
        <v>294</v>
      </c>
      <c r="H399" s="55"/>
      <c r="I399" s="55"/>
      <c r="J399" s="55"/>
      <c r="AE399" s="33"/>
      <c r="AF399" s="33"/>
      <c r="AG399" s="33"/>
      <c r="AH399" s="33"/>
      <c r="AI399" s="33"/>
      <c r="AK399" s="70"/>
      <c r="AL399" s="70"/>
      <c r="AM399" s="70"/>
      <c r="AN399" s="70"/>
      <c r="AO399" s="70"/>
      <c r="AP399" s="70"/>
      <c r="AQ399" s="70"/>
      <c r="AR399" s="70"/>
      <c r="AS399" s="70"/>
      <c r="AT399" s="70"/>
      <c r="AU399" s="70"/>
      <c r="AV399" s="70"/>
      <c r="AW399" s="70"/>
      <c r="AX399" s="70"/>
      <c r="AY399" s="70"/>
      <c r="AZ399" s="70"/>
      <c r="BC399" s="63"/>
      <c r="BD399" s="63"/>
      <c r="BE399" s="63"/>
      <c r="BF399" s="63"/>
      <c r="BG399" s="63"/>
      <c r="BH399" s="63"/>
      <c r="BI399" s="63"/>
      <c r="BJ399" s="63"/>
      <c r="BK399" s="63"/>
      <c r="BL399" s="63"/>
      <c r="BM399" s="63"/>
      <c r="BN399" s="63"/>
      <c r="BO399" s="63"/>
      <c r="BP399" s="63"/>
      <c r="BQ399" s="63"/>
      <c r="BR399" s="63"/>
    </row>
    <row r="400" spans="1:197" ht="11.1" hidden="1" customHeight="1" x14ac:dyDescent="0.2">
      <c r="A400" s="92"/>
      <c r="B400" s="92"/>
      <c r="C400" s="37"/>
      <c r="D400" s="93"/>
      <c r="E400" s="99"/>
      <c r="G400" s="56" t="s">
        <v>295</v>
      </c>
      <c r="H400" s="55" t="s">
        <v>296</v>
      </c>
      <c r="I400" s="55"/>
      <c r="J400" s="55"/>
      <c r="AK400" s="70"/>
      <c r="AL400" s="70"/>
      <c r="AM400" s="70"/>
      <c r="AN400" s="70"/>
      <c r="AO400" s="70"/>
      <c r="AP400" s="70"/>
      <c r="AQ400" s="70"/>
      <c r="AR400" s="70"/>
      <c r="AS400" s="70"/>
      <c r="AT400" s="70"/>
      <c r="AU400" s="70"/>
      <c r="AV400" s="70"/>
      <c r="AW400" s="70"/>
      <c r="AX400" s="70"/>
      <c r="AY400" s="70"/>
      <c r="AZ400" s="70"/>
      <c r="BC400" s="58" t="s">
        <v>43</v>
      </c>
      <c r="BD400" s="108" t="s">
        <v>298</v>
      </c>
      <c r="BE400" s="12"/>
      <c r="BF400" s="59"/>
      <c r="BG400" s="12"/>
      <c r="BH400" s="12"/>
      <c r="BI400" s="59"/>
      <c r="BJ400" s="59"/>
      <c r="BK400" s="59"/>
      <c r="BL400" s="59"/>
      <c r="BM400" s="59"/>
      <c r="BN400" s="59"/>
      <c r="BO400" s="59"/>
      <c r="BP400" s="59"/>
      <c r="BQ400" s="59"/>
      <c r="BR400" s="60"/>
    </row>
    <row r="401" spans="1:166" ht="11.1" hidden="1" customHeight="1" x14ac:dyDescent="0.2">
      <c r="A401" s="92"/>
      <c r="B401" s="92"/>
      <c r="C401" s="37"/>
      <c r="D401" s="93"/>
      <c r="E401" s="99"/>
      <c r="G401" s="56" t="s">
        <v>295</v>
      </c>
      <c r="H401" s="55" t="s">
        <v>297</v>
      </c>
      <c r="I401" s="55"/>
      <c r="J401" s="55"/>
      <c r="AK401" s="70"/>
      <c r="AL401" s="70"/>
      <c r="AM401" s="70"/>
      <c r="AN401" s="70"/>
      <c r="AO401" s="70"/>
      <c r="AP401" s="70"/>
      <c r="AQ401" s="70"/>
      <c r="AR401" s="70"/>
      <c r="AS401" s="70"/>
      <c r="AT401" s="70"/>
      <c r="AU401" s="70"/>
      <c r="AV401" s="70"/>
      <c r="AW401" s="70"/>
      <c r="AX401" s="70"/>
      <c r="AY401" s="70"/>
      <c r="AZ401" s="70"/>
      <c r="BC401" s="106" t="s">
        <v>41</v>
      </c>
      <c r="BD401" s="262" t="str">
        <f>BD322</f>
        <v>TIAGO FERREIRA DA SILVA</v>
      </c>
      <c r="BE401" s="262"/>
      <c r="BF401" s="262"/>
      <c r="BG401" s="262"/>
      <c r="BH401" s="262"/>
      <c r="BI401" s="262"/>
      <c r="BJ401" s="262"/>
      <c r="BK401" s="262"/>
      <c r="BL401" s="262"/>
      <c r="BM401" s="262"/>
      <c r="BN401" s="262"/>
      <c r="BO401" s="262"/>
      <c r="BP401" s="262"/>
      <c r="BQ401" s="262"/>
      <c r="BR401" s="262"/>
    </row>
    <row r="402" spans="1:166" ht="11.1" hidden="1" customHeight="1" x14ac:dyDescent="0.2">
      <c r="A402" s="92"/>
      <c r="B402" s="92"/>
      <c r="C402" s="37"/>
      <c r="D402" s="93"/>
      <c r="E402" s="35"/>
      <c r="G402" s="55"/>
      <c r="H402" s="55"/>
      <c r="I402" s="55" t="s">
        <v>322</v>
      </c>
      <c r="J402" s="55"/>
      <c r="AK402" s="70"/>
      <c r="AL402" s="70"/>
      <c r="AM402" s="70"/>
      <c r="AN402" s="70"/>
      <c r="AO402" s="70"/>
      <c r="AP402" s="70"/>
      <c r="AQ402" s="70"/>
      <c r="AR402" s="70"/>
      <c r="AS402" s="70"/>
      <c r="AT402" s="70"/>
      <c r="AU402" s="70"/>
      <c r="AV402" s="70"/>
      <c r="AW402" s="70"/>
      <c r="AX402" s="70"/>
      <c r="AY402" s="70"/>
      <c r="AZ402" s="70"/>
      <c r="BC402" s="106" t="s">
        <v>42</v>
      </c>
      <c r="BD402" s="260" t="str">
        <f>BD363</f>
        <v>363.171.228-65</v>
      </c>
      <c r="BE402" s="261"/>
      <c r="BF402" s="261"/>
      <c r="BG402" s="261"/>
      <c r="BH402" s="261"/>
      <c r="BI402" s="261"/>
      <c r="BJ402" s="261"/>
      <c r="BK402" s="261"/>
      <c r="BL402" s="261"/>
      <c r="BM402" s="261"/>
      <c r="BN402" s="261"/>
      <c r="BO402" s="261"/>
      <c r="BP402" s="261"/>
      <c r="BQ402" s="261"/>
      <c r="BR402" s="261"/>
    </row>
    <row r="403" spans="1:166" ht="11.1" hidden="1" customHeight="1" x14ac:dyDescent="0.2">
      <c r="A403" s="92"/>
      <c r="B403" s="92"/>
      <c r="C403" s="37"/>
      <c r="D403" s="93"/>
      <c r="E403" s="99"/>
      <c r="I403" s="55" t="s">
        <v>323</v>
      </c>
      <c r="AK403" s="70"/>
      <c r="AL403" s="70"/>
      <c r="AM403" s="70"/>
      <c r="AN403" s="70"/>
      <c r="AO403" s="70"/>
      <c r="AP403" s="70"/>
      <c r="AQ403" s="70"/>
      <c r="AR403" s="70"/>
      <c r="AS403" s="70"/>
      <c r="AT403" s="70"/>
      <c r="AU403" s="70"/>
      <c r="AV403" s="70"/>
      <c r="AW403" s="70"/>
      <c r="AX403" s="70"/>
      <c r="AY403" s="70"/>
      <c r="AZ403" s="70"/>
      <c r="BC403" s="106" t="s">
        <v>44</v>
      </c>
      <c r="BD403" s="259" t="str">
        <f>BD364</f>
        <v>RNP: 36317122865 - SP</v>
      </c>
      <c r="BE403" s="259"/>
      <c r="BF403" s="259"/>
      <c r="BG403" s="259"/>
      <c r="BH403" s="259"/>
      <c r="BI403" s="259"/>
      <c r="BJ403" s="259"/>
      <c r="BK403" s="259"/>
      <c r="BL403" s="259"/>
      <c r="BM403" s="259"/>
      <c r="BN403" s="259"/>
      <c r="BO403" s="259"/>
      <c r="BP403" s="259"/>
      <c r="BQ403" s="259"/>
      <c r="BR403" s="259"/>
    </row>
    <row r="404" spans="1:166" ht="3.95" hidden="1" customHeight="1" x14ac:dyDescent="0.2">
      <c r="A404" s="92" t="s">
        <v>318</v>
      </c>
      <c r="B404" s="92" t="s">
        <v>318</v>
      </c>
      <c r="C404" s="37"/>
      <c r="D404" s="93"/>
      <c r="E404" s="99" t="s">
        <v>45</v>
      </c>
      <c r="F404" s="1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12"/>
    </row>
    <row r="405" spans="1:166" x14ac:dyDescent="0.2">
      <c r="F405" s="10"/>
      <c r="G405" s="10"/>
      <c r="H405" s="10"/>
      <c r="BT405" s="70"/>
      <c r="BU405" s="70"/>
      <c r="BV405" s="70"/>
      <c r="BW405" s="70"/>
      <c r="BX405" s="70"/>
      <c r="BY405" s="70"/>
      <c r="BZ405" s="70"/>
      <c r="CA405" s="70"/>
      <c r="CB405" s="70"/>
      <c r="CC405" s="70"/>
      <c r="CD405" s="70"/>
      <c r="CE405" s="70"/>
      <c r="CF405" s="70"/>
      <c r="CG405" s="70"/>
      <c r="CH405" s="70"/>
      <c r="CI405" s="70"/>
      <c r="CJ405" s="70"/>
      <c r="CK405" s="70"/>
      <c r="CL405" s="70"/>
      <c r="CM405" s="70"/>
      <c r="CN405" s="70"/>
      <c r="CO405" s="70"/>
      <c r="CP405" s="70"/>
      <c r="CQ405" s="70"/>
      <c r="CR405" s="70"/>
      <c r="CS405" s="70"/>
      <c r="CT405" s="70"/>
      <c r="CU405" s="70"/>
      <c r="CV405" s="70"/>
      <c r="CW405" s="70"/>
      <c r="CX405" s="70"/>
      <c r="CY405" s="70"/>
      <c r="CZ405" s="70"/>
      <c r="DA405" s="70"/>
      <c r="DB405" s="70"/>
      <c r="DC405" s="70"/>
      <c r="DD405" s="70"/>
      <c r="DE405" s="70"/>
      <c r="DF405" s="70"/>
      <c r="DG405" s="70"/>
      <c r="DH405" s="70"/>
      <c r="DI405" s="70"/>
      <c r="DJ405" s="70"/>
      <c r="DK405" s="70"/>
      <c r="DL405" s="70"/>
      <c r="DM405" s="70"/>
      <c r="DN405" s="70"/>
      <c r="DO405" s="70"/>
      <c r="DP405" s="70"/>
      <c r="DQ405" s="70"/>
      <c r="DR405" s="70"/>
      <c r="DS405" s="70"/>
      <c r="DT405" s="70"/>
      <c r="DU405" s="70"/>
      <c r="DV405" s="70"/>
      <c r="DW405" s="70"/>
      <c r="DX405" s="70"/>
      <c r="DY405" s="70"/>
      <c r="DZ405" s="70"/>
      <c r="EA405" s="70"/>
      <c r="EB405" s="70"/>
      <c r="EC405" s="70"/>
      <c r="ED405" s="70"/>
      <c r="EE405" s="70"/>
      <c r="EF405" s="70"/>
      <c r="EG405" s="70"/>
      <c r="EH405" s="70"/>
      <c r="EI405" s="70"/>
      <c r="EJ405" s="70"/>
      <c r="EK405" s="70"/>
      <c r="EL405" s="70"/>
      <c r="EM405" s="70"/>
      <c r="EN405" s="70"/>
      <c r="EO405" s="70"/>
      <c r="EP405" s="70"/>
      <c r="EQ405" s="70"/>
      <c r="ER405" s="70"/>
      <c r="ES405" s="70"/>
      <c r="ET405" s="70"/>
      <c r="EU405" s="70"/>
      <c r="EV405" s="70"/>
      <c r="EW405" s="70"/>
      <c r="EX405" s="70"/>
      <c r="EY405" s="70"/>
      <c r="EZ405" s="70"/>
      <c r="FA405" s="70"/>
      <c r="FB405" s="70"/>
      <c r="FC405" s="70"/>
      <c r="FD405" s="70"/>
      <c r="FE405" s="70"/>
      <c r="FF405" s="70"/>
      <c r="FG405" s="70"/>
      <c r="FH405" s="70"/>
      <c r="FI405" s="70"/>
      <c r="FJ405" s="70"/>
    </row>
    <row r="406" spans="1:166" x14ac:dyDescent="0.2">
      <c r="F406" s="10"/>
      <c r="G406" s="10"/>
      <c r="H406" s="10"/>
    </row>
    <row r="407" spans="1:166" x14ac:dyDescent="0.2">
      <c r="F407" s="10"/>
      <c r="G407" s="10"/>
      <c r="H407" s="10"/>
      <c r="I407" s="10"/>
    </row>
    <row r="418" spans="5:5" x14ac:dyDescent="0.2">
      <c r="E418" s="61"/>
    </row>
    <row r="424" spans="5:5" x14ac:dyDescent="0.2">
      <c r="E424" s="14"/>
    </row>
    <row r="425" spans="5:5" x14ac:dyDescent="0.2">
      <c r="E425" s="31"/>
    </row>
    <row r="426" spans="5:5" x14ac:dyDescent="0.2">
      <c r="E426" s="31"/>
    </row>
    <row r="427" spans="5:5" x14ac:dyDescent="0.2">
      <c r="E427" s="31"/>
    </row>
    <row r="428" spans="5:5" x14ac:dyDescent="0.2">
      <c r="E428" s="31"/>
    </row>
    <row r="429" spans="5:5" x14ac:dyDescent="0.2">
      <c r="E429" s="45"/>
    </row>
    <row r="430" spans="5:5" x14ac:dyDescent="0.2">
      <c r="E430" s="41"/>
    </row>
    <row r="431" spans="5:5" x14ac:dyDescent="0.2">
      <c r="E431" s="31"/>
    </row>
    <row r="432" spans="5:5" x14ac:dyDescent="0.2">
      <c r="E432" s="41"/>
    </row>
    <row r="437" spans="5:5" x14ac:dyDescent="0.2">
      <c r="E437" s="31"/>
    </row>
    <row r="438" spans="5:5" x14ac:dyDescent="0.2">
      <c r="E438" s="82"/>
    </row>
    <row r="439" spans="5:5" x14ac:dyDescent="0.2">
      <c r="E439" s="31"/>
    </row>
    <row r="440" spans="5:5" x14ac:dyDescent="0.2">
      <c r="E440" s="31"/>
    </row>
    <row r="441" spans="5:5" x14ac:dyDescent="0.2">
      <c r="E441" s="31"/>
    </row>
    <row r="442" spans="5:5" x14ac:dyDescent="0.2">
      <c r="E442" s="31"/>
    </row>
    <row r="443" spans="5:5" x14ac:dyDescent="0.2">
      <c r="E443" s="31"/>
    </row>
    <row r="444" spans="5:5" x14ac:dyDescent="0.2">
      <c r="E444" s="31"/>
    </row>
    <row r="445" spans="5:5" x14ac:dyDescent="0.2">
      <c r="E445" s="31"/>
    </row>
    <row r="446" spans="5:5" x14ac:dyDescent="0.2">
      <c r="E446" s="31"/>
    </row>
    <row r="447" spans="5:5" x14ac:dyDescent="0.2">
      <c r="E447" s="41"/>
    </row>
    <row r="448" spans="5:5" x14ac:dyDescent="0.2">
      <c r="E448" s="41"/>
    </row>
    <row r="449" spans="5:5" x14ac:dyDescent="0.2">
      <c r="E449" s="45"/>
    </row>
    <row r="450" spans="5:5" x14ac:dyDescent="0.2">
      <c r="E450" s="46"/>
    </row>
    <row r="451" spans="5:5" x14ac:dyDescent="0.2">
      <c r="E451" s="46"/>
    </row>
    <row r="452" spans="5:5" x14ac:dyDescent="0.2">
      <c r="E452" s="46"/>
    </row>
    <row r="453" spans="5:5" x14ac:dyDescent="0.2">
      <c r="E453" s="46"/>
    </row>
    <row r="454" spans="5:5" x14ac:dyDescent="0.2">
      <c r="E454" s="46"/>
    </row>
    <row r="455" spans="5:5" x14ac:dyDescent="0.2">
      <c r="E455" s="46"/>
    </row>
    <row r="456" spans="5:5" x14ac:dyDescent="0.2">
      <c r="E456" s="46"/>
    </row>
    <row r="457" spans="5:5" x14ac:dyDescent="0.2">
      <c r="E457" s="46"/>
    </row>
    <row r="458" spans="5:5" x14ac:dyDescent="0.2">
      <c r="E458" s="46"/>
    </row>
    <row r="459" spans="5:5" x14ac:dyDescent="0.2">
      <c r="E459" s="46"/>
    </row>
    <row r="460" spans="5:5" x14ac:dyDescent="0.2">
      <c r="E460" s="46"/>
    </row>
    <row r="461" spans="5:5" x14ac:dyDescent="0.2">
      <c r="E461" s="46"/>
    </row>
    <row r="462" spans="5:5" x14ac:dyDescent="0.2">
      <c r="E462" s="46"/>
    </row>
    <row r="463" spans="5:5" x14ac:dyDescent="0.2">
      <c r="E463" s="46"/>
    </row>
    <row r="464" spans="5:5" x14ac:dyDescent="0.2">
      <c r="E464" s="46"/>
    </row>
    <row r="465" spans="5:5" x14ac:dyDescent="0.2">
      <c r="E465" s="46"/>
    </row>
    <row r="466" spans="5:5" x14ac:dyDescent="0.2">
      <c r="E466" s="46"/>
    </row>
    <row r="467" spans="5:5" x14ac:dyDescent="0.2">
      <c r="E467" s="46"/>
    </row>
    <row r="468" spans="5:5" x14ac:dyDescent="0.2">
      <c r="E468" s="46"/>
    </row>
    <row r="469" spans="5:5" x14ac:dyDescent="0.2">
      <c r="E469" s="51"/>
    </row>
    <row r="470" spans="5:5" x14ac:dyDescent="0.2">
      <c r="E470" s="45"/>
    </row>
    <row r="471" spans="5:5" x14ac:dyDescent="0.2">
      <c r="E471" s="45"/>
    </row>
    <row r="472" spans="5:5" x14ac:dyDescent="0.2">
      <c r="E472" s="45"/>
    </row>
    <row r="473" spans="5:5" x14ac:dyDescent="0.2">
      <c r="E473" s="31"/>
    </row>
    <row r="474" spans="5:5" x14ac:dyDescent="0.2">
      <c r="E474" s="82"/>
    </row>
    <row r="475" spans="5:5" x14ac:dyDescent="0.2">
      <c r="E475" s="31"/>
    </row>
    <row r="476" spans="5:5" x14ac:dyDescent="0.2">
      <c r="E476" s="31"/>
    </row>
    <row r="477" spans="5:5" x14ac:dyDescent="0.2">
      <c r="E477" s="31"/>
    </row>
    <row r="478" spans="5:5" x14ac:dyDescent="0.2">
      <c r="E478" s="31"/>
    </row>
    <row r="479" spans="5:5" x14ac:dyDescent="0.2">
      <c r="E479" s="31"/>
    </row>
    <row r="480" spans="5:5" x14ac:dyDescent="0.2">
      <c r="E480" s="31"/>
    </row>
    <row r="481" spans="5:5" x14ac:dyDescent="0.2">
      <c r="E481" s="31"/>
    </row>
    <row r="482" spans="5:5" x14ac:dyDescent="0.2">
      <c r="E482" s="31"/>
    </row>
    <row r="483" spans="5:5" x14ac:dyDescent="0.2">
      <c r="E483" s="41"/>
    </row>
    <row r="484" spans="5:5" x14ac:dyDescent="0.2">
      <c r="E484" s="41"/>
    </row>
    <row r="485" spans="5:5" x14ac:dyDescent="0.2">
      <c r="E485" s="45"/>
    </row>
    <row r="486" spans="5:5" x14ac:dyDescent="0.2">
      <c r="E486" s="46"/>
    </row>
    <row r="487" spans="5:5" x14ac:dyDescent="0.2">
      <c r="E487" s="46"/>
    </row>
    <row r="488" spans="5:5" x14ac:dyDescent="0.2">
      <c r="E488" s="46"/>
    </row>
    <row r="489" spans="5:5" x14ac:dyDescent="0.2">
      <c r="E489" s="46"/>
    </row>
    <row r="490" spans="5:5" x14ac:dyDescent="0.2">
      <c r="E490" s="46"/>
    </row>
    <row r="491" spans="5:5" x14ac:dyDescent="0.2">
      <c r="E491" s="46"/>
    </row>
    <row r="492" spans="5:5" x14ac:dyDescent="0.2">
      <c r="E492" s="46"/>
    </row>
    <row r="493" spans="5:5" x14ac:dyDescent="0.2">
      <c r="E493" s="46"/>
    </row>
    <row r="494" spans="5:5" x14ac:dyDescent="0.2">
      <c r="E494" s="46"/>
    </row>
    <row r="495" spans="5:5" x14ac:dyDescent="0.2">
      <c r="E495" s="46"/>
    </row>
    <row r="496" spans="5:5" x14ac:dyDescent="0.2">
      <c r="E496" s="46"/>
    </row>
    <row r="497" spans="5:5" x14ac:dyDescent="0.2">
      <c r="E497" s="46"/>
    </row>
    <row r="498" spans="5:5" x14ac:dyDescent="0.2">
      <c r="E498" s="46"/>
    </row>
    <row r="499" spans="5:5" x14ac:dyDescent="0.2">
      <c r="E499" s="46"/>
    </row>
    <row r="500" spans="5:5" x14ac:dyDescent="0.2">
      <c r="E500" s="46"/>
    </row>
    <row r="501" spans="5:5" x14ac:dyDescent="0.2">
      <c r="E501" s="46"/>
    </row>
    <row r="502" spans="5:5" x14ac:dyDescent="0.2">
      <c r="E502" s="46"/>
    </row>
    <row r="503" spans="5:5" x14ac:dyDescent="0.2">
      <c r="E503" s="46"/>
    </row>
    <row r="504" spans="5:5" x14ac:dyDescent="0.2">
      <c r="E504" s="46"/>
    </row>
    <row r="505" spans="5:5" x14ac:dyDescent="0.2">
      <c r="E505" s="51"/>
    </row>
    <row r="506" spans="5:5" x14ac:dyDescent="0.2">
      <c r="E506" s="45"/>
    </row>
    <row r="507" spans="5:5" x14ac:dyDescent="0.2">
      <c r="E507" s="45"/>
    </row>
    <row r="508" spans="5:5" x14ac:dyDescent="0.2">
      <c r="E508" s="45"/>
    </row>
    <row r="509" spans="5:5" x14ac:dyDescent="0.2">
      <c r="E509" s="45"/>
    </row>
    <row r="510" spans="5:5" x14ac:dyDescent="0.2">
      <c r="E510" s="31"/>
    </row>
    <row r="511" spans="5:5" x14ac:dyDescent="0.2">
      <c r="E511" s="31"/>
    </row>
    <row r="512" spans="5:5" x14ac:dyDescent="0.2">
      <c r="E512" s="82"/>
    </row>
    <row r="513" spans="5:5" x14ac:dyDescent="0.2">
      <c r="E513" s="31"/>
    </row>
    <row r="514" spans="5:5" x14ac:dyDescent="0.2">
      <c r="E514" s="31"/>
    </row>
    <row r="515" spans="5:5" x14ac:dyDescent="0.2">
      <c r="E515" s="31"/>
    </row>
    <row r="516" spans="5:5" x14ac:dyDescent="0.2">
      <c r="E516" s="31"/>
    </row>
    <row r="517" spans="5:5" x14ac:dyDescent="0.2">
      <c r="E517" s="31"/>
    </row>
    <row r="518" spans="5:5" x14ac:dyDescent="0.2">
      <c r="E518" s="31"/>
    </row>
    <row r="519" spans="5:5" x14ac:dyDescent="0.2">
      <c r="E519" s="31"/>
    </row>
    <row r="520" spans="5:5" x14ac:dyDescent="0.2">
      <c r="E520" s="31"/>
    </row>
    <row r="548" spans="5:5" x14ac:dyDescent="0.2">
      <c r="E548" s="62"/>
    </row>
    <row r="556" spans="5:5" x14ac:dyDescent="0.2">
      <c r="E556" s="14"/>
    </row>
    <row r="575" spans="5:5" x14ac:dyDescent="0.2">
      <c r="E575" s="61"/>
    </row>
    <row r="590" spans="5:5" x14ac:dyDescent="0.2">
      <c r="E590" s="13" t="s">
        <v>45</v>
      </c>
    </row>
  </sheetData>
  <sheetCalcPr fullCalcOnLoad="1"/>
  <sheetProtection selectLockedCells="1"/>
  <mergeCells count="3289">
    <mergeCell ref="BD321:BR321"/>
    <mergeCell ref="AU277:AY277"/>
    <mergeCell ref="AZ277:BE277"/>
    <mergeCell ref="BF277:BJ277"/>
    <mergeCell ref="BK277:BO277"/>
    <mergeCell ref="AU278:BE278"/>
    <mergeCell ref="BI288:BJ288"/>
    <mergeCell ref="BE290:BF290"/>
    <mergeCell ref="BM291:BN291"/>
    <mergeCell ref="BO292:BP292"/>
    <mergeCell ref="AV53:AX53"/>
    <mergeCell ref="AY53:AZ53"/>
    <mergeCell ref="AV54:AZ54"/>
    <mergeCell ref="BA54:BF54"/>
    <mergeCell ref="BK94:BR94"/>
    <mergeCell ref="AL53:AN53"/>
    <mergeCell ref="AO53:AP53"/>
    <mergeCell ref="AQ53:AS53"/>
    <mergeCell ref="AT53:AU53"/>
    <mergeCell ref="AL54:AP54"/>
    <mergeCell ref="AQ54:AU54"/>
    <mergeCell ref="AA54:AE54"/>
    <mergeCell ref="AD53:AE53"/>
    <mergeCell ref="AF53:AH53"/>
    <mergeCell ref="AI53:AK53"/>
    <mergeCell ref="AF54:AK54"/>
    <mergeCell ref="AA53:AC53"/>
    <mergeCell ref="I52:P52"/>
    <mergeCell ref="Q54:U54"/>
    <mergeCell ref="V54:Z54"/>
    <mergeCell ref="T53:U53"/>
    <mergeCell ref="Y53:Z53"/>
    <mergeCell ref="V53:X53"/>
    <mergeCell ref="G54:P54"/>
    <mergeCell ref="G53:P53"/>
    <mergeCell ref="Q52:AK52"/>
    <mergeCell ref="G52:H52"/>
    <mergeCell ref="J311:X314"/>
    <mergeCell ref="J351:X354"/>
    <mergeCell ref="AC103:BJ103"/>
    <mergeCell ref="K232:Y232"/>
    <mergeCell ref="R103:T103"/>
    <mergeCell ref="U103:AB103"/>
    <mergeCell ref="G276:J276"/>
    <mergeCell ref="G260:J260"/>
    <mergeCell ref="G261:J261"/>
    <mergeCell ref="G254:J254"/>
    <mergeCell ref="G351:I354"/>
    <mergeCell ref="I340:Y340"/>
    <mergeCell ref="G343:H343"/>
    <mergeCell ref="I343:Y343"/>
    <mergeCell ref="G344:H344"/>
    <mergeCell ref="I344:Y344"/>
    <mergeCell ref="G341:H341"/>
    <mergeCell ref="I341:Y341"/>
    <mergeCell ref="G340:H340"/>
    <mergeCell ref="I347:Y347"/>
    <mergeCell ref="G108:I108"/>
    <mergeCell ref="J108:N108"/>
    <mergeCell ref="O108:T108"/>
    <mergeCell ref="G79:I79"/>
    <mergeCell ref="G100:I100"/>
    <mergeCell ref="G94:I94"/>
    <mergeCell ref="J92:U92"/>
    <mergeCell ref="J93:U93"/>
    <mergeCell ref="U100:AB100"/>
    <mergeCell ref="J102:AB102"/>
    <mergeCell ref="BM90:BR90"/>
    <mergeCell ref="G106:I106"/>
    <mergeCell ref="G102:I102"/>
    <mergeCell ref="J106:N106"/>
    <mergeCell ref="G67:I67"/>
    <mergeCell ref="BK102:BR102"/>
    <mergeCell ref="G92:I92"/>
    <mergeCell ref="G93:I93"/>
    <mergeCell ref="BM78:BR78"/>
    <mergeCell ref="V85:Z86"/>
    <mergeCell ref="AM100:BR100"/>
    <mergeCell ref="G61:BR61"/>
    <mergeCell ref="J91:U91"/>
    <mergeCell ref="BF62:BL62"/>
    <mergeCell ref="BM79:BR79"/>
    <mergeCell ref="AI93:AX93"/>
    <mergeCell ref="BE91:BJ91"/>
    <mergeCell ref="AB62:AD62"/>
    <mergeCell ref="BM62:BQ62"/>
    <mergeCell ref="BK89:BL89"/>
    <mergeCell ref="AN101:AP101"/>
    <mergeCell ref="AF101:AM101"/>
    <mergeCell ref="U101:AB101"/>
    <mergeCell ref="J101:Q101"/>
    <mergeCell ref="AC102:BJ102"/>
    <mergeCell ref="BB101:BR101"/>
    <mergeCell ref="AQ101:AX101"/>
    <mergeCell ref="R101:T101"/>
    <mergeCell ref="AF231:AJ231"/>
    <mergeCell ref="G232:J232"/>
    <mergeCell ref="Z235:AA235"/>
    <mergeCell ref="AB235:AE235"/>
    <mergeCell ref="Z232:AA232"/>
    <mergeCell ref="AB232:AE232"/>
    <mergeCell ref="Z231:AA231"/>
    <mergeCell ref="G233:J233"/>
    <mergeCell ref="K233:Y233"/>
    <mergeCell ref="Z233:AA233"/>
    <mergeCell ref="G277:J277"/>
    <mergeCell ref="K277:AJ277"/>
    <mergeCell ref="AR276:AS276"/>
    <mergeCell ref="AK277:AQ277"/>
    <mergeCell ref="AR277:AT277"/>
    <mergeCell ref="AR269:AS269"/>
    <mergeCell ref="AR272:AS272"/>
    <mergeCell ref="AK276:AQ276"/>
    <mergeCell ref="AF276:AJ276"/>
    <mergeCell ref="AF272:AJ272"/>
    <mergeCell ref="AK274:AQ274"/>
    <mergeCell ref="AT274:BR274"/>
    <mergeCell ref="G235:J235"/>
    <mergeCell ref="K235:Y235"/>
    <mergeCell ref="G274:J274"/>
    <mergeCell ref="G270:J270"/>
    <mergeCell ref="K270:Y270"/>
    <mergeCell ref="AK271:AQ271"/>
    <mergeCell ref="AR239:AS239"/>
    <mergeCell ref="AT272:BR272"/>
    <mergeCell ref="AP106:AT108"/>
    <mergeCell ref="AR236:AS236"/>
    <mergeCell ref="AT271:BR271"/>
    <mergeCell ref="AK270:AQ270"/>
    <mergeCell ref="AT239:BR239"/>
    <mergeCell ref="AK237:AQ237"/>
    <mergeCell ref="AK267:AQ267"/>
    <mergeCell ref="AT268:BR268"/>
    <mergeCell ref="AT266:BR266"/>
    <mergeCell ref="AR263:AS263"/>
    <mergeCell ref="AM287:AP287"/>
    <mergeCell ref="AR278:AT278"/>
    <mergeCell ref="BK103:BR103"/>
    <mergeCell ref="AT267:BR267"/>
    <mergeCell ref="G105:T105"/>
    <mergeCell ref="U105:BR105"/>
    <mergeCell ref="G103:I103"/>
    <mergeCell ref="J103:Q103"/>
    <mergeCell ref="G107:I107"/>
    <mergeCell ref="AR267:AS267"/>
    <mergeCell ref="BF278:BR278"/>
    <mergeCell ref="BI290:BJ290"/>
    <mergeCell ref="BK288:BL288"/>
    <mergeCell ref="AR273:AS273"/>
    <mergeCell ref="BA285:BC285"/>
    <mergeCell ref="AR275:AS275"/>
    <mergeCell ref="AY288:AZ288"/>
    <mergeCell ref="BQ290:BR290"/>
    <mergeCell ref="BG290:BH290"/>
    <mergeCell ref="BO290:BP290"/>
    <mergeCell ref="AG289:AI289"/>
    <mergeCell ref="AG290:AI290"/>
    <mergeCell ref="BA289:BB289"/>
    <mergeCell ref="AS290:AT290"/>
    <mergeCell ref="BC290:BD290"/>
    <mergeCell ref="AU289:AV289"/>
    <mergeCell ref="AJ289:AL289"/>
    <mergeCell ref="AU290:AV290"/>
    <mergeCell ref="AM289:AN289"/>
    <mergeCell ref="AO289:AP289"/>
    <mergeCell ref="AB276:AE276"/>
    <mergeCell ref="AB274:AE274"/>
    <mergeCell ref="AT269:BR269"/>
    <mergeCell ref="AT276:BR276"/>
    <mergeCell ref="AF269:AJ269"/>
    <mergeCell ref="AK269:AQ269"/>
    <mergeCell ref="AK275:AQ275"/>
    <mergeCell ref="AR274:AS274"/>
    <mergeCell ref="AF274:AJ274"/>
    <mergeCell ref="AT270:BR270"/>
    <mergeCell ref="R100:T100"/>
    <mergeCell ref="O106:T106"/>
    <mergeCell ref="AF270:AJ270"/>
    <mergeCell ref="K274:Y274"/>
    <mergeCell ref="K276:Y276"/>
    <mergeCell ref="Z276:AA276"/>
    <mergeCell ref="O107:T107"/>
    <mergeCell ref="AF235:AJ235"/>
    <mergeCell ref="AB231:AE231"/>
    <mergeCell ref="Z270:AA270"/>
    <mergeCell ref="AT273:BR273"/>
    <mergeCell ref="AK273:AQ273"/>
    <mergeCell ref="AK272:AQ272"/>
    <mergeCell ref="AK266:AQ266"/>
    <mergeCell ref="AR266:AS266"/>
    <mergeCell ref="AR270:AS270"/>
    <mergeCell ref="AR271:AS271"/>
    <mergeCell ref="G280:J280"/>
    <mergeCell ref="K280:AJ280"/>
    <mergeCell ref="AK280:AQ280"/>
    <mergeCell ref="AR280:AT280"/>
    <mergeCell ref="K275:Y275"/>
    <mergeCell ref="Z275:AA275"/>
    <mergeCell ref="AB275:AE275"/>
    <mergeCell ref="G278:J278"/>
    <mergeCell ref="K278:AJ278"/>
    <mergeCell ref="AK278:AQ278"/>
    <mergeCell ref="BQ291:BR291"/>
    <mergeCell ref="BK291:BL291"/>
    <mergeCell ref="AR281:AT281"/>
    <mergeCell ref="BQ292:BR292"/>
    <mergeCell ref="BI292:BJ292"/>
    <mergeCell ref="BO291:BP291"/>
    <mergeCell ref="BK292:BL292"/>
    <mergeCell ref="AW292:AX292"/>
    <mergeCell ref="BA288:BB288"/>
    <mergeCell ref="BA292:BB292"/>
    <mergeCell ref="G281:J281"/>
    <mergeCell ref="AU292:AV292"/>
    <mergeCell ref="AT237:BR237"/>
    <mergeCell ref="K281:AJ281"/>
    <mergeCell ref="AK281:AQ281"/>
    <mergeCell ref="BM289:BN289"/>
    <mergeCell ref="BE288:BF288"/>
    <mergeCell ref="AT275:BR275"/>
    <mergeCell ref="BC289:BD289"/>
    <mergeCell ref="AU285:AZ285"/>
    <mergeCell ref="BM293:BN293"/>
    <mergeCell ref="BC291:BD291"/>
    <mergeCell ref="BE292:BF292"/>
    <mergeCell ref="BE291:BF291"/>
    <mergeCell ref="BC292:BD292"/>
    <mergeCell ref="BM292:BN292"/>
    <mergeCell ref="AY293:AZ293"/>
    <mergeCell ref="AY291:AZ291"/>
    <mergeCell ref="BA293:BB293"/>
    <mergeCell ref="BA291:BB291"/>
    <mergeCell ref="AY292:AZ292"/>
    <mergeCell ref="AQ293:AR293"/>
    <mergeCell ref="AS293:AT293"/>
    <mergeCell ref="AS292:AT292"/>
    <mergeCell ref="AQ292:AR292"/>
    <mergeCell ref="AU293:AV293"/>
    <mergeCell ref="G272:J272"/>
    <mergeCell ref="AB272:AE272"/>
    <mergeCell ref="K273:AJ273"/>
    <mergeCell ref="K272:Y272"/>
    <mergeCell ref="Z272:AA272"/>
    <mergeCell ref="AF275:AJ275"/>
    <mergeCell ref="G275:J275"/>
    <mergeCell ref="G273:J273"/>
    <mergeCell ref="Z274:AA274"/>
    <mergeCell ref="AB270:AE270"/>
    <mergeCell ref="G271:J271"/>
    <mergeCell ref="K271:AJ271"/>
    <mergeCell ref="G268:J268"/>
    <mergeCell ref="K268:Y268"/>
    <mergeCell ref="Z268:AA268"/>
    <mergeCell ref="AB268:AE268"/>
    <mergeCell ref="G269:J269"/>
    <mergeCell ref="K269:Y269"/>
    <mergeCell ref="Z269:AA269"/>
    <mergeCell ref="AB269:AE269"/>
    <mergeCell ref="G266:J266"/>
    <mergeCell ref="K266:Y266"/>
    <mergeCell ref="Z266:AA266"/>
    <mergeCell ref="AB266:AE266"/>
    <mergeCell ref="K267:Y267"/>
    <mergeCell ref="Z267:AA267"/>
    <mergeCell ref="AB267:AE267"/>
    <mergeCell ref="AF268:AJ268"/>
    <mergeCell ref="AT263:BR263"/>
    <mergeCell ref="AR264:AS264"/>
    <mergeCell ref="AK264:AQ264"/>
    <mergeCell ref="AT264:BR264"/>
    <mergeCell ref="AF265:AJ265"/>
    <mergeCell ref="AK265:AQ265"/>
    <mergeCell ref="AR265:AS265"/>
    <mergeCell ref="AT265:BR265"/>
    <mergeCell ref="AF264:AJ264"/>
    <mergeCell ref="Z264:AA264"/>
    <mergeCell ref="AB264:AE264"/>
    <mergeCell ref="AK263:AQ263"/>
    <mergeCell ref="Z263:AA263"/>
    <mergeCell ref="AB263:AE263"/>
    <mergeCell ref="AF263:AJ263"/>
    <mergeCell ref="Z265:AA265"/>
    <mergeCell ref="AB265:AE265"/>
    <mergeCell ref="AF267:AJ267"/>
    <mergeCell ref="AF266:AJ266"/>
    <mergeCell ref="AT261:BR261"/>
    <mergeCell ref="AK261:AQ261"/>
    <mergeCell ref="AR261:AS261"/>
    <mergeCell ref="Z261:AA261"/>
    <mergeCell ref="AB261:AE261"/>
    <mergeCell ref="AF261:AJ261"/>
    <mergeCell ref="C263:C268"/>
    <mergeCell ref="D263:D268"/>
    <mergeCell ref="G263:J263"/>
    <mergeCell ref="K263:Y263"/>
    <mergeCell ref="G265:J265"/>
    <mergeCell ref="K265:Y265"/>
    <mergeCell ref="G267:J267"/>
    <mergeCell ref="G264:J264"/>
    <mergeCell ref="K264:Y264"/>
    <mergeCell ref="G256:J256"/>
    <mergeCell ref="AF256:AJ256"/>
    <mergeCell ref="Z259:AA259"/>
    <mergeCell ref="AB257:AE257"/>
    <mergeCell ref="K259:Y259"/>
    <mergeCell ref="G258:J258"/>
    <mergeCell ref="K258:Y258"/>
    <mergeCell ref="Z258:AA258"/>
    <mergeCell ref="AB258:AE258"/>
    <mergeCell ref="AF258:AJ258"/>
    <mergeCell ref="AY258:BC258"/>
    <mergeCell ref="AB259:AE259"/>
    <mergeCell ref="AF259:AJ259"/>
    <mergeCell ref="AR259:AS259"/>
    <mergeCell ref="AR258:AS258"/>
    <mergeCell ref="BI257:BM257"/>
    <mergeCell ref="AT259:BR259"/>
    <mergeCell ref="AT258:AX258"/>
    <mergeCell ref="AY257:BC257"/>
    <mergeCell ref="BN256:BR256"/>
    <mergeCell ref="AR257:AS257"/>
    <mergeCell ref="BD257:BH257"/>
    <mergeCell ref="AB256:AE256"/>
    <mergeCell ref="BD256:BH256"/>
    <mergeCell ref="BI256:BM256"/>
    <mergeCell ref="AT257:AX257"/>
    <mergeCell ref="BN257:BR257"/>
    <mergeCell ref="AT253:BR253"/>
    <mergeCell ref="AR253:AS253"/>
    <mergeCell ref="AT252:BR252"/>
    <mergeCell ref="AR254:AS254"/>
    <mergeCell ref="AT256:AX256"/>
    <mergeCell ref="AY256:BC256"/>
    <mergeCell ref="AT254:BR254"/>
    <mergeCell ref="AR252:AS252"/>
    <mergeCell ref="AR255:AS255"/>
    <mergeCell ref="AR256:AS256"/>
    <mergeCell ref="AK254:AQ254"/>
    <mergeCell ref="AK255:AQ255"/>
    <mergeCell ref="AB255:AE255"/>
    <mergeCell ref="AF255:AJ255"/>
    <mergeCell ref="K254:AJ254"/>
    <mergeCell ref="AT255:BR255"/>
    <mergeCell ref="Z255:AA255"/>
    <mergeCell ref="AR248:AS248"/>
    <mergeCell ref="AT248:BR248"/>
    <mergeCell ref="G250:J250"/>
    <mergeCell ref="K250:Y250"/>
    <mergeCell ref="Z250:AA250"/>
    <mergeCell ref="AB250:AE250"/>
    <mergeCell ref="AF250:AJ250"/>
    <mergeCell ref="AK250:AQ250"/>
    <mergeCell ref="AK249:AQ249"/>
    <mergeCell ref="AK248:AQ248"/>
    <mergeCell ref="AR247:AS247"/>
    <mergeCell ref="AT245:BR245"/>
    <mergeCell ref="AK246:AQ246"/>
    <mergeCell ref="AR246:AS246"/>
    <mergeCell ref="AT246:BR246"/>
    <mergeCell ref="AT247:BR247"/>
    <mergeCell ref="Z246:AA246"/>
    <mergeCell ref="AB246:AE246"/>
    <mergeCell ref="AF246:AJ246"/>
    <mergeCell ref="G246:J246"/>
    <mergeCell ref="K246:Y246"/>
    <mergeCell ref="AR245:AS245"/>
    <mergeCell ref="BO243:BQ243"/>
    <mergeCell ref="BG243:BI243"/>
    <mergeCell ref="BK243:BM243"/>
    <mergeCell ref="BG244:BI244"/>
    <mergeCell ref="BK244:BM244"/>
    <mergeCell ref="G245:J245"/>
    <mergeCell ref="K245:AJ245"/>
    <mergeCell ref="AK245:AQ245"/>
    <mergeCell ref="BC243:BE243"/>
    <mergeCell ref="AR243:AS243"/>
    <mergeCell ref="AT243:AX243"/>
    <mergeCell ref="AY243:BA243"/>
    <mergeCell ref="Z243:AA243"/>
    <mergeCell ref="AB243:AE243"/>
    <mergeCell ref="AF243:AJ243"/>
    <mergeCell ref="AK243:AQ243"/>
    <mergeCell ref="G244:J244"/>
    <mergeCell ref="K244:Y244"/>
    <mergeCell ref="Z244:AA244"/>
    <mergeCell ref="AB244:AE244"/>
    <mergeCell ref="G243:J243"/>
    <mergeCell ref="K243:Y243"/>
    <mergeCell ref="BO241:BR241"/>
    <mergeCell ref="BK242:BM242"/>
    <mergeCell ref="BO242:BQ242"/>
    <mergeCell ref="AF244:AJ244"/>
    <mergeCell ref="AK244:AQ244"/>
    <mergeCell ref="BC244:BE244"/>
    <mergeCell ref="AR244:AS244"/>
    <mergeCell ref="AT244:AX244"/>
    <mergeCell ref="AY244:BA244"/>
    <mergeCell ref="BO244:BQ244"/>
    <mergeCell ref="BC241:BE241"/>
    <mergeCell ref="AT242:AX242"/>
    <mergeCell ref="BG241:BI241"/>
    <mergeCell ref="BK241:BM241"/>
    <mergeCell ref="BG242:BI242"/>
    <mergeCell ref="BC242:BE242"/>
    <mergeCell ref="G242:J242"/>
    <mergeCell ref="K242:Y242"/>
    <mergeCell ref="Z242:AA242"/>
    <mergeCell ref="AB242:AE242"/>
    <mergeCell ref="AT241:AX241"/>
    <mergeCell ref="AY241:BA241"/>
    <mergeCell ref="AY242:BA242"/>
    <mergeCell ref="Z241:AA241"/>
    <mergeCell ref="AB241:AE241"/>
    <mergeCell ref="AF241:AJ241"/>
    <mergeCell ref="AK241:AQ241"/>
    <mergeCell ref="AR242:AS242"/>
    <mergeCell ref="AR241:AS241"/>
    <mergeCell ref="AF242:AJ242"/>
    <mergeCell ref="AK242:AQ242"/>
    <mergeCell ref="AF238:AJ238"/>
    <mergeCell ref="AK238:AQ238"/>
    <mergeCell ref="AF240:AJ240"/>
    <mergeCell ref="AK240:AQ240"/>
    <mergeCell ref="AF239:AJ239"/>
    <mergeCell ref="AB240:AE240"/>
    <mergeCell ref="AR240:AS240"/>
    <mergeCell ref="AT240:BR240"/>
    <mergeCell ref="AR238:AS238"/>
    <mergeCell ref="AT238:BR238"/>
    <mergeCell ref="Z238:AA238"/>
    <mergeCell ref="AB238:AE238"/>
    <mergeCell ref="Z239:AA239"/>
    <mergeCell ref="AB239:AE239"/>
    <mergeCell ref="Z240:AA240"/>
    <mergeCell ref="AB237:AE237"/>
    <mergeCell ref="AT235:BR235"/>
    <mergeCell ref="AF236:AJ236"/>
    <mergeCell ref="AK236:AQ236"/>
    <mergeCell ref="Z236:AA236"/>
    <mergeCell ref="AB236:AE236"/>
    <mergeCell ref="AK235:AQ235"/>
    <mergeCell ref="AR235:AS235"/>
    <mergeCell ref="AF237:AJ237"/>
    <mergeCell ref="AR237:AS237"/>
    <mergeCell ref="AT236:BR236"/>
    <mergeCell ref="K241:Y241"/>
    <mergeCell ref="G240:J240"/>
    <mergeCell ref="K240:Y240"/>
    <mergeCell ref="K239:Y239"/>
    <mergeCell ref="G238:J238"/>
    <mergeCell ref="G237:J237"/>
    <mergeCell ref="K237:Y237"/>
    <mergeCell ref="AK239:AQ239"/>
    <mergeCell ref="Z237:AA237"/>
    <mergeCell ref="G234:J234"/>
    <mergeCell ref="K234:AJ234"/>
    <mergeCell ref="AK234:AQ234"/>
    <mergeCell ref="AB233:AE233"/>
    <mergeCell ref="AF233:AJ233"/>
    <mergeCell ref="AT233:BR233"/>
    <mergeCell ref="AR232:AS232"/>
    <mergeCell ref="AT232:BR232"/>
    <mergeCell ref="AK231:AQ231"/>
    <mergeCell ref="AR231:AS231"/>
    <mergeCell ref="AT234:BR234"/>
    <mergeCell ref="AR234:AS234"/>
    <mergeCell ref="AT230:BR230"/>
    <mergeCell ref="AB229:AE229"/>
    <mergeCell ref="AF230:AJ230"/>
    <mergeCell ref="AB230:AE230"/>
    <mergeCell ref="Z229:AA229"/>
    <mergeCell ref="AK233:AQ233"/>
    <mergeCell ref="AT231:BR231"/>
    <mergeCell ref="AF232:AJ232"/>
    <mergeCell ref="AK232:AQ232"/>
    <mergeCell ref="AR233:AS233"/>
    <mergeCell ref="C229:C231"/>
    <mergeCell ref="D229:D231"/>
    <mergeCell ref="G229:J229"/>
    <mergeCell ref="K229:Y229"/>
    <mergeCell ref="G231:J231"/>
    <mergeCell ref="K231:Y231"/>
    <mergeCell ref="G230:J230"/>
    <mergeCell ref="K230:Y230"/>
    <mergeCell ref="AK230:AQ230"/>
    <mergeCell ref="G226:J226"/>
    <mergeCell ref="AR226:AS226"/>
    <mergeCell ref="AB227:AE227"/>
    <mergeCell ref="G227:J227"/>
    <mergeCell ref="K227:Y227"/>
    <mergeCell ref="Z227:AA227"/>
    <mergeCell ref="AK226:AQ226"/>
    <mergeCell ref="AR230:AS230"/>
    <mergeCell ref="Z230:AA230"/>
    <mergeCell ref="AT228:BR228"/>
    <mergeCell ref="AR228:AS228"/>
    <mergeCell ref="AF229:AJ229"/>
    <mergeCell ref="AK229:AQ229"/>
    <mergeCell ref="AR229:AS229"/>
    <mergeCell ref="AK228:AQ228"/>
    <mergeCell ref="AT229:BR229"/>
    <mergeCell ref="AT226:BR226"/>
    <mergeCell ref="AK227:AQ227"/>
    <mergeCell ref="AK225:AQ225"/>
    <mergeCell ref="AR225:AS225"/>
    <mergeCell ref="AB225:AE225"/>
    <mergeCell ref="AB226:AE226"/>
    <mergeCell ref="AF226:AJ226"/>
    <mergeCell ref="AT227:BR227"/>
    <mergeCell ref="AR227:AS227"/>
    <mergeCell ref="AT224:BR224"/>
    <mergeCell ref="AR224:AS224"/>
    <mergeCell ref="AR223:AS223"/>
    <mergeCell ref="AK223:AQ223"/>
    <mergeCell ref="AT223:BR223"/>
    <mergeCell ref="AT225:BR225"/>
    <mergeCell ref="AK224:AQ224"/>
    <mergeCell ref="AF223:AJ223"/>
    <mergeCell ref="K224:Y224"/>
    <mergeCell ref="K223:Y223"/>
    <mergeCell ref="Z223:AA223"/>
    <mergeCell ref="AB223:AE223"/>
    <mergeCell ref="AB224:AE224"/>
    <mergeCell ref="AT218:BR218"/>
    <mergeCell ref="AT219:BR219"/>
    <mergeCell ref="AR219:AS219"/>
    <mergeCell ref="AT222:BR222"/>
    <mergeCell ref="AT220:BR220"/>
    <mergeCell ref="AT221:BR221"/>
    <mergeCell ref="AR221:AS221"/>
    <mergeCell ref="AR220:AS220"/>
    <mergeCell ref="AR222:AS222"/>
    <mergeCell ref="AK218:AQ218"/>
    <mergeCell ref="AF220:AJ220"/>
    <mergeCell ref="AK220:AQ220"/>
    <mergeCell ref="AF219:AJ219"/>
    <mergeCell ref="AK219:AQ219"/>
    <mergeCell ref="AR218:AS218"/>
    <mergeCell ref="Z218:AA218"/>
    <mergeCell ref="AB218:AE218"/>
    <mergeCell ref="Z219:AA219"/>
    <mergeCell ref="AB222:AE222"/>
    <mergeCell ref="AF221:AJ221"/>
    <mergeCell ref="AK221:AQ221"/>
    <mergeCell ref="Z222:AA222"/>
    <mergeCell ref="AK222:AQ222"/>
    <mergeCell ref="AF222:AJ222"/>
    <mergeCell ref="AF218:AJ218"/>
    <mergeCell ref="Z221:AA221"/>
    <mergeCell ref="AB221:AE221"/>
    <mergeCell ref="AB219:AE219"/>
    <mergeCell ref="Z220:AA220"/>
    <mergeCell ref="K221:Y221"/>
    <mergeCell ref="K220:Y220"/>
    <mergeCell ref="AB220:AE220"/>
    <mergeCell ref="G216:J216"/>
    <mergeCell ref="K216:Y216"/>
    <mergeCell ref="K222:Y222"/>
    <mergeCell ref="G219:J219"/>
    <mergeCell ref="K219:Y219"/>
    <mergeCell ref="G220:J220"/>
    <mergeCell ref="K218:Y218"/>
    <mergeCell ref="K215:Y215"/>
    <mergeCell ref="AB215:AE215"/>
    <mergeCell ref="AT215:BR215"/>
    <mergeCell ref="AK216:AQ216"/>
    <mergeCell ref="AT216:BR216"/>
    <mergeCell ref="G217:J217"/>
    <mergeCell ref="K217:AJ217"/>
    <mergeCell ref="AK217:AQ217"/>
    <mergeCell ref="AR217:AS217"/>
    <mergeCell ref="AT217:BR217"/>
    <mergeCell ref="AR216:AS216"/>
    <mergeCell ref="AK215:AQ215"/>
    <mergeCell ref="AR215:AS215"/>
    <mergeCell ref="AF216:AJ216"/>
    <mergeCell ref="AB216:AE216"/>
    <mergeCell ref="Z216:AA216"/>
    <mergeCell ref="AF214:AJ214"/>
    <mergeCell ref="AK214:AQ214"/>
    <mergeCell ref="AR214:AS214"/>
    <mergeCell ref="G215:J215"/>
    <mergeCell ref="G214:J214"/>
    <mergeCell ref="K214:Y214"/>
    <mergeCell ref="Z214:AA214"/>
    <mergeCell ref="AB214:AE214"/>
    <mergeCell ref="AF215:AJ215"/>
    <mergeCell ref="Z215:AA215"/>
    <mergeCell ref="AR213:AS213"/>
    <mergeCell ref="AT213:BR213"/>
    <mergeCell ref="G213:J213"/>
    <mergeCell ref="K213:Y213"/>
    <mergeCell ref="Z213:AA213"/>
    <mergeCell ref="AB213:AE213"/>
    <mergeCell ref="AF213:AJ213"/>
    <mergeCell ref="AK213:AQ213"/>
    <mergeCell ref="AT214:BR214"/>
    <mergeCell ref="AF212:AJ212"/>
    <mergeCell ref="AK212:AQ212"/>
    <mergeCell ref="Z211:AA211"/>
    <mergeCell ref="AB211:AE211"/>
    <mergeCell ref="Z212:AA212"/>
    <mergeCell ref="AB212:AE212"/>
    <mergeCell ref="AF211:AJ211"/>
    <mergeCell ref="AK211:AQ211"/>
    <mergeCell ref="AR212:AS212"/>
    <mergeCell ref="AB210:AE210"/>
    <mergeCell ref="Z209:AA209"/>
    <mergeCell ref="AB209:AE209"/>
    <mergeCell ref="AT212:BR212"/>
    <mergeCell ref="AR211:AS211"/>
    <mergeCell ref="AT211:BR211"/>
    <mergeCell ref="AR210:AS210"/>
    <mergeCell ref="AT210:BR210"/>
    <mergeCell ref="AT207:BR207"/>
    <mergeCell ref="AT208:BR208"/>
    <mergeCell ref="AR209:AS209"/>
    <mergeCell ref="AT209:BR209"/>
    <mergeCell ref="AR207:AS207"/>
    <mergeCell ref="AR208:AS208"/>
    <mergeCell ref="G212:J212"/>
    <mergeCell ref="AF210:AJ210"/>
    <mergeCell ref="AK210:AQ210"/>
    <mergeCell ref="AF209:AJ209"/>
    <mergeCell ref="AK209:AQ209"/>
    <mergeCell ref="Z208:AA208"/>
    <mergeCell ref="AB208:AE208"/>
    <mergeCell ref="AF208:AJ208"/>
    <mergeCell ref="AK208:AQ208"/>
    <mergeCell ref="Z210:AA210"/>
    <mergeCell ref="G210:J210"/>
    <mergeCell ref="K210:Y210"/>
    <mergeCell ref="G206:J206"/>
    <mergeCell ref="K207:AJ207"/>
    <mergeCell ref="G207:J207"/>
    <mergeCell ref="K212:Y212"/>
    <mergeCell ref="G209:J209"/>
    <mergeCell ref="K209:Y209"/>
    <mergeCell ref="G211:J211"/>
    <mergeCell ref="K211:Y211"/>
    <mergeCell ref="AK207:AQ207"/>
    <mergeCell ref="K206:Y206"/>
    <mergeCell ref="Z206:AA206"/>
    <mergeCell ref="Z205:AA205"/>
    <mergeCell ref="AK205:AQ205"/>
    <mergeCell ref="K208:Y208"/>
    <mergeCell ref="G205:J205"/>
    <mergeCell ref="K205:Y205"/>
    <mergeCell ref="AT206:BR206"/>
    <mergeCell ref="AB206:AE206"/>
    <mergeCell ref="AT205:BR205"/>
    <mergeCell ref="AB205:AE205"/>
    <mergeCell ref="AF205:AJ205"/>
    <mergeCell ref="AF206:AJ206"/>
    <mergeCell ref="AK206:AQ206"/>
    <mergeCell ref="AR206:AS206"/>
    <mergeCell ref="AT204:BR204"/>
    <mergeCell ref="AR202:AS202"/>
    <mergeCell ref="AT202:BR202"/>
    <mergeCell ref="AR203:AS203"/>
    <mergeCell ref="AT203:BR203"/>
    <mergeCell ref="AR204:AS204"/>
    <mergeCell ref="AK203:AQ203"/>
    <mergeCell ref="Z204:AA204"/>
    <mergeCell ref="AB204:AE204"/>
    <mergeCell ref="AF204:AJ204"/>
    <mergeCell ref="AK204:AQ204"/>
    <mergeCell ref="AR205:AS205"/>
    <mergeCell ref="AT200:BR200"/>
    <mergeCell ref="AF201:AJ201"/>
    <mergeCell ref="AK201:AQ201"/>
    <mergeCell ref="AR201:AS201"/>
    <mergeCell ref="AT201:BR201"/>
    <mergeCell ref="G203:J203"/>
    <mergeCell ref="K203:Y203"/>
    <mergeCell ref="Z203:AA203"/>
    <mergeCell ref="AB203:AE203"/>
    <mergeCell ref="AF203:AJ203"/>
    <mergeCell ref="AB199:AE199"/>
    <mergeCell ref="AR199:AS199"/>
    <mergeCell ref="AT199:BR199"/>
    <mergeCell ref="AF202:AJ202"/>
    <mergeCell ref="AK202:AQ202"/>
    <mergeCell ref="AR198:AS198"/>
    <mergeCell ref="AT198:BR198"/>
    <mergeCell ref="AF200:AJ200"/>
    <mergeCell ref="AK200:AQ200"/>
    <mergeCell ref="AR200:AS200"/>
    <mergeCell ref="G204:J204"/>
    <mergeCell ref="K204:Y204"/>
    <mergeCell ref="Z198:AA198"/>
    <mergeCell ref="AB198:AE198"/>
    <mergeCell ref="G201:J201"/>
    <mergeCell ref="K201:Y201"/>
    <mergeCell ref="Z201:AA201"/>
    <mergeCell ref="AB201:AE201"/>
    <mergeCell ref="Z202:AA202"/>
    <mergeCell ref="AB202:AE202"/>
    <mergeCell ref="G202:J202"/>
    <mergeCell ref="K202:Y202"/>
    <mergeCell ref="AT197:BR197"/>
    <mergeCell ref="AR197:AS197"/>
    <mergeCell ref="AF198:AJ198"/>
    <mergeCell ref="AK198:AQ198"/>
    <mergeCell ref="Z200:AA200"/>
    <mergeCell ref="AB200:AE200"/>
    <mergeCell ref="AF199:AJ199"/>
    <mergeCell ref="AK199:AQ199"/>
    <mergeCell ref="G197:J197"/>
    <mergeCell ref="K197:AJ197"/>
    <mergeCell ref="AK197:AQ197"/>
    <mergeCell ref="K198:Y198"/>
    <mergeCell ref="G200:J200"/>
    <mergeCell ref="K200:Y200"/>
    <mergeCell ref="G198:J198"/>
    <mergeCell ref="G199:J199"/>
    <mergeCell ref="K199:Y199"/>
    <mergeCell ref="Z199:AA199"/>
    <mergeCell ref="AR196:AS196"/>
    <mergeCell ref="G195:J195"/>
    <mergeCell ref="K195:Y195"/>
    <mergeCell ref="Z195:AA195"/>
    <mergeCell ref="AB195:AE195"/>
    <mergeCell ref="G196:J196"/>
    <mergeCell ref="K196:Y196"/>
    <mergeCell ref="Z196:AA196"/>
    <mergeCell ref="Z193:AA193"/>
    <mergeCell ref="AB193:AE193"/>
    <mergeCell ref="AT196:BR196"/>
    <mergeCell ref="AB196:AE196"/>
    <mergeCell ref="AF196:AJ196"/>
    <mergeCell ref="AR195:AS195"/>
    <mergeCell ref="AT195:BR195"/>
    <mergeCell ref="AK196:AQ196"/>
    <mergeCell ref="AF195:AJ195"/>
    <mergeCell ref="AK195:AQ195"/>
    <mergeCell ref="G194:J194"/>
    <mergeCell ref="K194:Y194"/>
    <mergeCell ref="Z194:AA194"/>
    <mergeCell ref="AB194:AE194"/>
    <mergeCell ref="AR194:AS194"/>
    <mergeCell ref="AT194:BR194"/>
    <mergeCell ref="AF194:AJ194"/>
    <mergeCell ref="AK194:AQ194"/>
    <mergeCell ref="AT193:BR193"/>
    <mergeCell ref="AR192:AS192"/>
    <mergeCell ref="AT192:BR192"/>
    <mergeCell ref="AR191:AS191"/>
    <mergeCell ref="AT191:BR191"/>
    <mergeCell ref="AF192:AJ192"/>
    <mergeCell ref="AK192:AQ192"/>
    <mergeCell ref="AF193:AJ193"/>
    <mergeCell ref="AK193:AQ193"/>
    <mergeCell ref="K193:Y193"/>
    <mergeCell ref="G192:J192"/>
    <mergeCell ref="K192:Y192"/>
    <mergeCell ref="AF191:AJ191"/>
    <mergeCell ref="AK191:AQ191"/>
    <mergeCell ref="AR193:AS193"/>
    <mergeCell ref="Z191:AA191"/>
    <mergeCell ref="AB191:AE191"/>
    <mergeCell ref="Z192:AA192"/>
    <mergeCell ref="AB192:AE192"/>
    <mergeCell ref="AT190:BR190"/>
    <mergeCell ref="AK189:AQ189"/>
    <mergeCell ref="G190:J190"/>
    <mergeCell ref="K190:AJ190"/>
    <mergeCell ref="AT189:BR189"/>
    <mergeCell ref="C191:C193"/>
    <mergeCell ref="D191:D193"/>
    <mergeCell ref="G191:J191"/>
    <mergeCell ref="K191:Y191"/>
    <mergeCell ref="G193:J193"/>
    <mergeCell ref="K187:Y187"/>
    <mergeCell ref="Z187:AA187"/>
    <mergeCell ref="AB187:AE187"/>
    <mergeCell ref="AK188:AQ188"/>
    <mergeCell ref="AR187:AS187"/>
    <mergeCell ref="AK190:AQ190"/>
    <mergeCell ref="AR190:AS190"/>
    <mergeCell ref="AB188:AE188"/>
    <mergeCell ref="AF188:AJ188"/>
    <mergeCell ref="AF187:AJ187"/>
    <mergeCell ref="AT188:BR188"/>
    <mergeCell ref="Z189:AA189"/>
    <mergeCell ref="AB189:AE189"/>
    <mergeCell ref="AF189:AJ189"/>
    <mergeCell ref="AR189:AS189"/>
    <mergeCell ref="G186:J186"/>
    <mergeCell ref="K186:Y186"/>
    <mergeCell ref="AT187:BR187"/>
    <mergeCell ref="G189:J189"/>
    <mergeCell ref="K189:Y189"/>
    <mergeCell ref="AK187:AQ187"/>
    <mergeCell ref="G188:J188"/>
    <mergeCell ref="K188:Y188"/>
    <mergeCell ref="Z188:AA188"/>
    <mergeCell ref="AR185:AS185"/>
    <mergeCell ref="AT185:BR185"/>
    <mergeCell ref="G187:J187"/>
    <mergeCell ref="AR186:AS186"/>
    <mergeCell ref="AT186:BR186"/>
    <mergeCell ref="AR188:AS188"/>
    <mergeCell ref="Z186:AA186"/>
    <mergeCell ref="AB186:AE186"/>
    <mergeCell ref="AF186:AJ186"/>
    <mergeCell ref="AK186:AQ186"/>
    <mergeCell ref="AR183:AS183"/>
    <mergeCell ref="AT183:BR183"/>
    <mergeCell ref="AF184:AJ184"/>
    <mergeCell ref="AK184:AQ184"/>
    <mergeCell ref="AR184:AS184"/>
    <mergeCell ref="AT184:BR184"/>
    <mergeCell ref="AK183:AQ183"/>
    <mergeCell ref="AF182:AJ182"/>
    <mergeCell ref="AK182:AQ182"/>
    <mergeCell ref="Z185:AA185"/>
    <mergeCell ref="AB185:AE185"/>
    <mergeCell ref="Z184:AA184"/>
    <mergeCell ref="AB184:AE184"/>
    <mergeCell ref="AF185:AJ185"/>
    <mergeCell ref="AK185:AQ185"/>
    <mergeCell ref="AR182:AS182"/>
    <mergeCell ref="AT182:BR182"/>
    <mergeCell ref="AK180:AQ180"/>
    <mergeCell ref="AR180:AS180"/>
    <mergeCell ref="AT180:BR180"/>
    <mergeCell ref="AR181:AS181"/>
    <mergeCell ref="AT181:BR181"/>
    <mergeCell ref="AK181:AQ181"/>
    <mergeCell ref="G180:J180"/>
    <mergeCell ref="K180:Y180"/>
    <mergeCell ref="G181:J181"/>
    <mergeCell ref="K181:Y181"/>
    <mergeCell ref="G185:J185"/>
    <mergeCell ref="K185:Y185"/>
    <mergeCell ref="G183:J183"/>
    <mergeCell ref="K183:Y183"/>
    <mergeCell ref="G184:J184"/>
    <mergeCell ref="K184:Y184"/>
    <mergeCell ref="AT177:BR177"/>
    <mergeCell ref="Z180:AA180"/>
    <mergeCell ref="AB180:AE180"/>
    <mergeCell ref="G182:J182"/>
    <mergeCell ref="K182:Y182"/>
    <mergeCell ref="Z182:AA182"/>
    <mergeCell ref="AB182:AE182"/>
    <mergeCell ref="Z181:AA181"/>
    <mergeCell ref="AB181:AE181"/>
    <mergeCell ref="AF180:AJ180"/>
    <mergeCell ref="G179:J179"/>
    <mergeCell ref="K179:AJ179"/>
    <mergeCell ref="AK179:AQ179"/>
    <mergeCell ref="AR179:AS179"/>
    <mergeCell ref="AF177:AJ177"/>
    <mergeCell ref="AK177:AQ177"/>
    <mergeCell ref="AR177:AS177"/>
    <mergeCell ref="K177:Y177"/>
    <mergeCell ref="Z177:AA177"/>
    <mergeCell ref="AB177:AE177"/>
    <mergeCell ref="G175:J175"/>
    <mergeCell ref="AT179:BR179"/>
    <mergeCell ref="AT178:BR178"/>
    <mergeCell ref="G178:J178"/>
    <mergeCell ref="K178:Y178"/>
    <mergeCell ref="Z178:AA178"/>
    <mergeCell ref="AB178:AE178"/>
    <mergeCell ref="AF178:AJ178"/>
    <mergeCell ref="AK178:AQ178"/>
    <mergeCell ref="AR178:AS178"/>
    <mergeCell ref="AR175:AS175"/>
    <mergeCell ref="AT175:BR175"/>
    <mergeCell ref="AT176:BR176"/>
    <mergeCell ref="AK176:AQ176"/>
    <mergeCell ref="AR176:AS176"/>
    <mergeCell ref="G177:J177"/>
    <mergeCell ref="K175:Y175"/>
    <mergeCell ref="Z175:AA175"/>
    <mergeCell ref="G176:J176"/>
    <mergeCell ref="K176:Y176"/>
    <mergeCell ref="AT174:BR174"/>
    <mergeCell ref="AB173:AE173"/>
    <mergeCell ref="AF173:AJ173"/>
    <mergeCell ref="AK173:AQ173"/>
    <mergeCell ref="AR173:AS173"/>
    <mergeCell ref="AT173:BR173"/>
    <mergeCell ref="AF174:AJ174"/>
    <mergeCell ref="AK174:AQ174"/>
    <mergeCell ref="AB174:AE174"/>
    <mergeCell ref="AR174:AS174"/>
    <mergeCell ref="D173:D176"/>
    <mergeCell ref="G173:J173"/>
    <mergeCell ref="K173:Y173"/>
    <mergeCell ref="Z173:AA173"/>
    <mergeCell ref="G172:J172"/>
    <mergeCell ref="K172:AJ172"/>
    <mergeCell ref="G174:J174"/>
    <mergeCell ref="K174:Y174"/>
    <mergeCell ref="Z174:AA174"/>
    <mergeCell ref="Z176:AA176"/>
    <mergeCell ref="AT171:BR171"/>
    <mergeCell ref="G171:J171"/>
    <mergeCell ref="K171:Y171"/>
    <mergeCell ref="Z171:AA171"/>
    <mergeCell ref="AB171:AE171"/>
    <mergeCell ref="AT172:BR172"/>
    <mergeCell ref="AK172:AQ172"/>
    <mergeCell ref="AR172:AS172"/>
    <mergeCell ref="G169:J169"/>
    <mergeCell ref="K169:Y169"/>
    <mergeCell ref="Z169:AA169"/>
    <mergeCell ref="AB169:AE169"/>
    <mergeCell ref="G170:J170"/>
    <mergeCell ref="K170:Y170"/>
    <mergeCell ref="Z170:AA170"/>
    <mergeCell ref="AB170:AE170"/>
    <mergeCell ref="Z167:AA167"/>
    <mergeCell ref="AB167:AE167"/>
    <mergeCell ref="AF168:AJ168"/>
    <mergeCell ref="AK168:AQ168"/>
    <mergeCell ref="Z168:AA168"/>
    <mergeCell ref="AB168:AE168"/>
    <mergeCell ref="G166:J166"/>
    <mergeCell ref="K166:Y166"/>
    <mergeCell ref="G168:J168"/>
    <mergeCell ref="K168:Y168"/>
    <mergeCell ref="G167:J167"/>
    <mergeCell ref="K167:Y167"/>
    <mergeCell ref="AT165:BR165"/>
    <mergeCell ref="AB166:AE166"/>
    <mergeCell ref="AF166:AJ166"/>
    <mergeCell ref="AK166:AQ166"/>
    <mergeCell ref="AR166:AS166"/>
    <mergeCell ref="AK165:AQ165"/>
    <mergeCell ref="AR165:AS165"/>
    <mergeCell ref="AT166:BR166"/>
    <mergeCell ref="Z166:AA166"/>
    <mergeCell ref="G165:J165"/>
    <mergeCell ref="K165:AJ165"/>
    <mergeCell ref="K163:Y163"/>
    <mergeCell ref="Z163:AA163"/>
    <mergeCell ref="G163:J163"/>
    <mergeCell ref="AF164:AJ164"/>
    <mergeCell ref="AF163:AJ163"/>
    <mergeCell ref="G164:J164"/>
    <mergeCell ref="K164:Y164"/>
    <mergeCell ref="Z164:AA164"/>
    <mergeCell ref="AB164:AE164"/>
    <mergeCell ref="G162:J162"/>
    <mergeCell ref="K162:Y162"/>
    <mergeCell ref="Z162:AA162"/>
    <mergeCell ref="AB162:AE162"/>
    <mergeCell ref="AB161:AE161"/>
    <mergeCell ref="AT164:BR164"/>
    <mergeCell ref="AT163:BR163"/>
    <mergeCell ref="AT162:BR162"/>
    <mergeCell ref="AT161:BR161"/>
    <mergeCell ref="AB163:AE163"/>
    <mergeCell ref="AR161:AS161"/>
    <mergeCell ref="AF162:AJ162"/>
    <mergeCell ref="AK164:AQ164"/>
    <mergeCell ref="AR164:AS164"/>
    <mergeCell ref="AK159:AQ159"/>
    <mergeCell ref="AK163:AQ163"/>
    <mergeCell ref="AR163:AS163"/>
    <mergeCell ref="AK162:AQ162"/>
    <mergeCell ref="AR159:AS159"/>
    <mergeCell ref="AR162:AS162"/>
    <mergeCell ref="AK161:AQ161"/>
    <mergeCell ref="AF157:AJ157"/>
    <mergeCell ref="AK157:AQ157"/>
    <mergeCell ref="AR157:AS157"/>
    <mergeCell ref="AT157:BR157"/>
    <mergeCell ref="AF158:AJ158"/>
    <mergeCell ref="AF160:AJ160"/>
    <mergeCell ref="AK158:AQ158"/>
    <mergeCell ref="AT159:BR159"/>
    <mergeCell ref="AK160:AQ160"/>
    <mergeCell ref="AR160:AS160"/>
    <mergeCell ref="K158:Y158"/>
    <mergeCell ref="Z158:AA158"/>
    <mergeCell ref="AB158:AE158"/>
    <mergeCell ref="AF161:AJ161"/>
    <mergeCell ref="AR158:AS158"/>
    <mergeCell ref="AT158:BR158"/>
    <mergeCell ref="AT160:BR160"/>
    <mergeCell ref="Z159:AA159"/>
    <mergeCell ref="AB159:AE159"/>
    <mergeCell ref="AF159:AJ159"/>
    <mergeCell ref="AT156:BR156"/>
    <mergeCell ref="AK156:AQ156"/>
    <mergeCell ref="AR156:AS156"/>
    <mergeCell ref="G157:J157"/>
    <mergeCell ref="K157:Y157"/>
    <mergeCell ref="G159:J159"/>
    <mergeCell ref="K159:Y159"/>
    <mergeCell ref="Z157:AA157"/>
    <mergeCell ref="AB157:AE157"/>
    <mergeCell ref="G158:J158"/>
    <mergeCell ref="G156:J156"/>
    <mergeCell ref="K156:AJ156"/>
    <mergeCell ref="AB155:AE155"/>
    <mergeCell ref="G161:J161"/>
    <mergeCell ref="K161:Y161"/>
    <mergeCell ref="Z161:AA161"/>
    <mergeCell ref="G160:J160"/>
    <mergeCell ref="K160:Y160"/>
    <mergeCell ref="Z160:AA160"/>
    <mergeCell ref="AB160:AE160"/>
    <mergeCell ref="K154:Y154"/>
    <mergeCell ref="AK155:AQ155"/>
    <mergeCell ref="AF154:AJ154"/>
    <mergeCell ref="AB154:AE154"/>
    <mergeCell ref="G155:J155"/>
    <mergeCell ref="K155:Y155"/>
    <mergeCell ref="Z155:AA155"/>
    <mergeCell ref="G153:J153"/>
    <mergeCell ref="K153:Y153"/>
    <mergeCell ref="Z153:AA153"/>
    <mergeCell ref="AB153:AE153"/>
    <mergeCell ref="AR155:AS155"/>
    <mergeCell ref="AK154:AQ154"/>
    <mergeCell ref="AR154:AS154"/>
    <mergeCell ref="Z154:AA154"/>
    <mergeCell ref="AF155:AJ155"/>
    <mergeCell ref="G154:J154"/>
    <mergeCell ref="AT154:BR154"/>
    <mergeCell ref="AF153:AJ153"/>
    <mergeCell ref="AK153:AQ153"/>
    <mergeCell ref="AR153:AS153"/>
    <mergeCell ref="AT153:BR153"/>
    <mergeCell ref="AF152:AJ152"/>
    <mergeCell ref="AK152:AQ152"/>
    <mergeCell ref="AR152:AS152"/>
    <mergeCell ref="AT152:BR152"/>
    <mergeCell ref="G151:J151"/>
    <mergeCell ref="K151:Y151"/>
    <mergeCell ref="Z151:AA151"/>
    <mergeCell ref="AB151:AE151"/>
    <mergeCell ref="G152:J152"/>
    <mergeCell ref="K152:Y152"/>
    <mergeCell ref="Z152:AA152"/>
    <mergeCell ref="AB152:AE152"/>
    <mergeCell ref="AR150:AS150"/>
    <mergeCell ref="AT150:BR150"/>
    <mergeCell ref="AF151:AJ151"/>
    <mergeCell ref="AK151:AQ151"/>
    <mergeCell ref="AR151:AS151"/>
    <mergeCell ref="AT151:BR151"/>
    <mergeCell ref="AF150:AJ150"/>
    <mergeCell ref="AK150:AQ150"/>
    <mergeCell ref="G150:J150"/>
    <mergeCell ref="K150:Y150"/>
    <mergeCell ref="Z150:AA150"/>
    <mergeCell ref="AB150:AE150"/>
    <mergeCell ref="G149:J149"/>
    <mergeCell ref="Z149:AA149"/>
    <mergeCell ref="AB149:AE149"/>
    <mergeCell ref="K149:Y149"/>
    <mergeCell ref="AT149:BR149"/>
    <mergeCell ref="AT147:BR147"/>
    <mergeCell ref="AR148:AS148"/>
    <mergeCell ref="AT148:BR148"/>
    <mergeCell ref="AR147:AS147"/>
    <mergeCell ref="AK147:AQ147"/>
    <mergeCell ref="AR149:AS149"/>
    <mergeCell ref="Z148:AA148"/>
    <mergeCell ref="AB148:AE148"/>
    <mergeCell ref="AK149:AQ149"/>
    <mergeCell ref="AF149:AJ149"/>
    <mergeCell ref="AF148:AJ148"/>
    <mergeCell ref="AK148:AQ148"/>
    <mergeCell ref="G145:J145"/>
    <mergeCell ref="K148:Y148"/>
    <mergeCell ref="G146:J146"/>
    <mergeCell ref="K146:AJ146"/>
    <mergeCell ref="Z147:AA147"/>
    <mergeCell ref="AB147:AE147"/>
    <mergeCell ref="AF147:AJ147"/>
    <mergeCell ref="G147:J147"/>
    <mergeCell ref="K147:Y147"/>
    <mergeCell ref="G148:J148"/>
    <mergeCell ref="AT142:BR142"/>
    <mergeCell ref="AF145:AJ145"/>
    <mergeCell ref="AT145:BR145"/>
    <mergeCell ref="AT144:BR144"/>
    <mergeCell ref="G144:J144"/>
    <mergeCell ref="AB144:AE144"/>
    <mergeCell ref="AR144:AS144"/>
    <mergeCell ref="AF144:AJ144"/>
    <mergeCell ref="AK144:AQ144"/>
    <mergeCell ref="AB145:AE145"/>
    <mergeCell ref="AR139:AS139"/>
    <mergeCell ref="AR141:AS141"/>
    <mergeCell ref="AT141:BR141"/>
    <mergeCell ref="K144:Y144"/>
    <mergeCell ref="Z144:AA144"/>
    <mergeCell ref="AR143:AS143"/>
    <mergeCell ref="AF143:AJ143"/>
    <mergeCell ref="AB143:AE143"/>
    <mergeCell ref="Z143:AA143"/>
    <mergeCell ref="AK143:AQ143"/>
    <mergeCell ref="K134:Y134"/>
    <mergeCell ref="Z132:AA132"/>
    <mergeCell ref="AF133:AJ133"/>
    <mergeCell ref="AB134:AE134"/>
    <mergeCell ref="AF134:AJ134"/>
    <mergeCell ref="AR142:AS142"/>
    <mergeCell ref="Z142:AA142"/>
    <mergeCell ref="AB142:AE142"/>
    <mergeCell ref="AF142:AJ142"/>
    <mergeCell ref="AK142:AQ142"/>
    <mergeCell ref="G126:J126"/>
    <mergeCell ref="AB132:AE132"/>
    <mergeCell ref="AB126:AE126"/>
    <mergeCell ref="AB127:AE127"/>
    <mergeCell ref="Z127:AA127"/>
    <mergeCell ref="Z131:AA131"/>
    <mergeCell ref="K126:Y126"/>
    <mergeCell ref="Z126:AA126"/>
    <mergeCell ref="Z128:AA128"/>
    <mergeCell ref="G132:J132"/>
    <mergeCell ref="K129:Y129"/>
    <mergeCell ref="Z129:AA129"/>
    <mergeCell ref="AB129:AE129"/>
    <mergeCell ref="AK133:AQ133"/>
    <mergeCell ref="AF132:AJ132"/>
    <mergeCell ref="AK132:AQ132"/>
    <mergeCell ref="Z133:AA133"/>
    <mergeCell ref="AB133:AE133"/>
    <mergeCell ref="AK130:AQ130"/>
    <mergeCell ref="G130:J130"/>
    <mergeCell ref="K131:Y131"/>
    <mergeCell ref="G129:J129"/>
    <mergeCell ref="G128:J128"/>
    <mergeCell ref="AB128:AE128"/>
    <mergeCell ref="AK129:AQ129"/>
    <mergeCell ref="AK128:AQ128"/>
    <mergeCell ref="K128:Y128"/>
    <mergeCell ref="AF129:AJ129"/>
    <mergeCell ref="AF128:AJ128"/>
    <mergeCell ref="G135:J135"/>
    <mergeCell ref="K135:Y135"/>
    <mergeCell ref="K132:Y132"/>
    <mergeCell ref="G134:J134"/>
    <mergeCell ref="K130:AJ130"/>
    <mergeCell ref="AB131:AE131"/>
    <mergeCell ref="G131:J131"/>
    <mergeCell ref="AF131:AJ131"/>
    <mergeCell ref="AB135:AE135"/>
    <mergeCell ref="G133:J133"/>
    <mergeCell ref="G285:I285"/>
    <mergeCell ref="Z252:AA252"/>
    <mergeCell ref="AB252:AE252"/>
    <mergeCell ref="Z136:AA136"/>
    <mergeCell ref="Z251:AA251"/>
    <mergeCell ref="K141:Y141"/>
    <mergeCell ref="Z145:AA145"/>
    <mergeCell ref="K145:Y145"/>
    <mergeCell ref="K251:Y251"/>
    <mergeCell ref="Z248:AA248"/>
    <mergeCell ref="J287:Y289"/>
    <mergeCell ref="G259:J259"/>
    <mergeCell ref="K256:Y256"/>
    <mergeCell ref="G253:J253"/>
    <mergeCell ref="K225:Y225"/>
    <mergeCell ref="G236:J236"/>
    <mergeCell ref="K236:Y236"/>
    <mergeCell ref="K238:Y238"/>
    <mergeCell ref="G241:J241"/>
    <mergeCell ref="K252:Y252"/>
    <mergeCell ref="K253:Y253"/>
    <mergeCell ref="AF170:AJ170"/>
    <mergeCell ref="AK170:AQ170"/>
    <mergeCell ref="AF175:AJ175"/>
    <mergeCell ref="AK175:AQ175"/>
    <mergeCell ref="AF176:AJ176"/>
    <mergeCell ref="AB175:AE175"/>
    <mergeCell ref="AB176:AE176"/>
    <mergeCell ref="AB183:AE183"/>
    <mergeCell ref="AF183:AJ183"/>
    <mergeCell ref="I294:Y294"/>
    <mergeCell ref="K257:Y257"/>
    <mergeCell ref="Z257:AA257"/>
    <mergeCell ref="K248:Y248"/>
    <mergeCell ref="G287:I289"/>
    <mergeCell ref="K249:Y249"/>
    <mergeCell ref="G251:J251"/>
    <mergeCell ref="Z293:AF293"/>
    <mergeCell ref="G293:H293"/>
    <mergeCell ref="I293:Y293"/>
    <mergeCell ref="K262:AJ262"/>
    <mergeCell ref="K255:Y255"/>
    <mergeCell ref="AB140:AE140"/>
    <mergeCell ref="Z139:AA139"/>
    <mergeCell ref="AB248:AE248"/>
    <mergeCell ref="Z141:AA141"/>
    <mergeCell ref="AF181:AJ181"/>
    <mergeCell ref="Z183:AA183"/>
    <mergeCell ref="Z249:AA249"/>
    <mergeCell ref="AB251:AE251"/>
    <mergeCell ref="AB139:AE139"/>
    <mergeCell ref="K142:Y142"/>
    <mergeCell ref="AF140:AJ140"/>
    <mergeCell ref="K247:Y247"/>
    <mergeCell ref="G137:J137"/>
    <mergeCell ref="Z138:AA138"/>
    <mergeCell ref="AB138:AE138"/>
    <mergeCell ref="Z247:AA247"/>
    <mergeCell ref="G141:J141"/>
    <mergeCell ref="AF139:AJ139"/>
    <mergeCell ref="Z140:AA140"/>
    <mergeCell ref="AR140:AS140"/>
    <mergeCell ref="G143:J143"/>
    <mergeCell ref="K143:Y143"/>
    <mergeCell ref="G142:J142"/>
    <mergeCell ref="AB141:AE141"/>
    <mergeCell ref="AF141:AJ141"/>
    <mergeCell ref="AT133:BR133"/>
    <mergeCell ref="AT137:BR137"/>
    <mergeCell ref="AT135:BR135"/>
    <mergeCell ref="G140:J140"/>
    <mergeCell ref="K140:Y140"/>
    <mergeCell ref="K137:AJ137"/>
    <mergeCell ref="K139:Y139"/>
    <mergeCell ref="AF138:AJ138"/>
    <mergeCell ref="AR137:AS137"/>
    <mergeCell ref="G139:J139"/>
    <mergeCell ref="AF136:AJ136"/>
    <mergeCell ref="AS294:AT294"/>
    <mergeCell ref="AT155:BR155"/>
    <mergeCell ref="AK140:AQ140"/>
    <mergeCell ref="AT134:BR134"/>
    <mergeCell ref="AK131:AQ131"/>
    <mergeCell ref="AT139:BR139"/>
    <mergeCell ref="AK138:AQ138"/>
    <mergeCell ref="AU294:AV294"/>
    <mergeCell ref="AK136:AQ136"/>
    <mergeCell ref="AT120:BR120"/>
    <mergeCell ref="AK119:AQ119"/>
    <mergeCell ref="AK141:AQ141"/>
    <mergeCell ref="AT140:BR140"/>
    <mergeCell ref="BK287:BN287"/>
    <mergeCell ref="AW289:AX289"/>
    <mergeCell ref="AR130:AS130"/>
    <mergeCell ref="AR138:AS138"/>
    <mergeCell ref="AK139:AQ139"/>
    <mergeCell ref="AT138:BR138"/>
    <mergeCell ref="AW293:AX293"/>
    <mergeCell ref="AO293:AP293"/>
    <mergeCell ref="AK137:AQ137"/>
    <mergeCell ref="AT130:BR130"/>
    <mergeCell ref="AQ294:AR294"/>
    <mergeCell ref="BC293:BD293"/>
    <mergeCell ref="AJ294:AL294"/>
    <mergeCell ref="AM294:AN294"/>
    <mergeCell ref="AR136:AS136"/>
    <mergeCell ref="AK135:AQ135"/>
    <mergeCell ref="AT123:BR123"/>
    <mergeCell ref="AT117:BR117"/>
    <mergeCell ref="AF122:AJ122"/>
    <mergeCell ref="AK118:AQ118"/>
    <mergeCell ref="AR122:AS122"/>
    <mergeCell ref="AR121:AS121"/>
    <mergeCell ref="AR120:AS120"/>
    <mergeCell ref="AT122:BR122"/>
    <mergeCell ref="AK120:AQ120"/>
    <mergeCell ref="AT119:BR119"/>
    <mergeCell ref="K125:Y125"/>
    <mergeCell ref="Z125:AA125"/>
    <mergeCell ref="BM92:BR92"/>
    <mergeCell ref="BK91:BL91"/>
    <mergeCell ref="AY92:BD92"/>
    <mergeCell ref="BA62:BD62"/>
    <mergeCell ref="AN62:AT62"/>
    <mergeCell ref="BK93:BL93"/>
    <mergeCell ref="BK92:BL92"/>
    <mergeCell ref="AU106:BR108"/>
    <mergeCell ref="AE62:AL62"/>
    <mergeCell ref="AU62:AZ62"/>
    <mergeCell ref="BM87:BR87"/>
    <mergeCell ref="BM88:BR88"/>
    <mergeCell ref="BM75:BR75"/>
    <mergeCell ref="AY94:BA94"/>
    <mergeCell ref="BE90:BJ90"/>
    <mergeCell ref="BM89:BR89"/>
    <mergeCell ref="BK88:BL88"/>
    <mergeCell ref="BM91:BR91"/>
    <mergeCell ref="AB95:BR95"/>
    <mergeCell ref="BB94:BJ94"/>
    <mergeCell ref="AY101:BA101"/>
    <mergeCell ref="AA89:AH89"/>
    <mergeCell ref="AY90:BD90"/>
    <mergeCell ref="G65:H65"/>
    <mergeCell ref="I65:U65"/>
    <mergeCell ref="V65:AA65"/>
    <mergeCell ref="G101:I101"/>
    <mergeCell ref="V91:Z91"/>
    <mergeCell ref="J94:U94"/>
    <mergeCell ref="V92:Z92"/>
    <mergeCell ref="V94:AX94"/>
    <mergeCell ref="G125:J125"/>
    <mergeCell ref="AB125:AE125"/>
    <mergeCell ref="G62:H62"/>
    <mergeCell ref="I62:AA62"/>
    <mergeCell ref="G71:H71"/>
    <mergeCell ref="AT114:BR115"/>
    <mergeCell ref="AR115:AS115"/>
    <mergeCell ref="V88:Z88"/>
    <mergeCell ref="BE88:BJ88"/>
    <mergeCell ref="AR116:AS116"/>
    <mergeCell ref="BM59:BR59"/>
    <mergeCell ref="D125:D127"/>
    <mergeCell ref="G121:J121"/>
    <mergeCell ref="AF125:AJ125"/>
    <mergeCell ref="AF121:AJ121"/>
    <mergeCell ref="K127:Y127"/>
    <mergeCell ref="AF127:AJ127"/>
    <mergeCell ref="G127:J127"/>
    <mergeCell ref="BA53:BC53"/>
    <mergeCell ref="BD53:BF53"/>
    <mergeCell ref="J100:Q100"/>
    <mergeCell ref="G99:BR99"/>
    <mergeCell ref="G116:J116"/>
    <mergeCell ref="K116:AJ116"/>
    <mergeCell ref="AI88:AX88"/>
    <mergeCell ref="AI91:AX91"/>
    <mergeCell ref="AY88:BD88"/>
    <mergeCell ref="V89:Z89"/>
    <mergeCell ref="V90:Z90"/>
    <mergeCell ref="J76:BL76"/>
    <mergeCell ref="Q53:S53"/>
    <mergeCell ref="BK90:BL90"/>
    <mergeCell ref="AY85:BD86"/>
    <mergeCell ref="BE85:BR85"/>
    <mergeCell ref="BE89:BJ89"/>
    <mergeCell ref="AI89:AX89"/>
    <mergeCell ref="AY89:BD89"/>
    <mergeCell ref="AF100:AL100"/>
    <mergeCell ref="BE92:BJ92"/>
    <mergeCell ref="C87:C93"/>
    <mergeCell ref="D87:D93"/>
    <mergeCell ref="AA93:AH93"/>
    <mergeCell ref="AI90:AX90"/>
    <mergeCell ref="G91:I91"/>
    <mergeCell ref="V93:Z93"/>
    <mergeCell ref="AI92:AX92"/>
    <mergeCell ref="G90:I90"/>
    <mergeCell ref="AY93:BD93"/>
    <mergeCell ref="AY91:BD91"/>
    <mergeCell ref="BE93:BJ93"/>
    <mergeCell ref="BM93:BR93"/>
    <mergeCell ref="AA92:AH92"/>
    <mergeCell ref="AA91:AH91"/>
    <mergeCell ref="G114:J115"/>
    <mergeCell ref="G112:BR112"/>
    <mergeCell ref="AR114:AS114"/>
    <mergeCell ref="Z114:AA115"/>
    <mergeCell ref="AB114:AE115"/>
    <mergeCell ref="AF114:AJ114"/>
    <mergeCell ref="K114:Y115"/>
    <mergeCell ref="AK114:AQ114"/>
    <mergeCell ref="AK115:AQ115"/>
    <mergeCell ref="G113:BR113"/>
    <mergeCell ref="AT125:BR125"/>
    <mergeCell ref="AR125:AS125"/>
    <mergeCell ref="AR126:AS126"/>
    <mergeCell ref="AL106:AO108"/>
    <mergeCell ref="AR119:AS119"/>
    <mergeCell ref="AR123:AS123"/>
    <mergeCell ref="AR118:AS118"/>
    <mergeCell ref="AT121:BR121"/>
    <mergeCell ref="AT124:BR124"/>
    <mergeCell ref="AK117:AQ117"/>
    <mergeCell ref="AT118:BR118"/>
    <mergeCell ref="AG106:AK108"/>
    <mergeCell ref="X106:AB108"/>
    <mergeCell ref="AF115:AJ115"/>
    <mergeCell ref="K119:Y119"/>
    <mergeCell ref="Z121:AA121"/>
    <mergeCell ref="AF117:AJ117"/>
    <mergeCell ref="U106:W108"/>
    <mergeCell ref="J107:N107"/>
    <mergeCell ref="AK116:AQ116"/>
    <mergeCell ref="AB136:AE136"/>
    <mergeCell ref="G117:J117"/>
    <mergeCell ref="K117:Y117"/>
    <mergeCell ref="Z117:AA117"/>
    <mergeCell ref="G123:J123"/>
    <mergeCell ref="G124:J124"/>
    <mergeCell ref="K123:Y123"/>
    <mergeCell ref="AB124:AE124"/>
    <mergeCell ref="AB123:AE123"/>
    <mergeCell ref="AB121:AE121"/>
    <mergeCell ref="Z122:AA122"/>
    <mergeCell ref="G118:J118"/>
    <mergeCell ref="K118:AJ118"/>
    <mergeCell ref="G136:J136"/>
    <mergeCell ref="G138:J138"/>
    <mergeCell ref="K138:Y138"/>
    <mergeCell ref="Z123:AA123"/>
    <mergeCell ref="K124:Y124"/>
    <mergeCell ref="Z124:AA124"/>
    <mergeCell ref="AF135:AJ135"/>
    <mergeCell ref="AC106:AF108"/>
    <mergeCell ref="AC101:AE101"/>
    <mergeCell ref="AC100:AE100"/>
    <mergeCell ref="K136:Y136"/>
    <mergeCell ref="Z135:AA135"/>
    <mergeCell ref="Z134:AA134"/>
    <mergeCell ref="K133:Y133"/>
    <mergeCell ref="AF120:AJ120"/>
    <mergeCell ref="AF126:AJ126"/>
    <mergeCell ref="K122:Y122"/>
    <mergeCell ref="BM33:BR33"/>
    <mergeCell ref="BM34:BR34"/>
    <mergeCell ref="K30:BR30"/>
    <mergeCell ref="AJ48:AM48"/>
    <mergeCell ref="AY48:BE48"/>
    <mergeCell ref="AR127:AS127"/>
    <mergeCell ref="AZ49:BE49"/>
    <mergeCell ref="AR49:AW49"/>
    <mergeCell ref="AX49:AY49"/>
    <mergeCell ref="BF49:BG49"/>
    <mergeCell ref="O16:BR18"/>
    <mergeCell ref="G28:I28"/>
    <mergeCell ref="K28:BR28"/>
    <mergeCell ref="K27:BR27"/>
    <mergeCell ref="G16:I16"/>
    <mergeCell ref="AL52:BF52"/>
    <mergeCell ref="G29:I29"/>
    <mergeCell ref="K29:BR29"/>
    <mergeCell ref="AV48:AX48"/>
    <mergeCell ref="G30:I30"/>
    <mergeCell ref="K16:M16"/>
    <mergeCell ref="G10:I10"/>
    <mergeCell ref="K10:M10"/>
    <mergeCell ref="O10:BR11"/>
    <mergeCell ref="G27:I27"/>
    <mergeCell ref="G22:BR22"/>
    <mergeCell ref="O13:BR14"/>
    <mergeCell ref="G26:I26"/>
    <mergeCell ref="G20:BR20"/>
    <mergeCell ref="K26:BR26"/>
    <mergeCell ref="AM36:BN36"/>
    <mergeCell ref="K24:BR24"/>
    <mergeCell ref="G13:I13"/>
    <mergeCell ref="K13:M13"/>
    <mergeCell ref="G24:I24"/>
    <mergeCell ref="AR45:AZ45"/>
    <mergeCell ref="I41:Z41"/>
    <mergeCell ref="BD42:BE42"/>
    <mergeCell ref="AX42:BC42"/>
    <mergeCell ref="BA45:BB45"/>
    <mergeCell ref="AG49:AH49"/>
    <mergeCell ref="V3:BC3"/>
    <mergeCell ref="V4:BC4"/>
    <mergeCell ref="V5:BC5"/>
    <mergeCell ref="AG41:AH41"/>
    <mergeCell ref="AI41:AM41"/>
    <mergeCell ref="AM37:BN37"/>
    <mergeCell ref="AA41:AB41"/>
    <mergeCell ref="G42:Z42"/>
    <mergeCell ref="AP49:AQ49"/>
    <mergeCell ref="G41:H41"/>
    <mergeCell ref="BF48:BR48"/>
    <mergeCell ref="AN48:AP48"/>
    <mergeCell ref="AQ48:AU48"/>
    <mergeCell ref="AG48:AI48"/>
    <mergeCell ref="AG42:AH42"/>
    <mergeCell ref="I47:AA47"/>
    <mergeCell ref="BL41:BM41"/>
    <mergeCell ref="AZ41:BC41"/>
    <mergeCell ref="AA42:AF42"/>
    <mergeCell ref="AT116:BR116"/>
    <mergeCell ref="AK134:AQ134"/>
    <mergeCell ref="AB122:AE122"/>
    <mergeCell ref="G122:J122"/>
    <mergeCell ref="AT131:BR131"/>
    <mergeCell ref="AT129:BR129"/>
    <mergeCell ref="AB117:AE117"/>
    <mergeCell ref="AR117:AS117"/>
    <mergeCell ref="AR128:AS128"/>
    <mergeCell ref="AK121:AQ121"/>
    <mergeCell ref="BN49:BO49"/>
    <mergeCell ref="BH49:BM49"/>
    <mergeCell ref="BP49:BR49"/>
    <mergeCell ref="AC41:AF41"/>
    <mergeCell ref="AX41:AY41"/>
    <mergeCell ref="BF41:BG41"/>
    <mergeCell ref="BH41:BK41"/>
    <mergeCell ref="I45:AO45"/>
    <mergeCell ref="BA46:BE46"/>
    <mergeCell ref="AI42:AM42"/>
    <mergeCell ref="BN41:BR41"/>
    <mergeCell ref="BD41:BE41"/>
    <mergeCell ref="AN41:AO41"/>
    <mergeCell ref="AU287:AX287"/>
    <mergeCell ref="AQ287:AT287"/>
    <mergeCell ref="BN42:BR42"/>
    <mergeCell ref="AN42:AW42"/>
    <mergeCell ref="AY287:BB287"/>
    <mergeCell ref="AT143:BR143"/>
    <mergeCell ref="AR134:AS134"/>
    <mergeCell ref="AQ289:AR289"/>
    <mergeCell ref="AM288:AN288"/>
    <mergeCell ref="AY289:AZ289"/>
    <mergeCell ref="AW288:AX288"/>
    <mergeCell ref="AS289:AT289"/>
    <mergeCell ref="AO288:AP288"/>
    <mergeCell ref="AQ288:AR288"/>
    <mergeCell ref="AU288:AV288"/>
    <mergeCell ref="AF124:AJ124"/>
    <mergeCell ref="AK124:AQ124"/>
    <mergeCell ref="AF123:AJ123"/>
    <mergeCell ref="AK123:AQ123"/>
    <mergeCell ref="AK127:AQ127"/>
    <mergeCell ref="AK122:AQ122"/>
    <mergeCell ref="AK125:AQ125"/>
    <mergeCell ref="AK126:AQ126"/>
    <mergeCell ref="AK145:AQ145"/>
    <mergeCell ref="AK256:AQ256"/>
    <mergeCell ref="AR268:AS268"/>
    <mergeCell ref="AR132:AS132"/>
    <mergeCell ref="AJ285:AL285"/>
    <mergeCell ref="AK247:AQ247"/>
    <mergeCell ref="AK146:AQ146"/>
    <mergeCell ref="AR146:AS146"/>
    <mergeCell ref="AR145:AS145"/>
    <mergeCell ref="AF249:AJ249"/>
    <mergeCell ref="AM290:AN290"/>
    <mergeCell ref="AQ291:AR291"/>
    <mergeCell ref="AM292:AN292"/>
    <mergeCell ref="AQ290:AR290"/>
    <mergeCell ref="AJ290:AL290"/>
    <mergeCell ref="AR124:AS124"/>
    <mergeCell ref="AK258:AQ258"/>
    <mergeCell ref="AK257:AQ257"/>
    <mergeCell ref="AK268:AQ268"/>
    <mergeCell ref="AK262:AQ262"/>
    <mergeCell ref="K121:Y121"/>
    <mergeCell ref="AM293:AN293"/>
    <mergeCell ref="Z289:AF289"/>
    <mergeCell ref="Z290:AF290"/>
    <mergeCell ref="AG291:AI291"/>
    <mergeCell ref="AG292:AI292"/>
    <mergeCell ref="AM291:AN291"/>
    <mergeCell ref="AJ292:AL292"/>
    <mergeCell ref="Z291:AF291"/>
    <mergeCell ref="AK259:AQ259"/>
    <mergeCell ref="C72:C80"/>
    <mergeCell ref="D72:D80"/>
    <mergeCell ref="G72:I72"/>
    <mergeCell ref="J72:BL72"/>
    <mergeCell ref="G73:I73"/>
    <mergeCell ref="J73:BL73"/>
    <mergeCell ref="G74:I74"/>
    <mergeCell ref="G77:I77"/>
    <mergeCell ref="J77:BL77"/>
    <mergeCell ref="AR129:AS129"/>
    <mergeCell ref="AT128:BR128"/>
    <mergeCell ref="AT127:BR127"/>
    <mergeCell ref="AT126:BR126"/>
    <mergeCell ref="BE86:BJ86"/>
    <mergeCell ref="AG293:AI293"/>
    <mergeCell ref="AO292:AP292"/>
    <mergeCell ref="AO290:AP290"/>
    <mergeCell ref="AF257:AJ257"/>
    <mergeCell ref="AF285:AI285"/>
    <mergeCell ref="AU280:BR280"/>
    <mergeCell ref="BG288:BH288"/>
    <mergeCell ref="AW290:AX290"/>
    <mergeCell ref="AY290:AZ290"/>
    <mergeCell ref="BA290:BB290"/>
    <mergeCell ref="AR131:AS131"/>
    <mergeCell ref="AT132:BR132"/>
    <mergeCell ref="AT136:BR136"/>
    <mergeCell ref="AR135:AS135"/>
    <mergeCell ref="AR133:AS133"/>
    <mergeCell ref="AJ291:AL291"/>
    <mergeCell ref="AW291:AX291"/>
    <mergeCell ref="AU291:AV291"/>
    <mergeCell ref="AO291:AP291"/>
    <mergeCell ref="AS291:AT291"/>
    <mergeCell ref="AT146:BR146"/>
    <mergeCell ref="BM290:BN290"/>
    <mergeCell ref="BQ289:BR289"/>
    <mergeCell ref="BD285:BO285"/>
    <mergeCell ref="BP285:BR285"/>
    <mergeCell ref="G295:H295"/>
    <mergeCell ref="I295:Y295"/>
    <mergeCell ref="G296:H296"/>
    <mergeCell ref="I296:Y296"/>
    <mergeCell ref="AJ293:AL293"/>
    <mergeCell ref="G292:H292"/>
    <mergeCell ref="I292:Y292"/>
    <mergeCell ref="Z292:AF292"/>
    <mergeCell ref="Z294:AF294"/>
    <mergeCell ref="G294:H294"/>
    <mergeCell ref="AC285:AE285"/>
    <mergeCell ref="J285:AB285"/>
    <mergeCell ref="Z287:AI288"/>
    <mergeCell ref="C290:C309"/>
    <mergeCell ref="D290:D309"/>
    <mergeCell ref="G290:H290"/>
    <mergeCell ref="I290:Y290"/>
    <mergeCell ref="G291:H291"/>
    <mergeCell ref="I291:Y291"/>
    <mergeCell ref="AG297:AI297"/>
    <mergeCell ref="AT262:BR262"/>
    <mergeCell ref="AJ287:AL288"/>
    <mergeCell ref="BI258:BM258"/>
    <mergeCell ref="BN258:BR258"/>
    <mergeCell ref="BG287:BJ287"/>
    <mergeCell ref="BC287:BF287"/>
    <mergeCell ref="AR262:AS262"/>
    <mergeCell ref="AK260:AQ260"/>
    <mergeCell ref="AM285:AT285"/>
    <mergeCell ref="AS288:AT288"/>
    <mergeCell ref="AT251:BR251"/>
    <mergeCell ref="AR249:AS249"/>
    <mergeCell ref="AT249:BR249"/>
    <mergeCell ref="AR250:AS250"/>
    <mergeCell ref="AT250:BR250"/>
    <mergeCell ref="AR251:AS251"/>
    <mergeCell ref="D246:D248"/>
    <mergeCell ref="AK252:AQ252"/>
    <mergeCell ref="AF253:AJ253"/>
    <mergeCell ref="AK253:AQ253"/>
    <mergeCell ref="AK251:AQ251"/>
    <mergeCell ref="BD258:BH258"/>
    <mergeCell ref="Z256:AA256"/>
    <mergeCell ref="Z253:AA253"/>
    <mergeCell ref="AB253:AE253"/>
    <mergeCell ref="AF252:AJ252"/>
    <mergeCell ref="C249:C251"/>
    <mergeCell ref="D249:D251"/>
    <mergeCell ref="G249:J249"/>
    <mergeCell ref="G257:J257"/>
    <mergeCell ref="C235:C237"/>
    <mergeCell ref="G252:J252"/>
    <mergeCell ref="G248:J248"/>
    <mergeCell ref="G239:J239"/>
    <mergeCell ref="C246:C248"/>
    <mergeCell ref="G255:J255"/>
    <mergeCell ref="AT170:BR170"/>
    <mergeCell ref="AF248:AJ248"/>
    <mergeCell ref="AB249:AE249"/>
    <mergeCell ref="AF251:AJ251"/>
    <mergeCell ref="AB247:AE247"/>
    <mergeCell ref="AF247:AJ247"/>
    <mergeCell ref="AR170:AS170"/>
    <mergeCell ref="AF171:AJ171"/>
    <mergeCell ref="AK171:AQ171"/>
    <mergeCell ref="AR171:AS171"/>
    <mergeCell ref="AT169:BR169"/>
    <mergeCell ref="AR167:AS167"/>
    <mergeCell ref="AF167:AJ167"/>
    <mergeCell ref="AK167:AQ167"/>
    <mergeCell ref="AR169:AS169"/>
    <mergeCell ref="AK169:AQ169"/>
    <mergeCell ref="AF169:AJ169"/>
    <mergeCell ref="AT167:BR167"/>
    <mergeCell ref="AR168:AS168"/>
    <mergeCell ref="AT168:BR168"/>
    <mergeCell ref="C218:C225"/>
    <mergeCell ref="D218:D225"/>
    <mergeCell ref="G218:J218"/>
    <mergeCell ref="G221:J221"/>
    <mergeCell ref="G222:J222"/>
    <mergeCell ref="G223:J223"/>
    <mergeCell ref="G224:J224"/>
    <mergeCell ref="G225:J225"/>
    <mergeCell ref="D133:D134"/>
    <mergeCell ref="C147:C150"/>
    <mergeCell ref="C119:C124"/>
    <mergeCell ref="D119:D124"/>
    <mergeCell ref="C125:C127"/>
    <mergeCell ref="D147:D150"/>
    <mergeCell ref="C131:C132"/>
    <mergeCell ref="D131:D132"/>
    <mergeCell ref="C138:C142"/>
    <mergeCell ref="D138:D142"/>
    <mergeCell ref="B119:B127"/>
    <mergeCell ref="B131:B134"/>
    <mergeCell ref="B138:B142"/>
    <mergeCell ref="B147:B150"/>
    <mergeCell ref="C173:C176"/>
    <mergeCell ref="B198:B204"/>
    <mergeCell ref="C198:C204"/>
    <mergeCell ref="C133:C134"/>
    <mergeCell ref="C157:C161"/>
    <mergeCell ref="C166:C168"/>
    <mergeCell ref="D198:D204"/>
    <mergeCell ref="B157:B161"/>
    <mergeCell ref="B191:B193"/>
    <mergeCell ref="B166:B168"/>
    <mergeCell ref="B173:B176"/>
    <mergeCell ref="D157:D161"/>
    <mergeCell ref="D166:D168"/>
    <mergeCell ref="D180:D187"/>
    <mergeCell ref="B180:B187"/>
    <mergeCell ref="C180:C187"/>
    <mergeCell ref="B229:B231"/>
    <mergeCell ref="B235:B241"/>
    <mergeCell ref="G247:J247"/>
    <mergeCell ref="B208:B214"/>
    <mergeCell ref="B218:B225"/>
    <mergeCell ref="C208:C214"/>
    <mergeCell ref="D208:D214"/>
    <mergeCell ref="G208:J208"/>
    <mergeCell ref="B246:B251"/>
    <mergeCell ref="D235:D237"/>
    <mergeCell ref="Z225:AA225"/>
    <mergeCell ref="Z224:AA224"/>
    <mergeCell ref="G228:J228"/>
    <mergeCell ref="K228:AJ228"/>
    <mergeCell ref="AF227:AJ227"/>
    <mergeCell ref="AF225:AJ225"/>
    <mergeCell ref="AF224:AJ224"/>
    <mergeCell ref="Z226:AA226"/>
    <mergeCell ref="K226:Y226"/>
    <mergeCell ref="B263:B268"/>
    <mergeCell ref="AU281:BR281"/>
    <mergeCell ref="K260:Y260"/>
    <mergeCell ref="Z260:AA260"/>
    <mergeCell ref="AB260:AE260"/>
    <mergeCell ref="AT260:BR260"/>
    <mergeCell ref="AF260:AJ260"/>
    <mergeCell ref="AR260:AS260"/>
    <mergeCell ref="G262:J262"/>
    <mergeCell ref="K261:Y261"/>
    <mergeCell ref="BI295:BJ295"/>
    <mergeCell ref="BC288:BD288"/>
    <mergeCell ref="BO289:BP289"/>
    <mergeCell ref="BO287:BR287"/>
    <mergeCell ref="BO288:BP288"/>
    <mergeCell ref="BM288:BN288"/>
    <mergeCell ref="BQ288:BR288"/>
    <mergeCell ref="BE289:BF289"/>
    <mergeCell ref="BK289:BL289"/>
    <mergeCell ref="BE293:BF293"/>
    <mergeCell ref="BK294:BL294"/>
    <mergeCell ref="BI289:BJ289"/>
    <mergeCell ref="BI291:BJ291"/>
    <mergeCell ref="BG289:BH289"/>
    <mergeCell ref="BI293:BJ293"/>
    <mergeCell ref="BG292:BH292"/>
    <mergeCell ref="BK290:BL290"/>
    <mergeCell ref="BG293:BH293"/>
    <mergeCell ref="BQ295:BR295"/>
    <mergeCell ref="BO295:BP295"/>
    <mergeCell ref="BK293:BL293"/>
    <mergeCell ref="BO293:BP293"/>
    <mergeCell ref="BG291:BH291"/>
    <mergeCell ref="BQ294:BR294"/>
    <mergeCell ref="BM294:BN294"/>
    <mergeCell ref="BO294:BP294"/>
    <mergeCell ref="BQ293:BR293"/>
    <mergeCell ref="BG295:BH295"/>
    <mergeCell ref="AO294:AP294"/>
    <mergeCell ref="Z296:AF296"/>
    <mergeCell ref="AG296:AI296"/>
    <mergeCell ref="AJ296:AL296"/>
    <mergeCell ref="AM296:AN296"/>
    <mergeCell ref="AO295:AP295"/>
    <mergeCell ref="AG294:AI294"/>
    <mergeCell ref="Z295:AF295"/>
    <mergeCell ref="AG295:AI295"/>
    <mergeCell ref="AJ295:AL295"/>
    <mergeCell ref="AW294:AX294"/>
    <mergeCell ref="AY294:AZ294"/>
    <mergeCell ref="BG294:BH294"/>
    <mergeCell ref="BI294:BJ294"/>
    <mergeCell ref="BA294:BB294"/>
    <mergeCell ref="BC294:BD294"/>
    <mergeCell ref="BE294:BF294"/>
    <mergeCell ref="AM295:AN295"/>
    <mergeCell ref="BA296:BB296"/>
    <mergeCell ref="BM296:BN296"/>
    <mergeCell ref="AW295:AX295"/>
    <mergeCell ref="AY295:AZ295"/>
    <mergeCell ref="BM295:BN295"/>
    <mergeCell ref="AS295:AT295"/>
    <mergeCell ref="AU295:AV295"/>
    <mergeCell ref="AQ295:AR295"/>
    <mergeCell ref="BK295:BL295"/>
    <mergeCell ref="BC295:BD295"/>
    <mergeCell ref="BE295:BF295"/>
    <mergeCell ref="AW296:AX296"/>
    <mergeCell ref="AU296:AV296"/>
    <mergeCell ref="AY296:AZ296"/>
    <mergeCell ref="BA295:BB295"/>
    <mergeCell ref="AW297:AX297"/>
    <mergeCell ref="AY297:AZ297"/>
    <mergeCell ref="AS296:AT296"/>
    <mergeCell ref="AO297:AP297"/>
    <mergeCell ref="AQ297:AR297"/>
    <mergeCell ref="AS297:AT297"/>
    <mergeCell ref="AU297:AV297"/>
    <mergeCell ref="BO296:BP296"/>
    <mergeCell ref="BQ296:BR296"/>
    <mergeCell ref="BC296:BD296"/>
    <mergeCell ref="BE296:BF296"/>
    <mergeCell ref="BG296:BH296"/>
    <mergeCell ref="BI296:BJ296"/>
    <mergeCell ref="BK296:BL296"/>
    <mergeCell ref="AM297:AN297"/>
    <mergeCell ref="AO296:AP296"/>
    <mergeCell ref="AQ296:AR296"/>
    <mergeCell ref="G298:H298"/>
    <mergeCell ref="I298:Y298"/>
    <mergeCell ref="Z298:AF298"/>
    <mergeCell ref="AG298:AI298"/>
    <mergeCell ref="AJ298:AL298"/>
    <mergeCell ref="AM298:AN298"/>
    <mergeCell ref="BA297:BB297"/>
    <mergeCell ref="BC297:BD297"/>
    <mergeCell ref="BE297:BF297"/>
    <mergeCell ref="BQ297:BR297"/>
    <mergeCell ref="BO297:BP297"/>
    <mergeCell ref="G297:H297"/>
    <mergeCell ref="I297:Y297"/>
    <mergeCell ref="Z297:AF297"/>
    <mergeCell ref="AJ297:AL297"/>
    <mergeCell ref="BM297:BN297"/>
    <mergeCell ref="BG297:BH297"/>
    <mergeCell ref="BI297:BJ297"/>
    <mergeCell ref="BK297:BL297"/>
    <mergeCell ref="BA298:BB298"/>
    <mergeCell ref="AO298:AP298"/>
    <mergeCell ref="AQ298:AR298"/>
    <mergeCell ref="AS298:AT298"/>
    <mergeCell ref="AU298:AV298"/>
    <mergeCell ref="AW298:AX298"/>
    <mergeCell ref="AY298:AZ298"/>
    <mergeCell ref="AJ299:AL299"/>
    <mergeCell ref="AM299:AN299"/>
    <mergeCell ref="AO299:AP299"/>
    <mergeCell ref="G299:H299"/>
    <mergeCell ref="I299:Y299"/>
    <mergeCell ref="Z299:AF299"/>
    <mergeCell ref="AG299:AI299"/>
    <mergeCell ref="BI300:BJ300"/>
    <mergeCell ref="BQ298:BR298"/>
    <mergeCell ref="BC298:BD298"/>
    <mergeCell ref="BE298:BF298"/>
    <mergeCell ref="BG298:BH298"/>
    <mergeCell ref="BI298:BJ298"/>
    <mergeCell ref="BK298:BL298"/>
    <mergeCell ref="BM298:BN298"/>
    <mergeCell ref="BO298:BP298"/>
    <mergeCell ref="BM299:BN299"/>
    <mergeCell ref="BA299:BB299"/>
    <mergeCell ref="BC299:BD299"/>
    <mergeCell ref="BE299:BF299"/>
    <mergeCell ref="BG299:BH299"/>
    <mergeCell ref="BI299:BJ299"/>
    <mergeCell ref="BK299:BL299"/>
    <mergeCell ref="AM300:AN300"/>
    <mergeCell ref="BC300:BD300"/>
    <mergeCell ref="BE300:BF300"/>
    <mergeCell ref="AY300:AZ300"/>
    <mergeCell ref="BG300:BH300"/>
    <mergeCell ref="AQ299:AR299"/>
    <mergeCell ref="AW299:AX299"/>
    <mergeCell ref="AY299:AZ299"/>
    <mergeCell ref="AS299:AT299"/>
    <mergeCell ref="AU299:AV299"/>
    <mergeCell ref="BQ299:BR299"/>
    <mergeCell ref="BO299:BP299"/>
    <mergeCell ref="BM300:BN300"/>
    <mergeCell ref="BO300:BP300"/>
    <mergeCell ref="BQ300:BR300"/>
    <mergeCell ref="G300:H300"/>
    <mergeCell ref="I300:Y300"/>
    <mergeCell ref="Z300:AF300"/>
    <mergeCell ref="AG300:AI300"/>
    <mergeCell ref="AJ300:AL300"/>
    <mergeCell ref="BK300:BL300"/>
    <mergeCell ref="AM301:AN301"/>
    <mergeCell ref="AO301:AP301"/>
    <mergeCell ref="BA300:BB300"/>
    <mergeCell ref="AO300:AP300"/>
    <mergeCell ref="AQ300:AR300"/>
    <mergeCell ref="AS300:AT300"/>
    <mergeCell ref="AU300:AV300"/>
    <mergeCell ref="AW300:AX300"/>
    <mergeCell ref="AY301:AZ301"/>
    <mergeCell ref="BM301:BN301"/>
    <mergeCell ref="BA301:BB301"/>
    <mergeCell ref="BC301:BD301"/>
    <mergeCell ref="BE301:BF301"/>
    <mergeCell ref="BG301:BH301"/>
    <mergeCell ref="BI301:BJ301"/>
    <mergeCell ref="G301:H301"/>
    <mergeCell ref="I301:Y301"/>
    <mergeCell ref="Z301:AF301"/>
    <mergeCell ref="AG301:AI301"/>
    <mergeCell ref="AJ301:AL301"/>
    <mergeCell ref="G302:H302"/>
    <mergeCell ref="I302:Y302"/>
    <mergeCell ref="AQ301:AR301"/>
    <mergeCell ref="AS301:AT301"/>
    <mergeCell ref="AU301:AV301"/>
    <mergeCell ref="AW301:AX301"/>
    <mergeCell ref="Z302:AF302"/>
    <mergeCell ref="AG302:AI302"/>
    <mergeCell ref="AJ302:AL302"/>
    <mergeCell ref="AM302:AN302"/>
    <mergeCell ref="BQ301:BR301"/>
    <mergeCell ref="BO301:BP301"/>
    <mergeCell ref="BM302:BN302"/>
    <mergeCell ref="BO302:BP302"/>
    <mergeCell ref="BQ302:BR302"/>
    <mergeCell ref="BC302:BD302"/>
    <mergeCell ref="BE302:BF302"/>
    <mergeCell ref="BG302:BH302"/>
    <mergeCell ref="BK301:BL301"/>
    <mergeCell ref="BI302:BJ302"/>
    <mergeCell ref="AO303:AP303"/>
    <mergeCell ref="BA302:BB302"/>
    <mergeCell ref="AO302:AP302"/>
    <mergeCell ref="AQ302:AR302"/>
    <mergeCell ref="AS302:AT302"/>
    <mergeCell ref="AU302:AV302"/>
    <mergeCell ref="AW302:AX302"/>
    <mergeCell ref="AY302:AZ302"/>
    <mergeCell ref="G303:H303"/>
    <mergeCell ref="I303:Y303"/>
    <mergeCell ref="Z303:AF303"/>
    <mergeCell ref="AG303:AI303"/>
    <mergeCell ref="AJ303:AL303"/>
    <mergeCell ref="AM303:AN303"/>
    <mergeCell ref="BK302:BL302"/>
    <mergeCell ref="AQ303:AR303"/>
    <mergeCell ref="AS303:AT303"/>
    <mergeCell ref="AU303:AV303"/>
    <mergeCell ref="AW303:AX303"/>
    <mergeCell ref="AY303:AZ303"/>
    <mergeCell ref="BA303:BB303"/>
    <mergeCell ref="G304:H304"/>
    <mergeCell ref="I304:Y304"/>
    <mergeCell ref="Z304:AF304"/>
    <mergeCell ref="AG304:AI304"/>
    <mergeCell ref="AJ304:AL304"/>
    <mergeCell ref="AM304:AN304"/>
    <mergeCell ref="BA304:BB304"/>
    <mergeCell ref="AO304:AP304"/>
    <mergeCell ref="AQ304:AR304"/>
    <mergeCell ref="AS304:AT304"/>
    <mergeCell ref="AU304:AV304"/>
    <mergeCell ref="AW304:AX304"/>
    <mergeCell ref="AY304:AZ304"/>
    <mergeCell ref="BG304:BH304"/>
    <mergeCell ref="BK303:BL303"/>
    <mergeCell ref="BI304:BJ304"/>
    <mergeCell ref="BC303:BD303"/>
    <mergeCell ref="BE303:BF303"/>
    <mergeCell ref="BG303:BH303"/>
    <mergeCell ref="BI303:BJ303"/>
    <mergeCell ref="BK304:BL304"/>
    <mergeCell ref="BC304:BD304"/>
    <mergeCell ref="BE304:BF304"/>
    <mergeCell ref="BQ303:BR303"/>
    <mergeCell ref="BO303:BP303"/>
    <mergeCell ref="BM304:BN304"/>
    <mergeCell ref="BO304:BP304"/>
    <mergeCell ref="BQ304:BR304"/>
    <mergeCell ref="BM303:BN303"/>
    <mergeCell ref="AQ305:AR305"/>
    <mergeCell ref="AS305:AT305"/>
    <mergeCell ref="AU305:AV305"/>
    <mergeCell ref="AW305:AX305"/>
    <mergeCell ref="AY305:AZ305"/>
    <mergeCell ref="BA305:BB305"/>
    <mergeCell ref="AJ306:AL306"/>
    <mergeCell ref="AM306:AN306"/>
    <mergeCell ref="AJ307:AL307"/>
    <mergeCell ref="AM307:AN307"/>
    <mergeCell ref="BC305:BD305"/>
    <mergeCell ref="BE305:BF305"/>
    <mergeCell ref="BA306:BB306"/>
    <mergeCell ref="AJ305:AL305"/>
    <mergeCell ref="AM305:AN305"/>
    <mergeCell ref="AO305:AP305"/>
    <mergeCell ref="AQ306:AR306"/>
    <mergeCell ref="AS306:AT306"/>
    <mergeCell ref="AU306:AV306"/>
    <mergeCell ref="BK305:BL305"/>
    <mergeCell ref="AY306:AZ306"/>
    <mergeCell ref="BC306:BD306"/>
    <mergeCell ref="BE306:BF306"/>
    <mergeCell ref="BG305:BH305"/>
    <mergeCell ref="BG306:BH306"/>
    <mergeCell ref="BI305:BJ305"/>
    <mergeCell ref="G305:H305"/>
    <mergeCell ref="I305:Y305"/>
    <mergeCell ref="Z305:AF305"/>
    <mergeCell ref="AG305:AI305"/>
    <mergeCell ref="G306:H306"/>
    <mergeCell ref="I306:Y306"/>
    <mergeCell ref="Z306:AF306"/>
    <mergeCell ref="AG306:AI306"/>
    <mergeCell ref="AO306:AP306"/>
    <mergeCell ref="BQ305:BR305"/>
    <mergeCell ref="BO305:BP305"/>
    <mergeCell ref="BM306:BN306"/>
    <mergeCell ref="BO306:BP306"/>
    <mergeCell ref="BQ306:BR306"/>
    <mergeCell ref="BM305:BN305"/>
    <mergeCell ref="BI306:BJ306"/>
    <mergeCell ref="BK306:BL306"/>
    <mergeCell ref="AW306:AX306"/>
    <mergeCell ref="BG308:BH308"/>
    <mergeCell ref="BI308:BJ308"/>
    <mergeCell ref="G307:H307"/>
    <mergeCell ref="I307:Y307"/>
    <mergeCell ref="Z307:AF307"/>
    <mergeCell ref="AG307:AI307"/>
    <mergeCell ref="AW307:AX307"/>
    <mergeCell ref="AY307:AZ307"/>
    <mergeCell ref="AS307:AT307"/>
    <mergeCell ref="AU307:AV307"/>
    <mergeCell ref="AO307:AP307"/>
    <mergeCell ref="AQ307:AR307"/>
    <mergeCell ref="BC307:BD307"/>
    <mergeCell ref="BE307:BF307"/>
    <mergeCell ref="BI307:BJ307"/>
    <mergeCell ref="BG307:BH307"/>
    <mergeCell ref="BA307:BB307"/>
    <mergeCell ref="BQ307:BR307"/>
    <mergeCell ref="BO307:BP307"/>
    <mergeCell ref="BK308:BL308"/>
    <mergeCell ref="BQ308:BR308"/>
    <mergeCell ref="BM307:BN307"/>
    <mergeCell ref="BK307:BL307"/>
    <mergeCell ref="BM308:BN308"/>
    <mergeCell ref="Z308:AF308"/>
    <mergeCell ref="AG308:AI308"/>
    <mergeCell ref="AJ308:AL308"/>
    <mergeCell ref="BO308:BP308"/>
    <mergeCell ref="AW308:AX308"/>
    <mergeCell ref="AY308:AZ308"/>
    <mergeCell ref="BA308:BB308"/>
    <mergeCell ref="BC308:BD308"/>
    <mergeCell ref="AM308:AN308"/>
    <mergeCell ref="BE308:BF308"/>
    <mergeCell ref="G309:H309"/>
    <mergeCell ref="I309:Y309"/>
    <mergeCell ref="Z309:AF309"/>
    <mergeCell ref="AG309:AI309"/>
    <mergeCell ref="AS308:AT308"/>
    <mergeCell ref="AU308:AV308"/>
    <mergeCell ref="AO308:AP308"/>
    <mergeCell ref="AQ308:AR308"/>
    <mergeCell ref="G308:H308"/>
    <mergeCell ref="I308:Y308"/>
    <mergeCell ref="AJ309:AL309"/>
    <mergeCell ref="AM309:AN309"/>
    <mergeCell ref="BA309:BB309"/>
    <mergeCell ref="BG309:BH309"/>
    <mergeCell ref="AS309:AT309"/>
    <mergeCell ref="AU309:AV309"/>
    <mergeCell ref="AW309:AX309"/>
    <mergeCell ref="AY309:AZ309"/>
    <mergeCell ref="BQ309:BR309"/>
    <mergeCell ref="AO309:AP309"/>
    <mergeCell ref="AQ309:AR309"/>
    <mergeCell ref="BM309:BN309"/>
    <mergeCell ref="BO309:BP309"/>
    <mergeCell ref="BC309:BD309"/>
    <mergeCell ref="BE309:BF309"/>
    <mergeCell ref="BI309:BJ309"/>
    <mergeCell ref="BK309:BL309"/>
    <mergeCell ref="Y311:Y312"/>
    <mergeCell ref="Z311:AF311"/>
    <mergeCell ref="Z312:AF312"/>
    <mergeCell ref="Y313:Y314"/>
    <mergeCell ref="Z313:AF314"/>
    <mergeCell ref="AJ311:AK311"/>
    <mergeCell ref="AG311:AI312"/>
    <mergeCell ref="AG314:AI314"/>
    <mergeCell ref="AJ314:AL314"/>
    <mergeCell ref="AG313:AI313"/>
    <mergeCell ref="AL311:AO311"/>
    <mergeCell ref="AP311:AS311"/>
    <mergeCell ref="BL312:BO312"/>
    <mergeCell ref="AT311:AW311"/>
    <mergeCell ref="AX311:BA311"/>
    <mergeCell ref="BB311:BE311"/>
    <mergeCell ref="BF311:BI311"/>
    <mergeCell ref="AJ312:AL312"/>
    <mergeCell ref="AN312:AQ312"/>
    <mergeCell ref="AR312:AU312"/>
    <mergeCell ref="AV312:AY312"/>
    <mergeCell ref="AX313:BA313"/>
    <mergeCell ref="BB313:BE313"/>
    <mergeCell ref="BJ311:BM311"/>
    <mergeCell ref="BP312:BS312"/>
    <mergeCell ref="BF313:BI313"/>
    <mergeCell ref="AT313:AW313"/>
    <mergeCell ref="BH314:BK314"/>
    <mergeCell ref="BL314:BO314"/>
    <mergeCell ref="BN311:BQ311"/>
    <mergeCell ref="AZ312:BC312"/>
    <mergeCell ref="BD312:BG312"/>
    <mergeCell ref="BH312:BK312"/>
    <mergeCell ref="AJ313:AK313"/>
    <mergeCell ref="AL313:AO313"/>
    <mergeCell ref="AP313:AS313"/>
    <mergeCell ref="BP314:BS314"/>
    <mergeCell ref="G317:X317"/>
    <mergeCell ref="AV314:AY314"/>
    <mergeCell ref="AZ314:BC314"/>
    <mergeCell ref="BD314:BG314"/>
    <mergeCell ref="AN314:AQ314"/>
    <mergeCell ref="AR314:AU314"/>
    <mergeCell ref="G311:I314"/>
    <mergeCell ref="BN313:BQ313"/>
    <mergeCell ref="BJ313:BM313"/>
    <mergeCell ref="BD322:BR322"/>
    <mergeCell ref="BD323:BR323"/>
    <mergeCell ref="AQ328:AR328"/>
    <mergeCell ref="AS328:AT328"/>
    <mergeCell ref="BK328:BL328"/>
    <mergeCell ref="BD324:BR324"/>
    <mergeCell ref="AY327:BB327"/>
    <mergeCell ref="AU327:AX327"/>
    <mergeCell ref="BC327:BF327"/>
    <mergeCell ref="BG327:BJ327"/>
    <mergeCell ref="Z327:AI328"/>
    <mergeCell ref="AJ329:AL329"/>
    <mergeCell ref="BE328:BF328"/>
    <mergeCell ref="BG328:BH328"/>
    <mergeCell ref="AY328:AZ328"/>
    <mergeCell ref="BA328:BB328"/>
    <mergeCell ref="BC328:BD328"/>
    <mergeCell ref="AU328:AV328"/>
    <mergeCell ref="AW328:AX328"/>
    <mergeCell ref="AO329:AP329"/>
    <mergeCell ref="BK327:BN327"/>
    <mergeCell ref="BI328:BJ328"/>
    <mergeCell ref="G327:H329"/>
    <mergeCell ref="I327:Y329"/>
    <mergeCell ref="AM327:AP327"/>
    <mergeCell ref="AQ327:AT327"/>
    <mergeCell ref="AM328:AN328"/>
    <mergeCell ref="AO328:AP328"/>
    <mergeCell ref="Z329:AF329"/>
    <mergeCell ref="AM329:AN329"/>
    <mergeCell ref="AJ327:AL328"/>
    <mergeCell ref="AG329:AI329"/>
    <mergeCell ref="BO327:BR327"/>
    <mergeCell ref="BM328:BN328"/>
    <mergeCell ref="BO328:BP328"/>
    <mergeCell ref="BQ328:BR328"/>
    <mergeCell ref="BQ329:BR329"/>
    <mergeCell ref="AU329:AV329"/>
    <mergeCell ref="AW329:AX329"/>
    <mergeCell ref="BK329:BL329"/>
    <mergeCell ref="AO330:AP330"/>
    <mergeCell ref="BG329:BH329"/>
    <mergeCell ref="AY329:AZ329"/>
    <mergeCell ref="BA329:BB329"/>
    <mergeCell ref="BC329:BD329"/>
    <mergeCell ref="BE329:BF329"/>
    <mergeCell ref="AQ330:AR330"/>
    <mergeCell ref="AS330:AT330"/>
    <mergeCell ref="AQ329:AR329"/>
    <mergeCell ref="AS329:AT329"/>
    <mergeCell ref="AM330:AN330"/>
    <mergeCell ref="AJ332:AL332"/>
    <mergeCell ref="AM331:AN331"/>
    <mergeCell ref="AQ331:AR331"/>
    <mergeCell ref="AQ332:AR332"/>
    <mergeCell ref="AM332:AN332"/>
    <mergeCell ref="AS331:AT331"/>
    <mergeCell ref="I331:Y331"/>
    <mergeCell ref="AG330:AI330"/>
    <mergeCell ref="Z330:AF330"/>
    <mergeCell ref="AJ330:AL330"/>
    <mergeCell ref="Z331:AF331"/>
    <mergeCell ref="AG331:AI331"/>
    <mergeCell ref="AJ331:AL331"/>
    <mergeCell ref="I334:Y334"/>
    <mergeCell ref="G332:H332"/>
    <mergeCell ref="I332:Y332"/>
    <mergeCell ref="AG332:AI332"/>
    <mergeCell ref="Z332:AF332"/>
    <mergeCell ref="AG334:AI334"/>
    <mergeCell ref="Z333:AF333"/>
    <mergeCell ref="G333:H333"/>
    <mergeCell ref="I333:Y333"/>
    <mergeCell ref="AG333:AI333"/>
    <mergeCell ref="Z334:AF334"/>
    <mergeCell ref="G345:H345"/>
    <mergeCell ref="Z338:AF338"/>
    <mergeCell ref="G335:H335"/>
    <mergeCell ref="I335:Y335"/>
    <mergeCell ref="G334:H334"/>
    <mergeCell ref="Z335:AF335"/>
    <mergeCell ref="Z343:AF343"/>
    <mergeCell ref="Z342:AF342"/>
    <mergeCell ref="I345:Y345"/>
    <mergeCell ref="C330:C349"/>
    <mergeCell ref="D330:D349"/>
    <mergeCell ref="G330:H330"/>
    <mergeCell ref="I330:Y330"/>
    <mergeCell ref="G331:H331"/>
    <mergeCell ref="G342:H342"/>
    <mergeCell ref="I342:Y342"/>
    <mergeCell ref="G346:H346"/>
    <mergeCell ref="I346:Y346"/>
    <mergeCell ref="G347:H347"/>
    <mergeCell ref="AO331:AP331"/>
    <mergeCell ref="BA331:BB331"/>
    <mergeCell ref="AS332:AT332"/>
    <mergeCell ref="AU332:AV332"/>
    <mergeCell ref="AW332:AX332"/>
    <mergeCell ref="AY332:AZ332"/>
    <mergeCell ref="AU331:AV331"/>
    <mergeCell ref="AW331:AX331"/>
    <mergeCell ref="BA333:BB333"/>
    <mergeCell ref="AU334:AV334"/>
    <mergeCell ref="AW334:AX334"/>
    <mergeCell ref="BA330:BB330"/>
    <mergeCell ref="BA332:BB332"/>
    <mergeCell ref="AY331:AZ331"/>
    <mergeCell ref="AU330:AV330"/>
    <mergeCell ref="AW330:AX330"/>
    <mergeCell ref="AY330:AZ330"/>
    <mergeCell ref="BE330:BF330"/>
    <mergeCell ref="BM329:BN329"/>
    <mergeCell ref="BI329:BJ329"/>
    <mergeCell ref="BI330:BJ330"/>
    <mergeCell ref="BG330:BH330"/>
    <mergeCell ref="BC330:BD330"/>
    <mergeCell ref="BM331:BN331"/>
    <mergeCell ref="BO331:BP331"/>
    <mergeCell ref="BO329:BP329"/>
    <mergeCell ref="BQ330:BR330"/>
    <mergeCell ref="BK330:BL330"/>
    <mergeCell ref="BO330:BP330"/>
    <mergeCell ref="BM330:BN330"/>
    <mergeCell ref="AQ333:AR333"/>
    <mergeCell ref="AO332:AP332"/>
    <mergeCell ref="AQ334:AR334"/>
    <mergeCell ref="AS334:AT334"/>
    <mergeCell ref="BQ331:BR331"/>
    <mergeCell ref="BC331:BD331"/>
    <mergeCell ref="BE331:BF331"/>
    <mergeCell ref="BG331:BH331"/>
    <mergeCell ref="BI331:BJ331"/>
    <mergeCell ref="BK331:BL331"/>
    <mergeCell ref="BQ332:BR332"/>
    <mergeCell ref="BC332:BD332"/>
    <mergeCell ref="BG334:BH334"/>
    <mergeCell ref="AY334:AZ334"/>
    <mergeCell ref="BA334:BB334"/>
    <mergeCell ref="BC334:BD334"/>
    <mergeCell ref="BG332:BH332"/>
    <mergeCell ref="BQ334:BR334"/>
    <mergeCell ref="BM333:BN333"/>
    <mergeCell ref="BM332:BN332"/>
    <mergeCell ref="BQ335:BR335"/>
    <mergeCell ref="AJ334:AL334"/>
    <mergeCell ref="AM334:AN334"/>
    <mergeCell ref="AM333:AN333"/>
    <mergeCell ref="AO333:AP333"/>
    <mergeCell ref="AQ335:AR335"/>
    <mergeCell ref="BO335:BP335"/>
    <mergeCell ref="AM335:AN335"/>
    <mergeCell ref="AW333:AX333"/>
    <mergeCell ref="BK333:BL333"/>
    <mergeCell ref="BO333:BP333"/>
    <mergeCell ref="BO332:BP332"/>
    <mergeCell ref="BI332:BJ332"/>
    <mergeCell ref="BK332:BL332"/>
    <mergeCell ref="AJ333:AL333"/>
    <mergeCell ref="BM334:BN334"/>
    <mergeCell ref="AO334:AP334"/>
    <mergeCell ref="AS333:AT333"/>
    <mergeCell ref="AU333:AV333"/>
    <mergeCell ref="AY333:AZ333"/>
    <mergeCell ref="AS335:AT335"/>
    <mergeCell ref="BK335:BL335"/>
    <mergeCell ref="BE335:BF335"/>
    <mergeCell ref="BI335:BJ335"/>
    <mergeCell ref="BE332:BF332"/>
    <mergeCell ref="BQ333:BR333"/>
    <mergeCell ref="BC333:BD333"/>
    <mergeCell ref="BE333:BF333"/>
    <mergeCell ref="BG333:BH333"/>
    <mergeCell ref="BI333:BJ333"/>
    <mergeCell ref="BM335:BN335"/>
    <mergeCell ref="I336:Y336"/>
    <mergeCell ref="Z336:AF336"/>
    <mergeCell ref="AW336:AX336"/>
    <mergeCell ref="BA335:BB335"/>
    <mergeCell ref="AO336:AP336"/>
    <mergeCell ref="AO335:AP335"/>
    <mergeCell ref="AY336:AZ336"/>
    <mergeCell ref="BC335:BD335"/>
    <mergeCell ref="BA336:BB336"/>
    <mergeCell ref="AQ337:AR337"/>
    <mergeCell ref="BI334:BJ334"/>
    <mergeCell ref="BK334:BL334"/>
    <mergeCell ref="BO334:BP334"/>
    <mergeCell ref="BE334:BF334"/>
    <mergeCell ref="BK336:BL336"/>
    <mergeCell ref="BM336:BN336"/>
    <mergeCell ref="BO336:BP336"/>
    <mergeCell ref="BG335:BH335"/>
    <mergeCell ref="BK337:BL337"/>
    <mergeCell ref="BO337:BP337"/>
    <mergeCell ref="G396:X396"/>
    <mergeCell ref="AU335:AV335"/>
    <mergeCell ref="AW335:AX335"/>
    <mergeCell ref="AY335:AZ335"/>
    <mergeCell ref="AQ336:AR336"/>
    <mergeCell ref="AS336:AT336"/>
    <mergeCell ref="G336:H336"/>
    <mergeCell ref="AM336:AN336"/>
    <mergeCell ref="AU336:AV336"/>
    <mergeCell ref="BQ336:BR336"/>
    <mergeCell ref="BC336:BD336"/>
    <mergeCell ref="BE336:BF336"/>
    <mergeCell ref="BG336:BH336"/>
    <mergeCell ref="BI336:BJ336"/>
    <mergeCell ref="G337:H337"/>
    <mergeCell ref="I337:Y337"/>
    <mergeCell ref="Z337:AF337"/>
    <mergeCell ref="AG337:AI337"/>
    <mergeCell ref="AM337:AN337"/>
    <mergeCell ref="AO337:AP337"/>
    <mergeCell ref="AJ337:AL337"/>
    <mergeCell ref="AY338:AZ338"/>
    <mergeCell ref="BA338:BB338"/>
    <mergeCell ref="AU338:AV338"/>
    <mergeCell ref="AW338:AX338"/>
    <mergeCell ref="AJ338:AL338"/>
    <mergeCell ref="AQ338:AR338"/>
    <mergeCell ref="AS338:AT338"/>
    <mergeCell ref="AS337:AT337"/>
    <mergeCell ref="BQ337:BR337"/>
    <mergeCell ref="BC337:BD337"/>
    <mergeCell ref="BE337:BF337"/>
    <mergeCell ref="BG337:BH337"/>
    <mergeCell ref="BI337:BJ337"/>
    <mergeCell ref="AU337:AV337"/>
    <mergeCell ref="AW337:AX337"/>
    <mergeCell ref="AY337:AZ337"/>
    <mergeCell ref="BA337:BB337"/>
    <mergeCell ref="BM337:BN337"/>
    <mergeCell ref="BQ338:BR338"/>
    <mergeCell ref="BC338:BD338"/>
    <mergeCell ref="BE338:BF338"/>
    <mergeCell ref="BG338:BH338"/>
    <mergeCell ref="BI338:BJ338"/>
    <mergeCell ref="AM338:AN338"/>
    <mergeCell ref="AO338:AP338"/>
    <mergeCell ref="BM338:BN338"/>
    <mergeCell ref="BO338:BP338"/>
    <mergeCell ref="BK338:BL338"/>
    <mergeCell ref="G339:H339"/>
    <mergeCell ref="I339:Y339"/>
    <mergeCell ref="Z339:AF339"/>
    <mergeCell ref="AG339:AI339"/>
    <mergeCell ref="G338:H338"/>
    <mergeCell ref="I338:Y338"/>
    <mergeCell ref="AO339:AP339"/>
    <mergeCell ref="AJ339:AL339"/>
    <mergeCell ref="BQ339:BR339"/>
    <mergeCell ref="BC339:BD339"/>
    <mergeCell ref="BE339:BF339"/>
    <mergeCell ref="BG339:BH339"/>
    <mergeCell ref="BI339:BJ339"/>
    <mergeCell ref="BM339:BN339"/>
    <mergeCell ref="BK339:BL339"/>
    <mergeCell ref="AM339:AN339"/>
    <mergeCell ref="BO340:BP340"/>
    <mergeCell ref="BK340:BL340"/>
    <mergeCell ref="AQ339:AR339"/>
    <mergeCell ref="AS339:AT339"/>
    <mergeCell ref="BO339:BP339"/>
    <mergeCell ref="AU339:AV339"/>
    <mergeCell ref="AW339:AX339"/>
    <mergeCell ref="AY339:AZ339"/>
    <mergeCell ref="BA339:BB339"/>
    <mergeCell ref="AW340:AX340"/>
    <mergeCell ref="AY340:AZ340"/>
    <mergeCell ref="Z340:AF340"/>
    <mergeCell ref="AG340:AI340"/>
    <mergeCell ref="BQ340:BR340"/>
    <mergeCell ref="BC340:BD340"/>
    <mergeCell ref="BE340:BF340"/>
    <mergeCell ref="BG340:BH340"/>
    <mergeCell ref="BI340:BJ340"/>
    <mergeCell ref="BM340:BN340"/>
    <mergeCell ref="AM340:AN340"/>
    <mergeCell ref="AO340:AP340"/>
    <mergeCell ref="AJ340:AL340"/>
    <mergeCell ref="BI341:BJ341"/>
    <mergeCell ref="BM341:BN341"/>
    <mergeCell ref="BK341:BL341"/>
    <mergeCell ref="BA340:BB340"/>
    <mergeCell ref="AQ340:AR340"/>
    <mergeCell ref="AS340:AT340"/>
    <mergeCell ref="AU340:AV340"/>
    <mergeCell ref="AO341:AP341"/>
    <mergeCell ref="BO341:BP341"/>
    <mergeCell ref="BQ341:BR341"/>
    <mergeCell ref="AQ342:AR342"/>
    <mergeCell ref="AS342:AT342"/>
    <mergeCell ref="AQ341:AR341"/>
    <mergeCell ref="AS341:AT341"/>
    <mergeCell ref="BC341:BD341"/>
    <mergeCell ref="BE341:BF341"/>
    <mergeCell ref="BG341:BH341"/>
    <mergeCell ref="AU342:AV342"/>
    <mergeCell ref="BA342:BB342"/>
    <mergeCell ref="BQ342:BR342"/>
    <mergeCell ref="BC342:BD342"/>
    <mergeCell ref="BE342:BF342"/>
    <mergeCell ref="BG342:BH342"/>
    <mergeCell ref="BI342:BJ342"/>
    <mergeCell ref="BM342:BN342"/>
    <mergeCell ref="BO342:BP342"/>
    <mergeCell ref="BK342:BL342"/>
    <mergeCell ref="BA341:BB341"/>
    <mergeCell ref="AW341:AX341"/>
    <mergeCell ref="AY341:AZ341"/>
    <mergeCell ref="Z341:AF341"/>
    <mergeCell ref="AG341:AI341"/>
    <mergeCell ref="AM341:AN341"/>
    <mergeCell ref="AJ341:AL341"/>
    <mergeCell ref="AU341:AV341"/>
    <mergeCell ref="AY343:AZ343"/>
    <mergeCell ref="AM342:AN342"/>
    <mergeCell ref="AO342:AP342"/>
    <mergeCell ref="AY342:AZ342"/>
    <mergeCell ref="AJ343:AL343"/>
    <mergeCell ref="AG342:AI342"/>
    <mergeCell ref="AJ342:AL342"/>
    <mergeCell ref="AW342:AX342"/>
    <mergeCell ref="BQ343:BR343"/>
    <mergeCell ref="BC343:BD343"/>
    <mergeCell ref="BE343:BF343"/>
    <mergeCell ref="BG343:BH343"/>
    <mergeCell ref="BI343:BJ343"/>
    <mergeCell ref="BM343:BN343"/>
    <mergeCell ref="BK343:BL343"/>
    <mergeCell ref="BO343:BP343"/>
    <mergeCell ref="Z344:AF344"/>
    <mergeCell ref="AG344:AI344"/>
    <mergeCell ref="BA343:BB343"/>
    <mergeCell ref="AM343:AN343"/>
    <mergeCell ref="AO343:AP343"/>
    <mergeCell ref="AU343:AV343"/>
    <mergeCell ref="AW343:AX343"/>
    <mergeCell ref="AQ343:AR343"/>
    <mergeCell ref="AS343:AT343"/>
    <mergeCell ref="AG343:AI343"/>
    <mergeCell ref="BQ344:BR344"/>
    <mergeCell ref="BC344:BD344"/>
    <mergeCell ref="BE344:BF344"/>
    <mergeCell ref="BG344:BH344"/>
    <mergeCell ref="BI344:BJ344"/>
    <mergeCell ref="BM344:BN344"/>
    <mergeCell ref="BO344:BP344"/>
    <mergeCell ref="BK344:BL344"/>
    <mergeCell ref="AJ344:AL344"/>
    <mergeCell ref="BK345:BL345"/>
    <mergeCell ref="AU345:AV345"/>
    <mergeCell ref="BA345:BB345"/>
    <mergeCell ref="BI345:BJ345"/>
    <mergeCell ref="AW345:AX345"/>
    <mergeCell ref="AY345:AZ345"/>
    <mergeCell ref="BA344:BB344"/>
    <mergeCell ref="AQ344:AR344"/>
    <mergeCell ref="Z345:AF345"/>
    <mergeCell ref="AG345:AI345"/>
    <mergeCell ref="AJ345:AL345"/>
    <mergeCell ref="AS344:AT344"/>
    <mergeCell ref="AM344:AN344"/>
    <mergeCell ref="BO345:BP345"/>
    <mergeCell ref="AU344:AV344"/>
    <mergeCell ref="AW344:AX344"/>
    <mergeCell ref="AY344:AZ344"/>
    <mergeCell ref="AO344:AP344"/>
    <mergeCell ref="BQ345:BR345"/>
    <mergeCell ref="AQ346:AR346"/>
    <mergeCell ref="AS346:AT346"/>
    <mergeCell ref="AQ345:AR345"/>
    <mergeCell ref="AS345:AT345"/>
    <mergeCell ref="BC345:BD345"/>
    <mergeCell ref="BE345:BF345"/>
    <mergeCell ref="BG345:BH345"/>
    <mergeCell ref="BM345:BN345"/>
    <mergeCell ref="AM346:AN346"/>
    <mergeCell ref="AO346:AP346"/>
    <mergeCell ref="AO345:AP345"/>
    <mergeCell ref="AM345:AN345"/>
    <mergeCell ref="BQ346:BR346"/>
    <mergeCell ref="BC346:BD346"/>
    <mergeCell ref="BE346:BF346"/>
    <mergeCell ref="BG346:BH346"/>
    <mergeCell ref="BI346:BJ346"/>
    <mergeCell ref="BM346:BN346"/>
    <mergeCell ref="Z346:AF346"/>
    <mergeCell ref="AG346:AI346"/>
    <mergeCell ref="AU347:AV347"/>
    <mergeCell ref="AW347:AX347"/>
    <mergeCell ref="AQ347:AR347"/>
    <mergeCell ref="AS347:AT347"/>
    <mergeCell ref="Z347:AF347"/>
    <mergeCell ref="AG347:AI347"/>
    <mergeCell ref="AM347:AN347"/>
    <mergeCell ref="AO347:AP347"/>
    <mergeCell ref="BA347:BB347"/>
    <mergeCell ref="BO347:BP347"/>
    <mergeCell ref="AY347:AZ347"/>
    <mergeCell ref="AU346:AV346"/>
    <mergeCell ref="AW346:AX346"/>
    <mergeCell ref="AY346:AZ346"/>
    <mergeCell ref="BO346:BP346"/>
    <mergeCell ref="BK346:BL346"/>
    <mergeCell ref="BA346:BB346"/>
    <mergeCell ref="BQ347:BR347"/>
    <mergeCell ref="BC347:BD347"/>
    <mergeCell ref="BE347:BF347"/>
    <mergeCell ref="BG347:BH347"/>
    <mergeCell ref="BI347:BJ347"/>
    <mergeCell ref="BM347:BN347"/>
    <mergeCell ref="BK347:BL347"/>
    <mergeCell ref="BQ348:BR348"/>
    <mergeCell ref="BC348:BD348"/>
    <mergeCell ref="BE348:BF348"/>
    <mergeCell ref="BG348:BH348"/>
    <mergeCell ref="BI348:BJ348"/>
    <mergeCell ref="BK348:BL348"/>
    <mergeCell ref="BM348:BN348"/>
    <mergeCell ref="BO348:BP348"/>
    <mergeCell ref="AY348:AZ348"/>
    <mergeCell ref="BA348:BB348"/>
    <mergeCell ref="AM348:AN348"/>
    <mergeCell ref="AO348:AP348"/>
    <mergeCell ref="AU348:AV348"/>
    <mergeCell ref="AW348:AX348"/>
    <mergeCell ref="AS348:AT348"/>
    <mergeCell ref="AQ348:AR348"/>
    <mergeCell ref="G348:H348"/>
    <mergeCell ref="I348:Y348"/>
    <mergeCell ref="Z348:AF348"/>
    <mergeCell ref="AG348:AI348"/>
    <mergeCell ref="G349:H349"/>
    <mergeCell ref="I349:Y349"/>
    <mergeCell ref="Z349:AF349"/>
    <mergeCell ref="AG349:AI349"/>
    <mergeCell ref="BG349:BH349"/>
    <mergeCell ref="BI349:BJ349"/>
    <mergeCell ref="BO349:BP349"/>
    <mergeCell ref="BQ349:BR349"/>
    <mergeCell ref="BK349:BL349"/>
    <mergeCell ref="BM349:BN349"/>
    <mergeCell ref="BJ351:BM351"/>
    <mergeCell ref="BN351:BQ351"/>
    <mergeCell ref="AL351:AO351"/>
    <mergeCell ref="AJ354:AL354"/>
    <mergeCell ref="AL353:AO353"/>
    <mergeCell ref="AN354:AQ354"/>
    <mergeCell ref="AJ353:AK353"/>
    <mergeCell ref="BD352:BG352"/>
    <mergeCell ref="BF351:BI351"/>
    <mergeCell ref="BL352:BO352"/>
    <mergeCell ref="Y351:Y352"/>
    <mergeCell ref="Z351:AF351"/>
    <mergeCell ref="AR354:AU354"/>
    <mergeCell ref="AG351:AI352"/>
    <mergeCell ref="Y353:Y354"/>
    <mergeCell ref="Z353:AF354"/>
    <mergeCell ref="AG353:AI353"/>
    <mergeCell ref="AG354:AI354"/>
    <mergeCell ref="AP353:AS353"/>
    <mergeCell ref="Z352:AF352"/>
    <mergeCell ref="AX351:BA351"/>
    <mergeCell ref="AZ352:BC352"/>
    <mergeCell ref="AM349:AN349"/>
    <mergeCell ref="AO349:AP349"/>
    <mergeCell ref="AP351:AS351"/>
    <mergeCell ref="AQ349:AR349"/>
    <mergeCell ref="AT351:AW351"/>
    <mergeCell ref="BB351:BE351"/>
    <mergeCell ref="AS349:AT349"/>
    <mergeCell ref="BE350:BF350"/>
    <mergeCell ref="BC349:BD349"/>
    <mergeCell ref="BE349:BF349"/>
    <mergeCell ref="AU349:AV349"/>
    <mergeCell ref="AW349:AX349"/>
    <mergeCell ref="AY349:AZ349"/>
    <mergeCell ref="BA349:BB349"/>
    <mergeCell ref="AN352:AQ352"/>
    <mergeCell ref="AR352:AU352"/>
    <mergeCell ref="BP354:BS354"/>
    <mergeCell ref="AV352:AY352"/>
    <mergeCell ref="BH352:BK352"/>
    <mergeCell ref="BP352:BS352"/>
    <mergeCell ref="AV354:AY354"/>
    <mergeCell ref="AZ354:BC354"/>
    <mergeCell ref="AT353:AW353"/>
    <mergeCell ref="AX353:BA353"/>
    <mergeCell ref="BD362:BR362"/>
    <mergeCell ref="BF353:BI353"/>
    <mergeCell ref="BJ353:BM353"/>
    <mergeCell ref="BN353:BQ353"/>
    <mergeCell ref="BD354:BG354"/>
    <mergeCell ref="BH354:BK354"/>
    <mergeCell ref="BL354:BO354"/>
    <mergeCell ref="BB353:BE353"/>
    <mergeCell ref="BO367:BR367"/>
    <mergeCell ref="BD363:BR363"/>
    <mergeCell ref="BD364:BR364"/>
    <mergeCell ref="G367:H369"/>
    <mergeCell ref="I367:Y369"/>
    <mergeCell ref="AM367:AP367"/>
    <mergeCell ref="AQ367:AT367"/>
    <mergeCell ref="AU367:AX367"/>
    <mergeCell ref="BC367:BF367"/>
    <mergeCell ref="BG367:BJ367"/>
    <mergeCell ref="AY367:BB367"/>
    <mergeCell ref="BO368:BP368"/>
    <mergeCell ref="BQ368:BR368"/>
    <mergeCell ref="BC368:BD368"/>
    <mergeCell ref="BE368:BF368"/>
    <mergeCell ref="BG368:BH368"/>
    <mergeCell ref="BI368:BJ368"/>
    <mergeCell ref="BK368:BL368"/>
    <mergeCell ref="BM368:BN368"/>
    <mergeCell ref="BK367:BN367"/>
    <mergeCell ref="Z369:AF369"/>
    <mergeCell ref="AM369:AN369"/>
    <mergeCell ref="AO369:AP369"/>
    <mergeCell ref="Z367:AI368"/>
    <mergeCell ref="AJ367:AL368"/>
    <mergeCell ref="AG369:AI369"/>
    <mergeCell ref="AJ369:AL369"/>
    <mergeCell ref="AM368:AN368"/>
    <mergeCell ref="AO368:AP368"/>
    <mergeCell ref="AM372:AN372"/>
    <mergeCell ref="BE370:BF370"/>
    <mergeCell ref="AQ370:AR370"/>
    <mergeCell ref="AS370:AT370"/>
    <mergeCell ref="AO371:AP371"/>
    <mergeCell ref="AQ371:AR371"/>
    <mergeCell ref="AS371:AT371"/>
    <mergeCell ref="AQ372:AR372"/>
    <mergeCell ref="AS372:AT372"/>
    <mergeCell ref="AU371:AV371"/>
    <mergeCell ref="BA368:BB368"/>
    <mergeCell ref="AQ368:AR368"/>
    <mergeCell ref="AS368:AT368"/>
    <mergeCell ref="AU368:AV368"/>
    <mergeCell ref="AW368:AX368"/>
    <mergeCell ref="AY368:AZ368"/>
    <mergeCell ref="AM370:AN370"/>
    <mergeCell ref="AO370:AP370"/>
    <mergeCell ref="BC370:BD370"/>
    <mergeCell ref="AU370:AV370"/>
    <mergeCell ref="AW370:AX370"/>
    <mergeCell ref="AY370:AZ370"/>
    <mergeCell ref="BA370:BB370"/>
    <mergeCell ref="C370:C389"/>
    <mergeCell ref="D370:D389"/>
    <mergeCell ref="G370:H370"/>
    <mergeCell ref="I370:Y370"/>
    <mergeCell ref="G371:H371"/>
    <mergeCell ref="G374:H374"/>
    <mergeCell ref="I374:Y374"/>
    <mergeCell ref="G373:H373"/>
    <mergeCell ref="I373:Y373"/>
    <mergeCell ref="G377:H377"/>
    <mergeCell ref="BE369:BF369"/>
    <mergeCell ref="BO370:BP370"/>
    <mergeCell ref="BI370:BJ370"/>
    <mergeCell ref="BG369:BH369"/>
    <mergeCell ref="BK370:BL370"/>
    <mergeCell ref="BM370:BN370"/>
    <mergeCell ref="BI369:BJ369"/>
    <mergeCell ref="BO369:BP369"/>
    <mergeCell ref="BA369:BB369"/>
    <mergeCell ref="Z370:AF370"/>
    <mergeCell ref="G372:H372"/>
    <mergeCell ref="I372:Y372"/>
    <mergeCell ref="AY369:AZ369"/>
    <mergeCell ref="I371:Y371"/>
    <mergeCell ref="Z372:AF372"/>
    <mergeCell ref="Z371:AF371"/>
    <mergeCell ref="AM371:AN371"/>
    <mergeCell ref="AO372:AP372"/>
    <mergeCell ref="BC369:BD369"/>
    <mergeCell ref="BQ370:BR370"/>
    <mergeCell ref="BQ369:BR369"/>
    <mergeCell ref="AQ369:AR369"/>
    <mergeCell ref="AS369:AT369"/>
    <mergeCell ref="AU369:AV369"/>
    <mergeCell ref="AW369:AX369"/>
    <mergeCell ref="BK369:BL369"/>
    <mergeCell ref="BM369:BN369"/>
    <mergeCell ref="BG370:BH370"/>
    <mergeCell ref="BO371:BP371"/>
    <mergeCell ref="BQ371:BR371"/>
    <mergeCell ref="BC371:BD371"/>
    <mergeCell ref="BE371:BF371"/>
    <mergeCell ref="BG371:BH371"/>
    <mergeCell ref="BI371:BJ371"/>
    <mergeCell ref="BK371:BL371"/>
    <mergeCell ref="BM371:BN371"/>
    <mergeCell ref="AW371:AX371"/>
    <mergeCell ref="AY371:AZ371"/>
    <mergeCell ref="BA371:BB371"/>
    <mergeCell ref="AU372:AV372"/>
    <mergeCell ref="AW372:AX372"/>
    <mergeCell ref="AY372:AZ372"/>
    <mergeCell ref="BA372:BB372"/>
    <mergeCell ref="BO372:BP372"/>
    <mergeCell ref="BQ372:BR372"/>
    <mergeCell ref="BC372:BD372"/>
    <mergeCell ref="BE372:BF372"/>
    <mergeCell ref="BG372:BH372"/>
    <mergeCell ref="BI372:BJ372"/>
    <mergeCell ref="BK372:BL372"/>
    <mergeCell ref="BM372:BN372"/>
    <mergeCell ref="BA373:BB373"/>
    <mergeCell ref="BK373:BL373"/>
    <mergeCell ref="Z373:AF373"/>
    <mergeCell ref="AM373:AN373"/>
    <mergeCell ref="AO373:AP373"/>
    <mergeCell ref="AG373:AI373"/>
    <mergeCell ref="AJ373:AL373"/>
    <mergeCell ref="BO374:BP374"/>
    <mergeCell ref="AY374:AZ374"/>
    <mergeCell ref="BA374:BB374"/>
    <mergeCell ref="BC374:BD374"/>
    <mergeCell ref="BE374:BF374"/>
    <mergeCell ref="BI374:BJ374"/>
    <mergeCell ref="BK374:BL374"/>
    <mergeCell ref="BM374:BN374"/>
    <mergeCell ref="BQ373:BR373"/>
    <mergeCell ref="BC373:BD373"/>
    <mergeCell ref="BE373:BF373"/>
    <mergeCell ref="BG373:BH373"/>
    <mergeCell ref="BI373:BJ373"/>
    <mergeCell ref="BO373:BP373"/>
    <mergeCell ref="BM373:BN373"/>
    <mergeCell ref="BQ374:BR374"/>
    <mergeCell ref="BO375:BP375"/>
    <mergeCell ref="BQ375:BR375"/>
    <mergeCell ref="AQ375:AR375"/>
    <mergeCell ref="AS375:AT375"/>
    <mergeCell ref="BG375:BH375"/>
    <mergeCell ref="BI375:BJ375"/>
    <mergeCell ref="BA375:BB375"/>
    <mergeCell ref="BC375:BD375"/>
    <mergeCell ref="BG374:BH374"/>
    <mergeCell ref="BQ376:BR376"/>
    <mergeCell ref="BC376:BD376"/>
    <mergeCell ref="BE376:BF376"/>
    <mergeCell ref="BG376:BH376"/>
    <mergeCell ref="BI376:BJ376"/>
    <mergeCell ref="BO376:BP376"/>
    <mergeCell ref="BK376:BL376"/>
    <mergeCell ref="BM376:BN376"/>
    <mergeCell ref="AJ374:AL374"/>
    <mergeCell ref="G375:H375"/>
    <mergeCell ref="I375:Y375"/>
    <mergeCell ref="BM375:BN375"/>
    <mergeCell ref="BE375:BF375"/>
    <mergeCell ref="BK375:BL375"/>
    <mergeCell ref="Z375:AF375"/>
    <mergeCell ref="AM375:AN375"/>
    <mergeCell ref="AO375:AP375"/>
    <mergeCell ref="AY375:AZ375"/>
    <mergeCell ref="AQ374:AR374"/>
    <mergeCell ref="AQ373:AR373"/>
    <mergeCell ref="AS373:AT373"/>
    <mergeCell ref="AU373:AV373"/>
    <mergeCell ref="AS374:AT374"/>
    <mergeCell ref="AU374:AV374"/>
    <mergeCell ref="AW374:AX374"/>
    <mergeCell ref="AW373:AX373"/>
    <mergeCell ref="AY373:AZ373"/>
    <mergeCell ref="AS376:AT376"/>
    <mergeCell ref="AW376:AX376"/>
    <mergeCell ref="AY376:AZ376"/>
    <mergeCell ref="G357:X357"/>
    <mergeCell ref="AU375:AV375"/>
    <mergeCell ref="AW375:AX375"/>
    <mergeCell ref="G376:H376"/>
    <mergeCell ref="Z374:AF374"/>
    <mergeCell ref="AM374:AN374"/>
    <mergeCell ref="AJ376:AL376"/>
    <mergeCell ref="AO374:AP374"/>
    <mergeCell ref="AG374:AI374"/>
    <mergeCell ref="AU376:AV376"/>
    <mergeCell ref="I377:Y377"/>
    <mergeCell ref="Z377:AF377"/>
    <mergeCell ref="AQ376:AR376"/>
    <mergeCell ref="I376:Y376"/>
    <mergeCell ref="Z376:AF376"/>
    <mergeCell ref="AG376:AI376"/>
    <mergeCell ref="AM376:AN376"/>
    <mergeCell ref="AG377:AI377"/>
    <mergeCell ref="AM377:AN377"/>
    <mergeCell ref="AO377:AP377"/>
    <mergeCell ref="AJ377:AL377"/>
    <mergeCell ref="BA376:BB376"/>
    <mergeCell ref="AO376:AP376"/>
    <mergeCell ref="AQ377:AR377"/>
    <mergeCell ref="BQ377:BR377"/>
    <mergeCell ref="BC377:BD377"/>
    <mergeCell ref="BE377:BF377"/>
    <mergeCell ref="BG377:BH377"/>
    <mergeCell ref="BI377:BJ377"/>
    <mergeCell ref="BM377:BN377"/>
    <mergeCell ref="BK377:BL377"/>
    <mergeCell ref="BO377:BP377"/>
    <mergeCell ref="BQ378:BR378"/>
    <mergeCell ref="BC378:BD378"/>
    <mergeCell ref="BE378:BF378"/>
    <mergeCell ref="BG378:BH378"/>
    <mergeCell ref="BI378:BJ378"/>
    <mergeCell ref="BM378:BN378"/>
    <mergeCell ref="BO378:BP378"/>
    <mergeCell ref="BK378:BL378"/>
    <mergeCell ref="BA377:BB377"/>
    <mergeCell ref="AU377:AV377"/>
    <mergeCell ref="AQ378:AR378"/>
    <mergeCell ref="AS378:AT378"/>
    <mergeCell ref="BA378:BB378"/>
    <mergeCell ref="AW378:AX378"/>
    <mergeCell ref="AS377:AT377"/>
    <mergeCell ref="AY378:AZ378"/>
    <mergeCell ref="AW377:AX377"/>
    <mergeCell ref="AY377:AZ377"/>
    <mergeCell ref="G379:H379"/>
    <mergeCell ref="I379:Y379"/>
    <mergeCell ref="Z379:AF379"/>
    <mergeCell ref="AG379:AI379"/>
    <mergeCell ref="AJ379:AL379"/>
    <mergeCell ref="AJ378:AL378"/>
    <mergeCell ref="G378:H378"/>
    <mergeCell ref="I378:Y378"/>
    <mergeCell ref="Z378:AF378"/>
    <mergeCell ref="AG378:AI378"/>
    <mergeCell ref="BO379:BP379"/>
    <mergeCell ref="AO379:AP379"/>
    <mergeCell ref="AU378:AV378"/>
    <mergeCell ref="AM378:AN378"/>
    <mergeCell ref="AO378:AP378"/>
    <mergeCell ref="AQ379:AR379"/>
    <mergeCell ref="AS379:AT379"/>
    <mergeCell ref="AM379:AN379"/>
    <mergeCell ref="AW379:AX379"/>
    <mergeCell ref="AJ380:AL380"/>
    <mergeCell ref="AM380:AN380"/>
    <mergeCell ref="BQ379:BR379"/>
    <mergeCell ref="BC379:BD379"/>
    <mergeCell ref="BE379:BF379"/>
    <mergeCell ref="BG379:BH379"/>
    <mergeCell ref="BI379:BJ379"/>
    <mergeCell ref="BM379:BN379"/>
    <mergeCell ref="BK379:BL379"/>
    <mergeCell ref="BO380:BP380"/>
    <mergeCell ref="BK380:BL380"/>
    <mergeCell ref="BA380:BB380"/>
    <mergeCell ref="BA379:BB379"/>
    <mergeCell ref="G380:H380"/>
    <mergeCell ref="I380:Y380"/>
    <mergeCell ref="Z380:AF380"/>
    <mergeCell ref="AG380:AI380"/>
    <mergeCell ref="AY379:AZ379"/>
    <mergeCell ref="AU379:AV379"/>
    <mergeCell ref="AS380:AT380"/>
    <mergeCell ref="AU380:AV380"/>
    <mergeCell ref="AW380:AX380"/>
    <mergeCell ref="AO380:AP380"/>
    <mergeCell ref="BQ380:BR380"/>
    <mergeCell ref="BC380:BD380"/>
    <mergeCell ref="BE380:BF380"/>
    <mergeCell ref="BG380:BH380"/>
    <mergeCell ref="BI380:BJ380"/>
    <mergeCell ref="BM380:BN380"/>
    <mergeCell ref="AY380:AZ380"/>
    <mergeCell ref="AU381:AV381"/>
    <mergeCell ref="G381:H381"/>
    <mergeCell ref="I381:Y381"/>
    <mergeCell ref="Z381:AF381"/>
    <mergeCell ref="AG381:AI381"/>
    <mergeCell ref="AM381:AN381"/>
    <mergeCell ref="AO381:AP381"/>
    <mergeCell ref="AJ381:AL381"/>
    <mergeCell ref="AQ380:AR380"/>
    <mergeCell ref="AJ382:AL382"/>
    <mergeCell ref="AW382:AX382"/>
    <mergeCell ref="AY382:AZ382"/>
    <mergeCell ref="BC382:BD382"/>
    <mergeCell ref="AM382:AN382"/>
    <mergeCell ref="AO382:AP382"/>
    <mergeCell ref="BA381:BB381"/>
    <mergeCell ref="AW381:AX381"/>
    <mergeCell ref="AY381:AZ381"/>
    <mergeCell ref="BO381:BP381"/>
    <mergeCell ref="BI381:BJ381"/>
    <mergeCell ref="BM381:BN381"/>
    <mergeCell ref="BK381:BL381"/>
    <mergeCell ref="BQ381:BR381"/>
    <mergeCell ref="AQ382:AR382"/>
    <mergeCell ref="AS382:AT382"/>
    <mergeCell ref="AQ381:AR381"/>
    <mergeCell ref="AS381:AT381"/>
    <mergeCell ref="BC381:BD381"/>
    <mergeCell ref="BE381:BF381"/>
    <mergeCell ref="BG381:BH381"/>
    <mergeCell ref="AU382:AV382"/>
    <mergeCell ref="BQ382:BR382"/>
    <mergeCell ref="BO382:BP382"/>
    <mergeCell ref="BA382:BB382"/>
    <mergeCell ref="BK382:BL382"/>
    <mergeCell ref="BE382:BF382"/>
    <mergeCell ref="BG382:BH382"/>
    <mergeCell ref="BI382:BJ382"/>
    <mergeCell ref="AO383:AP383"/>
    <mergeCell ref="G383:H383"/>
    <mergeCell ref="I383:Y383"/>
    <mergeCell ref="Z383:AF383"/>
    <mergeCell ref="AG383:AI383"/>
    <mergeCell ref="BM382:BN382"/>
    <mergeCell ref="G382:H382"/>
    <mergeCell ref="I382:Y382"/>
    <mergeCell ref="Z382:AF382"/>
    <mergeCell ref="AG382:AI382"/>
    <mergeCell ref="BK383:BL383"/>
    <mergeCell ref="BO383:BP383"/>
    <mergeCell ref="AJ383:AL383"/>
    <mergeCell ref="AQ383:AR383"/>
    <mergeCell ref="AS383:AT383"/>
    <mergeCell ref="BA383:BB383"/>
    <mergeCell ref="AY383:AZ383"/>
    <mergeCell ref="AU383:AV383"/>
    <mergeCell ref="AW383:AX383"/>
    <mergeCell ref="AM383:AN383"/>
    <mergeCell ref="G384:H384"/>
    <mergeCell ref="I384:Y384"/>
    <mergeCell ref="Z384:AF384"/>
    <mergeCell ref="AG384:AI384"/>
    <mergeCell ref="BQ383:BR383"/>
    <mergeCell ref="BC383:BD383"/>
    <mergeCell ref="BE383:BF383"/>
    <mergeCell ref="BG383:BH383"/>
    <mergeCell ref="BI383:BJ383"/>
    <mergeCell ref="BM383:BN383"/>
    <mergeCell ref="AO384:AP384"/>
    <mergeCell ref="AJ384:AL384"/>
    <mergeCell ref="BA384:BB384"/>
    <mergeCell ref="AQ384:AR384"/>
    <mergeCell ref="AS384:AT384"/>
    <mergeCell ref="AU384:AV384"/>
    <mergeCell ref="AW384:AX384"/>
    <mergeCell ref="AY384:AZ384"/>
    <mergeCell ref="AM384:AN384"/>
    <mergeCell ref="BQ384:BR384"/>
    <mergeCell ref="BC384:BD384"/>
    <mergeCell ref="BE384:BF384"/>
    <mergeCell ref="BG384:BH384"/>
    <mergeCell ref="BI384:BJ384"/>
    <mergeCell ref="BM384:BN384"/>
    <mergeCell ref="BO384:BP384"/>
    <mergeCell ref="BK384:BL384"/>
    <mergeCell ref="AJ385:AL385"/>
    <mergeCell ref="BO385:BP385"/>
    <mergeCell ref="G385:H385"/>
    <mergeCell ref="I385:Y385"/>
    <mergeCell ref="Z385:AF385"/>
    <mergeCell ref="AG385:AI385"/>
    <mergeCell ref="BM385:BN385"/>
    <mergeCell ref="BK385:BL385"/>
    <mergeCell ref="BE385:BF385"/>
    <mergeCell ref="AU385:AV385"/>
    <mergeCell ref="BA385:BB385"/>
    <mergeCell ref="AW385:AX385"/>
    <mergeCell ref="AY385:AZ385"/>
    <mergeCell ref="AM385:AN385"/>
    <mergeCell ref="AO385:AP385"/>
    <mergeCell ref="BI386:BJ386"/>
    <mergeCell ref="AU386:AV386"/>
    <mergeCell ref="AW386:AX386"/>
    <mergeCell ref="AY386:AZ386"/>
    <mergeCell ref="BQ385:BR385"/>
    <mergeCell ref="BG385:BH385"/>
    <mergeCell ref="BI385:BJ385"/>
    <mergeCell ref="BQ386:BR386"/>
    <mergeCell ref="AQ386:AR386"/>
    <mergeCell ref="AS386:AT386"/>
    <mergeCell ref="AQ385:AR385"/>
    <mergeCell ref="AS385:AT385"/>
    <mergeCell ref="BC385:BD385"/>
    <mergeCell ref="BA386:BB386"/>
    <mergeCell ref="BM386:BN386"/>
    <mergeCell ref="BO386:BP386"/>
    <mergeCell ref="BK386:BL386"/>
    <mergeCell ref="BC386:BD386"/>
    <mergeCell ref="BE386:BF386"/>
    <mergeCell ref="BG386:BH386"/>
    <mergeCell ref="G386:H386"/>
    <mergeCell ref="I386:Y386"/>
    <mergeCell ref="Z386:AF386"/>
    <mergeCell ref="AG386:AI386"/>
    <mergeCell ref="AM386:AN386"/>
    <mergeCell ref="AO386:AP386"/>
    <mergeCell ref="AJ387:AL387"/>
    <mergeCell ref="AJ386:AL386"/>
    <mergeCell ref="AU387:AV387"/>
    <mergeCell ref="AW387:AX387"/>
    <mergeCell ref="BQ387:BR387"/>
    <mergeCell ref="BC387:BD387"/>
    <mergeCell ref="BE387:BF387"/>
    <mergeCell ref="BG387:BH387"/>
    <mergeCell ref="BI387:BJ387"/>
    <mergeCell ref="BM387:BN387"/>
    <mergeCell ref="BA387:BB387"/>
    <mergeCell ref="BM388:BN388"/>
    <mergeCell ref="AY387:AZ387"/>
    <mergeCell ref="AM387:AN387"/>
    <mergeCell ref="AQ387:AR387"/>
    <mergeCell ref="AO387:AP387"/>
    <mergeCell ref="BK387:BL387"/>
    <mergeCell ref="AS387:AT387"/>
    <mergeCell ref="G388:H388"/>
    <mergeCell ref="I388:Y388"/>
    <mergeCell ref="Z388:AF388"/>
    <mergeCell ref="AG388:AI388"/>
    <mergeCell ref="G387:H387"/>
    <mergeCell ref="I387:Y387"/>
    <mergeCell ref="Z387:AF387"/>
    <mergeCell ref="AG387:AI387"/>
    <mergeCell ref="AJ388:AL388"/>
    <mergeCell ref="AM388:AN388"/>
    <mergeCell ref="AW388:AX388"/>
    <mergeCell ref="AY388:AZ388"/>
    <mergeCell ref="AQ388:AR388"/>
    <mergeCell ref="AU388:AV388"/>
    <mergeCell ref="AS388:AT388"/>
    <mergeCell ref="AO388:AP388"/>
    <mergeCell ref="BQ388:BR388"/>
    <mergeCell ref="BC388:BD388"/>
    <mergeCell ref="BE388:BF388"/>
    <mergeCell ref="BG388:BH388"/>
    <mergeCell ref="BI388:BJ388"/>
    <mergeCell ref="BO388:BP388"/>
    <mergeCell ref="BK388:BL388"/>
    <mergeCell ref="AY389:AZ389"/>
    <mergeCell ref="AU389:AV389"/>
    <mergeCell ref="AM389:AN389"/>
    <mergeCell ref="AS389:AT389"/>
    <mergeCell ref="AQ389:AR389"/>
    <mergeCell ref="AO389:AP389"/>
    <mergeCell ref="AJ389:AL389"/>
    <mergeCell ref="AW389:AX389"/>
    <mergeCell ref="AN392:AQ392"/>
    <mergeCell ref="Y391:Y392"/>
    <mergeCell ref="Z391:AF391"/>
    <mergeCell ref="Z392:AF392"/>
    <mergeCell ref="AJ391:AK391"/>
    <mergeCell ref="AJ392:AL392"/>
    <mergeCell ref="AL391:AO391"/>
    <mergeCell ref="AP391:AS391"/>
    <mergeCell ref="G389:H389"/>
    <mergeCell ref="I389:Y389"/>
    <mergeCell ref="Z389:AF389"/>
    <mergeCell ref="AG389:AI389"/>
    <mergeCell ref="G391:I394"/>
    <mergeCell ref="J391:X394"/>
    <mergeCell ref="AG391:AI392"/>
    <mergeCell ref="Y393:Y394"/>
    <mergeCell ref="Z393:AF394"/>
    <mergeCell ref="AG393:AI393"/>
    <mergeCell ref="AT391:AW391"/>
    <mergeCell ref="BN391:BQ391"/>
    <mergeCell ref="BD392:BG392"/>
    <mergeCell ref="AZ392:BC392"/>
    <mergeCell ref="AR392:AU392"/>
    <mergeCell ref="BP392:BS392"/>
    <mergeCell ref="AX391:BA391"/>
    <mergeCell ref="BB391:BE391"/>
    <mergeCell ref="BF391:BI391"/>
    <mergeCell ref="BJ391:BM391"/>
    <mergeCell ref="BF393:BI393"/>
    <mergeCell ref="BH392:BK392"/>
    <mergeCell ref="AV392:AY392"/>
    <mergeCell ref="BL392:BO392"/>
    <mergeCell ref="AJ393:AK393"/>
    <mergeCell ref="AG394:AI394"/>
    <mergeCell ref="AJ394:AL394"/>
    <mergeCell ref="AZ394:BC394"/>
    <mergeCell ref="AP393:AS393"/>
    <mergeCell ref="AT393:AW393"/>
    <mergeCell ref="BB393:BE393"/>
    <mergeCell ref="AX393:BA393"/>
    <mergeCell ref="BQ389:BR389"/>
    <mergeCell ref="BC389:BD389"/>
    <mergeCell ref="BE389:BF389"/>
    <mergeCell ref="BG389:BH389"/>
    <mergeCell ref="BI389:BJ389"/>
    <mergeCell ref="BK389:BL389"/>
    <mergeCell ref="BM389:BN389"/>
    <mergeCell ref="BO389:BP389"/>
    <mergeCell ref="AJ375:AL375"/>
    <mergeCell ref="AV394:AY394"/>
    <mergeCell ref="AL393:AO393"/>
    <mergeCell ref="BQ390:BR390"/>
    <mergeCell ref="AY390:AZ390"/>
    <mergeCell ref="BA390:BB390"/>
    <mergeCell ref="BC390:BD390"/>
    <mergeCell ref="BJ393:BM393"/>
    <mergeCell ref="BN393:BQ393"/>
    <mergeCell ref="BA389:BB389"/>
    <mergeCell ref="AJ352:AL352"/>
    <mergeCell ref="AG370:AI370"/>
    <mergeCell ref="AG371:AI371"/>
    <mergeCell ref="AJ371:AL371"/>
    <mergeCell ref="AG372:AI372"/>
    <mergeCell ref="AJ372:AL372"/>
    <mergeCell ref="AJ370:AL370"/>
    <mergeCell ref="AG375:AI375"/>
    <mergeCell ref="BD403:BR403"/>
    <mergeCell ref="BD402:BR402"/>
    <mergeCell ref="BD401:BR401"/>
    <mergeCell ref="BD394:BG394"/>
    <mergeCell ref="BH394:BK394"/>
    <mergeCell ref="BL394:BO394"/>
    <mergeCell ref="AN394:AQ394"/>
    <mergeCell ref="AR394:AU394"/>
    <mergeCell ref="BP394:BS394"/>
    <mergeCell ref="AJ348:AL348"/>
    <mergeCell ref="AJ346:AL346"/>
    <mergeCell ref="AJ349:AL349"/>
    <mergeCell ref="AJ351:AK351"/>
    <mergeCell ref="AG335:AI335"/>
    <mergeCell ref="AJ335:AL335"/>
    <mergeCell ref="AG336:AI336"/>
    <mergeCell ref="AJ336:AL336"/>
    <mergeCell ref="AJ347:AL347"/>
    <mergeCell ref="AG338:AI338"/>
    <mergeCell ref="AF119:AJ119"/>
    <mergeCell ref="G120:J120"/>
    <mergeCell ref="G119:J119"/>
    <mergeCell ref="K120:Y120"/>
    <mergeCell ref="Z119:AA119"/>
    <mergeCell ref="Z120:AA120"/>
    <mergeCell ref="AB119:AE119"/>
    <mergeCell ref="AB120:AE120"/>
    <mergeCell ref="G47:H47"/>
    <mergeCell ref="AB47:AC47"/>
    <mergeCell ref="G44:BR44"/>
    <mergeCell ref="BF46:BR46"/>
    <mergeCell ref="BF45:BG45"/>
    <mergeCell ref="G46:AO46"/>
    <mergeCell ref="G45:H45"/>
    <mergeCell ref="AP45:AQ45"/>
    <mergeCell ref="BH45:BR45"/>
    <mergeCell ref="AI47:BR47"/>
    <mergeCell ref="I71:BR71"/>
    <mergeCell ref="BM76:BR76"/>
    <mergeCell ref="BM77:BR77"/>
    <mergeCell ref="AP41:AW41"/>
    <mergeCell ref="BF42:BK42"/>
    <mergeCell ref="BL42:BM42"/>
    <mergeCell ref="AD47:AF47"/>
    <mergeCell ref="AG47:AH47"/>
    <mergeCell ref="BC45:BE45"/>
    <mergeCell ref="AP46:AZ46"/>
    <mergeCell ref="G48:AA48"/>
    <mergeCell ref="AB48:AF48"/>
    <mergeCell ref="G50:I50"/>
    <mergeCell ref="J50:O50"/>
    <mergeCell ref="Y50:AA50"/>
    <mergeCell ref="AB50:AF50"/>
    <mergeCell ref="P50:R50"/>
    <mergeCell ref="S50:X50"/>
    <mergeCell ref="I49:AF49"/>
    <mergeCell ref="AH67:AM67"/>
    <mergeCell ref="J66:U66"/>
    <mergeCell ref="G64:AM64"/>
    <mergeCell ref="G66:I66"/>
    <mergeCell ref="V66:AA66"/>
    <mergeCell ref="G49:H49"/>
    <mergeCell ref="J67:U67"/>
    <mergeCell ref="V67:AA67"/>
    <mergeCell ref="AB67:AG67"/>
    <mergeCell ref="AI49:AO49"/>
    <mergeCell ref="AI87:AX87"/>
    <mergeCell ref="AA90:AH90"/>
    <mergeCell ref="AA88:AH88"/>
    <mergeCell ref="BK86:BL86"/>
    <mergeCell ref="BK87:BL87"/>
    <mergeCell ref="BM72:BR72"/>
    <mergeCell ref="BM80:BR80"/>
    <mergeCell ref="J78:BL78"/>
    <mergeCell ref="BM73:BR73"/>
    <mergeCell ref="BM74:BR74"/>
    <mergeCell ref="G59:H59"/>
    <mergeCell ref="I59:BL59"/>
    <mergeCell ref="G89:I89"/>
    <mergeCell ref="J80:BL80"/>
    <mergeCell ref="BE87:BJ87"/>
    <mergeCell ref="AY87:BD87"/>
    <mergeCell ref="J79:BL79"/>
    <mergeCell ref="G84:BR84"/>
    <mergeCell ref="AA87:AH87"/>
    <mergeCell ref="AI85:AX86"/>
    <mergeCell ref="G85:H86"/>
    <mergeCell ref="J74:BL74"/>
    <mergeCell ref="J87:U87"/>
    <mergeCell ref="J75:BL75"/>
    <mergeCell ref="G76:I76"/>
    <mergeCell ref="G75:I75"/>
    <mergeCell ref="G78:I78"/>
    <mergeCell ref="V87:Z87"/>
    <mergeCell ref="I85:U86"/>
    <mergeCell ref="AA85:AH86"/>
    <mergeCell ref="G88:I88"/>
    <mergeCell ref="J90:U90"/>
    <mergeCell ref="J89:U89"/>
    <mergeCell ref="BN50:BR50"/>
    <mergeCell ref="AG50:AO50"/>
    <mergeCell ref="BF50:BM50"/>
    <mergeCell ref="AP50:AW50"/>
    <mergeCell ref="AX50:BE50"/>
    <mergeCell ref="G80:I80"/>
    <mergeCell ref="BM86:BR86"/>
    <mergeCell ref="AS310:AT310"/>
    <mergeCell ref="AU310:AV310"/>
    <mergeCell ref="AW310:AX310"/>
    <mergeCell ref="AY310:AZ310"/>
    <mergeCell ref="G58:BR58"/>
    <mergeCell ref="AM310:AN310"/>
    <mergeCell ref="AO310:AP310"/>
    <mergeCell ref="AQ310:AR310"/>
    <mergeCell ref="J88:U88"/>
    <mergeCell ref="G87:I87"/>
    <mergeCell ref="BI310:BJ310"/>
    <mergeCell ref="BK310:BL310"/>
    <mergeCell ref="BM310:BN310"/>
    <mergeCell ref="BO310:BP310"/>
    <mergeCell ref="BA310:BB310"/>
    <mergeCell ref="BC310:BD310"/>
    <mergeCell ref="BE310:BF310"/>
    <mergeCell ref="BG310:BH310"/>
    <mergeCell ref="BQ310:BR310"/>
    <mergeCell ref="AM350:AN350"/>
    <mergeCell ref="AO350:AP350"/>
    <mergeCell ref="AQ350:AR350"/>
    <mergeCell ref="AS350:AT350"/>
    <mergeCell ref="AU350:AV350"/>
    <mergeCell ref="AW350:AX350"/>
    <mergeCell ref="AY350:AZ350"/>
    <mergeCell ref="BA350:BB350"/>
    <mergeCell ref="BC350:BD350"/>
    <mergeCell ref="AW390:AX390"/>
    <mergeCell ref="BM390:BN390"/>
    <mergeCell ref="BO390:BP390"/>
    <mergeCell ref="BG350:BH350"/>
    <mergeCell ref="BI350:BJ350"/>
    <mergeCell ref="BK350:BL350"/>
    <mergeCell ref="BM350:BN350"/>
    <mergeCell ref="BK390:BL390"/>
    <mergeCell ref="BA388:BB388"/>
    <mergeCell ref="BO387:BP387"/>
    <mergeCell ref="BE390:BF390"/>
    <mergeCell ref="BG390:BH390"/>
    <mergeCell ref="BI390:BJ390"/>
    <mergeCell ref="BO350:BP350"/>
    <mergeCell ref="BQ350:BR350"/>
    <mergeCell ref="AM390:AN390"/>
    <mergeCell ref="AO390:AP390"/>
    <mergeCell ref="AQ390:AR390"/>
    <mergeCell ref="AS390:AT390"/>
    <mergeCell ref="AU390:AV390"/>
  </mergeCells>
  <phoneticPr fontId="19" type="noConversion"/>
  <conditionalFormatting sqref="AN312:BS312 AN314:BS314 AN394:BS394 AN354:BS354 AN352:BS352 AN392:BS392">
    <cfRule type="cellIs" dxfId="42" priority="31" stopIfTrue="1" operator="equal">
      <formula>AN312+AL311</formula>
    </cfRule>
  </conditionalFormatting>
  <conditionalFormatting sqref="AO370:AP389 AO330:AP349 BM370:BN389 AS370:AT389 AW370:AX389 BA370:BB389 BE370:BF389 BI370:BJ389 BQ370:BR389 BM330:BN349 AS330:AT349 AW330:AX349 BA330:BB349 BE330:BF349 BI330:BJ349 BQ330:BR349 AO290:AP309">
    <cfRule type="cellIs" dxfId="41" priority="32" stopIfTrue="1" operator="equal">
      <formula>AO290+SUM(AM$290:AN$309)</formula>
    </cfRule>
    <cfRule type="cellIs" dxfId="40" priority="33" stopIfTrue="1" operator="equal">
      <formula>0</formula>
    </cfRule>
  </conditionalFormatting>
  <conditionalFormatting sqref="BO330:BP349 BK370:BL389 AQ370:AR389 AU370:AV389 AY370:AZ389 BC370:BD389 BG370:BH389 AU330:AV340 AQ330:AR344 BO370:BP389 AY330:AZ340 BC330:BD349 BG330:BH349 BK330:BL349 AY290:AZ291 BO305:BP309 BK298:BL309 BG301:BH309 BC290:BD297 AQ290:AR292 AU290:AV291 AQ294:AR309 AU294:AV309 AY297:AZ309 BC299:BD309 AQ347:AR349 AU342:AV349 AY345:AZ346">
    <cfRule type="cellIs" dxfId="39" priority="44" stopIfTrue="1" operator="equal">
      <formula>AO290-100</formula>
    </cfRule>
  </conditionalFormatting>
  <conditionalFormatting sqref="AM330:AN341 AM370:AN389 AM344:AN349">
    <cfRule type="cellIs" dxfId="38" priority="49" stopIfTrue="1" operator="equal">
      <formula>BQ290-100</formula>
    </cfRule>
  </conditionalFormatting>
  <conditionalFormatting sqref="BP285:BR285">
    <cfRule type="cellIs" dxfId="37" priority="35" stopIfTrue="1" operator="equal">
      <formula>0</formula>
    </cfRule>
  </conditionalFormatting>
  <conditionalFormatting sqref="BD362:BR363 BD401:BR402 AJ392:AL392 AL355 AJ354:AL354 AG391:AI392 AJ352:AL352 AJ314:AL314 AG351:AI352 Z353:AF354 BD322:BR323 AJ394:AL394 AO355:AZ355 BD355:BR355 Z393:AF394 AL395 AO395:AZ395 BD395:BR395 AJ312:AL312 AG311:AI312 Z313:AF314 AO315:AZ315 BD315:BR315 AL315 G16:G17">
    <cfRule type="cellIs" dxfId="36" priority="25" stopIfTrue="1" operator="equal">
      <formula>0</formula>
    </cfRule>
  </conditionalFormatting>
  <conditionalFormatting sqref="I370:Y389 I330:Y349 I290:Y309">
    <cfRule type="cellIs" dxfId="35" priority="37" stopIfTrue="1" operator="equal">
      <formula>""</formula>
    </cfRule>
  </conditionalFormatting>
  <conditionalFormatting sqref="BD324:BR324 BD364:BR364 BD403:BR403">
    <cfRule type="cellIs" dxfId="34" priority="38" stopIfTrue="1" operator="equal">
      <formula>0</formula>
    </cfRule>
  </conditionalFormatting>
  <conditionalFormatting sqref="AL391:BQ391 AL311:BQ311 AL313:BQ313 AL351:BQ351 AL353:BQ353 AL393:BQ393">
    <cfRule type="cellIs" dxfId="33" priority="39" stopIfTrue="1" operator="equal">
      <formula>0</formula>
    </cfRule>
  </conditionalFormatting>
  <conditionalFormatting sqref="Z274:AA276 Z232:AA233 Z252:AA253 Z269:AA270 G271:J271 G273:J273 Z227:AA227 Z242:AA244 G245:J245 G254:J254 G228:J228 Z260:AA261 G234:J234 Z215:AA216 AK273:BR273 AR262:AS262 AK245:BR245 AK234:BR234 AK228:BR228 AK271:BR271 AR217:AS217 AK254:AS254 AR207:AS207 Z205:AA206 Z194:AA196 AR190:AS190 AR197:AS197 AK130:BR130 G130:J130 G118:J118 G137:J137 G146:J146 Z188:AA189 G165:J165 G156:J156 G116:J116 AK137:BR137 AK146:BR146 AR172:AS172 AK156:BR156 AK165:BR165 AK118:BR118 AK116:BR116 AR179:AS179">
    <cfRule type="cellIs" dxfId="32" priority="40" stopIfTrue="1" operator="equal">
      <formula>""</formula>
    </cfRule>
  </conditionalFormatting>
  <conditionalFormatting sqref="K271:AJ271 K273:AJ273 K272:AA272 K245:AJ245 K228:AJ228 K234:AJ234 K131:AA134 K165:AJ165 K146:AJ146 K156:AJ156 K116:AJ116 K118:AJ118 K130:AJ130 K137:AJ137">
    <cfRule type="cellIs" dxfId="31" priority="41" stopIfTrue="1" operator="equal">
      <formula>""</formula>
    </cfRule>
  </conditionalFormatting>
  <conditionalFormatting sqref="BI290:BJ309 AW290:AX309 AS290:AT309 BE290:BF309 BA290:BB309 BM290:BN309 BQ290:BR309">
    <cfRule type="cellIs" dxfId="30" priority="62" stopIfTrue="1" operator="equal">
      <formula>0</formula>
    </cfRule>
    <cfRule type="cellIs" dxfId="29" priority="63" stopIfTrue="1" operator="equal">
      <formula>100</formula>
    </cfRule>
  </conditionalFormatting>
  <conditionalFormatting sqref="AJ290:AL309">
    <cfRule type="cellIs" dxfId="28" priority="64" stopIfTrue="1" operator="equal">
      <formula>100</formula>
    </cfRule>
  </conditionalFormatting>
  <conditionalFormatting sqref="G106:G108">
    <cfRule type="cellIs" priority="30" stopIfTrue="1" operator="equal">
      <formula>""</formula>
    </cfRule>
  </conditionalFormatting>
  <conditionalFormatting sqref="BM62:BQ62">
    <cfRule type="cellIs" dxfId="27" priority="42" stopIfTrue="1" operator="equal">
      <formula>$BA$62+$BM$62</formula>
    </cfRule>
  </conditionalFormatting>
  <conditionalFormatting sqref="BR62">
    <cfRule type="cellIs" dxfId="26" priority="43" stopIfTrue="1" operator="equal">
      <formula>$BA$62&amp;$BR$62</formula>
    </cfRule>
  </conditionalFormatting>
  <conditionalFormatting sqref="Z226:AA226">
    <cfRule type="cellIs" dxfId="25" priority="13" stopIfTrue="1" operator="equal">
      <formula>""</formula>
    </cfRule>
  </conditionalFormatting>
  <conditionalFormatting sqref="AQ293:AR293">
    <cfRule type="cellIs" dxfId="24" priority="12" stopIfTrue="1" operator="equal">
      <formula>AO293-100</formula>
    </cfRule>
  </conditionalFormatting>
  <conditionalFormatting sqref="AU292:AV293">
    <cfRule type="cellIs" dxfId="23" priority="11" stopIfTrue="1" operator="equal">
      <formula>AS292-100</formula>
    </cfRule>
  </conditionalFormatting>
  <conditionalFormatting sqref="AY292:AZ296">
    <cfRule type="cellIs" dxfId="22" priority="10" stopIfTrue="1" operator="equal">
      <formula>AW292-100</formula>
    </cfRule>
  </conditionalFormatting>
  <conditionalFormatting sqref="BC298:BD298">
    <cfRule type="cellIs" dxfId="21" priority="9" stopIfTrue="1" operator="equal">
      <formula>BA298-100</formula>
    </cfRule>
  </conditionalFormatting>
  <conditionalFormatting sqref="BG290:BH300">
    <cfRule type="cellIs" dxfId="20" priority="8" stopIfTrue="1" operator="equal">
      <formula>BE290-100</formula>
    </cfRule>
  </conditionalFormatting>
  <conditionalFormatting sqref="BK290:BL297">
    <cfRule type="cellIs" dxfId="19" priority="7" stopIfTrue="1" operator="equal">
      <formula>BI290-100</formula>
    </cfRule>
  </conditionalFormatting>
  <conditionalFormatting sqref="BO290:BP304">
    <cfRule type="cellIs" dxfId="18" priority="6" stopIfTrue="1" operator="equal">
      <formula>BM290-100</formula>
    </cfRule>
  </conditionalFormatting>
  <conditionalFormatting sqref="AM342:AN343">
    <cfRule type="cellIs" dxfId="17" priority="5" stopIfTrue="1" operator="equal">
      <formula>BQ302-100</formula>
    </cfRule>
  </conditionalFormatting>
  <conditionalFormatting sqref="AQ345:AR346">
    <cfRule type="cellIs" dxfId="16" priority="4" stopIfTrue="1" operator="equal">
      <formula>AO345-100</formula>
    </cfRule>
  </conditionalFormatting>
  <conditionalFormatting sqref="AU341:AV341">
    <cfRule type="cellIs" dxfId="15" priority="3" stopIfTrue="1" operator="equal">
      <formula>AS341-100</formula>
    </cfRule>
  </conditionalFormatting>
  <conditionalFormatting sqref="AY341:AZ344">
    <cfRule type="cellIs" dxfId="14" priority="2" stopIfTrue="1" operator="equal">
      <formula>AW341-100</formula>
    </cfRule>
  </conditionalFormatting>
  <conditionalFormatting sqref="AY347:AZ349">
    <cfRule type="cellIs" dxfId="13" priority="1" stopIfTrue="1" operator="equal">
      <formula>AW347-100</formula>
    </cfRule>
  </conditionalFormatting>
  <dataValidations count="9">
    <dataValidation type="list" allowBlank="1" showInputMessage="1" showErrorMessage="1" sqref="AF54:AK54">
      <formula1>"N,S"</formula1>
    </dataValidation>
    <dataValidation type="list" allowBlank="1" showInputMessage="1" showErrorMessage="1" sqref="V87:Z93">
      <formula1>"atendido,não atendido,não é o caso"</formula1>
    </dataValidation>
    <dataValidation type="list" allowBlank="1" showInputMessage="1" showErrorMessage="1" sqref="BK87:BL93 BN50:BR50 BD42:BE42 AB48:AF48">
      <formula1>"AC,AL,AP,AM,BA,CE,DF,ES,GO,MA,MT,MS,MG,PA,PB,PR,PE,PI,RR,RO,RJ,RN,RS,SC,SP,SE,TO"</formula1>
    </dataValidation>
    <dataValidation type="list" allowBlank="1" showInputMessage="1" showErrorMessage="1" sqref="BE87:BJ93">
      <formula1>"CAU,CREA"</formula1>
    </dataValidation>
    <dataValidation type="list" allowBlank="1" showInputMessage="1" showErrorMessage="1" sqref="BM59:BR59">
      <formula1>"atende,não atende,não é o caso"</formula1>
    </dataValidation>
    <dataValidation type="list" allowBlank="1" showInputMessage="1" showErrorMessage="1" sqref="V67:AA67">
      <formula1>"válido,não válido"</formula1>
    </dataValidation>
    <dataValidation type="list" allowBlank="1" showInputMessage="1" showErrorMessage="1" sqref="V66:AA66">
      <formula1>"aprovado,em aprovação"</formula1>
    </dataValidation>
    <dataValidation type="list" allowBlank="1" showInputMessage="1" showErrorMessage="1" sqref="AB62:AD62">
      <formula1>"sim,não"</formula1>
    </dataValidation>
    <dataValidation type="list" allowBlank="1" showInputMessage="1" showErrorMessage="1" sqref="BM72:BR80">
      <formula1>"atende,não atende"</formula1>
    </dataValidation>
  </dataValidations>
  <printOptions horizontalCentered="1"/>
  <pageMargins left="0.59055118110236227" right="0.78740157480314965" top="0.78740157480314965" bottom="0.19685039370078741" header="0.39370078740157483" footer="0.19685039370078741"/>
  <pageSetup paperSize="9" scale="85" fitToHeight="0" orientation="landscape" horizontalDpi="1200" verticalDpi="1200" r:id="rId1"/>
  <headerFooter alignWithMargins="0">
    <oddHeader xml:space="preserve">&amp;R AE &amp;14 130 &amp;10 020
</oddHeader>
    <oddFooter>&amp;LVigência: 13/07/2020&amp;CPFUI-Proponente_AE130
&amp;A&amp;R&amp;P/&amp;N</oddFooter>
  </headerFooter>
  <rowBreaks count="6" manualBreakCount="6">
    <brk id="81" min="5" max="70" man="1"/>
    <brk id="145" min="5" max="70" man="1"/>
    <brk id="233" min="5" max="70" man="1"/>
    <brk id="282" min="5" max="70" man="1"/>
    <brk id="315" min="5" max="70" man="1"/>
    <brk id="365" min="5" max="70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roposta1">
    <tabColor indexed="43"/>
  </sheetPr>
  <dimension ref="A1:FE359"/>
  <sheetViews>
    <sheetView showGridLines="0" topLeftCell="F30" zoomScale="110" zoomScaleNormal="110" zoomScaleSheetLayoutView="100" workbookViewId="0">
      <selection activeCell="AC54" sqref="AC54:AE54"/>
    </sheetView>
  </sheetViews>
  <sheetFormatPr defaultColWidth="3.7109375" defaultRowHeight="12.75" x14ac:dyDescent="0.2"/>
  <cols>
    <col min="1" max="2" width="4.7109375" style="31" hidden="1" customWidth="1"/>
    <col min="3" max="3" width="4.7109375" style="84" hidden="1" customWidth="1"/>
    <col min="4" max="4" width="4.7109375" style="30" hidden="1" customWidth="1"/>
    <col min="5" max="5" width="4.7109375" style="13" hidden="1" customWidth="1"/>
    <col min="6" max="6" width="0.85546875" style="35" customWidth="1"/>
    <col min="7" max="70" width="2.28515625" style="35" customWidth="1"/>
    <col min="71" max="71" width="0.85546875" style="35" customWidth="1"/>
    <col min="72" max="187" width="2.28515625" style="35" customWidth="1"/>
    <col min="188" max="16384" width="3.7109375" style="35"/>
  </cols>
  <sheetData>
    <row r="1" spans="1:72" ht="5.0999999999999996" hidden="1" customHeight="1" x14ac:dyDescent="0.2">
      <c r="A1" s="111" t="e">
        <f>MATCH("mtde",E:E,0)</f>
        <v>#N/A</v>
      </c>
      <c r="B1" s="111">
        <f>MATCH("endfim2",E:E,0)</f>
        <v>173</v>
      </c>
      <c r="C1" s="83" t="s">
        <v>301</v>
      </c>
      <c r="D1" s="83" t="s">
        <v>300</v>
      </c>
      <c r="E1" s="14"/>
      <c r="F1" s="4" t="s">
        <v>46</v>
      </c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B1" s="64"/>
      <c r="AC1" s="64"/>
      <c r="AD1" s="65" t="s">
        <v>321</v>
      </c>
      <c r="AE1" s="64"/>
      <c r="AF1" s="64"/>
      <c r="AG1" s="64"/>
      <c r="AH1" s="64"/>
      <c r="AI1" s="64"/>
      <c r="AJ1" s="64"/>
      <c r="AK1" s="65" t="s">
        <v>326</v>
      </c>
      <c r="AL1" s="10"/>
      <c r="AM1" s="66" t="s">
        <v>327</v>
      </c>
      <c r="AN1" s="10"/>
      <c r="AO1" s="10"/>
      <c r="AP1" s="10"/>
      <c r="AQ1" s="10"/>
      <c r="AR1" s="66" t="s">
        <v>329</v>
      </c>
      <c r="AS1" s="66" t="s">
        <v>330</v>
      </c>
      <c r="AT1" s="10"/>
      <c r="AU1" s="10"/>
      <c r="AV1" s="10"/>
      <c r="AW1" s="10"/>
      <c r="BQ1" s="71" t="s">
        <v>324</v>
      </c>
      <c r="BT1" s="4" t="s">
        <v>307</v>
      </c>
    </row>
    <row r="2" spans="1:72" ht="14.25" x14ac:dyDescent="0.2">
      <c r="A2" s="84" t="s">
        <v>8</v>
      </c>
      <c r="B2" s="112" t="s">
        <v>9</v>
      </c>
      <c r="C2" s="84" t="s">
        <v>10</v>
      </c>
      <c r="D2" s="84" t="s">
        <v>11</v>
      </c>
      <c r="E2" s="84" t="s">
        <v>12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48"/>
      <c r="AX2" s="148"/>
      <c r="AY2" s="148"/>
      <c r="AZ2" s="148"/>
      <c r="BA2" s="148"/>
      <c r="BB2" s="148"/>
      <c r="BC2" s="149"/>
      <c r="BD2" s="150"/>
    </row>
    <row r="3" spans="1:72" ht="18" x14ac:dyDescent="0.2">
      <c r="A3" s="112"/>
      <c r="B3" s="112" t="e">
        <f>MATCH(MAX(C36:C172),C36:C172,0)+7</f>
        <v>#REF!</v>
      </c>
      <c r="C3" s="84">
        <f>MATCH("D",D36:D172,0)+7</f>
        <v>58</v>
      </c>
      <c r="D3" s="30" t="e">
        <f>MAX(C36:C173)</f>
        <v>#REF!</v>
      </c>
      <c r="E3" s="14"/>
      <c r="F3" s="2"/>
      <c r="G3" s="2"/>
      <c r="H3" s="2"/>
      <c r="I3" s="151"/>
      <c r="J3" s="151"/>
      <c r="K3" s="151"/>
      <c r="L3" s="151"/>
      <c r="M3" s="151"/>
      <c r="N3" s="151"/>
      <c r="O3" s="151"/>
      <c r="P3" s="151"/>
      <c r="Q3" s="151"/>
      <c r="R3" s="2"/>
      <c r="S3" s="2"/>
      <c r="T3" s="2"/>
      <c r="U3" s="2"/>
      <c r="V3" s="369" t="s">
        <v>583</v>
      </c>
      <c r="W3" s="369"/>
      <c r="X3" s="369"/>
      <c r="Y3" s="369"/>
      <c r="Z3" s="369"/>
      <c r="AA3" s="369"/>
      <c r="AB3" s="369"/>
      <c r="AC3" s="369"/>
      <c r="AD3" s="369"/>
      <c r="AE3" s="369"/>
      <c r="AF3" s="369"/>
      <c r="AG3" s="369"/>
      <c r="AH3" s="369"/>
      <c r="AI3" s="369"/>
      <c r="AJ3" s="369"/>
      <c r="AK3" s="369"/>
      <c r="AL3" s="369"/>
      <c r="AM3" s="369"/>
      <c r="AN3" s="369"/>
      <c r="AO3" s="369"/>
      <c r="AP3" s="369"/>
      <c r="AQ3" s="369"/>
      <c r="AR3" s="369"/>
      <c r="AS3" s="369"/>
      <c r="AT3" s="369"/>
      <c r="AU3" s="369"/>
      <c r="AV3" s="369"/>
      <c r="AW3" s="369"/>
      <c r="AX3" s="369"/>
      <c r="AY3" s="369"/>
      <c r="AZ3" s="369"/>
      <c r="BA3" s="369"/>
      <c r="BB3" s="369"/>
      <c r="BC3" s="369"/>
      <c r="BD3" s="151"/>
      <c r="BE3" s="151"/>
      <c r="BF3" s="151"/>
      <c r="BG3" s="151"/>
      <c r="BH3" s="151"/>
      <c r="BI3" s="151"/>
      <c r="BJ3" s="151"/>
      <c r="BK3" s="151"/>
      <c r="BL3" s="151"/>
      <c r="BM3" s="151"/>
      <c r="BN3" s="151"/>
      <c r="BO3" s="151"/>
      <c r="BP3" s="151"/>
      <c r="BQ3" s="151"/>
      <c r="BR3" s="151"/>
      <c r="BS3" s="151"/>
    </row>
    <row r="4" spans="1:72" ht="15" x14ac:dyDescent="0.2">
      <c r="B4" s="31" t="e">
        <f>MATCH(MAX(C6:C133),C6:C133,0)+7</f>
        <v>#REF!</v>
      </c>
      <c r="C4" s="84">
        <f>MATCH("D",D6:D133,0)+7</f>
        <v>88</v>
      </c>
      <c r="D4" s="30" t="e">
        <f>MAX(C6:C124)</f>
        <v>#REF!</v>
      </c>
      <c r="F4" s="3"/>
      <c r="G4" s="3"/>
      <c r="H4" s="3"/>
      <c r="I4" s="152"/>
      <c r="J4" s="152"/>
      <c r="K4" s="152"/>
      <c r="L4" s="152"/>
      <c r="M4" s="152"/>
      <c r="N4" s="152"/>
      <c r="O4" s="152"/>
      <c r="P4" s="152"/>
      <c r="Q4" s="152"/>
      <c r="R4" s="3"/>
      <c r="S4" s="3"/>
      <c r="T4" s="3"/>
      <c r="U4" s="3"/>
      <c r="V4" s="370" t="s">
        <v>5</v>
      </c>
      <c r="W4" s="370"/>
      <c r="X4" s="370"/>
      <c r="Y4" s="370"/>
      <c r="Z4" s="370"/>
      <c r="AA4" s="370"/>
      <c r="AB4" s="370"/>
      <c r="AC4" s="370"/>
      <c r="AD4" s="370"/>
      <c r="AE4" s="370"/>
      <c r="AF4" s="370"/>
      <c r="AG4" s="370"/>
      <c r="AH4" s="370"/>
      <c r="AI4" s="370"/>
      <c r="AJ4" s="370"/>
      <c r="AK4" s="370"/>
      <c r="AL4" s="370"/>
      <c r="AM4" s="370"/>
      <c r="AN4" s="370"/>
      <c r="AO4" s="370"/>
      <c r="AP4" s="370"/>
      <c r="AQ4" s="370"/>
      <c r="AR4" s="370"/>
      <c r="AS4" s="370"/>
      <c r="AT4" s="370"/>
      <c r="AU4" s="370"/>
      <c r="AV4" s="370"/>
      <c r="AW4" s="370"/>
      <c r="AX4" s="370"/>
      <c r="AY4" s="370"/>
      <c r="AZ4" s="370"/>
      <c r="BA4" s="370"/>
      <c r="BB4" s="370"/>
      <c r="BC4" s="370"/>
      <c r="BD4" s="152"/>
      <c r="BE4" s="152"/>
      <c r="BF4" s="152"/>
      <c r="BG4" s="152"/>
      <c r="BH4" s="152"/>
      <c r="BI4" s="152"/>
      <c r="BJ4" s="152"/>
      <c r="BK4" s="152"/>
      <c r="BL4" s="152"/>
      <c r="BM4" s="152"/>
      <c r="BN4" s="152"/>
      <c r="BO4" s="152"/>
      <c r="BP4" s="152"/>
      <c r="BQ4" s="152"/>
      <c r="BR4" s="152"/>
      <c r="BS4" s="152"/>
    </row>
    <row r="5" spans="1:72" ht="13.5" x14ac:dyDescent="0.2">
      <c r="C5" s="84">
        <f>SUM(C3:C4)</f>
        <v>146</v>
      </c>
      <c r="F5" s="117"/>
      <c r="G5" s="117"/>
      <c r="H5" s="117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371" t="s">
        <v>589</v>
      </c>
      <c r="W5" s="371"/>
      <c r="X5" s="371"/>
      <c r="Y5" s="371"/>
      <c r="Z5" s="371"/>
      <c r="AA5" s="371"/>
      <c r="AB5" s="371"/>
      <c r="AC5" s="371"/>
      <c r="AD5" s="371"/>
      <c r="AE5" s="371"/>
      <c r="AF5" s="371"/>
      <c r="AG5" s="371"/>
      <c r="AH5" s="371"/>
      <c r="AI5" s="371"/>
      <c r="AJ5" s="371"/>
      <c r="AK5" s="371"/>
      <c r="AL5" s="371"/>
      <c r="AM5" s="371"/>
      <c r="AN5" s="371"/>
      <c r="AO5" s="371"/>
      <c r="AP5" s="371"/>
      <c r="AQ5" s="371"/>
      <c r="AR5" s="371"/>
      <c r="AS5" s="371"/>
      <c r="AT5" s="371"/>
      <c r="AU5" s="371"/>
      <c r="AV5" s="371"/>
      <c r="AW5" s="371"/>
      <c r="AX5" s="371"/>
      <c r="AY5" s="371"/>
      <c r="AZ5" s="371"/>
      <c r="BA5" s="371"/>
      <c r="BB5" s="371"/>
      <c r="BC5" s="371"/>
      <c r="BD5" s="117"/>
    </row>
    <row r="6" spans="1:72" x14ac:dyDescent="0.2">
      <c r="F6" s="70"/>
      <c r="G6" s="119" t="s">
        <v>303</v>
      </c>
      <c r="H6" s="70"/>
      <c r="I6" s="70"/>
      <c r="J6" s="12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</row>
    <row r="7" spans="1:72" ht="3.95" customHeight="1" x14ac:dyDescent="0.2">
      <c r="E7" s="110"/>
      <c r="F7" s="121"/>
      <c r="G7" s="122"/>
      <c r="H7" s="122"/>
      <c r="I7" s="123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</row>
    <row r="8" spans="1:72" x14ac:dyDescent="0.2">
      <c r="E8" s="110"/>
      <c r="F8" s="70"/>
      <c r="G8" s="117" t="s">
        <v>304</v>
      </c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</row>
    <row r="9" spans="1:72" ht="3.95" customHeight="1" x14ac:dyDescent="0.2">
      <c r="E9" s="110"/>
      <c r="F9" s="121"/>
      <c r="G9" s="122"/>
      <c r="H9" s="122"/>
      <c r="I9" s="123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</row>
    <row r="10" spans="1:72" ht="12.75" hidden="1" customHeight="1" x14ac:dyDescent="0.2">
      <c r="E10" s="110"/>
      <c r="F10" s="121"/>
      <c r="G10" s="389"/>
      <c r="H10" s="390"/>
      <c r="I10" s="391"/>
      <c r="J10" s="121"/>
      <c r="K10" s="392"/>
      <c r="L10" s="393"/>
      <c r="M10" s="394"/>
      <c r="N10" s="70"/>
      <c r="O10" s="395" t="s">
        <v>305</v>
      </c>
      <c r="P10" s="395"/>
      <c r="Q10" s="395"/>
      <c r="R10" s="395"/>
      <c r="S10" s="395"/>
      <c r="T10" s="395"/>
      <c r="U10" s="395"/>
      <c r="V10" s="395"/>
      <c r="W10" s="395"/>
      <c r="X10" s="395"/>
      <c r="Y10" s="395"/>
      <c r="Z10" s="395"/>
      <c r="AA10" s="395"/>
      <c r="AB10" s="395"/>
      <c r="AC10" s="395"/>
      <c r="AD10" s="395"/>
      <c r="AE10" s="395"/>
      <c r="AF10" s="395"/>
      <c r="AG10" s="395"/>
      <c r="AH10" s="395"/>
      <c r="AI10" s="395"/>
      <c r="AJ10" s="395"/>
      <c r="AK10" s="395"/>
      <c r="AL10" s="395"/>
      <c r="AM10" s="395"/>
      <c r="AN10" s="395"/>
      <c r="AO10" s="395"/>
      <c r="AP10" s="395"/>
      <c r="AQ10" s="395"/>
      <c r="AR10" s="395"/>
      <c r="AS10" s="395"/>
      <c r="AT10" s="395"/>
      <c r="AU10" s="395"/>
      <c r="AV10" s="395"/>
      <c r="AW10" s="395"/>
      <c r="AX10" s="395"/>
      <c r="AY10" s="395"/>
      <c r="AZ10" s="395"/>
      <c r="BA10" s="395"/>
      <c r="BB10" s="395"/>
      <c r="BC10" s="395"/>
      <c r="BD10" s="395"/>
      <c r="BE10" s="395"/>
      <c r="BF10" s="395"/>
      <c r="BG10" s="395"/>
      <c r="BH10" s="395"/>
      <c r="BI10" s="395"/>
      <c r="BJ10" s="395"/>
      <c r="BK10" s="395"/>
      <c r="BL10" s="395"/>
      <c r="BM10" s="395"/>
      <c r="BN10" s="395"/>
      <c r="BO10" s="395"/>
      <c r="BP10" s="395"/>
      <c r="BQ10" s="395"/>
      <c r="BR10" s="395"/>
    </row>
    <row r="11" spans="1:72" hidden="1" x14ac:dyDescent="0.2">
      <c r="E11" s="110"/>
      <c r="F11" s="121"/>
      <c r="G11" s="121"/>
      <c r="H11" s="121"/>
      <c r="I11" s="121"/>
      <c r="J11" s="121"/>
      <c r="K11" s="70"/>
      <c r="L11" s="70"/>
      <c r="M11" s="70"/>
      <c r="N11" s="70"/>
      <c r="O11" s="395"/>
      <c r="P11" s="395"/>
      <c r="Q11" s="395"/>
      <c r="R11" s="395"/>
      <c r="S11" s="395"/>
      <c r="T11" s="395"/>
      <c r="U11" s="395"/>
      <c r="V11" s="395"/>
      <c r="W11" s="395"/>
      <c r="X11" s="395"/>
      <c r="Y11" s="395"/>
      <c r="Z11" s="395"/>
      <c r="AA11" s="395"/>
      <c r="AB11" s="395"/>
      <c r="AC11" s="395"/>
      <c r="AD11" s="395"/>
      <c r="AE11" s="395"/>
      <c r="AF11" s="395"/>
      <c r="AG11" s="395"/>
      <c r="AH11" s="395"/>
      <c r="AI11" s="395"/>
      <c r="AJ11" s="395"/>
      <c r="AK11" s="395"/>
      <c r="AL11" s="395"/>
      <c r="AM11" s="395"/>
      <c r="AN11" s="395"/>
      <c r="AO11" s="395"/>
      <c r="AP11" s="395"/>
      <c r="AQ11" s="395"/>
      <c r="AR11" s="395"/>
      <c r="AS11" s="395"/>
      <c r="AT11" s="395"/>
      <c r="AU11" s="395"/>
      <c r="AV11" s="395"/>
      <c r="AW11" s="395"/>
      <c r="AX11" s="395"/>
      <c r="AY11" s="395"/>
      <c r="AZ11" s="395"/>
      <c r="BA11" s="395"/>
      <c r="BB11" s="395"/>
      <c r="BC11" s="395"/>
      <c r="BD11" s="395"/>
      <c r="BE11" s="395"/>
      <c r="BF11" s="395"/>
      <c r="BG11" s="395"/>
      <c r="BH11" s="395"/>
      <c r="BI11" s="395"/>
      <c r="BJ11" s="395"/>
      <c r="BK11" s="395"/>
      <c r="BL11" s="395"/>
      <c r="BM11" s="395"/>
      <c r="BN11" s="395"/>
      <c r="BO11" s="395"/>
      <c r="BP11" s="395"/>
      <c r="BQ11" s="395"/>
      <c r="BR11" s="395"/>
    </row>
    <row r="12" spans="1:72" ht="3.95" hidden="1" customHeight="1" x14ac:dyDescent="0.2">
      <c r="E12" s="110"/>
      <c r="F12" s="121"/>
      <c r="G12" s="121"/>
      <c r="H12" s="121"/>
      <c r="I12" s="121"/>
      <c r="J12" s="121"/>
      <c r="K12" s="70"/>
      <c r="L12" s="70"/>
      <c r="M12" s="70"/>
      <c r="N12" s="70"/>
      <c r="O12" s="121"/>
      <c r="P12" s="70"/>
      <c r="Q12" s="70"/>
      <c r="R12" s="121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121"/>
    </row>
    <row r="13" spans="1:72" ht="12.75" customHeight="1" x14ac:dyDescent="0.2">
      <c r="E13" s="110"/>
      <c r="F13" s="121"/>
      <c r="G13" s="377"/>
      <c r="H13" s="378"/>
      <c r="I13" s="379"/>
      <c r="J13" s="121"/>
      <c r="K13" s="380"/>
      <c r="L13" s="381"/>
      <c r="M13" s="382"/>
      <c r="N13" s="70"/>
      <c r="O13" s="395" t="s">
        <v>306</v>
      </c>
      <c r="P13" s="395"/>
      <c r="Q13" s="395"/>
      <c r="R13" s="395"/>
      <c r="S13" s="395"/>
      <c r="T13" s="395"/>
      <c r="U13" s="395"/>
      <c r="V13" s="395"/>
      <c r="W13" s="395"/>
      <c r="X13" s="395"/>
      <c r="Y13" s="395"/>
      <c r="Z13" s="395"/>
      <c r="AA13" s="395"/>
      <c r="AB13" s="395"/>
      <c r="AC13" s="395"/>
      <c r="AD13" s="395"/>
      <c r="AE13" s="395"/>
      <c r="AF13" s="395"/>
      <c r="AG13" s="395"/>
      <c r="AH13" s="395"/>
      <c r="AI13" s="395"/>
      <c r="AJ13" s="395"/>
      <c r="AK13" s="395"/>
      <c r="AL13" s="395"/>
      <c r="AM13" s="395"/>
      <c r="AN13" s="395"/>
      <c r="AO13" s="395"/>
      <c r="AP13" s="395"/>
      <c r="AQ13" s="395"/>
      <c r="AR13" s="395"/>
      <c r="AS13" s="395"/>
      <c r="AT13" s="395"/>
      <c r="AU13" s="395"/>
      <c r="AV13" s="395"/>
      <c r="AW13" s="395"/>
      <c r="AX13" s="395"/>
      <c r="AY13" s="395"/>
      <c r="AZ13" s="395"/>
      <c r="BA13" s="395"/>
      <c r="BB13" s="395"/>
      <c r="BC13" s="395"/>
      <c r="BD13" s="395"/>
      <c r="BE13" s="395"/>
      <c r="BF13" s="395"/>
      <c r="BG13" s="395"/>
      <c r="BH13" s="395"/>
      <c r="BI13" s="395"/>
      <c r="BJ13" s="395"/>
      <c r="BK13" s="395"/>
      <c r="BL13" s="395"/>
      <c r="BM13" s="395"/>
      <c r="BN13" s="395"/>
      <c r="BO13" s="395"/>
      <c r="BP13" s="395"/>
      <c r="BQ13" s="395"/>
      <c r="BR13" s="395"/>
    </row>
    <row r="14" spans="1:72" x14ac:dyDescent="0.2">
      <c r="E14" s="110"/>
      <c r="F14" s="121"/>
      <c r="G14" s="121"/>
      <c r="H14" s="121"/>
      <c r="I14" s="121"/>
      <c r="J14" s="121"/>
      <c r="K14" s="121"/>
      <c r="L14" s="70"/>
      <c r="M14" s="70"/>
      <c r="N14" s="121"/>
      <c r="O14" s="395"/>
      <c r="P14" s="395"/>
      <c r="Q14" s="395"/>
      <c r="R14" s="395"/>
      <c r="S14" s="395"/>
      <c r="T14" s="395"/>
      <c r="U14" s="395"/>
      <c r="V14" s="395"/>
      <c r="W14" s="395"/>
      <c r="X14" s="395"/>
      <c r="Y14" s="395"/>
      <c r="Z14" s="395"/>
      <c r="AA14" s="395"/>
      <c r="AB14" s="395"/>
      <c r="AC14" s="395"/>
      <c r="AD14" s="395"/>
      <c r="AE14" s="395"/>
      <c r="AF14" s="395"/>
      <c r="AG14" s="395"/>
      <c r="AH14" s="395"/>
      <c r="AI14" s="395"/>
      <c r="AJ14" s="395"/>
      <c r="AK14" s="395"/>
      <c r="AL14" s="395"/>
      <c r="AM14" s="395"/>
      <c r="AN14" s="395"/>
      <c r="AO14" s="395"/>
      <c r="AP14" s="395"/>
      <c r="AQ14" s="395"/>
      <c r="AR14" s="395"/>
      <c r="AS14" s="395"/>
      <c r="AT14" s="395"/>
      <c r="AU14" s="395"/>
      <c r="AV14" s="395"/>
      <c r="AW14" s="395"/>
      <c r="AX14" s="395"/>
      <c r="AY14" s="395"/>
      <c r="AZ14" s="395"/>
      <c r="BA14" s="395"/>
      <c r="BB14" s="395"/>
      <c r="BC14" s="395"/>
      <c r="BD14" s="395"/>
      <c r="BE14" s="395"/>
      <c r="BF14" s="395"/>
      <c r="BG14" s="395"/>
      <c r="BH14" s="395"/>
      <c r="BI14" s="395"/>
      <c r="BJ14" s="395"/>
      <c r="BK14" s="395"/>
      <c r="BL14" s="395"/>
      <c r="BM14" s="395"/>
      <c r="BN14" s="395"/>
      <c r="BO14" s="395"/>
      <c r="BP14" s="395"/>
      <c r="BQ14" s="395"/>
      <c r="BR14" s="395"/>
    </row>
    <row r="15" spans="1:72" ht="3.95" customHeight="1" x14ac:dyDescent="0.2">
      <c r="E15" s="110"/>
      <c r="F15" s="121"/>
      <c r="G15" s="121"/>
      <c r="H15" s="121"/>
      <c r="I15" s="121"/>
      <c r="J15" s="121"/>
      <c r="K15" s="121"/>
      <c r="L15" s="70"/>
      <c r="M15" s="70"/>
      <c r="N15" s="121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121"/>
    </row>
    <row r="16" spans="1:72" ht="12.75" customHeight="1" x14ac:dyDescent="0.2">
      <c r="E16" s="110"/>
      <c r="F16" s="121"/>
      <c r="G16" s="386" t="s">
        <v>604</v>
      </c>
      <c r="H16" s="387"/>
      <c r="I16" s="388"/>
      <c r="J16" s="155" t="s">
        <v>605</v>
      </c>
      <c r="K16" s="386" t="s">
        <v>604</v>
      </c>
      <c r="L16" s="387"/>
      <c r="M16" s="388"/>
      <c r="N16" s="70"/>
      <c r="O16" s="395" t="s">
        <v>606</v>
      </c>
      <c r="P16" s="403"/>
      <c r="Q16" s="403"/>
      <c r="R16" s="403"/>
      <c r="S16" s="403"/>
      <c r="T16" s="403"/>
      <c r="U16" s="403"/>
      <c r="V16" s="403"/>
      <c r="W16" s="403"/>
      <c r="X16" s="403"/>
      <c r="Y16" s="403"/>
      <c r="Z16" s="403"/>
      <c r="AA16" s="403"/>
      <c r="AB16" s="403"/>
      <c r="AC16" s="403"/>
      <c r="AD16" s="403"/>
      <c r="AE16" s="403"/>
      <c r="AF16" s="403"/>
      <c r="AG16" s="403"/>
      <c r="AH16" s="403"/>
      <c r="AI16" s="403"/>
      <c r="AJ16" s="403"/>
      <c r="AK16" s="403"/>
      <c r="AL16" s="403"/>
      <c r="AM16" s="403"/>
      <c r="AN16" s="403"/>
      <c r="AO16" s="403"/>
      <c r="AP16" s="403"/>
      <c r="AQ16" s="403"/>
      <c r="AR16" s="403"/>
      <c r="AS16" s="403"/>
      <c r="AT16" s="403"/>
      <c r="AU16" s="403"/>
      <c r="AV16" s="403"/>
      <c r="AW16" s="403"/>
      <c r="AX16" s="403"/>
      <c r="AY16" s="403"/>
      <c r="AZ16" s="403"/>
      <c r="BA16" s="403"/>
      <c r="BB16" s="403"/>
      <c r="BC16" s="403"/>
      <c r="BD16" s="403"/>
      <c r="BE16" s="403"/>
      <c r="BF16" s="403"/>
      <c r="BG16" s="403"/>
      <c r="BH16" s="403"/>
      <c r="BI16" s="403"/>
      <c r="BJ16" s="403"/>
      <c r="BK16" s="403"/>
      <c r="BL16" s="403"/>
      <c r="BM16" s="403"/>
      <c r="BN16" s="403"/>
      <c r="BO16" s="403"/>
      <c r="BP16" s="403"/>
      <c r="BQ16" s="403"/>
      <c r="BR16" s="403"/>
    </row>
    <row r="17" spans="1:70" ht="12.75" customHeight="1" x14ac:dyDescent="0.2">
      <c r="E17" s="110"/>
      <c r="F17" s="121"/>
      <c r="G17" s="156"/>
      <c r="H17" s="156"/>
      <c r="I17" s="156"/>
      <c r="K17" s="156"/>
      <c r="L17" s="156"/>
      <c r="M17" s="156"/>
      <c r="N17" s="70"/>
      <c r="O17" s="403"/>
      <c r="P17" s="403"/>
      <c r="Q17" s="403"/>
      <c r="R17" s="403"/>
      <c r="S17" s="403"/>
      <c r="T17" s="403"/>
      <c r="U17" s="403"/>
      <c r="V17" s="403"/>
      <c r="W17" s="403"/>
      <c r="X17" s="403"/>
      <c r="Y17" s="403"/>
      <c r="Z17" s="403"/>
      <c r="AA17" s="403"/>
      <c r="AB17" s="403"/>
      <c r="AC17" s="403"/>
      <c r="AD17" s="403"/>
      <c r="AE17" s="403"/>
      <c r="AF17" s="403"/>
      <c r="AG17" s="403"/>
      <c r="AH17" s="403"/>
      <c r="AI17" s="403"/>
      <c r="AJ17" s="403"/>
      <c r="AK17" s="403"/>
      <c r="AL17" s="403"/>
      <c r="AM17" s="403"/>
      <c r="AN17" s="403"/>
      <c r="AO17" s="403"/>
      <c r="AP17" s="403"/>
      <c r="AQ17" s="403"/>
      <c r="AR17" s="403"/>
      <c r="AS17" s="403"/>
      <c r="AT17" s="403"/>
      <c r="AU17" s="403"/>
      <c r="AV17" s="403"/>
      <c r="AW17" s="403"/>
      <c r="AX17" s="403"/>
      <c r="AY17" s="403"/>
      <c r="AZ17" s="403"/>
      <c r="BA17" s="403"/>
      <c r="BB17" s="403"/>
      <c r="BC17" s="403"/>
      <c r="BD17" s="403"/>
      <c r="BE17" s="403"/>
      <c r="BF17" s="403"/>
      <c r="BG17" s="403"/>
      <c r="BH17" s="403"/>
      <c r="BI17" s="403"/>
      <c r="BJ17" s="403"/>
      <c r="BK17" s="403"/>
      <c r="BL17" s="403"/>
      <c r="BM17" s="403"/>
      <c r="BN17" s="403"/>
      <c r="BO17" s="403"/>
      <c r="BP17" s="403"/>
      <c r="BQ17" s="403"/>
      <c r="BR17" s="403"/>
    </row>
    <row r="18" spans="1:70" x14ac:dyDescent="0.2">
      <c r="E18" s="110"/>
      <c r="F18" s="121"/>
      <c r="G18" s="121"/>
      <c r="H18" s="121"/>
      <c r="I18" s="121"/>
      <c r="J18" s="121"/>
      <c r="K18" s="121"/>
      <c r="L18" s="70"/>
      <c r="M18" s="70"/>
      <c r="N18" s="121"/>
      <c r="O18" s="403"/>
      <c r="P18" s="403"/>
      <c r="Q18" s="403"/>
      <c r="R18" s="403"/>
      <c r="S18" s="403"/>
      <c r="T18" s="403"/>
      <c r="U18" s="403"/>
      <c r="V18" s="403"/>
      <c r="W18" s="403"/>
      <c r="X18" s="403"/>
      <c r="Y18" s="403"/>
      <c r="Z18" s="403"/>
      <c r="AA18" s="403"/>
      <c r="AB18" s="403"/>
      <c r="AC18" s="403"/>
      <c r="AD18" s="403"/>
      <c r="AE18" s="403"/>
      <c r="AF18" s="403"/>
      <c r="AG18" s="403"/>
      <c r="AH18" s="403"/>
      <c r="AI18" s="403"/>
      <c r="AJ18" s="403"/>
      <c r="AK18" s="403"/>
      <c r="AL18" s="403"/>
      <c r="AM18" s="403"/>
      <c r="AN18" s="403"/>
      <c r="AO18" s="403"/>
      <c r="AP18" s="403"/>
      <c r="AQ18" s="403"/>
      <c r="AR18" s="403"/>
      <c r="AS18" s="403"/>
      <c r="AT18" s="403"/>
      <c r="AU18" s="403"/>
      <c r="AV18" s="403"/>
      <c r="AW18" s="403"/>
      <c r="AX18" s="403"/>
      <c r="AY18" s="403"/>
      <c r="AZ18" s="403"/>
      <c r="BA18" s="403"/>
      <c r="BB18" s="403"/>
      <c r="BC18" s="403"/>
      <c r="BD18" s="403"/>
      <c r="BE18" s="403"/>
      <c r="BF18" s="403"/>
      <c r="BG18" s="403"/>
      <c r="BH18" s="403"/>
      <c r="BI18" s="403"/>
      <c r="BJ18" s="403"/>
      <c r="BK18" s="403"/>
      <c r="BL18" s="403"/>
      <c r="BM18" s="403"/>
      <c r="BN18" s="403"/>
      <c r="BO18" s="403"/>
      <c r="BP18" s="403"/>
      <c r="BQ18" s="403"/>
      <c r="BR18" s="403"/>
    </row>
    <row r="19" spans="1:70" ht="3.95" customHeight="1" x14ac:dyDescent="0.2">
      <c r="E19" s="110"/>
      <c r="F19" s="121"/>
      <c r="G19" s="121"/>
      <c r="H19" s="121"/>
      <c r="I19" s="121"/>
      <c r="J19" s="121"/>
      <c r="K19" s="121"/>
      <c r="L19" s="70"/>
      <c r="M19" s="70"/>
      <c r="N19" s="121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121"/>
    </row>
    <row r="20" spans="1:70" ht="42.95" customHeight="1" x14ac:dyDescent="0.2">
      <c r="E20" s="110"/>
      <c r="F20" s="70"/>
      <c r="G20" s="400" t="s">
        <v>588</v>
      </c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401"/>
      <c r="AB20" s="401"/>
      <c r="AC20" s="401"/>
      <c r="AD20" s="401"/>
      <c r="AE20" s="401"/>
      <c r="AF20" s="401"/>
      <c r="AG20" s="401"/>
      <c r="AH20" s="401"/>
      <c r="AI20" s="401"/>
      <c r="AJ20" s="401"/>
      <c r="AK20" s="401"/>
      <c r="AL20" s="401"/>
      <c r="AM20" s="401"/>
      <c r="AN20" s="401"/>
      <c r="AO20" s="401"/>
      <c r="AP20" s="401"/>
      <c r="AQ20" s="401"/>
      <c r="AR20" s="401"/>
      <c r="AS20" s="401"/>
      <c r="AT20" s="401"/>
      <c r="AU20" s="401"/>
      <c r="AV20" s="401"/>
      <c r="AW20" s="401"/>
      <c r="AX20" s="401"/>
      <c r="AY20" s="401"/>
      <c r="AZ20" s="401"/>
      <c r="BA20" s="401"/>
      <c r="BB20" s="401"/>
      <c r="BC20" s="401"/>
      <c r="BD20" s="401"/>
      <c r="BE20" s="401"/>
      <c r="BF20" s="401"/>
      <c r="BG20" s="401"/>
      <c r="BH20" s="401"/>
      <c r="BI20" s="401"/>
      <c r="BJ20" s="401"/>
      <c r="BK20" s="401"/>
      <c r="BL20" s="401"/>
      <c r="BM20" s="401"/>
      <c r="BN20" s="401"/>
      <c r="BO20" s="401"/>
      <c r="BP20" s="401"/>
      <c r="BQ20" s="401"/>
      <c r="BR20" s="402"/>
    </row>
    <row r="21" spans="1:70" ht="3.95" customHeight="1" x14ac:dyDescent="0.2">
      <c r="E21" s="110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</row>
    <row r="22" spans="1:70" ht="12.75" customHeight="1" x14ac:dyDescent="0.2">
      <c r="E22" s="110"/>
      <c r="F22" s="121"/>
      <c r="G22" s="399" t="s">
        <v>638</v>
      </c>
      <c r="H22" s="399"/>
      <c r="I22" s="399"/>
      <c r="J22" s="399"/>
      <c r="K22" s="399"/>
      <c r="L22" s="399"/>
      <c r="M22" s="399"/>
      <c r="N22" s="399"/>
      <c r="O22" s="399"/>
      <c r="P22" s="399"/>
      <c r="Q22" s="399"/>
      <c r="R22" s="399"/>
      <c r="S22" s="399"/>
      <c r="T22" s="399"/>
      <c r="U22" s="399"/>
      <c r="V22" s="399"/>
      <c r="W22" s="399"/>
      <c r="X22" s="399"/>
      <c r="Y22" s="399"/>
      <c r="Z22" s="399"/>
      <c r="AA22" s="399"/>
      <c r="AB22" s="399"/>
      <c r="AC22" s="399"/>
      <c r="AD22" s="399"/>
      <c r="AE22" s="399"/>
      <c r="AF22" s="399"/>
      <c r="AG22" s="399"/>
      <c r="AH22" s="399"/>
      <c r="AI22" s="399"/>
      <c r="AJ22" s="399"/>
      <c r="AK22" s="399"/>
      <c r="AL22" s="399"/>
      <c r="AM22" s="399"/>
      <c r="AN22" s="399"/>
      <c r="AO22" s="399"/>
      <c r="AP22" s="399"/>
      <c r="AQ22" s="399"/>
      <c r="AR22" s="399"/>
      <c r="AS22" s="399"/>
      <c r="AT22" s="399"/>
      <c r="AU22" s="399"/>
      <c r="AV22" s="399"/>
      <c r="AW22" s="399"/>
      <c r="AX22" s="399"/>
      <c r="AY22" s="399"/>
      <c r="AZ22" s="399"/>
      <c r="BA22" s="399"/>
      <c r="BB22" s="399"/>
      <c r="BC22" s="399"/>
      <c r="BD22" s="399"/>
      <c r="BE22" s="399"/>
      <c r="BF22" s="399"/>
      <c r="BG22" s="399"/>
      <c r="BH22" s="399"/>
      <c r="BI22" s="399"/>
      <c r="BJ22" s="399"/>
      <c r="BK22" s="399"/>
      <c r="BL22" s="399"/>
      <c r="BM22" s="399"/>
      <c r="BN22" s="399"/>
      <c r="BO22" s="399"/>
      <c r="BP22" s="399"/>
      <c r="BQ22" s="399"/>
      <c r="BR22" s="399"/>
    </row>
    <row r="23" spans="1:70" ht="3.95" customHeight="1" x14ac:dyDescent="0.2">
      <c r="E23" s="110"/>
      <c r="F23" s="121"/>
      <c r="G23" s="68"/>
      <c r="H23" s="68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</row>
    <row r="24" spans="1:70" ht="12.75" customHeight="1" x14ac:dyDescent="0.2">
      <c r="E24" s="110"/>
      <c r="F24" s="121"/>
      <c r="G24" s="383">
        <v>1</v>
      </c>
      <c r="H24" s="384"/>
      <c r="I24" s="385"/>
      <c r="J24" s="121"/>
      <c r="K24" s="374" t="s">
        <v>7</v>
      </c>
      <c r="L24" s="375"/>
      <c r="M24" s="375"/>
      <c r="N24" s="375"/>
      <c r="O24" s="375"/>
      <c r="P24" s="375"/>
      <c r="Q24" s="375"/>
      <c r="R24" s="375"/>
      <c r="S24" s="375"/>
      <c r="T24" s="375"/>
      <c r="U24" s="375"/>
      <c r="V24" s="375"/>
      <c r="W24" s="375"/>
      <c r="X24" s="375"/>
      <c r="Y24" s="375"/>
      <c r="Z24" s="375"/>
      <c r="AA24" s="375"/>
      <c r="AB24" s="375"/>
      <c r="AC24" s="375"/>
      <c r="AD24" s="375"/>
      <c r="AE24" s="375"/>
      <c r="AF24" s="375"/>
      <c r="AG24" s="375"/>
      <c r="AH24" s="375"/>
      <c r="AI24" s="375"/>
      <c r="AJ24" s="375"/>
      <c r="AK24" s="375"/>
      <c r="AL24" s="375"/>
      <c r="AM24" s="375"/>
      <c r="AN24" s="375"/>
      <c r="AO24" s="375"/>
      <c r="AP24" s="375"/>
      <c r="AQ24" s="375"/>
      <c r="AR24" s="375"/>
      <c r="AS24" s="375"/>
      <c r="AT24" s="375"/>
      <c r="AU24" s="375"/>
      <c r="AV24" s="375"/>
      <c r="AW24" s="375"/>
      <c r="AX24" s="375"/>
      <c r="AY24" s="375"/>
      <c r="AZ24" s="375"/>
      <c r="BA24" s="375"/>
      <c r="BB24" s="375"/>
      <c r="BC24" s="375"/>
      <c r="BD24" s="375"/>
      <c r="BE24" s="375"/>
      <c r="BF24" s="375"/>
      <c r="BG24" s="375"/>
      <c r="BH24" s="375"/>
      <c r="BI24" s="375"/>
      <c r="BJ24" s="375"/>
      <c r="BK24" s="375"/>
      <c r="BL24" s="375"/>
      <c r="BM24" s="375"/>
      <c r="BN24" s="375"/>
      <c r="BO24" s="375"/>
      <c r="BP24" s="375"/>
      <c r="BQ24" s="375"/>
      <c r="BR24" s="376"/>
    </row>
    <row r="25" spans="1:70" ht="3.95" customHeight="1" x14ac:dyDescent="0.2">
      <c r="E25" s="110"/>
      <c r="F25" s="121"/>
      <c r="G25" s="122"/>
      <c r="H25" s="122"/>
      <c r="I25" s="123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</row>
    <row r="26" spans="1:70" s="70" customFormat="1" ht="12" customHeight="1" x14ac:dyDescent="0.2">
      <c r="A26" s="124"/>
      <c r="E26" s="125"/>
      <c r="G26" s="396" t="s">
        <v>6</v>
      </c>
      <c r="H26" s="397"/>
      <c r="I26" s="398"/>
      <c r="K26" s="400" t="s">
        <v>592</v>
      </c>
      <c r="L26" s="401"/>
      <c r="M26" s="401"/>
      <c r="N26" s="401"/>
      <c r="O26" s="401"/>
      <c r="P26" s="401"/>
      <c r="Q26" s="401"/>
      <c r="R26" s="401"/>
      <c r="S26" s="401"/>
      <c r="T26" s="401"/>
      <c r="U26" s="401"/>
      <c r="V26" s="401"/>
      <c r="W26" s="401"/>
      <c r="X26" s="401"/>
      <c r="Y26" s="401"/>
      <c r="Z26" s="401"/>
      <c r="AA26" s="401"/>
      <c r="AB26" s="401"/>
      <c r="AC26" s="401"/>
      <c r="AD26" s="401"/>
      <c r="AE26" s="401"/>
      <c r="AF26" s="401"/>
      <c r="AG26" s="401"/>
      <c r="AH26" s="401"/>
      <c r="AI26" s="401"/>
      <c r="AJ26" s="401"/>
      <c r="AK26" s="401"/>
      <c r="AL26" s="401"/>
      <c r="AM26" s="401"/>
      <c r="AN26" s="401"/>
      <c r="AO26" s="401"/>
      <c r="AP26" s="401"/>
      <c r="AQ26" s="401"/>
      <c r="AR26" s="401"/>
      <c r="AS26" s="401"/>
      <c r="AT26" s="401"/>
      <c r="AU26" s="401"/>
      <c r="AV26" s="401"/>
      <c r="AW26" s="401"/>
      <c r="AX26" s="401"/>
      <c r="AY26" s="401"/>
      <c r="AZ26" s="401"/>
      <c r="BA26" s="401"/>
      <c r="BB26" s="401"/>
      <c r="BC26" s="401"/>
      <c r="BD26" s="401"/>
      <c r="BE26" s="401"/>
      <c r="BF26" s="401"/>
      <c r="BG26" s="401"/>
      <c r="BH26" s="401"/>
      <c r="BI26" s="401"/>
      <c r="BJ26" s="401"/>
      <c r="BK26" s="401"/>
      <c r="BL26" s="401"/>
      <c r="BM26" s="401"/>
      <c r="BN26" s="401"/>
      <c r="BO26" s="401"/>
      <c r="BP26" s="401"/>
      <c r="BQ26" s="401"/>
      <c r="BR26" s="402"/>
    </row>
    <row r="27" spans="1:70" s="70" customFormat="1" ht="24.95" customHeight="1" x14ac:dyDescent="0.2">
      <c r="A27" s="124"/>
      <c r="E27" s="125"/>
      <c r="G27" s="396" t="s">
        <v>581</v>
      </c>
      <c r="H27" s="397"/>
      <c r="I27" s="398"/>
      <c r="K27" s="400" t="s">
        <v>593</v>
      </c>
      <c r="L27" s="401"/>
      <c r="M27" s="401"/>
      <c r="N27" s="401"/>
      <c r="O27" s="401"/>
      <c r="P27" s="401"/>
      <c r="Q27" s="401"/>
      <c r="R27" s="401"/>
      <c r="S27" s="401"/>
      <c r="T27" s="401"/>
      <c r="U27" s="401"/>
      <c r="V27" s="401"/>
      <c r="W27" s="401"/>
      <c r="X27" s="401"/>
      <c r="Y27" s="401"/>
      <c r="Z27" s="401"/>
      <c r="AA27" s="401"/>
      <c r="AB27" s="401"/>
      <c r="AC27" s="401"/>
      <c r="AD27" s="401"/>
      <c r="AE27" s="401"/>
      <c r="AF27" s="401"/>
      <c r="AG27" s="401"/>
      <c r="AH27" s="401"/>
      <c r="AI27" s="401"/>
      <c r="AJ27" s="401"/>
      <c r="AK27" s="401"/>
      <c r="AL27" s="401"/>
      <c r="AM27" s="401"/>
      <c r="AN27" s="401"/>
      <c r="AO27" s="401"/>
      <c r="AP27" s="401"/>
      <c r="AQ27" s="401"/>
      <c r="AR27" s="401"/>
      <c r="AS27" s="401"/>
      <c r="AT27" s="401"/>
      <c r="AU27" s="401"/>
      <c r="AV27" s="401"/>
      <c r="AW27" s="401"/>
      <c r="AX27" s="401"/>
      <c r="AY27" s="401"/>
      <c r="AZ27" s="401"/>
      <c r="BA27" s="401"/>
      <c r="BB27" s="401"/>
      <c r="BC27" s="401"/>
      <c r="BD27" s="401"/>
      <c r="BE27" s="401"/>
      <c r="BF27" s="401"/>
      <c r="BG27" s="401"/>
      <c r="BH27" s="401"/>
      <c r="BI27" s="401"/>
      <c r="BJ27" s="401"/>
      <c r="BK27" s="401"/>
      <c r="BL27" s="401"/>
      <c r="BM27" s="401"/>
      <c r="BN27" s="401"/>
      <c r="BO27" s="401"/>
      <c r="BP27" s="401"/>
      <c r="BQ27" s="401"/>
      <c r="BR27" s="402"/>
    </row>
    <row r="28" spans="1:70" ht="12.75" customHeight="1" x14ac:dyDescent="0.2">
      <c r="E28" s="110"/>
      <c r="F28" s="121"/>
      <c r="G28" s="396" t="s">
        <v>582</v>
      </c>
      <c r="H28" s="397"/>
      <c r="I28" s="398"/>
      <c r="J28" s="125"/>
      <c r="K28" s="400" t="s">
        <v>633</v>
      </c>
      <c r="L28" s="401"/>
      <c r="M28" s="401"/>
      <c r="N28" s="401"/>
      <c r="O28" s="401"/>
      <c r="P28" s="401"/>
      <c r="Q28" s="401"/>
      <c r="R28" s="401"/>
      <c r="S28" s="401"/>
      <c r="T28" s="401"/>
      <c r="U28" s="401"/>
      <c r="V28" s="401"/>
      <c r="W28" s="401"/>
      <c r="X28" s="401"/>
      <c r="Y28" s="401"/>
      <c r="Z28" s="401"/>
      <c r="AA28" s="401"/>
      <c r="AB28" s="401"/>
      <c r="AC28" s="401"/>
      <c r="AD28" s="401"/>
      <c r="AE28" s="401"/>
      <c r="AF28" s="401"/>
      <c r="AG28" s="401"/>
      <c r="AH28" s="401"/>
      <c r="AI28" s="401"/>
      <c r="AJ28" s="401"/>
      <c r="AK28" s="401"/>
      <c r="AL28" s="401"/>
      <c r="AM28" s="401"/>
      <c r="AN28" s="401"/>
      <c r="AO28" s="401"/>
      <c r="AP28" s="401"/>
      <c r="AQ28" s="401"/>
      <c r="AR28" s="401"/>
      <c r="AS28" s="401"/>
      <c r="AT28" s="401"/>
      <c r="AU28" s="401"/>
      <c r="AV28" s="401"/>
      <c r="AW28" s="401"/>
      <c r="AX28" s="401"/>
      <c r="AY28" s="401"/>
      <c r="AZ28" s="401"/>
      <c r="BA28" s="401"/>
      <c r="BB28" s="401"/>
      <c r="BC28" s="401"/>
      <c r="BD28" s="401"/>
      <c r="BE28" s="401"/>
      <c r="BF28" s="401"/>
      <c r="BG28" s="401"/>
      <c r="BH28" s="401"/>
      <c r="BI28" s="401"/>
      <c r="BJ28" s="401"/>
      <c r="BK28" s="401"/>
      <c r="BL28" s="401"/>
      <c r="BM28" s="401"/>
      <c r="BN28" s="401"/>
      <c r="BO28" s="401"/>
      <c r="BP28" s="401"/>
      <c r="BQ28" s="401"/>
      <c r="BR28" s="402"/>
    </row>
    <row r="29" spans="1:70" s="70" customFormat="1" ht="24.95" customHeight="1" x14ac:dyDescent="0.2">
      <c r="A29" s="124"/>
      <c r="E29" s="125"/>
      <c r="G29" s="396" t="s">
        <v>590</v>
      </c>
      <c r="H29" s="397"/>
      <c r="I29" s="398"/>
      <c r="K29" s="400" t="s">
        <v>584</v>
      </c>
      <c r="L29" s="401"/>
      <c r="M29" s="401"/>
      <c r="N29" s="401"/>
      <c r="O29" s="401"/>
      <c r="P29" s="401"/>
      <c r="Q29" s="401"/>
      <c r="R29" s="401"/>
      <c r="S29" s="401"/>
      <c r="T29" s="401"/>
      <c r="U29" s="401"/>
      <c r="V29" s="401"/>
      <c r="W29" s="401"/>
      <c r="X29" s="401"/>
      <c r="Y29" s="401"/>
      <c r="Z29" s="401"/>
      <c r="AA29" s="401"/>
      <c r="AB29" s="401"/>
      <c r="AC29" s="401"/>
      <c r="AD29" s="401"/>
      <c r="AE29" s="401"/>
      <c r="AF29" s="401"/>
      <c r="AG29" s="401"/>
      <c r="AH29" s="401"/>
      <c r="AI29" s="401"/>
      <c r="AJ29" s="401"/>
      <c r="AK29" s="401"/>
      <c r="AL29" s="401"/>
      <c r="AM29" s="401"/>
      <c r="AN29" s="401"/>
      <c r="AO29" s="401"/>
      <c r="AP29" s="401"/>
      <c r="AQ29" s="401"/>
      <c r="AR29" s="401"/>
      <c r="AS29" s="401"/>
      <c r="AT29" s="401"/>
      <c r="AU29" s="401"/>
      <c r="AV29" s="401"/>
      <c r="AW29" s="401"/>
      <c r="AX29" s="401"/>
      <c r="AY29" s="401"/>
      <c r="AZ29" s="401"/>
      <c r="BA29" s="401"/>
      <c r="BB29" s="401"/>
      <c r="BC29" s="401"/>
      <c r="BD29" s="401"/>
      <c r="BE29" s="401"/>
      <c r="BF29" s="401"/>
      <c r="BG29" s="401"/>
      <c r="BH29" s="401"/>
      <c r="BI29" s="401"/>
      <c r="BJ29" s="401"/>
      <c r="BK29" s="401"/>
      <c r="BL29" s="401"/>
      <c r="BM29" s="401"/>
      <c r="BN29" s="401"/>
      <c r="BO29" s="401"/>
      <c r="BP29" s="401"/>
      <c r="BQ29" s="401"/>
      <c r="BR29" s="402"/>
    </row>
    <row r="30" spans="1:70" ht="12.75" customHeight="1" x14ac:dyDescent="0.2">
      <c r="E30" s="110"/>
      <c r="F30" s="121"/>
      <c r="G30" s="396" t="s">
        <v>591</v>
      </c>
      <c r="H30" s="397"/>
      <c r="I30" s="398"/>
      <c r="J30" s="125"/>
      <c r="K30" s="413" t="s">
        <v>585</v>
      </c>
      <c r="L30" s="414"/>
      <c r="M30" s="414"/>
      <c r="N30" s="414"/>
      <c r="O30" s="414"/>
      <c r="P30" s="414"/>
      <c r="Q30" s="414"/>
      <c r="R30" s="414"/>
      <c r="S30" s="414"/>
      <c r="T30" s="414"/>
      <c r="U30" s="414"/>
      <c r="V30" s="414"/>
      <c r="W30" s="414"/>
      <c r="X30" s="414"/>
      <c r="Y30" s="414"/>
      <c r="Z30" s="414"/>
      <c r="AA30" s="414"/>
      <c r="AB30" s="414"/>
      <c r="AC30" s="414"/>
      <c r="AD30" s="414"/>
      <c r="AE30" s="414"/>
      <c r="AF30" s="414"/>
      <c r="AG30" s="414"/>
      <c r="AH30" s="414"/>
      <c r="AI30" s="414"/>
      <c r="AJ30" s="414"/>
      <c r="AK30" s="414"/>
      <c r="AL30" s="414"/>
      <c r="AM30" s="414"/>
      <c r="AN30" s="414"/>
      <c r="AO30" s="414"/>
      <c r="AP30" s="414"/>
      <c r="AQ30" s="414"/>
      <c r="AR30" s="414"/>
      <c r="AS30" s="414"/>
      <c r="AT30" s="414"/>
      <c r="AU30" s="414"/>
      <c r="AV30" s="414"/>
      <c r="AW30" s="414"/>
      <c r="AX30" s="414"/>
      <c r="AY30" s="414"/>
      <c r="AZ30" s="414"/>
      <c r="BA30" s="414"/>
      <c r="BB30" s="414"/>
      <c r="BC30" s="414"/>
      <c r="BD30" s="414"/>
      <c r="BE30" s="414"/>
      <c r="BF30" s="414"/>
      <c r="BG30" s="414"/>
      <c r="BH30" s="414"/>
      <c r="BI30" s="414"/>
      <c r="BJ30" s="414"/>
      <c r="BK30" s="414"/>
      <c r="BL30" s="414"/>
      <c r="BM30" s="414"/>
      <c r="BN30" s="414"/>
      <c r="BO30" s="414"/>
      <c r="BP30" s="414"/>
      <c r="BQ30" s="414"/>
      <c r="BR30" s="415"/>
    </row>
    <row r="32" spans="1:70" ht="3.95" customHeight="1" x14ac:dyDescent="0.2">
      <c r="F32" s="15"/>
      <c r="G32" s="16"/>
      <c r="H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8"/>
      <c r="AJ32" s="15"/>
    </row>
    <row r="33" spans="1:94" ht="9.9499999999999993" customHeight="1" x14ac:dyDescent="0.2"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M33" s="407" t="s">
        <v>13</v>
      </c>
      <c r="BN33" s="408"/>
      <c r="BO33" s="408"/>
      <c r="BP33" s="408"/>
      <c r="BQ33" s="408"/>
      <c r="BR33" s="409"/>
    </row>
    <row r="34" spans="1:94" ht="9.9499999999999993" customHeight="1" x14ac:dyDescent="0.2"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72"/>
      <c r="BJ34" s="72"/>
      <c r="BK34" s="72"/>
      <c r="BL34" s="72"/>
      <c r="BM34" s="410" t="s">
        <v>596</v>
      </c>
      <c r="BN34" s="411"/>
      <c r="BO34" s="411"/>
      <c r="BP34" s="411"/>
      <c r="BQ34" s="411"/>
      <c r="BR34" s="412"/>
      <c r="BS34" s="72"/>
      <c r="BU34" s="164"/>
      <c r="BV34" s="164"/>
      <c r="BW34" s="164"/>
      <c r="BX34" s="164"/>
      <c r="BY34" s="164"/>
      <c r="BZ34" s="164"/>
    </row>
    <row r="35" spans="1:94" ht="3.95" customHeight="1" x14ac:dyDescent="0.2">
      <c r="F35" s="22"/>
      <c r="G35" s="23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2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U35" s="164"/>
      <c r="BV35" s="164"/>
      <c r="BW35" s="164"/>
      <c r="BX35" s="164"/>
      <c r="BY35" s="164"/>
      <c r="BZ35" s="164"/>
    </row>
    <row r="36" spans="1:94" ht="12" customHeight="1" x14ac:dyDescent="0.2">
      <c r="A36" s="9"/>
      <c r="B36" s="9"/>
      <c r="C36" s="83"/>
      <c r="D36" s="83"/>
      <c r="F36" s="25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373" t="s">
        <v>638</v>
      </c>
      <c r="AN36" s="373"/>
      <c r="AO36" s="373"/>
      <c r="AP36" s="373"/>
      <c r="AQ36" s="373"/>
      <c r="AR36" s="373"/>
      <c r="AS36" s="373"/>
      <c r="AT36" s="373"/>
      <c r="AU36" s="373"/>
      <c r="AV36" s="373"/>
      <c r="AW36" s="373"/>
      <c r="AX36" s="373"/>
      <c r="AY36" s="373"/>
      <c r="AZ36" s="373"/>
      <c r="BA36" s="373"/>
      <c r="BB36" s="373"/>
      <c r="BC36" s="373"/>
      <c r="BD36" s="373"/>
      <c r="BE36" s="373"/>
      <c r="BF36" s="373"/>
      <c r="BG36" s="373"/>
      <c r="BH36" s="373"/>
      <c r="BI36" s="373"/>
      <c r="BJ36" s="373"/>
      <c r="BK36" s="373"/>
      <c r="BL36" s="373"/>
      <c r="BM36" s="373"/>
      <c r="BN36" s="373"/>
      <c r="BO36" s="73"/>
      <c r="BP36" s="73"/>
      <c r="BQ36" s="73"/>
      <c r="BR36" s="73"/>
      <c r="BS36" s="73"/>
      <c r="BU36" s="164"/>
      <c r="BV36" s="164"/>
      <c r="BW36" s="164"/>
      <c r="BX36" s="164"/>
      <c r="BY36" s="164"/>
      <c r="BZ36" s="164"/>
    </row>
    <row r="37" spans="1:94" ht="9.9499999999999993" customHeight="1" x14ac:dyDescent="0.2">
      <c r="F37" s="27"/>
      <c r="G37" s="27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372" t="s">
        <v>1</v>
      </c>
      <c r="AN37" s="372"/>
      <c r="AO37" s="372"/>
      <c r="AP37" s="372"/>
      <c r="AQ37" s="372"/>
      <c r="AR37" s="372"/>
      <c r="AS37" s="372"/>
      <c r="AT37" s="372"/>
      <c r="AU37" s="372"/>
      <c r="AV37" s="372"/>
      <c r="AW37" s="372"/>
      <c r="AX37" s="372"/>
      <c r="AY37" s="372"/>
      <c r="AZ37" s="372"/>
      <c r="BA37" s="372"/>
      <c r="BB37" s="372"/>
      <c r="BC37" s="372"/>
      <c r="BD37" s="372"/>
      <c r="BE37" s="372"/>
      <c r="BF37" s="372"/>
      <c r="BG37" s="372"/>
      <c r="BH37" s="372"/>
      <c r="BI37" s="372"/>
      <c r="BJ37" s="372"/>
      <c r="BK37" s="372"/>
      <c r="BL37" s="372"/>
      <c r="BM37" s="372"/>
      <c r="BN37" s="372"/>
      <c r="BU37" s="164"/>
      <c r="BV37" s="164"/>
      <c r="BW37" s="164"/>
      <c r="BX37" s="164"/>
      <c r="BY37" s="164"/>
      <c r="BZ37" s="164"/>
    </row>
    <row r="38" spans="1:94" ht="3.95" customHeight="1" x14ac:dyDescent="0.2">
      <c r="F38" s="12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12"/>
      <c r="BU38" s="164"/>
      <c r="BV38" s="164"/>
      <c r="BW38" s="164"/>
      <c r="BX38" s="164"/>
      <c r="BY38" s="164"/>
      <c r="BZ38" s="164"/>
    </row>
    <row r="39" spans="1:94" s="10" customFormat="1" ht="12.95" customHeight="1" thickBot="1" x14ac:dyDescent="0.25">
      <c r="A39" s="69"/>
      <c r="B39" s="69"/>
      <c r="C39" s="69"/>
      <c r="D39" s="8"/>
      <c r="E39" s="6"/>
      <c r="F39" s="157"/>
      <c r="G39" s="157" t="s">
        <v>607</v>
      </c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  <c r="BJ39" s="158"/>
      <c r="BK39" s="158"/>
      <c r="BL39" s="158"/>
      <c r="BM39" s="158"/>
      <c r="BN39" s="158"/>
      <c r="BO39" s="158"/>
      <c r="BP39" s="158"/>
      <c r="BQ39" s="158"/>
      <c r="BR39" s="158"/>
      <c r="BS39" s="159"/>
      <c r="BT39" s="35"/>
      <c r="BU39" s="164"/>
      <c r="BV39" s="164"/>
      <c r="BW39" s="164"/>
      <c r="BX39" s="164"/>
      <c r="BY39" s="164"/>
      <c r="BZ39" s="164"/>
    </row>
    <row r="40" spans="1:94" s="10" customFormat="1" ht="3.95" customHeight="1" x14ac:dyDescent="0.2">
      <c r="A40" s="9"/>
      <c r="B40" s="9"/>
      <c r="C40" s="9"/>
      <c r="D40" s="67"/>
      <c r="E40" s="4" t="s">
        <v>14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5"/>
      <c r="AU40" s="68"/>
      <c r="AV40" s="68"/>
      <c r="AW40" s="68"/>
      <c r="AX40" s="68"/>
      <c r="AY40" s="68"/>
      <c r="AZ40" s="68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164"/>
      <c r="BV40" s="164"/>
      <c r="BW40" s="164"/>
      <c r="BX40" s="164"/>
      <c r="BY40" s="164"/>
      <c r="BZ40" s="164"/>
    </row>
    <row r="41" spans="1:94" s="10" customFormat="1" ht="12" customHeight="1" x14ac:dyDescent="0.2">
      <c r="A41" s="9"/>
      <c r="B41" s="9"/>
      <c r="C41" s="9"/>
      <c r="D41" s="9"/>
      <c r="E41" s="4"/>
      <c r="G41" s="347" t="s">
        <v>15</v>
      </c>
      <c r="H41" s="349"/>
      <c r="I41" s="228" t="s">
        <v>16</v>
      </c>
      <c r="J41" s="229"/>
      <c r="K41" s="229"/>
      <c r="L41" s="229"/>
      <c r="M41" s="229"/>
      <c r="N41" s="229"/>
      <c r="O41" s="229"/>
      <c r="P41" s="229"/>
      <c r="Q41" s="229"/>
      <c r="R41" s="229"/>
      <c r="S41" s="229"/>
      <c r="T41" s="229"/>
      <c r="U41" s="229"/>
      <c r="V41" s="229"/>
      <c r="W41" s="229"/>
      <c r="X41" s="229"/>
      <c r="Y41" s="229"/>
      <c r="Z41" s="230"/>
      <c r="AA41" s="347" t="s">
        <v>17</v>
      </c>
      <c r="AB41" s="349"/>
      <c r="AC41" s="356" t="s">
        <v>18</v>
      </c>
      <c r="AD41" s="357"/>
      <c r="AE41" s="357"/>
      <c r="AF41" s="358"/>
      <c r="AG41" s="347" t="s">
        <v>19</v>
      </c>
      <c r="AH41" s="349"/>
      <c r="AI41" s="356" t="s">
        <v>20</v>
      </c>
      <c r="AJ41" s="357"/>
      <c r="AK41" s="357"/>
      <c r="AL41" s="357"/>
      <c r="AM41" s="358"/>
      <c r="AN41" s="353" t="s">
        <v>24</v>
      </c>
      <c r="AO41" s="353"/>
      <c r="AP41" s="228" t="s">
        <v>21</v>
      </c>
      <c r="AQ41" s="229"/>
      <c r="AR41" s="229"/>
      <c r="AS41" s="229"/>
      <c r="AT41" s="229"/>
      <c r="AU41" s="229"/>
      <c r="AV41" s="229"/>
      <c r="AW41" s="230"/>
      <c r="AX41" s="353" t="s">
        <v>350</v>
      </c>
      <c r="AY41" s="353"/>
      <c r="AZ41" s="365" t="s">
        <v>579</v>
      </c>
      <c r="BA41" s="365"/>
      <c r="BB41" s="365"/>
      <c r="BC41" s="365"/>
      <c r="BD41" s="365"/>
      <c r="BE41" s="365"/>
      <c r="BF41" s="353" t="s">
        <v>351</v>
      </c>
      <c r="BG41" s="353"/>
      <c r="BH41" s="350" t="s">
        <v>23</v>
      </c>
      <c r="BI41" s="350"/>
      <c r="BJ41" s="350"/>
      <c r="BK41" s="350"/>
      <c r="BL41" s="353" t="s">
        <v>352</v>
      </c>
      <c r="BM41" s="353"/>
      <c r="BN41" s="350" t="s">
        <v>25</v>
      </c>
      <c r="BO41" s="350"/>
      <c r="BP41" s="350"/>
      <c r="BQ41" s="350"/>
      <c r="BR41" s="350"/>
      <c r="BU41" s="164"/>
      <c r="BV41" s="164"/>
      <c r="BW41" s="164"/>
      <c r="BX41" s="164"/>
      <c r="BY41" s="164"/>
      <c r="BZ41" s="164"/>
    </row>
    <row r="42" spans="1:94" s="10" customFormat="1" ht="12" customHeight="1" x14ac:dyDescent="0.2">
      <c r="A42" s="9"/>
      <c r="B42" s="9"/>
      <c r="C42" s="113">
        <v>1</v>
      </c>
      <c r="D42" s="113">
        <v>10</v>
      </c>
      <c r="E42" s="4"/>
      <c r="G42" s="546" t="str">
        <f>IF(Proposta!G42="","",Proposta!G42)</f>
        <v>LUIZ FELIPE MESQUITA MASSUFERO</v>
      </c>
      <c r="H42" s="544"/>
      <c r="I42" s="544"/>
      <c r="J42" s="544"/>
      <c r="K42" s="544"/>
      <c r="L42" s="544"/>
      <c r="M42" s="544"/>
      <c r="N42" s="544"/>
      <c r="O42" s="544"/>
      <c r="P42" s="544"/>
      <c r="Q42" s="544"/>
      <c r="R42" s="544"/>
      <c r="S42" s="544"/>
      <c r="T42" s="544"/>
      <c r="U42" s="544"/>
      <c r="V42" s="544"/>
      <c r="W42" s="544"/>
      <c r="X42" s="544"/>
      <c r="Y42" s="544"/>
      <c r="Z42" s="545"/>
      <c r="AA42" s="547" t="str">
        <f>IF(Proposta!AA42="","",Proposta!AA42)</f>
        <v>403.706.918-06</v>
      </c>
      <c r="AB42" s="548"/>
      <c r="AC42" s="548"/>
      <c r="AD42" s="548"/>
      <c r="AE42" s="548"/>
      <c r="AF42" s="549"/>
      <c r="AG42" s="541" t="str">
        <f>IF(Proposta!AI42="","","("&amp;Proposta!AG42&amp;")"&amp;Proposta!AI42)</f>
        <v>(14)997585471</v>
      </c>
      <c r="AH42" s="542"/>
      <c r="AI42" s="542"/>
      <c r="AJ42" s="542"/>
      <c r="AK42" s="542"/>
      <c r="AL42" s="542"/>
      <c r="AM42" s="543"/>
      <c r="AN42" s="546" t="str">
        <f>IF(Proposta!AN42="","",Proposta!AN42)</f>
        <v>TIAGO FERREIRA DA SILVA</v>
      </c>
      <c r="AO42" s="544"/>
      <c r="AP42" s="544"/>
      <c r="AQ42" s="544"/>
      <c r="AR42" s="544"/>
      <c r="AS42" s="544"/>
      <c r="AT42" s="544"/>
      <c r="AU42" s="544"/>
      <c r="AV42" s="544"/>
      <c r="AW42" s="545"/>
      <c r="AX42" s="541" t="str">
        <f>IF(Proposta!AZ42="","",Proposta!AX42&amp;"/"&amp;Proposta!BD42)</f>
        <v/>
      </c>
      <c r="AY42" s="542"/>
      <c r="AZ42" s="542"/>
      <c r="BA42" s="542"/>
      <c r="BB42" s="542"/>
      <c r="BC42" s="542"/>
      <c r="BD42" s="542"/>
      <c r="BE42" s="543"/>
      <c r="BF42" s="550" t="str">
        <f>IF(Proposta!BF42="","",Proposta!BF42)</f>
        <v>363.171.228-65</v>
      </c>
      <c r="BG42" s="550"/>
      <c r="BH42" s="550"/>
      <c r="BI42" s="550"/>
      <c r="BJ42" s="550"/>
      <c r="BK42" s="550"/>
      <c r="BL42" s="541" t="str">
        <f>IF(Proposta!BN42="","","("&amp;Proposta!BL42&amp;")"&amp;Proposta!BN42)</f>
        <v>(14)997474148</v>
      </c>
      <c r="BM42" s="542"/>
      <c r="BN42" s="542"/>
      <c r="BO42" s="542"/>
      <c r="BP42" s="542"/>
      <c r="BQ42" s="542"/>
      <c r="BR42" s="543"/>
    </row>
    <row r="43" spans="1:94" s="10" customFormat="1" ht="3.95" customHeight="1" x14ac:dyDescent="0.2">
      <c r="A43" s="9"/>
      <c r="B43" s="9"/>
      <c r="C43" s="113"/>
      <c r="D43" s="113"/>
      <c r="E43" s="4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2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</row>
    <row r="44" spans="1:94" s="10" customFormat="1" ht="12" customHeight="1" x14ac:dyDescent="0.2">
      <c r="A44" s="9"/>
      <c r="B44" s="9"/>
      <c r="C44" s="113"/>
      <c r="D44" s="114"/>
      <c r="E44" s="4"/>
      <c r="G44" s="238" t="s">
        <v>68</v>
      </c>
      <c r="H44" s="239"/>
      <c r="I44" s="239"/>
      <c r="J44" s="239"/>
      <c r="K44" s="239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39"/>
      <c r="AA44" s="239"/>
      <c r="AB44" s="239"/>
      <c r="AC44" s="239"/>
      <c r="AD44" s="239"/>
      <c r="AE44" s="239"/>
      <c r="AF44" s="239"/>
      <c r="AG44" s="239"/>
      <c r="AH44" s="239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39"/>
      <c r="AX44" s="239"/>
      <c r="AY44" s="239"/>
      <c r="AZ44" s="239"/>
      <c r="BA44" s="239"/>
      <c r="BB44" s="239"/>
      <c r="BC44" s="239"/>
      <c r="BD44" s="239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39"/>
      <c r="BP44" s="239"/>
      <c r="BQ44" s="239"/>
      <c r="BR44" s="240"/>
      <c r="BT44" s="64"/>
      <c r="BU44" s="35"/>
      <c r="CN44" s="164"/>
      <c r="CO44" s="164"/>
      <c r="CP44" s="164"/>
    </row>
    <row r="45" spans="1:94" s="10" customFormat="1" ht="12" customHeight="1" x14ac:dyDescent="0.2">
      <c r="A45" s="9"/>
      <c r="B45" s="9"/>
      <c r="C45" s="113"/>
      <c r="D45" s="114"/>
      <c r="E45" s="4"/>
      <c r="G45" s="208" t="s">
        <v>353</v>
      </c>
      <c r="H45" s="209"/>
      <c r="I45" s="211" t="s">
        <v>308</v>
      </c>
      <c r="J45" s="212"/>
      <c r="K45" s="212"/>
      <c r="L45" s="212"/>
      <c r="M45" s="212"/>
      <c r="N45" s="212"/>
      <c r="O45" s="212"/>
      <c r="P45" s="212"/>
      <c r="Q45" s="212"/>
      <c r="R45" s="212"/>
      <c r="S45" s="212"/>
      <c r="T45" s="212"/>
      <c r="U45" s="212"/>
      <c r="V45" s="212"/>
      <c r="W45" s="212"/>
      <c r="X45" s="212"/>
      <c r="Y45" s="212"/>
      <c r="Z45" s="212"/>
      <c r="AA45" s="212"/>
      <c r="AB45" s="212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12"/>
      <c r="AO45" s="213"/>
      <c r="AP45" s="208" t="s">
        <v>354</v>
      </c>
      <c r="AQ45" s="209"/>
      <c r="AR45" s="246" t="s">
        <v>26</v>
      </c>
      <c r="AS45" s="247"/>
      <c r="AT45" s="247"/>
      <c r="AU45" s="247"/>
      <c r="AV45" s="247"/>
      <c r="AW45" s="247"/>
      <c r="AX45" s="247"/>
      <c r="AY45" s="247"/>
      <c r="AZ45" s="248"/>
      <c r="BA45" s="208" t="s">
        <v>356</v>
      </c>
      <c r="BB45" s="209"/>
      <c r="BC45" s="211" t="s">
        <v>28</v>
      </c>
      <c r="BD45" s="212"/>
      <c r="BE45" s="213"/>
      <c r="BF45" s="208" t="s">
        <v>355</v>
      </c>
      <c r="BG45" s="209"/>
      <c r="BH45" s="246" t="s">
        <v>27</v>
      </c>
      <c r="BI45" s="247"/>
      <c r="BJ45" s="247"/>
      <c r="BK45" s="247"/>
      <c r="BL45" s="247"/>
      <c r="BM45" s="247"/>
      <c r="BN45" s="247"/>
      <c r="BO45" s="247"/>
      <c r="BP45" s="247"/>
      <c r="BQ45" s="247"/>
      <c r="BR45" s="248"/>
      <c r="BU45" s="35"/>
    </row>
    <row r="46" spans="1:94" s="10" customFormat="1" ht="12" customHeight="1" x14ac:dyDescent="0.2">
      <c r="A46" s="9"/>
      <c r="B46" s="9"/>
      <c r="C46" s="113">
        <f>C42+1</f>
        <v>2</v>
      </c>
      <c r="D46" s="114">
        <v>4</v>
      </c>
      <c r="E46" s="4"/>
      <c r="G46" s="551" t="str">
        <f>IF(Proposta!G46="","",Proposta!G46)</f>
        <v>RUA WILMA APARECIDA FRASCHETTI</v>
      </c>
      <c r="H46" s="552"/>
      <c r="I46" s="552"/>
      <c r="J46" s="552"/>
      <c r="K46" s="552"/>
      <c r="L46" s="552"/>
      <c r="M46" s="552"/>
      <c r="N46" s="552"/>
      <c r="O46" s="552"/>
      <c r="P46" s="552"/>
      <c r="Q46" s="552"/>
      <c r="R46" s="552"/>
      <c r="S46" s="552"/>
      <c r="T46" s="552"/>
      <c r="U46" s="552"/>
      <c r="V46" s="552"/>
      <c r="W46" s="552"/>
      <c r="X46" s="552"/>
      <c r="Y46" s="552"/>
      <c r="Z46" s="552"/>
      <c r="AA46" s="552"/>
      <c r="AB46" s="552"/>
      <c r="AC46" s="552"/>
      <c r="AD46" s="552"/>
      <c r="AE46" s="552"/>
      <c r="AF46" s="552"/>
      <c r="AG46" s="552"/>
      <c r="AH46" s="552"/>
      <c r="AI46" s="552"/>
      <c r="AJ46" s="552"/>
      <c r="AK46" s="552"/>
      <c r="AL46" s="552"/>
      <c r="AM46" s="552"/>
      <c r="AN46" s="552"/>
      <c r="AO46" s="553"/>
      <c r="AP46" s="546" t="str">
        <f>IF(Proposta!AP46="","",Proposta!AP46)</f>
        <v>LOTE 25, DA QUADRA "C"</v>
      </c>
      <c r="AQ46" s="544"/>
      <c r="AR46" s="544"/>
      <c r="AS46" s="544"/>
      <c r="AT46" s="544"/>
      <c r="AU46" s="544"/>
      <c r="AV46" s="544"/>
      <c r="AW46" s="544"/>
      <c r="AX46" s="544"/>
      <c r="AY46" s="544"/>
      <c r="AZ46" s="545"/>
      <c r="BA46" s="554">
        <f>IF(Proposta!BA46="","",Proposta!BA46)</f>
        <v>17214102</v>
      </c>
      <c r="BB46" s="554"/>
      <c r="BC46" s="554"/>
      <c r="BD46" s="554"/>
      <c r="BE46" s="554"/>
      <c r="BF46" s="546" t="str">
        <f>IF(Proposta!BF46="","",Proposta!BF46)</f>
        <v>JARDIM JULIANA</v>
      </c>
      <c r="BG46" s="544"/>
      <c r="BH46" s="544"/>
      <c r="BI46" s="544"/>
      <c r="BJ46" s="544"/>
      <c r="BK46" s="544"/>
      <c r="BL46" s="544"/>
      <c r="BM46" s="544"/>
      <c r="BN46" s="544"/>
      <c r="BO46" s="544"/>
      <c r="BP46" s="544"/>
      <c r="BQ46" s="544"/>
      <c r="BR46" s="545"/>
      <c r="BU46" s="35"/>
    </row>
    <row r="47" spans="1:94" s="10" customFormat="1" ht="12" customHeight="1" x14ac:dyDescent="0.2">
      <c r="A47" s="9"/>
      <c r="B47" s="9"/>
      <c r="C47" s="113"/>
      <c r="D47" s="114"/>
      <c r="E47" s="4"/>
      <c r="G47" s="208" t="s">
        <v>357</v>
      </c>
      <c r="H47" s="209"/>
      <c r="I47" s="211" t="s">
        <v>29</v>
      </c>
      <c r="J47" s="212"/>
      <c r="K47" s="212"/>
      <c r="L47" s="212"/>
      <c r="M47" s="212"/>
      <c r="N47" s="212"/>
      <c r="O47" s="212"/>
      <c r="P47" s="212"/>
      <c r="Q47" s="212"/>
      <c r="R47" s="212"/>
      <c r="S47" s="212"/>
      <c r="T47" s="212"/>
      <c r="U47" s="212"/>
      <c r="V47" s="212"/>
      <c r="W47" s="212"/>
      <c r="X47" s="212"/>
      <c r="Y47" s="212"/>
      <c r="Z47" s="212"/>
      <c r="AA47" s="213"/>
      <c r="AB47" s="208" t="s">
        <v>365</v>
      </c>
      <c r="AC47" s="209"/>
      <c r="AD47" s="222" t="s">
        <v>639</v>
      </c>
      <c r="AE47" s="212"/>
      <c r="AF47" s="212"/>
      <c r="AG47" s="212"/>
      <c r="AH47" s="212"/>
      <c r="AI47" s="212"/>
      <c r="AJ47" s="213"/>
      <c r="AK47" s="208" t="s">
        <v>364</v>
      </c>
      <c r="AL47" s="209"/>
      <c r="AM47" s="222" t="s">
        <v>640</v>
      </c>
      <c r="AN47" s="212"/>
      <c r="AO47" s="212"/>
      <c r="AP47" s="212"/>
      <c r="AQ47" s="212"/>
      <c r="AR47" s="212"/>
      <c r="AS47" s="213"/>
      <c r="AT47" s="208" t="s">
        <v>359</v>
      </c>
      <c r="AU47" s="209"/>
      <c r="AV47" s="211" t="s">
        <v>578</v>
      </c>
      <c r="AW47" s="212"/>
      <c r="AX47" s="212"/>
      <c r="AY47" s="212"/>
      <c r="AZ47" s="212"/>
      <c r="BA47" s="212"/>
      <c r="BB47" s="213"/>
      <c r="BC47" s="208" t="s">
        <v>360</v>
      </c>
      <c r="BD47" s="209"/>
      <c r="BE47" s="211" t="s">
        <v>30</v>
      </c>
      <c r="BF47" s="212"/>
      <c r="BG47" s="212"/>
      <c r="BH47" s="212"/>
      <c r="BI47" s="212"/>
      <c r="BJ47" s="213"/>
      <c r="BK47" s="439" t="s">
        <v>361</v>
      </c>
      <c r="BL47" s="441"/>
      <c r="BM47" s="513" t="s">
        <v>31</v>
      </c>
      <c r="BN47" s="223"/>
      <c r="BO47" s="223"/>
      <c r="BP47" s="223"/>
      <c r="BQ47" s="223"/>
      <c r="BR47" s="224"/>
      <c r="BS47" s="35"/>
      <c r="BT47" s="35"/>
      <c r="BU47" s="35"/>
    </row>
    <row r="48" spans="1:94" s="10" customFormat="1" ht="11.1" customHeight="1" x14ac:dyDescent="0.2">
      <c r="A48" s="168">
        <v>0</v>
      </c>
      <c r="B48" s="9"/>
      <c r="C48" s="113">
        <f>C46+1</f>
        <v>3</v>
      </c>
      <c r="D48" s="114">
        <v>9</v>
      </c>
      <c r="E48" s="4"/>
      <c r="G48" s="546" t="str">
        <f>IF(Proposta!G48="","",Proposta!G48&amp;Proposta!AB48)</f>
        <v>JAHUSP</v>
      </c>
      <c r="H48" s="544"/>
      <c r="I48" s="544"/>
      <c r="J48" s="544"/>
      <c r="K48" s="544"/>
      <c r="L48" s="544"/>
      <c r="M48" s="544"/>
      <c r="N48" s="544"/>
      <c r="O48" s="544"/>
      <c r="P48" s="544"/>
      <c r="Q48" s="544"/>
      <c r="R48" s="544"/>
      <c r="S48" s="544"/>
      <c r="T48" s="544"/>
      <c r="U48" s="544"/>
      <c r="V48" s="544"/>
      <c r="W48" s="544"/>
      <c r="X48" s="544"/>
      <c r="Y48" s="544"/>
      <c r="Z48" s="544"/>
      <c r="AA48" s="545"/>
      <c r="AB48" s="544" t="str">
        <f>IF(Proposta!B48="","",Proposta!B48)</f>
        <v>Casa</v>
      </c>
      <c r="AC48" s="544"/>
      <c r="AD48" s="544"/>
      <c r="AE48" s="544"/>
      <c r="AF48" s="544"/>
      <c r="AG48" s="544"/>
      <c r="AH48" s="544"/>
      <c r="AI48" s="544"/>
      <c r="AJ48" s="545"/>
      <c r="AK48" s="546" t="str">
        <f>IF(Proposta!B50="","",Proposta!B50)</f>
        <v>Residencial</v>
      </c>
      <c r="AL48" s="544"/>
      <c r="AM48" s="544"/>
      <c r="AN48" s="544"/>
      <c r="AO48" s="544"/>
      <c r="AP48" s="544"/>
      <c r="AQ48" s="544"/>
      <c r="AR48" s="544"/>
      <c r="AS48" s="545"/>
      <c r="AT48" s="555">
        <f>IF(Proposta!AG50="","",Proposta!AG50)</f>
        <v>118000</v>
      </c>
      <c r="AU48" s="555"/>
      <c r="AV48" s="555"/>
      <c r="AW48" s="555"/>
      <c r="AX48" s="555"/>
      <c r="AY48" s="555"/>
      <c r="AZ48" s="555"/>
      <c r="BA48" s="555"/>
      <c r="BB48" s="555"/>
      <c r="BC48" s="554">
        <f>IF(Proposta!AP50="","",Proposta!AP50)</f>
        <v>62599</v>
      </c>
      <c r="BD48" s="554"/>
      <c r="BE48" s="554"/>
      <c r="BF48" s="554"/>
      <c r="BG48" s="554"/>
      <c r="BH48" s="554"/>
      <c r="BI48" s="554"/>
      <c r="BJ48" s="554"/>
      <c r="BK48" s="554" t="str">
        <f>IF(Proposta!AX50="","",Proposta!AX50)</f>
        <v>1° OFICIAL DE REGISTRO DE IMÓVEIS</v>
      </c>
      <c r="BL48" s="554"/>
      <c r="BM48" s="554"/>
      <c r="BN48" s="554"/>
      <c r="BO48" s="554"/>
      <c r="BP48" s="554"/>
      <c r="BQ48" s="554"/>
      <c r="BR48" s="554"/>
      <c r="BS48" s="35"/>
      <c r="BT48" s="35"/>
      <c r="BU48" s="35"/>
    </row>
    <row r="49" spans="1:161" s="10" customFormat="1" ht="11.1" customHeight="1" x14ac:dyDescent="0.2">
      <c r="A49" s="168"/>
      <c r="B49" s="9"/>
      <c r="C49" s="113"/>
      <c r="D49" s="114"/>
      <c r="E49" s="4"/>
      <c r="G49" s="439" t="s">
        <v>362</v>
      </c>
      <c r="H49" s="441"/>
      <c r="I49" s="513" t="s">
        <v>32</v>
      </c>
      <c r="J49" s="223"/>
      <c r="K49" s="223"/>
      <c r="L49" s="223"/>
      <c r="M49" s="223"/>
      <c r="N49" s="224"/>
      <c r="O49" s="439" t="s">
        <v>620</v>
      </c>
      <c r="P49" s="441"/>
      <c r="Q49" s="513" t="s">
        <v>621</v>
      </c>
      <c r="R49" s="223"/>
      <c r="S49" s="223"/>
      <c r="T49" s="223"/>
      <c r="U49" s="223"/>
      <c r="V49" s="223"/>
      <c r="W49" s="224"/>
      <c r="BS49" s="70"/>
      <c r="BT49" s="70"/>
      <c r="BU49" s="70"/>
    </row>
    <row r="50" spans="1:161" s="10" customFormat="1" ht="11.1" customHeight="1" x14ac:dyDescent="0.2">
      <c r="A50" s="168">
        <v>0</v>
      </c>
      <c r="B50" s="9"/>
      <c r="C50" s="113">
        <f>C48+1</f>
        <v>4</v>
      </c>
      <c r="D50" s="114">
        <v>-4</v>
      </c>
      <c r="E50" s="4"/>
      <c r="G50" s="554" t="str">
        <f>IF(Proposta!BF50="","",Proposta!BF50&amp;Proposta!BN50)</f>
        <v>JAHUSP</v>
      </c>
      <c r="H50" s="554"/>
      <c r="I50" s="554"/>
      <c r="J50" s="554"/>
      <c r="K50" s="554"/>
      <c r="L50" s="554"/>
      <c r="M50" s="554"/>
      <c r="N50" s="554"/>
      <c r="O50" s="544" t="str">
        <f>IF(Proposta!B54="","",Proposta!B54)</f>
        <v/>
      </c>
      <c r="P50" s="544"/>
      <c r="Q50" s="544"/>
      <c r="R50" s="544"/>
      <c r="S50" s="544"/>
      <c r="T50" s="544"/>
      <c r="U50" s="544"/>
      <c r="V50" s="544"/>
      <c r="W50" s="545"/>
      <c r="BU50" s="35"/>
      <c r="BV50" s="35"/>
      <c r="BW50" s="35"/>
      <c r="BX50" s="35"/>
      <c r="BY50" s="35"/>
      <c r="BZ50" s="35"/>
    </row>
    <row r="51" spans="1:161" s="10" customFormat="1" ht="3.95" customHeight="1" x14ac:dyDescent="0.2">
      <c r="A51" s="168"/>
      <c r="B51" s="9"/>
      <c r="C51" s="9"/>
      <c r="D51" s="67"/>
      <c r="E51" s="4"/>
      <c r="BI51" s="35"/>
      <c r="BJ51" s="35"/>
      <c r="BK51" s="35"/>
      <c r="BL51" s="35"/>
      <c r="BM51" s="35"/>
      <c r="BN51" s="35"/>
      <c r="BO51" s="35"/>
      <c r="BP51" s="35"/>
      <c r="BQ51" s="35"/>
      <c r="BR51" s="35"/>
      <c r="BU51" s="35"/>
      <c r="BV51" s="35"/>
      <c r="BW51" s="35"/>
      <c r="BX51" s="35"/>
      <c r="BY51" s="35"/>
      <c r="BZ51" s="35"/>
    </row>
    <row r="52" spans="1:161" s="50" customFormat="1" ht="11.1" customHeight="1" thickBot="1" x14ac:dyDescent="0.25">
      <c r="A52" s="31"/>
      <c r="B52" s="37"/>
      <c r="C52" s="30"/>
      <c r="D52" s="30"/>
      <c r="E52" s="13"/>
      <c r="F52" s="157"/>
      <c r="G52" s="157" t="s">
        <v>608</v>
      </c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  <c r="BJ52" s="158"/>
      <c r="BK52" s="158"/>
      <c r="BL52" s="158"/>
      <c r="BM52" s="158"/>
      <c r="BN52" s="158"/>
      <c r="BO52" s="158"/>
      <c r="BP52" s="158"/>
      <c r="BQ52" s="158"/>
      <c r="BR52" s="158"/>
      <c r="BS52" s="159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48"/>
      <c r="CX52" s="48"/>
      <c r="CY52" s="48"/>
      <c r="CZ52" s="48"/>
      <c r="DA52" s="48"/>
      <c r="DB52" s="48"/>
      <c r="DC52" s="48"/>
      <c r="DD52" s="48"/>
      <c r="DE52" s="48"/>
      <c r="DF52" s="48"/>
      <c r="DG52" s="48"/>
      <c r="DH52" s="48"/>
      <c r="DI52" s="48"/>
      <c r="DJ52" s="48"/>
      <c r="DK52" s="48"/>
      <c r="DL52" s="48"/>
      <c r="DM52" s="48"/>
      <c r="DN52" s="48"/>
      <c r="DO52" s="48"/>
      <c r="DP52" s="48"/>
      <c r="DQ52" s="48"/>
      <c r="DR52" s="48"/>
      <c r="DS52" s="48"/>
      <c r="DT52" s="48"/>
      <c r="DU52" s="48"/>
      <c r="DV52" s="48"/>
      <c r="DW52" s="48"/>
      <c r="DX52" s="48"/>
      <c r="DY52" s="48"/>
      <c r="DZ52" s="48"/>
      <c r="EA52" s="48"/>
      <c r="EB52" s="48"/>
      <c r="EC52" s="48"/>
      <c r="ED52" s="48"/>
      <c r="EE52" s="48"/>
      <c r="EF52" s="48"/>
      <c r="EG52" s="48"/>
      <c r="EH52" s="48"/>
      <c r="EI52" s="48"/>
      <c r="EJ52" s="48"/>
      <c r="EK52" s="48"/>
      <c r="EL52" s="48"/>
      <c r="EM52" s="48"/>
      <c r="EN52" s="48"/>
      <c r="EO52" s="48"/>
      <c r="EP52" s="48"/>
      <c r="EQ52" s="48"/>
      <c r="ER52" s="48"/>
      <c r="ES52" s="48"/>
      <c r="ET52" s="48"/>
      <c r="EU52" s="48"/>
      <c r="EV52" s="48"/>
      <c r="EW52" s="48"/>
      <c r="EX52" s="48"/>
      <c r="EY52" s="48"/>
      <c r="EZ52" s="48"/>
      <c r="FA52" s="48"/>
      <c r="FB52" s="48"/>
    </row>
    <row r="53" spans="1:161" ht="3.95" customHeight="1" x14ac:dyDescent="0.2">
      <c r="A53" s="92"/>
      <c r="B53" s="37"/>
      <c r="C53" s="93"/>
      <c r="D53" s="93"/>
      <c r="E53" s="99"/>
      <c r="F53" s="12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12"/>
      <c r="BV53" s="48"/>
      <c r="BW53" s="48"/>
      <c r="BX53" s="48"/>
      <c r="BY53" s="48"/>
      <c r="BZ53" s="48"/>
      <c r="CA53" s="48"/>
      <c r="CB53" s="48"/>
      <c r="CC53" s="48"/>
      <c r="CD53" s="48"/>
      <c r="CE53" s="48"/>
      <c r="CF53" s="48"/>
      <c r="CG53" s="48"/>
      <c r="CH53" s="48"/>
      <c r="CI53" s="48"/>
      <c r="CJ53" s="48"/>
      <c r="CK53" s="48"/>
      <c r="CL53" s="48"/>
      <c r="CM53" s="48"/>
      <c r="CN53" s="48"/>
      <c r="CO53" s="48"/>
      <c r="CP53" s="48"/>
      <c r="CQ53" s="48"/>
      <c r="CR53" s="48"/>
      <c r="CS53" s="48"/>
      <c r="CT53" s="48"/>
      <c r="CU53" s="48"/>
      <c r="CV53" s="48"/>
      <c r="CW53" s="48"/>
      <c r="CX53" s="48"/>
      <c r="CY53" s="48"/>
      <c r="CZ53" s="48"/>
      <c r="DA53" s="48"/>
      <c r="DB53" s="48"/>
      <c r="DC53" s="48"/>
      <c r="DD53" s="48"/>
      <c r="DE53" s="48"/>
      <c r="DF53" s="48"/>
      <c r="DG53" s="48"/>
      <c r="DH53" s="48"/>
      <c r="DI53" s="48"/>
      <c r="DJ53" s="48"/>
      <c r="DK53" s="48"/>
      <c r="DL53" s="48"/>
      <c r="DM53" s="48"/>
      <c r="DN53" s="48"/>
      <c r="DO53" s="48"/>
      <c r="DP53" s="48"/>
      <c r="DQ53" s="48"/>
      <c r="DR53" s="48"/>
      <c r="DS53" s="48"/>
      <c r="DT53" s="48"/>
      <c r="DU53" s="48"/>
      <c r="DV53" s="48"/>
      <c r="DW53" s="48"/>
      <c r="DX53" s="48"/>
      <c r="DY53" s="48"/>
      <c r="DZ53" s="48"/>
      <c r="EA53" s="48"/>
      <c r="EB53" s="48"/>
      <c r="EC53" s="48"/>
      <c r="ED53" s="48"/>
      <c r="EE53" s="48"/>
      <c r="EF53" s="48"/>
      <c r="EG53" s="48"/>
      <c r="EH53" s="48"/>
      <c r="EI53" s="48"/>
      <c r="EJ53" s="48"/>
      <c r="EK53" s="48"/>
      <c r="EL53" s="48"/>
      <c r="EM53" s="48"/>
      <c r="EN53" s="48"/>
      <c r="EO53" s="48"/>
      <c r="EP53" s="48"/>
      <c r="EQ53" s="48"/>
      <c r="ER53" s="48"/>
      <c r="ES53" s="48"/>
      <c r="ET53" s="48"/>
      <c r="EU53" s="48"/>
      <c r="EV53" s="48"/>
      <c r="EW53" s="48"/>
      <c r="EX53" s="48"/>
      <c r="EY53" s="48"/>
      <c r="EZ53" s="48"/>
      <c r="FA53" s="48"/>
      <c r="FB53" s="48"/>
      <c r="FC53" s="48"/>
      <c r="FD53" s="48"/>
      <c r="FE53" s="48"/>
    </row>
    <row r="54" spans="1:161" ht="11.1" customHeight="1" x14ac:dyDescent="0.2">
      <c r="A54" s="92" t="s">
        <v>321</v>
      </c>
      <c r="B54" s="92" t="s">
        <v>321</v>
      </c>
      <c r="C54" s="93" t="e">
        <f>#REF!+1</f>
        <v>#REF!</v>
      </c>
      <c r="D54" s="93">
        <v>-8</v>
      </c>
      <c r="E54" s="92"/>
      <c r="G54" s="469" t="s">
        <v>3</v>
      </c>
      <c r="H54" s="470"/>
      <c r="I54" s="471"/>
      <c r="J54" s="337" t="s">
        <v>4</v>
      </c>
      <c r="K54" s="338"/>
      <c r="L54" s="338"/>
      <c r="M54" s="338"/>
      <c r="N54" s="338"/>
      <c r="O54" s="338"/>
      <c r="P54" s="338"/>
      <c r="Q54" s="338"/>
      <c r="R54" s="338"/>
      <c r="S54" s="338"/>
      <c r="T54" s="338"/>
      <c r="U54" s="338"/>
      <c r="V54" s="338"/>
      <c r="W54" s="338"/>
      <c r="X54" s="338"/>
      <c r="Y54" s="338"/>
      <c r="Z54" s="338"/>
      <c r="AA54" s="338"/>
      <c r="AB54" s="339"/>
      <c r="AC54" s="334"/>
      <c r="AD54" s="335"/>
      <c r="AE54" s="336"/>
      <c r="AF54" s="343" t="s">
        <v>319</v>
      </c>
      <c r="AG54" s="344"/>
      <c r="AH54" s="344"/>
      <c r="AI54" s="345"/>
      <c r="AJ54" s="347" t="s">
        <v>509</v>
      </c>
      <c r="AK54" s="348"/>
      <c r="AL54" s="349"/>
      <c r="AM54" s="238" t="s">
        <v>328</v>
      </c>
      <c r="AN54" s="239"/>
      <c r="AO54" s="239"/>
      <c r="AP54" s="239"/>
      <c r="AQ54" s="239"/>
      <c r="AR54" s="239"/>
      <c r="AS54" s="239"/>
      <c r="AT54" s="240"/>
      <c r="AU54" s="488"/>
      <c r="AV54" s="489"/>
      <c r="AW54" s="489"/>
      <c r="AX54" s="489"/>
      <c r="AY54" s="489"/>
      <c r="AZ54" s="490"/>
      <c r="BA54" s="347" t="s">
        <v>510</v>
      </c>
      <c r="BB54" s="348"/>
      <c r="BC54" s="349"/>
      <c r="BD54" s="238" t="s">
        <v>320</v>
      </c>
      <c r="BE54" s="239"/>
      <c r="BF54" s="239"/>
      <c r="BG54" s="239"/>
      <c r="BH54" s="239"/>
      <c r="BI54" s="239"/>
      <c r="BJ54" s="239"/>
      <c r="BK54" s="239"/>
      <c r="BL54" s="239"/>
      <c r="BM54" s="239"/>
      <c r="BN54" s="239"/>
      <c r="BO54" s="240"/>
      <c r="BP54" s="340">
        <f>IF(AC54&gt;0,AC54,0)</f>
        <v>0</v>
      </c>
      <c r="BQ54" s="341"/>
      <c r="BR54" s="342"/>
      <c r="BS54" s="70"/>
      <c r="BU54" s="162">
        <f>BU79+BU119+BU159</f>
        <v>0</v>
      </c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  <c r="CH54" s="48"/>
      <c r="CI54" s="48"/>
      <c r="CJ54" s="48"/>
      <c r="CK54" s="48"/>
      <c r="CL54" s="48"/>
      <c r="CM54" s="48"/>
      <c r="CN54" s="48"/>
      <c r="CO54" s="48"/>
      <c r="CP54" s="48"/>
      <c r="CQ54" s="48"/>
      <c r="CR54" s="48"/>
      <c r="CS54" s="48"/>
      <c r="CT54" s="48"/>
      <c r="CU54" s="48"/>
      <c r="CV54" s="48"/>
      <c r="CW54" s="48"/>
      <c r="CX54" s="48"/>
      <c r="CY54" s="48"/>
      <c r="CZ54" s="48"/>
      <c r="DA54" s="48"/>
      <c r="DB54" s="48"/>
      <c r="DC54" s="48"/>
      <c r="DD54" s="48"/>
      <c r="DE54" s="48"/>
      <c r="DF54" s="48"/>
      <c r="DG54" s="48"/>
      <c r="DH54" s="48"/>
      <c r="DI54" s="48"/>
      <c r="DJ54" s="48"/>
      <c r="DK54" s="48"/>
      <c r="DL54" s="48"/>
      <c r="DM54" s="48"/>
      <c r="DN54" s="48"/>
      <c r="DO54" s="48"/>
      <c r="DP54" s="48"/>
      <c r="DQ54" s="48"/>
      <c r="DR54" s="48"/>
      <c r="DS54" s="48"/>
      <c r="DT54" s="48"/>
      <c r="DU54" s="48"/>
      <c r="DV54" s="48"/>
      <c r="DW54" s="48"/>
      <c r="DX54" s="48"/>
      <c r="DY54" s="48"/>
      <c r="DZ54" s="48"/>
      <c r="EA54" s="48"/>
      <c r="EB54" s="48"/>
      <c r="EC54" s="48"/>
      <c r="ED54" s="48"/>
      <c r="EE54" s="48"/>
      <c r="EF54" s="48"/>
      <c r="EG54" s="48"/>
      <c r="EH54" s="48"/>
      <c r="EI54" s="48"/>
      <c r="EJ54" s="48"/>
      <c r="EK54" s="48"/>
      <c r="EL54" s="48"/>
      <c r="EM54" s="48"/>
      <c r="EN54" s="48"/>
      <c r="EO54" s="48"/>
      <c r="EP54" s="48"/>
      <c r="EQ54" s="48"/>
      <c r="ER54" s="48"/>
      <c r="ES54" s="48"/>
      <c r="ET54" s="48"/>
      <c r="EU54" s="48"/>
      <c r="EV54" s="48"/>
      <c r="EW54" s="48"/>
      <c r="EX54" s="48"/>
      <c r="EY54" s="48"/>
      <c r="EZ54" s="48"/>
      <c r="FA54" s="48"/>
      <c r="FB54" s="48"/>
      <c r="FC54" s="48"/>
      <c r="FD54" s="48"/>
      <c r="FE54" s="48"/>
    </row>
    <row r="55" spans="1:161" ht="3.95" customHeight="1" x14ac:dyDescent="0.2">
      <c r="A55" s="92"/>
      <c r="B55" s="37"/>
      <c r="C55" s="93"/>
      <c r="D55" s="93"/>
      <c r="E55" s="99"/>
      <c r="F55" s="12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12"/>
      <c r="BV55" s="48"/>
      <c r="BW55" s="48"/>
      <c r="BX55" s="48"/>
      <c r="BY55" s="48"/>
      <c r="BZ55" s="48"/>
      <c r="CA55" s="48"/>
      <c r="CB55" s="48"/>
      <c r="CC55" s="48"/>
      <c r="CD55" s="48"/>
      <c r="CE55" s="48"/>
      <c r="CF55" s="48"/>
      <c r="CG55" s="48"/>
      <c r="CH55" s="48"/>
      <c r="CI55" s="48"/>
      <c r="CJ55" s="48"/>
      <c r="CK55" s="48"/>
      <c r="CL55" s="48"/>
      <c r="CM55" s="48"/>
      <c r="CN55" s="48"/>
      <c r="CO55" s="48"/>
      <c r="CP55" s="48"/>
      <c r="CQ55" s="48"/>
      <c r="CR55" s="48"/>
      <c r="CS55" s="48"/>
      <c r="CT55" s="48"/>
      <c r="CU55" s="48"/>
      <c r="CV55" s="48"/>
      <c r="CW55" s="48"/>
      <c r="CX55" s="48"/>
      <c r="CY55" s="48"/>
      <c r="CZ55" s="48"/>
      <c r="DA55" s="48"/>
      <c r="DB55" s="48"/>
      <c r="DC55" s="48"/>
      <c r="DD55" s="48"/>
      <c r="DE55" s="48"/>
      <c r="DF55" s="48"/>
      <c r="DG55" s="48"/>
      <c r="DH55" s="48"/>
      <c r="DI55" s="48"/>
      <c r="DJ55" s="48"/>
      <c r="DK55" s="48"/>
      <c r="DL55" s="48"/>
      <c r="DM55" s="48"/>
      <c r="DN55" s="48"/>
      <c r="DO55" s="48"/>
      <c r="DP55" s="48"/>
      <c r="DQ55" s="48"/>
      <c r="DR55" s="48"/>
      <c r="DS55" s="48"/>
      <c r="DT55" s="48"/>
      <c r="DU55" s="48"/>
      <c r="DV55" s="48"/>
      <c r="DW55" s="48"/>
      <c r="DX55" s="48"/>
      <c r="DY55" s="48"/>
      <c r="DZ55" s="48"/>
      <c r="EA55" s="48"/>
      <c r="EB55" s="48"/>
      <c r="EC55" s="48"/>
      <c r="ED55" s="48"/>
      <c r="EE55" s="48"/>
      <c r="EF55" s="48"/>
      <c r="EG55" s="48"/>
      <c r="EH55" s="48"/>
      <c r="EI55" s="48"/>
      <c r="EJ55" s="48"/>
      <c r="EK55" s="48"/>
      <c r="EL55" s="48"/>
      <c r="EM55" s="48"/>
      <c r="EN55" s="48"/>
      <c r="EO55" s="48"/>
      <c r="EP55" s="48"/>
      <c r="EQ55" s="48"/>
      <c r="ER55" s="48"/>
      <c r="ES55" s="48"/>
      <c r="ET55" s="48"/>
      <c r="EU55" s="48"/>
      <c r="EV55" s="48"/>
      <c r="EW55" s="48"/>
      <c r="EX55" s="48"/>
      <c r="EY55" s="48"/>
      <c r="EZ55" s="48"/>
      <c r="FA55" s="48"/>
      <c r="FB55" s="48"/>
      <c r="FC55" s="48"/>
      <c r="FD55" s="48"/>
      <c r="FE55" s="48"/>
    </row>
    <row r="56" spans="1:161" s="98" customFormat="1" ht="11.1" customHeight="1" x14ac:dyDescent="0.2">
      <c r="A56" s="138"/>
      <c r="B56" s="37"/>
      <c r="C56" s="93"/>
      <c r="D56" s="93"/>
      <c r="E56" s="100"/>
      <c r="F56" s="101"/>
      <c r="G56" s="311" t="s">
        <v>118</v>
      </c>
      <c r="H56" s="311"/>
      <c r="I56" s="311"/>
      <c r="J56" s="306" t="s">
        <v>267</v>
      </c>
      <c r="K56" s="306"/>
      <c r="L56" s="306"/>
      <c r="M56" s="306"/>
      <c r="N56" s="306"/>
      <c r="O56" s="306"/>
      <c r="P56" s="306"/>
      <c r="Q56" s="306"/>
      <c r="R56" s="306"/>
      <c r="S56" s="306"/>
      <c r="T56" s="306"/>
      <c r="U56" s="306"/>
      <c r="V56" s="306"/>
      <c r="W56" s="306"/>
      <c r="X56" s="306"/>
      <c r="Y56" s="306"/>
      <c r="Z56" s="306" t="s">
        <v>268</v>
      </c>
      <c r="AA56" s="306"/>
      <c r="AB56" s="306"/>
      <c r="AC56" s="306"/>
      <c r="AD56" s="306"/>
      <c r="AE56" s="306"/>
      <c r="AF56" s="306"/>
      <c r="AG56" s="306"/>
      <c r="AH56" s="306"/>
      <c r="AI56" s="306"/>
      <c r="AJ56" s="308" t="s">
        <v>511</v>
      </c>
      <c r="AK56" s="308"/>
      <c r="AL56" s="308"/>
      <c r="AM56" s="310">
        <v>1</v>
      </c>
      <c r="AN56" s="310"/>
      <c r="AO56" s="310"/>
      <c r="AP56" s="310"/>
      <c r="AQ56" s="310">
        <f>AM56+1</f>
        <v>2</v>
      </c>
      <c r="AR56" s="310"/>
      <c r="AS56" s="310"/>
      <c r="AT56" s="310"/>
      <c r="AU56" s="310">
        <f>AQ56+1</f>
        <v>3</v>
      </c>
      <c r="AV56" s="310"/>
      <c r="AW56" s="310"/>
      <c r="AX56" s="310"/>
      <c r="AY56" s="310">
        <f>AU56+1</f>
        <v>4</v>
      </c>
      <c r="AZ56" s="310"/>
      <c r="BA56" s="310"/>
      <c r="BB56" s="310"/>
      <c r="BC56" s="310">
        <f>AY56+1</f>
        <v>5</v>
      </c>
      <c r="BD56" s="310"/>
      <c r="BE56" s="310"/>
      <c r="BF56" s="310"/>
      <c r="BG56" s="310">
        <f>BC56+1</f>
        <v>6</v>
      </c>
      <c r="BH56" s="310"/>
      <c r="BI56" s="310"/>
      <c r="BJ56" s="310"/>
      <c r="BK56" s="310">
        <f>BG56+1</f>
        <v>7</v>
      </c>
      <c r="BL56" s="310"/>
      <c r="BM56" s="310"/>
      <c r="BN56" s="310"/>
      <c r="BO56" s="310">
        <f>BK56+1</f>
        <v>8</v>
      </c>
      <c r="BP56" s="310"/>
      <c r="BQ56" s="310"/>
      <c r="BR56" s="310"/>
      <c r="BS56" s="35"/>
      <c r="BT56" s="35"/>
      <c r="BU56" s="44"/>
      <c r="BV56" s="48"/>
      <c r="BW56" s="48"/>
      <c r="BX56" s="48"/>
      <c r="BY56" s="48"/>
      <c r="BZ56" s="48"/>
      <c r="CA56" s="48"/>
      <c r="CB56" s="48"/>
      <c r="CC56" s="48"/>
      <c r="CD56" s="48"/>
      <c r="CE56" s="48"/>
      <c r="CF56" s="48"/>
      <c r="CG56" s="48"/>
      <c r="CH56" s="48"/>
      <c r="CI56" s="48"/>
      <c r="CJ56" s="48"/>
      <c r="CK56" s="48"/>
      <c r="CL56" s="48"/>
      <c r="CM56" s="48"/>
      <c r="CN56" s="48"/>
      <c r="CO56" s="48"/>
      <c r="CP56" s="48"/>
      <c r="CQ56" s="48"/>
      <c r="CR56" s="48"/>
      <c r="CS56" s="48"/>
      <c r="CT56" s="48"/>
      <c r="CU56" s="48"/>
      <c r="CV56" s="48"/>
      <c r="CW56" s="48"/>
      <c r="CX56" s="48"/>
      <c r="CY56" s="48"/>
      <c r="CZ56" s="48"/>
      <c r="DA56" s="48"/>
      <c r="DB56" s="48"/>
      <c r="DC56" s="48"/>
      <c r="DD56" s="48"/>
      <c r="DE56" s="48"/>
      <c r="DF56" s="48"/>
      <c r="DG56" s="48"/>
      <c r="DH56" s="48"/>
      <c r="DI56" s="48"/>
      <c r="DJ56" s="48"/>
      <c r="DK56" s="48"/>
      <c r="DL56" s="48"/>
      <c r="DM56" s="48"/>
      <c r="DN56" s="48"/>
      <c r="DO56" s="48"/>
      <c r="DP56" s="48"/>
      <c r="DQ56" s="48"/>
      <c r="DR56" s="48"/>
      <c r="DS56" s="48"/>
      <c r="DT56" s="48"/>
      <c r="DU56" s="48"/>
      <c r="DV56" s="48"/>
      <c r="DW56" s="48"/>
      <c r="DX56" s="48"/>
      <c r="DY56" s="48"/>
      <c r="DZ56" s="48"/>
      <c r="EA56" s="48"/>
      <c r="EB56" s="48"/>
      <c r="EC56" s="48"/>
      <c r="ED56" s="48"/>
      <c r="EE56" s="48"/>
      <c r="EF56" s="48"/>
      <c r="EG56" s="48"/>
      <c r="EH56" s="48"/>
      <c r="EI56" s="48"/>
      <c r="EJ56" s="48"/>
      <c r="EK56" s="48"/>
      <c r="EL56" s="48"/>
      <c r="EM56" s="48"/>
      <c r="EN56" s="48"/>
      <c r="EO56" s="48"/>
      <c r="EP56" s="48"/>
      <c r="EQ56" s="48"/>
      <c r="ER56" s="48"/>
      <c r="ES56" s="48"/>
      <c r="ET56" s="48"/>
      <c r="EU56" s="48"/>
      <c r="EV56" s="48"/>
      <c r="EW56" s="48"/>
      <c r="EX56" s="48"/>
      <c r="EY56" s="48"/>
      <c r="EZ56" s="48"/>
      <c r="FA56" s="48"/>
      <c r="FB56" s="48"/>
      <c r="FC56" s="48"/>
      <c r="FD56" s="48"/>
      <c r="FE56" s="48"/>
    </row>
    <row r="57" spans="1:161" s="98" customFormat="1" ht="11.1" customHeight="1" x14ac:dyDescent="0.2">
      <c r="A57" s="138"/>
      <c r="B57" s="37"/>
      <c r="C57" s="93"/>
      <c r="D57" s="93"/>
      <c r="E57" s="100"/>
      <c r="F57" s="102"/>
      <c r="G57" s="312"/>
      <c r="H57" s="312"/>
      <c r="I57" s="312"/>
      <c r="J57" s="307"/>
      <c r="K57" s="307"/>
      <c r="L57" s="307"/>
      <c r="M57" s="307"/>
      <c r="N57" s="307"/>
      <c r="O57" s="307"/>
      <c r="P57" s="307"/>
      <c r="Q57" s="307"/>
      <c r="R57" s="307"/>
      <c r="S57" s="307"/>
      <c r="T57" s="307"/>
      <c r="U57" s="307"/>
      <c r="V57" s="307"/>
      <c r="W57" s="307"/>
      <c r="X57" s="307"/>
      <c r="Y57" s="307"/>
      <c r="Z57" s="307"/>
      <c r="AA57" s="307"/>
      <c r="AB57" s="307"/>
      <c r="AC57" s="307"/>
      <c r="AD57" s="307"/>
      <c r="AE57" s="307"/>
      <c r="AF57" s="307"/>
      <c r="AG57" s="307"/>
      <c r="AH57" s="307"/>
      <c r="AI57" s="307"/>
      <c r="AJ57" s="309"/>
      <c r="AK57" s="309"/>
      <c r="AL57" s="309"/>
      <c r="AM57" s="302" t="s">
        <v>269</v>
      </c>
      <c r="AN57" s="302"/>
      <c r="AO57" s="302" t="s">
        <v>270</v>
      </c>
      <c r="AP57" s="302"/>
      <c r="AQ57" s="302" t="str">
        <f>AM57</f>
        <v xml:space="preserve"> Sp*</v>
      </c>
      <c r="AR57" s="302"/>
      <c r="AS57" s="302" t="str">
        <f>AO57</f>
        <v>Ac*</v>
      </c>
      <c r="AT57" s="302"/>
      <c r="AU57" s="302" t="str">
        <f>AQ57</f>
        <v xml:space="preserve"> Sp*</v>
      </c>
      <c r="AV57" s="302"/>
      <c r="AW57" s="302" t="str">
        <f>AS57</f>
        <v>Ac*</v>
      </c>
      <c r="AX57" s="302"/>
      <c r="AY57" s="302" t="str">
        <f>AU57</f>
        <v xml:space="preserve"> Sp*</v>
      </c>
      <c r="AZ57" s="302"/>
      <c r="BA57" s="302" t="str">
        <f>AW57</f>
        <v>Ac*</v>
      </c>
      <c r="BB57" s="302"/>
      <c r="BC57" s="302" t="str">
        <f>AY57</f>
        <v xml:space="preserve"> Sp*</v>
      </c>
      <c r="BD57" s="302"/>
      <c r="BE57" s="302" t="str">
        <f>BA57</f>
        <v>Ac*</v>
      </c>
      <c r="BF57" s="302"/>
      <c r="BG57" s="302" t="str">
        <f>BC57</f>
        <v xml:space="preserve"> Sp*</v>
      </c>
      <c r="BH57" s="302"/>
      <c r="BI57" s="302" t="str">
        <f>BE57</f>
        <v>Ac*</v>
      </c>
      <c r="BJ57" s="302"/>
      <c r="BK57" s="302" t="str">
        <f>BG57</f>
        <v xml:space="preserve"> Sp*</v>
      </c>
      <c r="BL57" s="302"/>
      <c r="BM57" s="302" t="str">
        <f>BI57</f>
        <v>Ac*</v>
      </c>
      <c r="BN57" s="302"/>
      <c r="BO57" s="302" t="str">
        <f>BK57</f>
        <v xml:space="preserve"> Sp*</v>
      </c>
      <c r="BP57" s="302"/>
      <c r="BQ57" s="302" t="str">
        <f>BM57</f>
        <v>Ac*</v>
      </c>
      <c r="BR57" s="302"/>
      <c r="BS57" s="35"/>
      <c r="BT57" s="35"/>
      <c r="BU57" s="116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</row>
    <row r="58" spans="1:161" s="98" customFormat="1" ht="11.1" customHeight="1" x14ac:dyDescent="0.2">
      <c r="A58" s="138"/>
      <c r="B58" s="37"/>
      <c r="C58" s="93"/>
      <c r="D58" s="93"/>
      <c r="E58" s="100"/>
      <c r="G58" s="312"/>
      <c r="H58" s="312"/>
      <c r="I58" s="312"/>
      <c r="J58" s="307"/>
      <c r="K58" s="307"/>
      <c r="L58" s="307"/>
      <c r="M58" s="307"/>
      <c r="N58" s="307"/>
      <c r="O58" s="307"/>
      <c r="P58" s="307"/>
      <c r="Q58" s="307"/>
      <c r="R58" s="307"/>
      <c r="S58" s="307"/>
      <c r="T58" s="307"/>
      <c r="U58" s="307"/>
      <c r="V58" s="307"/>
      <c r="W58" s="307"/>
      <c r="X58" s="307"/>
      <c r="Y58" s="307"/>
      <c r="Z58" s="304" t="s">
        <v>51</v>
      </c>
      <c r="AA58" s="304"/>
      <c r="AB58" s="304"/>
      <c r="AC58" s="304"/>
      <c r="AD58" s="304"/>
      <c r="AE58" s="304"/>
      <c r="AF58" s="304"/>
      <c r="AG58" s="305" t="s">
        <v>35</v>
      </c>
      <c r="AH58" s="305"/>
      <c r="AI58" s="305"/>
      <c r="AJ58" s="305" t="s">
        <v>35</v>
      </c>
      <c r="AK58" s="305"/>
      <c r="AL58" s="305"/>
      <c r="AM58" s="305" t="s">
        <v>35</v>
      </c>
      <c r="AN58" s="305"/>
      <c r="AO58" s="305" t="s">
        <v>35</v>
      </c>
      <c r="AP58" s="305"/>
      <c r="AQ58" s="301" t="str">
        <f>AM58</f>
        <v xml:space="preserve"> </v>
      </c>
      <c r="AR58" s="302"/>
      <c r="AS58" s="301" t="str">
        <f>AO58</f>
        <v xml:space="preserve"> </v>
      </c>
      <c r="AT58" s="302"/>
      <c r="AU58" s="301" t="str">
        <f>AQ58</f>
        <v xml:space="preserve"> </v>
      </c>
      <c r="AV58" s="302"/>
      <c r="AW58" s="301" t="str">
        <f>AS58</f>
        <v xml:space="preserve"> </v>
      </c>
      <c r="AX58" s="302"/>
      <c r="AY58" s="301" t="str">
        <f>AU58</f>
        <v xml:space="preserve"> </v>
      </c>
      <c r="AZ58" s="302"/>
      <c r="BA58" s="301" t="str">
        <f>AW58</f>
        <v xml:space="preserve"> </v>
      </c>
      <c r="BB58" s="302"/>
      <c r="BC58" s="301" t="str">
        <f>AY58</f>
        <v xml:space="preserve"> </v>
      </c>
      <c r="BD58" s="302"/>
      <c r="BE58" s="301" t="str">
        <f>BA58</f>
        <v xml:space="preserve"> </v>
      </c>
      <c r="BF58" s="302"/>
      <c r="BG58" s="301" t="str">
        <f>BC58</f>
        <v xml:space="preserve"> </v>
      </c>
      <c r="BH58" s="302"/>
      <c r="BI58" s="301" t="str">
        <f>BE58</f>
        <v xml:space="preserve"> </v>
      </c>
      <c r="BJ58" s="302"/>
      <c r="BK58" s="301" t="str">
        <f>BG58</f>
        <v xml:space="preserve"> </v>
      </c>
      <c r="BL58" s="302"/>
      <c r="BM58" s="301" t="str">
        <f>BI58</f>
        <v xml:space="preserve"> </v>
      </c>
      <c r="BN58" s="302"/>
      <c r="BO58" s="301" t="str">
        <f>BK58</f>
        <v xml:space="preserve"> </v>
      </c>
      <c r="BP58" s="302"/>
      <c r="BQ58" s="301" t="str">
        <f>BM58</f>
        <v xml:space="preserve"> </v>
      </c>
      <c r="BR58" s="302"/>
      <c r="BS58" s="103"/>
      <c r="BU58" s="44"/>
      <c r="BV58" s="48"/>
      <c r="BW58" s="48"/>
      <c r="BX58" s="48"/>
      <c r="BY58" s="48"/>
      <c r="BZ58" s="48"/>
      <c r="CA58" s="48"/>
      <c r="CB58" s="48"/>
      <c r="CC58" s="48"/>
      <c r="CD58" s="48"/>
      <c r="CE58" s="48"/>
      <c r="CF58" s="48"/>
      <c r="CG58" s="48"/>
      <c r="CH58" s="48"/>
      <c r="CI58" s="48"/>
      <c r="CJ58" s="48"/>
      <c r="CK58" s="48"/>
      <c r="CL58" s="48"/>
      <c r="CM58" s="48"/>
      <c r="CN58" s="48"/>
      <c r="CO58" s="48"/>
      <c r="CP58" s="48"/>
      <c r="CQ58" s="48"/>
      <c r="CR58" s="48"/>
      <c r="CS58" s="48"/>
      <c r="CT58" s="48"/>
      <c r="CU58" s="48"/>
      <c r="CV58" s="48"/>
      <c r="CW58" s="48"/>
      <c r="CX58" s="48"/>
      <c r="CY58" s="48"/>
      <c r="CZ58" s="48"/>
      <c r="DA58" s="48"/>
      <c r="DB58" s="48"/>
      <c r="DC58" s="48"/>
      <c r="DD58" s="48"/>
      <c r="DE58" s="48"/>
      <c r="DF58" s="48"/>
      <c r="DG58" s="48"/>
      <c r="DH58" s="48"/>
      <c r="DI58" s="48"/>
      <c r="DJ58" s="48"/>
      <c r="DK58" s="48"/>
      <c r="DL58" s="48"/>
      <c r="DM58" s="48"/>
      <c r="DN58" s="48"/>
      <c r="DO58" s="48"/>
      <c r="DP58" s="48"/>
      <c r="DQ58" s="48"/>
      <c r="DR58" s="48"/>
      <c r="DS58" s="48"/>
      <c r="DT58" s="48"/>
      <c r="DU58" s="48"/>
      <c r="DV58" s="48"/>
      <c r="DW58" s="48"/>
      <c r="DX58" s="48"/>
      <c r="DY58" s="48"/>
      <c r="DZ58" s="48"/>
      <c r="EA58" s="48"/>
      <c r="EB58" s="48"/>
      <c r="EC58" s="48"/>
      <c r="ED58" s="48"/>
      <c r="EE58" s="48"/>
      <c r="EF58" s="48"/>
      <c r="EG58" s="48"/>
      <c r="EH58" s="48"/>
      <c r="EI58" s="48"/>
      <c r="EJ58" s="48"/>
      <c r="EK58" s="48"/>
      <c r="EL58" s="48"/>
      <c r="EM58" s="48"/>
      <c r="EN58" s="48"/>
      <c r="EO58" s="48"/>
      <c r="EP58" s="48"/>
      <c r="EQ58" s="48"/>
      <c r="ER58" s="48"/>
      <c r="ES58" s="48"/>
      <c r="ET58" s="48"/>
      <c r="EU58" s="48"/>
      <c r="EV58" s="48"/>
      <c r="EW58" s="48"/>
      <c r="EX58" s="48"/>
      <c r="EY58" s="48"/>
      <c r="EZ58" s="48"/>
      <c r="FA58" s="48"/>
      <c r="FB58" s="48"/>
      <c r="FC58" s="48"/>
      <c r="FD58" s="48"/>
      <c r="FE58" s="48"/>
    </row>
    <row r="59" spans="1:161" s="48" customFormat="1" ht="11.1" customHeight="1" x14ac:dyDescent="0.2">
      <c r="A59" s="97"/>
      <c r="B59" s="139" t="s">
        <v>543</v>
      </c>
      <c r="C59" s="303"/>
      <c r="D59" s="303"/>
      <c r="E59" s="96"/>
      <c r="G59" s="252" t="s">
        <v>508</v>
      </c>
      <c r="H59" s="252"/>
      <c r="I59" s="271" t="s">
        <v>271</v>
      </c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79"/>
      <c r="Z59" s="272">
        <f>Proposta!AK117</f>
        <v>1500</v>
      </c>
      <c r="AA59" s="272"/>
      <c r="AB59" s="272"/>
      <c r="AC59" s="272"/>
      <c r="AD59" s="272"/>
      <c r="AE59" s="272"/>
      <c r="AF59" s="272"/>
      <c r="AG59" s="171">
        <f>Proposta!$AR$116</f>
        <v>2.4194</v>
      </c>
      <c r="AH59" s="171"/>
      <c r="AI59" s="171"/>
      <c r="AJ59" s="315"/>
      <c r="AK59" s="315"/>
      <c r="AL59" s="315"/>
      <c r="AM59" s="316"/>
      <c r="AN59" s="316"/>
      <c r="AO59" s="171">
        <f>IF(AJ59+AM59&gt;0,MIN(AJ59+AM59,100),0)</f>
        <v>0</v>
      </c>
      <c r="AP59" s="171"/>
      <c r="AQ59" s="316"/>
      <c r="AR59" s="316"/>
      <c r="AS59" s="556">
        <f>IF(AS$79&gt;$BU$54,0,IF(AO59=100,100,MIN(AO59+AQ59,100)))</f>
        <v>0</v>
      </c>
      <c r="AT59" s="557"/>
      <c r="AU59" s="316"/>
      <c r="AV59" s="316"/>
      <c r="AW59" s="556">
        <f>IF(AW$79&gt;$BU$54,0,IF(AS59=100,100,MIN(AS59+AU59,100)))</f>
        <v>0</v>
      </c>
      <c r="AX59" s="557"/>
      <c r="AY59" s="316"/>
      <c r="AZ59" s="316"/>
      <c r="BA59" s="556">
        <f>IF(BA$79&gt;$BU$54,0,IF(AW59=100,100,MIN(AW59+AY59,100)))</f>
        <v>0</v>
      </c>
      <c r="BB59" s="557"/>
      <c r="BC59" s="316"/>
      <c r="BD59" s="316"/>
      <c r="BE59" s="556">
        <f>IF(BE$79&gt;$BU$54,0,IF(BA59=100,100,MIN(BA59+BC59,100)))</f>
        <v>0</v>
      </c>
      <c r="BF59" s="557"/>
      <c r="BG59" s="316"/>
      <c r="BH59" s="316"/>
      <c r="BI59" s="313">
        <f>IF(BI$79&gt;$BU$54,0,IF(BE59=100,100,MIN(BE59+BG59,100)))</f>
        <v>0</v>
      </c>
      <c r="BJ59" s="313"/>
      <c r="BK59" s="316"/>
      <c r="BL59" s="316"/>
      <c r="BM59" s="313">
        <f>IF(BM$79&gt;$BU$54,0,IF(BI59=100,100,MIN(BI59+BK59,100)))</f>
        <v>0</v>
      </c>
      <c r="BN59" s="313"/>
      <c r="BO59" s="316"/>
      <c r="BP59" s="316"/>
      <c r="BQ59" s="313">
        <f>IF(BQ$79&gt;$BU$54,0,IF(BM59=100,100,MIN(BM59+BO59,100)))</f>
        <v>0</v>
      </c>
      <c r="BR59" s="313"/>
    </row>
    <row r="60" spans="1:161" s="48" customFormat="1" ht="11.1" customHeight="1" x14ac:dyDescent="0.2">
      <c r="A60" s="96"/>
      <c r="B60" s="139"/>
      <c r="C60" s="303"/>
      <c r="D60" s="303"/>
      <c r="E60" s="96"/>
      <c r="G60" s="252" t="s">
        <v>512</v>
      </c>
      <c r="H60" s="252"/>
      <c r="I60" s="271" t="s">
        <v>272</v>
      </c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  <c r="U60" s="179"/>
      <c r="V60" s="179"/>
      <c r="W60" s="179"/>
      <c r="X60" s="179"/>
      <c r="Y60" s="179"/>
      <c r="Z60" s="272">
        <f>Proposta!$AK$118</f>
        <v>3809.8874000000001</v>
      </c>
      <c r="AA60" s="272"/>
      <c r="AB60" s="272"/>
      <c r="AC60" s="272"/>
      <c r="AD60" s="272"/>
      <c r="AE60" s="272"/>
      <c r="AF60" s="272"/>
      <c r="AG60" s="171">
        <f>Proposta!$AR$118</f>
        <v>6.1449999999999996</v>
      </c>
      <c r="AH60" s="171"/>
      <c r="AI60" s="171"/>
      <c r="AJ60" s="315"/>
      <c r="AK60" s="315"/>
      <c r="AL60" s="315"/>
      <c r="AM60" s="316"/>
      <c r="AN60" s="316"/>
      <c r="AO60" s="171">
        <f t="shared" ref="AO60:AO78" si="0">IF(AJ60+AM60&gt;0,MIN(AJ60+AM60,100),0)</f>
        <v>0</v>
      </c>
      <c r="AP60" s="171"/>
      <c r="AQ60" s="316"/>
      <c r="AR60" s="316"/>
      <c r="AS60" s="556">
        <f t="shared" ref="AS60:AS78" si="1">IF($AS$79&gt;$BU$54,0,IF(AO60=100,100,MIN(AO60+AQ60,100)))</f>
        <v>0</v>
      </c>
      <c r="AT60" s="557"/>
      <c r="AU60" s="316"/>
      <c r="AV60" s="316"/>
      <c r="AW60" s="313">
        <f t="shared" ref="AW60:AW78" si="2">IF($AS$79&gt;$BU$54,0,IF(AS60=100,100,MIN(AS60+AU60,100)))</f>
        <v>0</v>
      </c>
      <c r="AX60" s="313"/>
      <c r="AY60" s="316"/>
      <c r="AZ60" s="316"/>
      <c r="BA60" s="313">
        <f t="shared" ref="BA60:BA78" si="3">IF($AS$79&gt;$BU$54,0,IF(AW60=100,100,MIN(AW60+AY60,100)))</f>
        <v>0</v>
      </c>
      <c r="BB60" s="313"/>
      <c r="BC60" s="316"/>
      <c r="BD60" s="316"/>
      <c r="BE60" s="313">
        <f t="shared" ref="BE60:BE78" si="4">IF($AS$79&gt;$BU$54,0,IF(BA60=100,100,MIN(BA60+BC60,100)))</f>
        <v>0</v>
      </c>
      <c r="BF60" s="313"/>
      <c r="BG60" s="316"/>
      <c r="BH60" s="316"/>
      <c r="BI60" s="313">
        <f t="shared" ref="BI60:BI78" si="5">IF($AS$79&gt;$BU$54,0,IF(BE60=100,100,MIN(BE60+BG60,100)))</f>
        <v>0</v>
      </c>
      <c r="BJ60" s="313"/>
      <c r="BK60" s="316"/>
      <c r="BL60" s="316"/>
      <c r="BM60" s="313">
        <f t="shared" ref="BM60:BM78" si="6">IF($AS$79&gt;$BU$54,0,IF(BI60=100,100,MIN(BI60+BK60,100)))</f>
        <v>0</v>
      </c>
      <c r="BN60" s="313"/>
      <c r="BO60" s="316"/>
      <c r="BP60" s="316"/>
      <c r="BQ60" s="313">
        <f t="shared" ref="BQ60:BQ78" si="7">IF($AS$79&gt;$BU$54,0,IF(BM60=100,100,MIN(BM60+BO60,100)))</f>
        <v>0</v>
      </c>
      <c r="BR60" s="313"/>
    </row>
    <row r="61" spans="1:161" s="48" customFormat="1" ht="11.1" customHeight="1" x14ac:dyDescent="0.2">
      <c r="A61" s="96"/>
      <c r="B61" s="139"/>
      <c r="C61" s="303"/>
      <c r="D61" s="303"/>
      <c r="E61" s="96"/>
      <c r="G61" s="252" t="s">
        <v>513</v>
      </c>
      <c r="H61" s="252"/>
      <c r="I61" s="271" t="s">
        <v>273</v>
      </c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272">
        <f>Proposta!$AK$130</f>
        <v>10181.278</v>
      </c>
      <c r="AA61" s="272"/>
      <c r="AB61" s="272"/>
      <c r="AC61" s="272"/>
      <c r="AD61" s="272"/>
      <c r="AE61" s="272"/>
      <c r="AF61" s="272"/>
      <c r="AG61" s="171">
        <f>Proposta!$AR$130</f>
        <v>16.421399999999998</v>
      </c>
      <c r="AH61" s="171"/>
      <c r="AI61" s="171"/>
      <c r="AJ61" s="315"/>
      <c r="AK61" s="315"/>
      <c r="AL61" s="315"/>
      <c r="AM61" s="316"/>
      <c r="AN61" s="316"/>
      <c r="AO61" s="171">
        <f t="shared" si="0"/>
        <v>0</v>
      </c>
      <c r="AP61" s="171"/>
      <c r="AQ61" s="316"/>
      <c r="AR61" s="316"/>
      <c r="AS61" s="556">
        <f t="shared" si="1"/>
        <v>0</v>
      </c>
      <c r="AT61" s="557"/>
      <c r="AU61" s="316"/>
      <c r="AV61" s="316"/>
      <c r="AW61" s="313">
        <f t="shared" si="2"/>
        <v>0</v>
      </c>
      <c r="AX61" s="313"/>
      <c r="AY61" s="316"/>
      <c r="AZ61" s="316"/>
      <c r="BA61" s="313">
        <f t="shared" si="3"/>
        <v>0</v>
      </c>
      <c r="BB61" s="313"/>
      <c r="BC61" s="316"/>
      <c r="BD61" s="316"/>
      <c r="BE61" s="313">
        <f t="shared" si="4"/>
        <v>0</v>
      </c>
      <c r="BF61" s="313"/>
      <c r="BG61" s="316"/>
      <c r="BH61" s="316"/>
      <c r="BI61" s="313">
        <f t="shared" si="5"/>
        <v>0</v>
      </c>
      <c r="BJ61" s="313"/>
      <c r="BK61" s="316"/>
      <c r="BL61" s="316"/>
      <c r="BM61" s="313">
        <f t="shared" si="6"/>
        <v>0</v>
      </c>
      <c r="BN61" s="313"/>
      <c r="BO61" s="316"/>
      <c r="BP61" s="316"/>
      <c r="BQ61" s="313">
        <f t="shared" si="7"/>
        <v>0</v>
      </c>
      <c r="BR61" s="313"/>
    </row>
    <row r="62" spans="1:161" s="48" customFormat="1" ht="11.1" customHeight="1" x14ac:dyDescent="0.2">
      <c r="A62" s="96"/>
      <c r="B62" s="139"/>
      <c r="C62" s="303"/>
      <c r="D62" s="303"/>
      <c r="E62" s="96"/>
      <c r="G62" s="252" t="s">
        <v>514</v>
      </c>
      <c r="H62" s="252"/>
      <c r="I62" s="271" t="s">
        <v>274</v>
      </c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272">
        <f>Proposta!$AK$137</f>
        <v>6485.23</v>
      </c>
      <c r="AA62" s="272"/>
      <c r="AB62" s="272"/>
      <c r="AC62" s="272"/>
      <c r="AD62" s="272"/>
      <c r="AE62" s="272"/>
      <c r="AF62" s="272"/>
      <c r="AG62" s="171">
        <f>Proposta!$AR$137</f>
        <v>10.459999999999999</v>
      </c>
      <c r="AH62" s="171"/>
      <c r="AI62" s="171"/>
      <c r="AJ62" s="315"/>
      <c r="AK62" s="315"/>
      <c r="AL62" s="315"/>
      <c r="AM62" s="316"/>
      <c r="AN62" s="316"/>
      <c r="AO62" s="171">
        <f t="shared" si="0"/>
        <v>0</v>
      </c>
      <c r="AP62" s="171"/>
      <c r="AQ62" s="316"/>
      <c r="AR62" s="316"/>
      <c r="AS62" s="556">
        <f t="shared" si="1"/>
        <v>0</v>
      </c>
      <c r="AT62" s="557"/>
      <c r="AU62" s="316"/>
      <c r="AV62" s="316"/>
      <c r="AW62" s="313">
        <f t="shared" si="2"/>
        <v>0</v>
      </c>
      <c r="AX62" s="313"/>
      <c r="AY62" s="316"/>
      <c r="AZ62" s="316"/>
      <c r="BA62" s="313">
        <f t="shared" si="3"/>
        <v>0</v>
      </c>
      <c r="BB62" s="313"/>
      <c r="BC62" s="316"/>
      <c r="BD62" s="316"/>
      <c r="BE62" s="313">
        <f t="shared" si="4"/>
        <v>0</v>
      </c>
      <c r="BF62" s="313"/>
      <c r="BG62" s="316"/>
      <c r="BH62" s="316"/>
      <c r="BI62" s="313">
        <f t="shared" si="5"/>
        <v>0</v>
      </c>
      <c r="BJ62" s="313"/>
      <c r="BK62" s="316"/>
      <c r="BL62" s="316"/>
      <c r="BM62" s="313">
        <f t="shared" si="6"/>
        <v>0</v>
      </c>
      <c r="BN62" s="313"/>
      <c r="BO62" s="316"/>
      <c r="BP62" s="316"/>
      <c r="BQ62" s="313">
        <f t="shared" si="7"/>
        <v>0</v>
      </c>
      <c r="BR62" s="313"/>
    </row>
    <row r="63" spans="1:161" s="48" customFormat="1" ht="11.1" customHeight="1" x14ac:dyDescent="0.2">
      <c r="A63" s="96"/>
      <c r="B63" s="139"/>
      <c r="C63" s="303"/>
      <c r="D63" s="303"/>
      <c r="E63" s="96"/>
      <c r="G63" s="252" t="s">
        <v>515</v>
      </c>
      <c r="H63" s="252"/>
      <c r="I63" s="271" t="s">
        <v>275</v>
      </c>
      <c r="J63" s="179"/>
      <c r="K63" s="179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79"/>
      <c r="W63" s="179"/>
      <c r="X63" s="179"/>
      <c r="Y63" s="179"/>
      <c r="Z63" s="272">
        <f>Proposta!$AK$146</f>
        <v>4079.94</v>
      </c>
      <c r="AA63" s="272"/>
      <c r="AB63" s="272"/>
      <c r="AC63" s="272"/>
      <c r="AD63" s="272"/>
      <c r="AE63" s="272"/>
      <c r="AF63" s="272"/>
      <c r="AG63" s="171">
        <f>Proposta!$AR$146</f>
        <v>6.5805000000000007</v>
      </c>
      <c r="AH63" s="171"/>
      <c r="AI63" s="171"/>
      <c r="AJ63" s="315"/>
      <c r="AK63" s="315"/>
      <c r="AL63" s="315"/>
      <c r="AM63" s="316"/>
      <c r="AN63" s="316"/>
      <c r="AO63" s="171">
        <f t="shared" si="0"/>
        <v>0</v>
      </c>
      <c r="AP63" s="171"/>
      <c r="AQ63" s="316"/>
      <c r="AR63" s="316"/>
      <c r="AS63" s="556">
        <f t="shared" si="1"/>
        <v>0</v>
      </c>
      <c r="AT63" s="557"/>
      <c r="AU63" s="316"/>
      <c r="AV63" s="316"/>
      <c r="AW63" s="313">
        <f t="shared" si="2"/>
        <v>0</v>
      </c>
      <c r="AX63" s="313"/>
      <c r="AY63" s="316"/>
      <c r="AZ63" s="316"/>
      <c r="BA63" s="313">
        <f t="shared" si="3"/>
        <v>0</v>
      </c>
      <c r="BB63" s="313"/>
      <c r="BC63" s="316"/>
      <c r="BD63" s="316"/>
      <c r="BE63" s="313">
        <f t="shared" si="4"/>
        <v>0</v>
      </c>
      <c r="BF63" s="313"/>
      <c r="BG63" s="316"/>
      <c r="BH63" s="316"/>
      <c r="BI63" s="313">
        <f t="shared" si="5"/>
        <v>0</v>
      </c>
      <c r="BJ63" s="313"/>
      <c r="BK63" s="316"/>
      <c r="BL63" s="316"/>
      <c r="BM63" s="313">
        <f t="shared" si="6"/>
        <v>0</v>
      </c>
      <c r="BN63" s="313"/>
      <c r="BO63" s="316"/>
      <c r="BP63" s="316"/>
      <c r="BQ63" s="313">
        <f t="shared" si="7"/>
        <v>0</v>
      </c>
      <c r="BR63" s="313"/>
    </row>
    <row r="64" spans="1:161" s="48" customFormat="1" ht="11.1" customHeight="1" x14ac:dyDescent="0.2">
      <c r="A64" s="96"/>
      <c r="B64" s="139"/>
      <c r="C64" s="303"/>
      <c r="D64" s="303"/>
      <c r="E64" s="96"/>
      <c r="G64" s="252" t="s">
        <v>516</v>
      </c>
      <c r="H64" s="252"/>
      <c r="I64" s="271" t="s">
        <v>276</v>
      </c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79"/>
      <c r="Z64" s="272">
        <f>Proposta!$AK$156</f>
        <v>1417.114</v>
      </c>
      <c r="AA64" s="272"/>
      <c r="AB64" s="272"/>
      <c r="AC64" s="272"/>
      <c r="AD64" s="272"/>
      <c r="AE64" s="272"/>
      <c r="AF64" s="272"/>
      <c r="AG64" s="171">
        <f>Proposta!$AR$156</f>
        <v>2.2856999999999998</v>
      </c>
      <c r="AH64" s="171"/>
      <c r="AI64" s="171"/>
      <c r="AJ64" s="315"/>
      <c r="AK64" s="315"/>
      <c r="AL64" s="315"/>
      <c r="AM64" s="316"/>
      <c r="AN64" s="316"/>
      <c r="AO64" s="171">
        <f t="shared" si="0"/>
        <v>0</v>
      </c>
      <c r="AP64" s="171"/>
      <c r="AQ64" s="316"/>
      <c r="AR64" s="316"/>
      <c r="AS64" s="556">
        <f t="shared" si="1"/>
        <v>0</v>
      </c>
      <c r="AT64" s="557"/>
      <c r="AU64" s="316"/>
      <c r="AV64" s="316"/>
      <c r="AW64" s="313">
        <f t="shared" si="2"/>
        <v>0</v>
      </c>
      <c r="AX64" s="313"/>
      <c r="AY64" s="316"/>
      <c r="AZ64" s="316"/>
      <c r="BA64" s="313">
        <f t="shared" si="3"/>
        <v>0</v>
      </c>
      <c r="BB64" s="313"/>
      <c r="BC64" s="316"/>
      <c r="BD64" s="316"/>
      <c r="BE64" s="313">
        <f t="shared" si="4"/>
        <v>0</v>
      </c>
      <c r="BF64" s="313"/>
      <c r="BG64" s="316"/>
      <c r="BH64" s="316"/>
      <c r="BI64" s="313">
        <f t="shared" si="5"/>
        <v>0</v>
      </c>
      <c r="BJ64" s="313"/>
      <c r="BK64" s="316"/>
      <c r="BL64" s="316"/>
      <c r="BM64" s="313">
        <f t="shared" si="6"/>
        <v>0</v>
      </c>
      <c r="BN64" s="313"/>
      <c r="BO64" s="316"/>
      <c r="BP64" s="316"/>
      <c r="BQ64" s="313">
        <f t="shared" si="7"/>
        <v>0</v>
      </c>
      <c r="BR64" s="313"/>
    </row>
    <row r="65" spans="1:161" s="48" customFormat="1" ht="11.1" customHeight="1" x14ac:dyDescent="0.2">
      <c r="A65" s="96"/>
      <c r="B65" s="139"/>
      <c r="C65" s="303"/>
      <c r="D65" s="303"/>
      <c r="E65" s="96"/>
      <c r="G65" s="252" t="s">
        <v>517</v>
      </c>
      <c r="H65" s="252"/>
      <c r="I65" s="271" t="s">
        <v>277</v>
      </c>
      <c r="J65" s="179"/>
      <c r="K65" s="179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179"/>
      <c r="Y65" s="179"/>
      <c r="Z65" s="272">
        <f>Proposta!$AK$165</f>
        <v>5148.4268893719182</v>
      </c>
      <c r="AA65" s="272"/>
      <c r="AB65" s="272"/>
      <c r="AC65" s="272"/>
      <c r="AD65" s="272"/>
      <c r="AE65" s="272"/>
      <c r="AF65" s="272"/>
      <c r="AG65" s="171">
        <f>Proposta!$AR$165</f>
        <v>8.3039000000000005</v>
      </c>
      <c r="AH65" s="171"/>
      <c r="AI65" s="171"/>
      <c r="AJ65" s="315"/>
      <c r="AK65" s="315"/>
      <c r="AL65" s="315"/>
      <c r="AM65" s="316"/>
      <c r="AN65" s="316"/>
      <c r="AO65" s="171">
        <f t="shared" si="0"/>
        <v>0</v>
      </c>
      <c r="AP65" s="171"/>
      <c r="AQ65" s="316"/>
      <c r="AR65" s="316"/>
      <c r="AS65" s="556">
        <f t="shared" si="1"/>
        <v>0</v>
      </c>
      <c r="AT65" s="557"/>
      <c r="AU65" s="316"/>
      <c r="AV65" s="316"/>
      <c r="AW65" s="313">
        <f t="shared" si="2"/>
        <v>0</v>
      </c>
      <c r="AX65" s="313"/>
      <c r="AY65" s="316"/>
      <c r="AZ65" s="316"/>
      <c r="BA65" s="313">
        <f t="shared" si="3"/>
        <v>0</v>
      </c>
      <c r="BB65" s="313"/>
      <c r="BC65" s="316"/>
      <c r="BD65" s="316"/>
      <c r="BE65" s="313">
        <f t="shared" si="4"/>
        <v>0</v>
      </c>
      <c r="BF65" s="313"/>
      <c r="BG65" s="316"/>
      <c r="BH65" s="316"/>
      <c r="BI65" s="313">
        <f t="shared" si="5"/>
        <v>0</v>
      </c>
      <c r="BJ65" s="313"/>
      <c r="BK65" s="316"/>
      <c r="BL65" s="316"/>
      <c r="BM65" s="313">
        <f t="shared" si="6"/>
        <v>0</v>
      </c>
      <c r="BN65" s="313"/>
      <c r="BO65" s="316"/>
      <c r="BP65" s="316"/>
      <c r="BQ65" s="313">
        <f t="shared" si="7"/>
        <v>0</v>
      </c>
      <c r="BR65" s="313"/>
    </row>
    <row r="66" spans="1:161" s="48" customFormat="1" ht="11.1" customHeight="1" x14ac:dyDescent="0.2">
      <c r="A66" s="96"/>
      <c r="B66" s="139"/>
      <c r="C66" s="303"/>
      <c r="D66" s="303"/>
      <c r="E66" s="96"/>
      <c r="G66" s="252" t="s">
        <v>518</v>
      </c>
      <c r="H66" s="252"/>
      <c r="I66" s="271" t="s">
        <v>278</v>
      </c>
      <c r="J66" s="179"/>
      <c r="K66" s="179"/>
      <c r="L66" s="179"/>
      <c r="M66" s="179"/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79"/>
      <c r="Y66" s="179"/>
      <c r="Z66" s="272">
        <f>Proposta!$AK$172</f>
        <v>790.17945781742378</v>
      </c>
      <c r="AA66" s="272"/>
      <c r="AB66" s="272"/>
      <c r="AC66" s="272"/>
      <c r="AD66" s="272"/>
      <c r="AE66" s="272"/>
      <c r="AF66" s="272"/>
      <c r="AG66" s="171">
        <f>Proposta!$AR$172</f>
        <v>1.2745</v>
      </c>
      <c r="AH66" s="171"/>
      <c r="AI66" s="171"/>
      <c r="AJ66" s="315"/>
      <c r="AK66" s="315"/>
      <c r="AL66" s="315"/>
      <c r="AM66" s="316"/>
      <c r="AN66" s="316"/>
      <c r="AO66" s="171">
        <f t="shared" si="0"/>
        <v>0</v>
      </c>
      <c r="AP66" s="171"/>
      <c r="AQ66" s="316"/>
      <c r="AR66" s="316"/>
      <c r="AS66" s="556">
        <f t="shared" si="1"/>
        <v>0</v>
      </c>
      <c r="AT66" s="557"/>
      <c r="AU66" s="316"/>
      <c r="AV66" s="316"/>
      <c r="AW66" s="313">
        <f t="shared" si="2"/>
        <v>0</v>
      </c>
      <c r="AX66" s="313"/>
      <c r="AY66" s="316"/>
      <c r="AZ66" s="316"/>
      <c r="BA66" s="313">
        <f t="shared" si="3"/>
        <v>0</v>
      </c>
      <c r="BB66" s="313"/>
      <c r="BC66" s="316"/>
      <c r="BD66" s="316"/>
      <c r="BE66" s="313">
        <f t="shared" si="4"/>
        <v>0</v>
      </c>
      <c r="BF66" s="313"/>
      <c r="BG66" s="316"/>
      <c r="BH66" s="316"/>
      <c r="BI66" s="313">
        <f t="shared" si="5"/>
        <v>0</v>
      </c>
      <c r="BJ66" s="313"/>
      <c r="BK66" s="316"/>
      <c r="BL66" s="316"/>
      <c r="BM66" s="313">
        <f t="shared" si="6"/>
        <v>0</v>
      </c>
      <c r="BN66" s="313"/>
      <c r="BO66" s="316"/>
      <c r="BP66" s="316"/>
      <c r="BQ66" s="313">
        <f t="shared" si="7"/>
        <v>0</v>
      </c>
      <c r="BR66" s="313"/>
    </row>
    <row r="67" spans="1:161" s="48" customFormat="1" ht="11.1" customHeight="1" x14ac:dyDescent="0.2">
      <c r="A67" s="96"/>
      <c r="B67" s="139"/>
      <c r="C67" s="303"/>
      <c r="D67" s="303"/>
      <c r="E67" s="96"/>
      <c r="G67" s="252" t="s">
        <v>519</v>
      </c>
      <c r="H67" s="252"/>
      <c r="I67" s="271" t="s">
        <v>279</v>
      </c>
      <c r="J67" s="179"/>
      <c r="K67" s="179"/>
      <c r="L67" s="179"/>
      <c r="M67" s="179"/>
      <c r="N67" s="179"/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79"/>
      <c r="Z67" s="272">
        <f>Proposta!$AK$179</f>
        <v>5085.6072000000004</v>
      </c>
      <c r="AA67" s="272"/>
      <c r="AB67" s="272"/>
      <c r="AC67" s="272"/>
      <c r="AD67" s="272"/>
      <c r="AE67" s="272"/>
      <c r="AF67" s="272"/>
      <c r="AG67" s="171">
        <f>Proposta!$AR$179</f>
        <v>8.2026000000000003</v>
      </c>
      <c r="AH67" s="171"/>
      <c r="AI67" s="171"/>
      <c r="AJ67" s="315"/>
      <c r="AK67" s="315"/>
      <c r="AL67" s="315"/>
      <c r="AM67" s="172"/>
      <c r="AN67" s="173"/>
      <c r="AO67" s="171">
        <f t="shared" si="0"/>
        <v>0</v>
      </c>
      <c r="AP67" s="171"/>
      <c r="AQ67" s="316"/>
      <c r="AR67" s="316"/>
      <c r="AS67" s="556">
        <f t="shared" si="1"/>
        <v>0</v>
      </c>
      <c r="AT67" s="557"/>
      <c r="AU67" s="316"/>
      <c r="AV67" s="316"/>
      <c r="AW67" s="313">
        <f t="shared" si="2"/>
        <v>0</v>
      </c>
      <c r="AX67" s="313"/>
      <c r="AY67" s="316"/>
      <c r="AZ67" s="316"/>
      <c r="BA67" s="313">
        <f t="shared" si="3"/>
        <v>0</v>
      </c>
      <c r="BB67" s="313"/>
      <c r="BC67" s="316"/>
      <c r="BD67" s="316"/>
      <c r="BE67" s="313">
        <f t="shared" si="4"/>
        <v>0</v>
      </c>
      <c r="BF67" s="313"/>
      <c r="BG67" s="316"/>
      <c r="BH67" s="316"/>
      <c r="BI67" s="313">
        <f t="shared" si="5"/>
        <v>0</v>
      </c>
      <c r="BJ67" s="313"/>
      <c r="BK67" s="316"/>
      <c r="BL67" s="316"/>
      <c r="BM67" s="313">
        <f t="shared" si="6"/>
        <v>0</v>
      </c>
      <c r="BN67" s="313"/>
      <c r="BO67" s="316"/>
      <c r="BP67" s="316"/>
      <c r="BQ67" s="313">
        <f t="shared" si="7"/>
        <v>0</v>
      </c>
      <c r="BR67" s="313"/>
    </row>
    <row r="68" spans="1:161" s="48" customFormat="1" ht="11.1" customHeight="1" x14ac:dyDescent="0.2">
      <c r="A68" s="96"/>
      <c r="B68" s="139"/>
      <c r="C68" s="303"/>
      <c r="D68" s="303"/>
      <c r="E68" s="96"/>
      <c r="G68" s="252" t="s">
        <v>520</v>
      </c>
      <c r="H68" s="252"/>
      <c r="I68" s="271" t="s">
        <v>280</v>
      </c>
      <c r="J68" s="179"/>
      <c r="K68" s="179"/>
      <c r="L68" s="179"/>
      <c r="M68" s="179"/>
      <c r="N68" s="179"/>
      <c r="O68" s="179"/>
      <c r="P68" s="179"/>
      <c r="Q68" s="179"/>
      <c r="R68" s="179"/>
      <c r="S68" s="179"/>
      <c r="T68" s="179"/>
      <c r="U68" s="179"/>
      <c r="V68" s="179"/>
      <c r="W68" s="179"/>
      <c r="X68" s="179"/>
      <c r="Y68" s="179"/>
      <c r="Z68" s="272">
        <f>Proposta!$AK$190</f>
        <v>1.0000000000000001E-9</v>
      </c>
      <c r="AA68" s="272"/>
      <c r="AB68" s="272"/>
      <c r="AC68" s="272"/>
      <c r="AD68" s="272"/>
      <c r="AE68" s="272"/>
      <c r="AF68" s="272"/>
      <c r="AG68" s="171">
        <f>Proposta!$AR$190</f>
        <v>0</v>
      </c>
      <c r="AH68" s="171"/>
      <c r="AI68" s="171"/>
      <c r="AJ68" s="315"/>
      <c r="AK68" s="315"/>
      <c r="AL68" s="315"/>
      <c r="AM68" s="172"/>
      <c r="AN68" s="173"/>
      <c r="AO68" s="171">
        <f t="shared" si="0"/>
        <v>0</v>
      </c>
      <c r="AP68" s="171"/>
      <c r="AQ68" s="316"/>
      <c r="AR68" s="316"/>
      <c r="AS68" s="556">
        <f t="shared" si="1"/>
        <v>0</v>
      </c>
      <c r="AT68" s="557"/>
      <c r="AU68" s="316"/>
      <c r="AV68" s="316"/>
      <c r="AW68" s="313">
        <f t="shared" si="2"/>
        <v>0</v>
      </c>
      <c r="AX68" s="313"/>
      <c r="AY68" s="316"/>
      <c r="AZ68" s="316"/>
      <c r="BA68" s="313">
        <f t="shared" si="3"/>
        <v>0</v>
      </c>
      <c r="BB68" s="313"/>
      <c r="BC68" s="316"/>
      <c r="BD68" s="316"/>
      <c r="BE68" s="313">
        <f t="shared" si="4"/>
        <v>0</v>
      </c>
      <c r="BF68" s="313"/>
      <c r="BG68" s="316"/>
      <c r="BH68" s="316"/>
      <c r="BI68" s="313">
        <f t="shared" si="5"/>
        <v>0</v>
      </c>
      <c r="BJ68" s="313"/>
      <c r="BK68" s="316"/>
      <c r="BL68" s="316"/>
      <c r="BM68" s="313">
        <f t="shared" si="6"/>
        <v>0</v>
      </c>
      <c r="BN68" s="313"/>
      <c r="BO68" s="316"/>
      <c r="BP68" s="316"/>
      <c r="BQ68" s="313">
        <f t="shared" si="7"/>
        <v>0</v>
      </c>
      <c r="BR68" s="313"/>
    </row>
    <row r="69" spans="1:161" s="48" customFormat="1" ht="11.1" customHeight="1" x14ac:dyDescent="0.2">
      <c r="A69" s="96"/>
      <c r="B69" s="139"/>
      <c r="C69" s="303"/>
      <c r="D69" s="303"/>
      <c r="E69" s="96"/>
      <c r="G69" s="252" t="s">
        <v>521</v>
      </c>
      <c r="H69" s="252"/>
      <c r="I69" s="271" t="s">
        <v>281</v>
      </c>
      <c r="J69" s="179"/>
      <c r="K69" s="179"/>
      <c r="L69" s="179"/>
      <c r="M69" s="179"/>
      <c r="N69" s="179"/>
      <c r="O69" s="179"/>
      <c r="P69" s="179"/>
      <c r="Q69" s="179"/>
      <c r="R69" s="179"/>
      <c r="S69" s="179"/>
      <c r="T69" s="179"/>
      <c r="U69" s="179"/>
      <c r="V69" s="179"/>
      <c r="W69" s="179"/>
      <c r="X69" s="179"/>
      <c r="Y69" s="179"/>
      <c r="Z69" s="272">
        <f>Proposta!$AK$197</f>
        <v>3089.2799999999997</v>
      </c>
      <c r="AA69" s="272"/>
      <c r="AB69" s="272"/>
      <c r="AC69" s="272"/>
      <c r="AD69" s="272"/>
      <c r="AE69" s="272"/>
      <c r="AF69" s="272"/>
      <c r="AG69" s="171">
        <f>Proposta!$AR$197</f>
        <v>4.9827000000000004</v>
      </c>
      <c r="AH69" s="171"/>
      <c r="AI69" s="171"/>
      <c r="AJ69" s="315"/>
      <c r="AK69" s="315"/>
      <c r="AL69" s="315"/>
      <c r="AM69" s="172"/>
      <c r="AN69" s="173"/>
      <c r="AO69" s="171">
        <f t="shared" si="0"/>
        <v>0</v>
      </c>
      <c r="AP69" s="171"/>
      <c r="AQ69" s="316"/>
      <c r="AR69" s="316"/>
      <c r="AS69" s="556">
        <f t="shared" si="1"/>
        <v>0</v>
      </c>
      <c r="AT69" s="557"/>
      <c r="AU69" s="316"/>
      <c r="AV69" s="316"/>
      <c r="AW69" s="313">
        <f t="shared" si="2"/>
        <v>0</v>
      </c>
      <c r="AX69" s="313"/>
      <c r="AY69" s="316"/>
      <c r="AZ69" s="316"/>
      <c r="BA69" s="313">
        <f t="shared" si="3"/>
        <v>0</v>
      </c>
      <c r="BB69" s="313"/>
      <c r="BC69" s="316"/>
      <c r="BD69" s="316"/>
      <c r="BE69" s="313">
        <f t="shared" si="4"/>
        <v>0</v>
      </c>
      <c r="BF69" s="313"/>
      <c r="BG69" s="316"/>
      <c r="BH69" s="316"/>
      <c r="BI69" s="313">
        <f t="shared" si="5"/>
        <v>0</v>
      </c>
      <c r="BJ69" s="313"/>
      <c r="BK69" s="316"/>
      <c r="BL69" s="316"/>
      <c r="BM69" s="313">
        <f t="shared" si="6"/>
        <v>0</v>
      </c>
      <c r="BN69" s="313"/>
      <c r="BO69" s="316"/>
      <c r="BP69" s="316"/>
      <c r="BQ69" s="313">
        <f t="shared" si="7"/>
        <v>0</v>
      </c>
      <c r="BR69" s="313"/>
    </row>
    <row r="70" spans="1:161" s="48" customFormat="1" ht="11.1" customHeight="1" x14ac:dyDescent="0.2">
      <c r="A70" s="96"/>
      <c r="B70" s="139"/>
      <c r="C70" s="303"/>
      <c r="D70" s="303"/>
      <c r="E70" s="96"/>
      <c r="G70" s="252" t="s">
        <v>522</v>
      </c>
      <c r="H70" s="252"/>
      <c r="I70" s="271" t="s">
        <v>282</v>
      </c>
      <c r="J70" s="179"/>
      <c r="K70" s="179"/>
      <c r="L70" s="179"/>
      <c r="M70" s="179"/>
      <c r="N70" s="179"/>
      <c r="O70" s="179"/>
      <c r="P70" s="179"/>
      <c r="Q70" s="179"/>
      <c r="R70" s="179"/>
      <c r="S70" s="179"/>
      <c r="T70" s="179"/>
      <c r="U70" s="179"/>
      <c r="V70" s="179"/>
      <c r="W70" s="179"/>
      <c r="X70" s="179"/>
      <c r="Y70" s="179"/>
      <c r="Z70" s="272">
        <f>Proposta!$AK$207</f>
        <v>3908.7357207409818</v>
      </c>
      <c r="AA70" s="272"/>
      <c r="AB70" s="272"/>
      <c r="AC70" s="272"/>
      <c r="AD70" s="272"/>
      <c r="AE70" s="272"/>
      <c r="AF70" s="272"/>
      <c r="AG70" s="171">
        <f>Proposta!$AR$207</f>
        <v>6.3044000000000002</v>
      </c>
      <c r="AH70" s="171"/>
      <c r="AI70" s="171"/>
      <c r="AJ70" s="315"/>
      <c r="AK70" s="315"/>
      <c r="AL70" s="315"/>
      <c r="AM70" s="172"/>
      <c r="AN70" s="173"/>
      <c r="AO70" s="171">
        <f t="shared" si="0"/>
        <v>0</v>
      </c>
      <c r="AP70" s="171"/>
      <c r="AQ70" s="316"/>
      <c r="AR70" s="316"/>
      <c r="AS70" s="556">
        <f t="shared" si="1"/>
        <v>0</v>
      </c>
      <c r="AT70" s="557"/>
      <c r="AU70" s="316"/>
      <c r="AV70" s="316"/>
      <c r="AW70" s="313">
        <f t="shared" si="2"/>
        <v>0</v>
      </c>
      <c r="AX70" s="313"/>
      <c r="AY70" s="316"/>
      <c r="AZ70" s="316"/>
      <c r="BA70" s="313">
        <f t="shared" si="3"/>
        <v>0</v>
      </c>
      <c r="BB70" s="313"/>
      <c r="BC70" s="316"/>
      <c r="BD70" s="316"/>
      <c r="BE70" s="313">
        <f t="shared" si="4"/>
        <v>0</v>
      </c>
      <c r="BF70" s="313"/>
      <c r="BG70" s="316"/>
      <c r="BH70" s="316"/>
      <c r="BI70" s="313">
        <f t="shared" si="5"/>
        <v>0</v>
      </c>
      <c r="BJ70" s="313"/>
      <c r="BK70" s="316"/>
      <c r="BL70" s="316"/>
      <c r="BM70" s="313">
        <f t="shared" si="6"/>
        <v>0</v>
      </c>
      <c r="BN70" s="313"/>
      <c r="BO70" s="316"/>
      <c r="BP70" s="316"/>
      <c r="BQ70" s="313">
        <f t="shared" si="7"/>
        <v>0</v>
      </c>
      <c r="BR70" s="313"/>
    </row>
    <row r="71" spans="1:161" s="48" customFormat="1" ht="11.1" customHeight="1" x14ac:dyDescent="0.2">
      <c r="A71" s="96"/>
      <c r="B71" s="139"/>
      <c r="C71" s="303"/>
      <c r="D71" s="303"/>
      <c r="E71" s="96"/>
      <c r="G71" s="252" t="s">
        <v>523</v>
      </c>
      <c r="H71" s="252"/>
      <c r="I71" s="271" t="s">
        <v>283</v>
      </c>
      <c r="J71" s="179"/>
      <c r="K71" s="179"/>
      <c r="L71" s="179"/>
      <c r="M71" s="179"/>
      <c r="N71" s="179"/>
      <c r="O71" s="179"/>
      <c r="P71" s="179"/>
      <c r="Q71" s="179"/>
      <c r="R71" s="179"/>
      <c r="S71" s="179"/>
      <c r="T71" s="179"/>
      <c r="U71" s="179"/>
      <c r="V71" s="179"/>
      <c r="W71" s="179"/>
      <c r="X71" s="179"/>
      <c r="Y71" s="179"/>
      <c r="Z71" s="272">
        <f>Proposta!$AK$217</f>
        <v>5293.7174999999997</v>
      </c>
      <c r="AA71" s="272"/>
      <c r="AB71" s="272"/>
      <c r="AC71" s="272"/>
      <c r="AD71" s="272"/>
      <c r="AE71" s="272"/>
      <c r="AF71" s="272"/>
      <c r="AG71" s="171">
        <f>Proposta!$AR$217</f>
        <v>8.5382999999999996</v>
      </c>
      <c r="AH71" s="299"/>
      <c r="AI71" s="299"/>
      <c r="AJ71" s="315"/>
      <c r="AK71" s="315"/>
      <c r="AL71" s="315"/>
      <c r="AM71" s="316"/>
      <c r="AN71" s="316"/>
      <c r="AO71" s="171">
        <f t="shared" si="0"/>
        <v>0</v>
      </c>
      <c r="AP71" s="171"/>
      <c r="AQ71" s="316"/>
      <c r="AR71" s="316"/>
      <c r="AS71" s="556">
        <f t="shared" si="1"/>
        <v>0</v>
      </c>
      <c r="AT71" s="557"/>
      <c r="AU71" s="316"/>
      <c r="AV71" s="316"/>
      <c r="AW71" s="313">
        <f t="shared" si="2"/>
        <v>0</v>
      </c>
      <c r="AX71" s="313"/>
      <c r="AY71" s="316"/>
      <c r="AZ71" s="316"/>
      <c r="BA71" s="313">
        <f t="shared" si="3"/>
        <v>0</v>
      </c>
      <c r="BB71" s="313"/>
      <c r="BC71" s="316"/>
      <c r="BD71" s="316"/>
      <c r="BE71" s="313">
        <f t="shared" si="4"/>
        <v>0</v>
      </c>
      <c r="BF71" s="313"/>
      <c r="BG71" s="316"/>
      <c r="BH71" s="316"/>
      <c r="BI71" s="313">
        <f t="shared" si="5"/>
        <v>0</v>
      </c>
      <c r="BJ71" s="313"/>
      <c r="BK71" s="316"/>
      <c r="BL71" s="316"/>
      <c r="BM71" s="313">
        <f t="shared" si="6"/>
        <v>0</v>
      </c>
      <c r="BN71" s="313"/>
      <c r="BO71" s="316"/>
      <c r="BP71" s="316"/>
      <c r="BQ71" s="313">
        <f t="shared" si="7"/>
        <v>0</v>
      </c>
      <c r="BR71" s="313"/>
    </row>
    <row r="72" spans="1:161" s="48" customFormat="1" ht="11.1" customHeight="1" x14ac:dyDescent="0.2">
      <c r="A72" s="96"/>
      <c r="B72" s="139"/>
      <c r="C72" s="303"/>
      <c r="D72" s="303"/>
      <c r="E72" s="96"/>
      <c r="G72" s="252" t="s">
        <v>524</v>
      </c>
      <c r="H72" s="252"/>
      <c r="I72" s="271" t="s">
        <v>284</v>
      </c>
      <c r="J72" s="179"/>
      <c r="K72" s="179"/>
      <c r="L72" s="179"/>
      <c r="M72" s="179"/>
      <c r="N72" s="179"/>
      <c r="O72" s="179"/>
      <c r="P72" s="179"/>
      <c r="Q72" s="179"/>
      <c r="R72" s="179"/>
      <c r="S72" s="179"/>
      <c r="T72" s="179"/>
      <c r="U72" s="179"/>
      <c r="V72" s="179"/>
      <c r="W72" s="179"/>
      <c r="X72" s="179"/>
      <c r="Y72" s="179"/>
      <c r="Z72" s="272">
        <f>Proposta!$AK$228</f>
        <v>720.19100000000003</v>
      </c>
      <c r="AA72" s="272"/>
      <c r="AB72" s="272"/>
      <c r="AC72" s="272"/>
      <c r="AD72" s="272"/>
      <c r="AE72" s="272"/>
      <c r="AF72" s="272"/>
      <c r="AG72" s="171">
        <f>Proposta!$AR$228</f>
        <v>1.1616</v>
      </c>
      <c r="AH72" s="171"/>
      <c r="AI72" s="171"/>
      <c r="AJ72" s="315"/>
      <c r="AK72" s="315"/>
      <c r="AL72" s="315"/>
      <c r="AM72" s="316"/>
      <c r="AN72" s="316"/>
      <c r="AO72" s="171">
        <f t="shared" si="0"/>
        <v>0</v>
      </c>
      <c r="AP72" s="171"/>
      <c r="AQ72" s="316"/>
      <c r="AR72" s="316"/>
      <c r="AS72" s="556">
        <f t="shared" si="1"/>
        <v>0</v>
      </c>
      <c r="AT72" s="557"/>
      <c r="AU72" s="316"/>
      <c r="AV72" s="316"/>
      <c r="AW72" s="313">
        <f t="shared" si="2"/>
        <v>0</v>
      </c>
      <c r="AX72" s="313"/>
      <c r="AY72" s="316"/>
      <c r="AZ72" s="316"/>
      <c r="BA72" s="313">
        <f t="shared" si="3"/>
        <v>0</v>
      </c>
      <c r="BB72" s="313"/>
      <c r="BC72" s="316"/>
      <c r="BD72" s="316"/>
      <c r="BE72" s="313">
        <f t="shared" si="4"/>
        <v>0</v>
      </c>
      <c r="BF72" s="313"/>
      <c r="BG72" s="316"/>
      <c r="BH72" s="316"/>
      <c r="BI72" s="313">
        <f t="shared" si="5"/>
        <v>0</v>
      </c>
      <c r="BJ72" s="313"/>
      <c r="BK72" s="316"/>
      <c r="BL72" s="316"/>
      <c r="BM72" s="313">
        <f t="shared" si="6"/>
        <v>0</v>
      </c>
      <c r="BN72" s="313"/>
      <c r="BO72" s="316"/>
      <c r="BP72" s="316"/>
      <c r="BQ72" s="313">
        <f t="shared" si="7"/>
        <v>0</v>
      </c>
      <c r="BR72" s="313"/>
      <c r="BV72" s="52"/>
      <c r="BW72" s="52"/>
      <c r="BX72" s="52"/>
      <c r="BY72" s="52"/>
      <c r="BZ72" s="52"/>
      <c r="CA72" s="52"/>
      <c r="CB72" s="52"/>
      <c r="CC72" s="52"/>
      <c r="CD72" s="52"/>
      <c r="CE72" s="52"/>
      <c r="CF72" s="52"/>
      <c r="CG72" s="52"/>
      <c r="CH72" s="52"/>
      <c r="CI72" s="52"/>
      <c r="CJ72" s="52"/>
      <c r="CK72" s="52"/>
      <c r="CL72" s="52"/>
      <c r="CM72" s="52"/>
      <c r="CN72" s="52"/>
      <c r="CO72" s="52"/>
      <c r="CP72" s="52"/>
      <c r="CQ72" s="52"/>
      <c r="CR72" s="52"/>
      <c r="CS72" s="52"/>
      <c r="CT72" s="52"/>
      <c r="CU72" s="52"/>
      <c r="CV72" s="52"/>
      <c r="CW72" s="52"/>
      <c r="CX72" s="52"/>
      <c r="CY72" s="52"/>
      <c r="CZ72" s="52"/>
      <c r="DA72" s="52"/>
      <c r="DB72" s="52"/>
      <c r="DC72" s="52"/>
      <c r="DD72" s="52"/>
      <c r="DE72" s="52"/>
      <c r="DF72" s="52"/>
      <c r="DG72" s="52"/>
      <c r="DH72" s="52"/>
      <c r="DI72" s="52"/>
      <c r="DJ72" s="52"/>
      <c r="DK72" s="52"/>
      <c r="DL72" s="52"/>
      <c r="DM72" s="52"/>
      <c r="DN72" s="52"/>
      <c r="DO72" s="52"/>
      <c r="DP72" s="52"/>
      <c r="DQ72" s="52"/>
      <c r="DR72" s="52"/>
      <c r="DS72" s="52"/>
      <c r="DT72" s="52"/>
      <c r="DU72" s="52"/>
      <c r="DV72" s="52"/>
      <c r="DW72" s="52"/>
      <c r="DX72" s="52"/>
      <c r="DY72" s="52"/>
      <c r="DZ72" s="52"/>
      <c r="EA72" s="52"/>
      <c r="EB72" s="52"/>
      <c r="EC72" s="52"/>
      <c r="ED72" s="52"/>
      <c r="EE72" s="52"/>
      <c r="EF72" s="52"/>
      <c r="EG72" s="52"/>
      <c r="EH72" s="52"/>
      <c r="EI72" s="52"/>
      <c r="EJ72" s="52"/>
      <c r="EK72" s="52"/>
      <c r="EL72" s="52"/>
      <c r="EM72" s="52"/>
      <c r="EN72" s="52"/>
      <c r="EO72" s="52"/>
      <c r="EP72" s="52"/>
      <c r="EQ72" s="52"/>
      <c r="ER72" s="52"/>
      <c r="ES72" s="52"/>
      <c r="ET72" s="52"/>
      <c r="EU72" s="52"/>
      <c r="EV72" s="52"/>
      <c r="EW72" s="52"/>
      <c r="EX72" s="52"/>
      <c r="EY72" s="52"/>
      <c r="EZ72" s="52"/>
      <c r="FA72" s="52"/>
      <c r="FB72" s="52"/>
      <c r="FC72" s="52"/>
      <c r="FD72" s="52"/>
      <c r="FE72" s="52"/>
    </row>
    <row r="73" spans="1:161" s="48" customFormat="1" ht="11.1" customHeight="1" x14ac:dyDescent="0.2">
      <c r="A73" s="96"/>
      <c r="B73" s="139"/>
      <c r="C73" s="303"/>
      <c r="D73" s="303"/>
      <c r="E73" s="96"/>
      <c r="G73" s="252" t="s">
        <v>525</v>
      </c>
      <c r="H73" s="252"/>
      <c r="I73" s="271" t="s">
        <v>285</v>
      </c>
      <c r="J73" s="179"/>
      <c r="K73" s="179"/>
      <c r="L73" s="179"/>
      <c r="M73" s="179"/>
      <c r="N73" s="179"/>
      <c r="O73" s="179"/>
      <c r="P73" s="179"/>
      <c r="Q73" s="179"/>
      <c r="R73" s="179"/>
      <c r="S73" s="179"/>
      <c r="T73" s="179"/>
      <c r="U73" s="179"/>
      <c r="V73" s="179"/>
      <c r="W73" s="179"/>
      <c r="X73" s="179"/>
      <c r="Y73" s="179"/>
      <c r="Z73" s="272">
        <f>Proposta!$AK$234</f>
        <v>2528.4700000000003</v>
      </c>
      <c r="AA73" s="272"/>
      <c r="AB73" s="272"/>
      <c r="AC73" s="272"/>
      <c r="AD73" s="272"/>
      <c r="AE73" s="272"/>
      <c r="AF73" s="272"/>
      <c r="AG73" s="171">
        <f>Proposta!$AR$234</f>
        <v>4.0781999999999998</v>
      </c>
      <c r="AH73" s="171"/>
      <c r="AI73" s="171"/>
      <c r="AJ73" s="315"/>
      <c r="AK73" s="315"/>
      <c r="AL73" s="315"/>
      <c r="AM73" s="172"/>
      <c r="AN73" s="173"/>
      <c r="AO73" s="171">
        <f t="shared" si="0"/>
        <v>0</v>
      </c>
      <c r="AP73" s="171"/>
      <c r="AQ73" s="316"/>
      <c r="AR73" s="316"/>
      <c r="AS73" s="556">
        <f t="shared" si="1"/>
        <v>0</v>
      </c>
      <c r="AT73" s="557"/>
      <c r="AU73" s="316"/>
      <c r="AV73" s="316"/>
      <c r="AW73" s="313">
        <f t="shared" si="2"/>
        <v>0</v>
      </c>
      <c r="AX73" s="313"/>
      <c r="AY73" s="316"/>
      <c r="AZ73" s="316"/>
      <c r="BA73" s="313">
        <f t="shared" si="3"/>
        <v>0</v>
      </c>
      <c r="BB73" s="313"/>
      <c r="BC73" s="316"/>
      <c r="BD73" s="316"/>
      <c r="BE73" s="313">
        <f t="shared" si="4"/>
        <v>0</v>
      </c>
      <c r="BF73" s="313"/>
      <c r="BG73" s="316"/>
      <c r="BH73" s="316"/>
      <c r="BI73" s="313">
        <f t="shared" si="5"/>
        <v>0</v>
      </c>
      <c r="BJ73" s="313"/>
      <c r="BK73" s="316"/>
      <c r="BL73" s="316"/>
      <c r="BM73" s="313">
        <f t="shared" si="6"/>
        <v>0</v>
      </c>
      <c r="BN73" s="313"/>
      <c r="BO73" s="316"/>
      <c r="BP73" s="316"/>
      <c r="BQ73" s="313">
        <f t="shared" si="7"/>
        <v>0</v>
      </c>
      <c r="BR73" s="313"/>
    </row>
    <row r="74" spans="1:161" s="48" customFormat="1" ht="11.1" customHeight="1" x14ac:dyDescent="0.2">
      <c r="A74" s="96"/>
      <c r="B74" s="139"/>
      <c r="C74" s="303"/>
      <c r="D74" s="303"/>
      <c r="E74" s="96"/>
      <c r="G74" s="252" t="s">
        <v>526</v>
      </c>
      <c r="H74" s="252"/>
      <c r="I74" s="271" t="s">
        <v>286</v>
      </c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272">
        <f>Proposta!$AK$245</f>
        <v>2324.59</v>
      </c>
      <c r="AA74" s="272"/>
      <c r="AB74" s="272"/>
      <c r="AC74" s="272"/>
      <c r="AD74" s="272"/>
      <c r="AE74" s="272"/>
      <c r="AF74" s="272"/>
      <c r="AG74" s="171">
        <f>Proposta!$AR$245</f>
        <v>3.7492999999999999</v>
      </c>
      <c r="AH74" s="171"/>
      <c r="AI74" s="171"/>
      <c r="AJ74" s="315"/>
      <c r="AK74" s="315"/>
      <c r="AL74" s="315"/>
      <c r="AM74" s="172"/>
      <c r="AN74" s="173"/>
      <c r="AO74" s="171">
        <f t="shared" si="0"/>
        <v>0</v>
      </c>
      <c r="AP74" s="171"/>
      <c r="AQ74" s="316"/>
      <c r="AR74" s="316"/>
      <c r="AS74" s="556">
        <f t="shared" si="1"/>
        <v>0</v>
      </c>
      <c r="AT74" s="557"/>
      <c r="AU74" s="316"/>
      <c r="AV74" s="316"/>
      <c r="AW74" s="313">
        <f t="shared" si="2"/>
        <v>0</v>
      </c>
      <c r="AX74" s="313"/>
      <c r="AY74" s="316"/>
      <c r="AZ74" s="316"/>
      <c r="BA74" s="313">
        <f t="shared" si="3"/>
        <v>0</v>
      </c>
      <c r="BB74" s="313"/>
      <c r="BC74" s="316"/>
      <c r="BD74" s="316"/>
      <c r="BE74" s="313">
        <f t="shared" si="4"/>
        <v>0</v>
      </c>
      <c r="BF74" s="313"/>
      <c r="BG74" s="316"/>
      <c r="BH74" s="316"/>
      <c r="BI74" s="313">
        <f t="shared" si="5"/>
        <v>0</v>
      </c>
      <c r="BJ74" s="313"/>
      <c r="BK74" s="316"/>
      <c r="BL74" s="316"/>
      <c r="BM74" s="313">
        <f t="shared" si="6"/>
        <v>0</v>
      </c>
      <c r="BN74" s="313"/>
      <c r="BO74" s="316"/>
      <c r="BP74" s="316"/>
      <c r="BQ74" s="313">
        <f t="shared" si="7"/>
        <v>0</v>
      </c>
      <c r="BR74" s="313"/>
    </row>
    <row r="75" spans="1:161" s="48" customFormat="1" ht="11.1" customHeight="1" x14ac:dyDescent="0.2">
      <c r="A75" s="96"/>
      <c r="B75" s="139"/>
      <c r="C75" s="303"/>
      <c r="D75" s="303"/>
      <c r="E75" s="96"/>
      <c r="G75" s="252" t="s">
        <v>527</v>
      </c>
      <c r="H75" s="252"/>
      <c r="I75" s="271" t="s">
        <v>287</v>
      </c>
      <c r="J75" s="179"/>
      <c r="K75" s="179"/>
      <c r="L75" s="179"/>
      <c r="M75" s="179"/>
      <c r="N75" s="179"/>
      <c r="O75" s="179"/>
      <c r="P75" s="179"/>
      <c r="Q75" s="179"/>
      <c r="R75" s="179"/>
      <c r="S75" s="179"/>
      <c r="T75" s="179"/>
      <c r="U75" s="179"/>
      <c r="V75" s="179"/>
      <c r="W75" s="179"/>
      <c r="X75" s="179"/>
      <c r="Y75" s="179"/>
      <c r="Z75" s="272">
        <f>Proposta!$AK$254</f>
        <v>2321.21</v>
      </c>
      <c r="AA75" s="272"/>
      <c r="AB75" s="272"/>
      <c r="AC75" s="272"/>
      <c r="AD75" s="272"/>
      <c r="AE75" s="272"/>
      <c r="AF75" s="272"/>
      <c r="AG75" s="171">
        <f>Proposta!$AR$254</f>
        <v>3.7439</v>
      </c>
      <c r="AH75" s="171"/>
      <c r="AI75" s="171"/>
      <c r="AJ75" s="315"/>
      <c r="AK75" s="315"/>
      <c r="AL75" s="315"/>
      <c r="AM75" s="172"/>
      <c r="AN75" s="173"/>
      <c r="AO75" s="171">
        <f t="shared" si="0"/>
        <v>0</v>
      </c>
      <c r="AP75" s="171"/>
      <c r="AQ75" s="316"/>
      <c r="AR75" s="316"/>
      <c r="AS75" s="556">
        <f t="shared" si="1"/>
        <v>0</v>
      </c>
      <c r="AT75" s="557"/>
      <c r="AU75" s="316"/>
      <c r="AV75" s="316"/>
      <c r="AW75" s="313">
        <f t="shared" si="2"/>
        <v>0</v>
      </c>
      <c r="AX75" s="313"/>
      <c r="AY75" s="316"/>
      <c r="AZ75" s="316"/>
      <c r="BA75" s="313">
        <f t="shared" si="3"/>
        <v>0</v>
      </c>
      <c r="BB75" s="313"/>
      <c r="BC75" s="316"/>
      <c r="BD75" s="316"/>
      <c r="BE75" s="313">
        <f t="shared" si="4"/>
        <v>0</v>
      </c>
      <c r="BF75" s="313"/>
      <c r="BG75" s="316"/>
      <c r="BH75" s="316"/>
      <c r="BI75" s="313">
        <f t="shared" si="5"/>
        <v>0</v>
      </c>
      <c r="BJ75" s="313"/>
      <c r="BK75" s="316"/>
      <c r="BL75" s="316"/>
      <c r="BM75" s="313">
        <f t="shared" si="6"/>
        <v>0</v>
      </c>
      <c r="BN75" s="313"/>
      <c r="BO75" s="316"/>
      <c r="BP75" s="316"/>
      <c r="BQ75" s="313">
        <f t="shared" si="7"/>
        <v>0</v>
      </c>
      <c r="BR75" s="313"/>
    </row>
    <row r="76" spans="1:161" s="48" customFormat="1" ht="11.1" customHeight="1" x14ac:dyDescent="0.2">
      <c r="A76" s="96"/>
      <c r="B76" s="139"/>
      <c r="C76" s="303"/>
      <c r="D76" s="303"/>
      <c r="E76" s="96"/>
      <c r="G76" s="252" t="s">
        <v>528</v>
      </c>
      <c r="H76" s="252"/>
      <c r="I76" s="271" t="s">
        <v>288</v>
      </c>
      <c r="J76" s="179"/>
      <c r="K76" s="179"/>
      <c r="L76" s="179"/>
      <c r="M76" s="179"/>
      <c r="N76" s="179"/>
      <c r="O76" s="179"/>
      <c r="P76" s="179"/>
      <c r="Q76" s="179"/>
      <c r="R76" s="179"/>
      <c r="S76" s="179"/>
      <c r="T76" s="179"/>
      <c r="U76" s="179"/>
      <c r="V76" s="179"/>
      <c r="W76" s="179"/>
      <c r="X76" s="179"/>
      <c r="Y76" s="179"/>
      <c r="Z76" s="272">
        <f>Proposta!$AK$262</f>
        <v>2637.17</v>
      </c>
      <c r="AA76" s="272"/>
      <c r="AB76" s="272"/>
      <c r="AC76" s="272"/>
      <c r="AD76" s="272"/>
      <c r="AE76" s="272"/>
      <c r="AF76" s="272"/>
      <c r="AG76" s="171">
        <f>Proposta!$AR$262</f>
        <v>4.2535000000000007</v>
      </c>
      <c r="AH76" s="171"/>
      <c r="AI76" s="171"/>
      <c r="AJ76" s="315"/>
      <c r="AK76" s="315"/>
      <c r="AL76" s="315"/>
      <c r="AM76" s="172"/>
      <c r="AN76" s="173"/>
      <c r="AO76" s="171">
        <f t="shared" si="0"/>
        <v>0</v>
      </c>
      <c r="AP76" s="171"/>
      <c r="AQ76" s="316"/>
      <c r="AR76" s="316"/>
      <c r="AS76" s="556">
        <f t="shared" si="1"/>
        <v>0</v>
      </c>
      <c r="AT76" s="557"/>
      <c r="AU76" s="316"/>
      <c r="AV76" s="316"/>
      <c r="AW76" s="313">
        <f t="shared" si="2"/>
        <v>0</v>
      </c>
      <c r="AX76" s="313"/>
      <c r="AY76" s="316"/>
      <c r="AZ76" s="316"/>
      <c r="BA76" s="313">
        <f t="shared" si="3"/>
        <v>0</v>
      </c>
      <c r="BB76" s="313"/>
      <c r="BC76" s="316"/>
      <c r="BD76" s="316"/>
      <c r="BE76" s="313">
        <f t="shared" si="4"/>
        <v>0</v>
      </c>
      <c r="BF76" s="313"/>
      <c r="BG76" s="316"/>
      <c r="BH76" s="316"/>
      <c r="BI76" s="313">
        <f t="shared" si="5"/>
        <v>0</v>
      </c>
      <c r="BJ76" s="313"/>
      <c r="BK76" s="316"/>
      <c r="BL76" s="316"/>
      <c r="BM76" s="313">
        <f t="shared" si="6"/>
        <v>0</v>
      </c>
      <c r="BN76" s="313"/>
      <c r="BO76" s="316"/>
      <c r="BP76" s="316"/>
      <c r="BQ76" s="313">
        <f t="shared" si="7"/>
        <v>0</v>
      </c>
      <c r="BR76" s="313"/>
    </row>
    <row r="77" spans="1:161" s="48" customFormat="1" ht="11.1" customHeight="1" x14ac:dyDescent="0.2">
      <c r="A77" s="96"/>
      <c r="B77" s="139"/>
      <c r="C77" s="303"/>
      <c r="D77" s="303"/>
      <c r="E77" s="96"/>
      <c r="G77" s="252" t="s">
        <v>529</v>
      </c>
      <c r="H77" s="252"/>
      <c r="I77" s="271" t="s">
        <v>289</v>
      </c>
      <c r="J77" s="179"/>
      <c r="K77" s="179"/>
      <c r="L77" s="179"/>
      <c r="M77" s="179"/>
      <c r="N77" s="179"/>
      <c r="O77" s="179"/>
      <c r="P77" s="179"/>
      <c r="Q77" s="179"/>
      <c r="R77" s="179"/>
      <c r="S77" s="179"/>
      <c r="T77" s="179"/>
      <c r="U77" s="179"/>
      <c r="V77" s="179"/>
      <c r="W77" s="179"/>
      <c r="X77" s="179"/>
      <c r="Y77" s="179"/>
      <c r="Z77" s="272">
        <f>Proposta!$AK$271</f>
        <v>678.97</v>
      </c>
      <c r="AA77" s="272"/>
      <c r="AB77" s="272"/>
      <c r="AC77" s="272"/>
      <c r="AD77" s="272"/>
      <c r="AE77" s="272"/>
      <c r="AF77" s="272"/>
      <c r="AG77" s="171">
        <f>Proposta!$AR$271</f>
        <v>1.0951</v>
      </c>
      <c r="AH77" s="171"/>
      <c r="AI77" s="171"/>
      <c r="AJ77" s="315"/>
      <c r="AK77" s="315"/>
      <c r="AL77" s="315"/>
      <c r="AM77" s="316"/>
      <c r="AN77" s="316"/>
      <c r="AO77" s="171">
        <f t="shared" si="0"/>
        <v>0</v>
      </c>
      <c r="AP77" s="171"/>
      <c r="AQ77" s="316"/>
      <c r="AR77" s="316"/>
      <c r="AS77" s="556">
        <f t="shared" si="1"/>
        <v>0</v>
      </c>
      <c r="AT77" s="557"/>
      <c r="AU77" s="316"/>
      <c r="AV77" s="316"/>
      <c r="AW77" s="313">
        <f t="shared" si="2"/>
        <v>0</v>
      </c>
      <c r="AX77" s="313"/>
      <c r="AY77" s="316"/>
      <c r="AZ77" s="316"/>
      <c r="BA77" s="313">
        <f t="shared" si="3"/>
        <v>0</v>
      </c>
      <c r="BB77" s="313"/>
      <c r="BC77" s="316"/>
      <c r="BD77" s="316"/>
      <c r="BE77" s="313">
        <f t="shared" si="4"/>
        <v>0</v>
      </c>
      <c r="BF77" s="313"/>
      <c r="BG77" s="316"/>
      <c r="BH77" s="316"/>
      <c r="BI77" s="313">
        <f t="shared" si="5"/>
        <v>0</v>
      </c>
      <c r="BJ77" s="313"/>
      <c r="BK77" s="316"/>
      <c r="BL77" s="316"/>
      <c r="BM77" s="313">
        <f t="shared" si="6"/>
        <v>0</v>
      </c>
      <c r="BN77" s="313"/>
      <c r="BO77" s="316"/>
      <c r="BP77" s="316"/>
      <c r="BQ77" s="313">
        <f t="shared" si="7"/>
        <v>0</v>
      </c>
      <c r="BR77" s="313"/>
      <c r="BV77" s="35"/>
      <c r="BW77" s="35"/>
      <c r="BX77" s="35"/>
      <c r="BY77" s="35"/>
      <c r="BZ77" s="35"/>
      <c r="CA77" s="35"/>
      <c r="CB77" s="35"/>
      <c r="CC77" s="35"/>
      <c r="CD77" s="35"/>
      <c r="CE77" s="35"/>
      <c r="CF77" s="35"/>
      <c r="CG77" s="35"/>
      <c r="CH77" s="35"/>
      <c r="CI77" s="35"/>
      <c r="CJ77" s="35"/>
      <c r="CK77" s="35"/>
      <c r="CL77" s="35"/>
      <c r="CM77" s="35"/>
      <c r="CN77" s="35"/>
      <c r="CO77" s="35"/>
      <c r="CP77" s="35"/>
      <c r="CQ77" s="35"/>
      <c r="CR77" s="35"/>
      <c r="CS77" s="35"/>
      <c r="CT77" s="35"/>
      <c r="CU77" s="35"/>
      <c r="CV77" s="35"/>
      <c r="CW77" s="35"/>
      <c r="CX77" s="35"/>
      <c r="CY77" s="35"/>
      <c r="CZ77" s="35"/>
      <c r="DA77" s="35"/>
      <c r="DB77" s="35"/>
      <c r="DC77" s="35"/>
      <c r="DD77" s="35"/>
      <c r="DE77" s="35"/>
      <c r="DF77" s="35"/>
      <c r="DG77" s="35"/>
      <c r="DH77" s="35"/>
      <c r="DI77" s="35"/>
      <c r="DJ77" s="35"/>
      <c r="DK77" s="35"/>
      <c r="DL77" s="35"/>
      <c r="DM77" s="35"/>
      <c r="DN77" s="35"/>
      <c r="DO77" s="35"/>
      <c r="DP77" s="35"/>
      <c r="DQ77" s="35"/>
      <c r="DR77" s="35"/>
      <c r="DS77" s="35"/>
      <c r="DT77" s="35"/>
      <c r="DU77" s="35"/>
      <c r="DV77" s="35"/>
      <c r="DW77" s="35"/>
      <c r="DX77" s="35"/>
      <c r="DY77" s="35"/>
      <c r="DZ77" s="35"/>
      <c r="EA77" s="35"/>
      <c r="EB77" s="35"/>
      <c r="EC77" s="35"/>
      <c r="ED77" s="35"/>
      <c r="EE77" s="35"/>
      <c r="EF77" s="35"/>
      <c r="EG77" s="35"/>
      <c r="EH77" s="35"/>
      <c r="EI77" s="35"/>
      <c r="EJ77" s="35"/>
      <c r="EK77" s="35"/>
      <c r="EL77" s="35"/>
      <c r="EM77" s="35"/>
      <c r="EN77" s="35"/>
      <c r="EO77" s="35"/>
      <c r="EP77" s="35"/>
      <c r="EQ77" s="35"/>
      <c r="ER77" s="35"/>
      <c r="ES77" s="35"/>
      <c r="ET77" s="35"/>
      <c r="EU77" s="35"/>
      <c r="EV77" s="35"/>
      <c r="EW77" s="35"/>
      <c r="EX77" s="35"/>
      <c r="EY77" s="35"/>
      <c r="EZ77" s="35"/>
      <c r="FA77" s="35"/>
      <c r="FB77" s="35"/>
      <c r="FC77" s="35"/>
      <c r="FD77" s="35"/>
      <c r="FE77" s="35"/>
    </row>
    <row r="78" spans="1:161" s="48" customFormat="1" ht="11.1" customHeight="1" x14ac:dyDescent="0.2">
      <c r="A78" s="96"/>
      <c r="B78" s="139" t="s">
        <v>544</v>
      </c>
      <c r="C78" s="303"/>
      <c r="D78" s="303"/>
      <c r="E78" s="96"/>
      <c r="G78" s="252" t="s">
        <v>530</v>
      </c>
      <c r="H78" s="252"/>
      <c r="I78" s="271" t="s">
        <v>290</v>
      </c>
      <c r="J78" s="179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  <c r="Z78" s="272">
        <f>Proposta!$AK$273</f>
        <v>1.0000000000000001E-9</v>
      </c>
      <c r="AA78" s="272"/>
      <c r="AB78" s="272"/>
      <c r="AC78" s="272"/>
      <c r="AD78" s="272"/>
      <c r="AE78" s="272"/>
      <c r="AF78" s="272"/>
      <c r="AG78" s="171">
        <f>Proposta!$AR$273</f>
        <v>0</v>
      </c>
      <c r="AH78" s="171"/>
      <c r="AI78" s="171"/>
      <c r="AJ78" s="315"/>
      <c r="AK78" s="315"/>
      <c r="AL78" s="315"/>
      <c r="AM78" s="316"/>
      <c r="AN78" s="316"/>
      <c r="AO78" s="171">
        <f t="shared" si="0"/>
        <v>0</v>
      </c>
      <c r="AP78" s="171"/>
      <c r="AQ78" s="314"/>
      <c r="AR78" s="314"/>
      <c r="AS78" s="556">
        <f t="shared" si="1"/>
        <v>0</v>
      </c>
      <c r="AT78" s="557"/>
      <c r="AU78" s="314"/>
      <c r="AV78" s="314"/>
      <c r="AW78" s="313">
        <f t="shared" si="2"/>
        <v>0</v>
      </c>
      <c r="AX78" s="313"/>
      <c r="AY78" s="314"/>
      <c r="AZ78" s="314"/>
      <c r="BA78" s="313">
        <f t="shared" si="3"/>
        <v>0</v>
      </c>
      <c r="BB78" s="313"/>
      <c r="BC78" s="314"/>
      <c r="BD78" s="314"/>
      <c r="BE78" s="313">
        <f t="shared" si="4"/>
        <v>0</v>
      </c>
      <c r="BF78" s="313"/>
      <c r="BG78" s="314"/>
      <c r="BH78" s="314"/>
      <c r="BI78" s="313">
        <f t="shared" si="5"/>
        <v>0</v>
      </c>
      <c r="BJ78" s="313"/>
      <c r="BK78" s="314"/>
      <c r="BL78" s="314"/>
      <c r="BM78" s="313">
        <f t="shared" si="6"/>
        <v>0</v>
      </c>
      <c r="BN78" s="313"/>
      <c r="BO78" s="314"/>
      <c r="BP78" s="314"/>
      <c r="BQ78" s="313">
        <f t="shared" si="7"/>
        <v>0</v>
      </c>
      <c r="BR78" s="313"/>
      <c r="BV78" s="35"/>
      <c r="BW78" s="35"/>
      <c r="BX78" s="35"/>
      <c r="BY78" s="35"/>
      <c r="BZ78" s="35"/>
      <c r="CA78" s="35"/>
      <c r="CB78" s="35"/>
      <c r="CC78" s="35"/>
      <c r="CD78" s="35"/>
      <c r="CE78" s="35"/>
      <c r="CF78" s="35"/>
      <c r="CG78" s="35"/>
      <c r="CH78" s="35"/>
      <c r="CI78" s="35"/>
      <c r="CJ78" s="35"/>
      <c r="CK78" s="35"/>
      <c r="CL78" s="35"/>
      <c r="CM78" s="35"/>
      <c r="CN78" s="35"/>
      <c r="CO78" s="35"/>
      <c r="CP78" s="35"/>
      <c r="CQ78" s="35"/>
      <c r="CR78" s="35"/>
      <c r="CS78" s="35"/>
      <c r="CT78" s="35"/>
      <c r="CU78" s="35"/>
      <c r="CV78" s="35"/>
      <c r="CW78" s="35"/>
      <c r="CX78" s="35"/>
      <c r="CY78" s="35"/>
      <c r="CZ78" s="35"/>
      <c r="DA78" s="35"/>
      <c r="DB78" s="35"/>
      <c r="DC78" s="35"/>
      <c r="DD78" s="35"/>
      <c r="DE78" s="35"/>
      <c r="DF78" s="35"/>
      <c r="DG78" s="35"/>
      <c r="DH78" s="35"/>
      <c r="DI78" s="35"/>
      <c r="DJ78" s="35"/>
      <c r="DK78" s="35"/>
      <c r="DL78" s="35"/>
      <c r="DM78" s="35"/>
      <c r="DN78" s="35"/>
      <c r="DO78" s="35"/>
      <c r="DP78" s="35"/>
      <c r="DQ78" s="35"/>
      <c r="DR78" s="35"/>
      <c r="DS78" s="35"/>
      <c r="DT78" s="35"/>
      <c r="DU78" s="35"/>
      <c r="DV78" s="35"/>
      <c r="DW78" s="35"/>
      <c r="DX78" s="35"/>
      <c r="DY78" s="35"/>
      <c r="DZ78" s="35"/>
      <c r="EA78" s="35"/>
      <c r="EB78" s="35"/>
      <c r="EC78" s="35"/>
      <c r="ED78" s="35"/>
      <c r="EE78" s="35"/>
      <c r="EF78" s="35"/>
      <c r="EG78" s="35"/>
      <c r="EH78" s="35"/>
      <c r="EI78" s="35"/>
      <c r="EJ78" s="35"/>
      <c r="EK78" s="35"/>
      <c r="EL78" s="35"/>
      <c r="EM78" s="35"/>
      <c r="EN78" s="35"/>
      <c r="EO78" s="35"/>
      <c r="EP78" s="35"/>
      <c r="EQ78" s="35"/>
      <c r="ER78" s="35"/>
      <c r="ES78" s="35"/>
      <c r="ET78" s="35"/>
      <c r="EU78" s="35"/>
      <c r="EV78" s="35"/>
      <c r="EW78" s="35"/>
      <c r="EX78" s="35"/>
      <c r="EY78" s="35"/>
      <c r="EZ78" s="35"/>
      <c r="FA78" s="35"/>
      <c r="FB78" s="35"/>
      <c r="FC78" s="35"/>
      <c r="FD78" s="35"/>
      <c r="FE78" s="35"/>
    </row>
    <row r="79" spans="1:161" s="52" customFormat="1" ht="3.95" customHeight="1" x14ac:dyDescent="0.2">
      <c r="A79" s="104"/>
      <c r="B79" s="37"/>
      <c r="C79" s="93"/>
      <c r="D79" s="105"/>
      <c r="E79" s="104"/>
      <c r="G79" s="160"/>
      <c r="H79" s="160"/>
      <c r="I79" s="160"/>
      <c r="J79" s="160"/>
      <c r="K79" s="160"/>
      <c r="L79" s="160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1"/>
      <c r="AK79" s="161"/>
      <c r="AL79" s="161"/>
      <c r="AM79" s="175">
        <f>COUNTIF(AM59:AN78,"&gt;0")</f>
        <v>0</v>
      </c>
      <c r="AN79" s="175"/>
      <c r="AO79" s="174">
        <v>1</v>
      </c>
      <c r="AP79" s="174"/>
      <c r="AQ79" s="175">
        <f>COUNTIF(AQ59:AR78,"&gt;0")</f>
        <v>0</v>
      </c>
      <c r="AR79" s="175"/>
      <c r="AS79" s="174">
        <v>2</v>
      </c>
      <c r="AT79" s="174"/>
      <c r="AU79" s="175">
        <f>COUNTIF(AU59:AV78,"&gt;0")</f>
        <v>0</v>
      </c>
      <c r="AV79" s="175"/>
      <c r="AW79" s="174">
        <v>3</v>
      </c>
      <c r="AX79" s="174"/>
      <c r="AY79" s="175">
        <f>COUNTIF(AY59:AZ78,"&gt;0")</f>
        <v>0</v>
      </c>
      <c r="AZ79" s="175"/>
      <c r="BA79" s="174">
        <v>4</v>
      </c>
      <c r="BB79" s="174"/>
      <c r="BC79" s="175">
        <f>COUNTIF(BC59:BD78,"&gt;0")</f>
        <v>0</v>
      </c>
      <c r="BD79" s="175"/>
      <c r="BE79" s="174">
        <v>5</v>
      </c>
      <c r="BF79" s="174"/>
      <c r="BG79" s="175">
        <f>COUNTIF(BG59:BH78,"&gt;0")</f>
        <v>0</v>
      </c>
      <c r="BH79" s="175"/>
      <c r="BI79" s="174">
        <v>6</v>
      </c>
      <c r="BJ79" s="174"/>
      <c r="BK79" s="175">
        <f>COUNTIF(BK59:BL78,"&gt;0")</f>
        <v>0</v>
      </c>
      <c r="BL79" s="175"/>
      <c r="BM79" s="174">
        <v>7</v>
      </c>
      <c r="BN79" s="174"/>
      <c r="BO79" s="175">
        <f>COUNTIF(BO59:BP78,"&gt;0")</f>
        <v>0</v>
      </c>
      <c r="BP79" s="175"/>
      <c r="BQ79" s="174">
        <v>8</v>
      </c>
      <c r="BR79" s="174"/>
      <c r="BU79" s="163">
        <f>COUNTIF(AM79:BP79,"&gt;0")-7</f>
        <v>0</v>
      </c>
      <c r="BV79" s="35"/>
      <c r="BW79" s="35"/>
      <c r="BX79" s="35"/>
      <c r="BY79" s="35"/>
      <c r="BZ79" s="35"/>
      <c r="CA79" s="35"/>
      <c r="CB79" s="35"/>
      <c r="CC79" s="35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  <c r="CR79" s="35"/>
      <c r="CS79" s="35"/>
      <c r="CT79" s="35"/>
      <c r="CU79" s="35"/>
      <c r="CV79" s="35"/>
      <c r="CW79" s="35"/>
      <c r="CX79" s="35"/>
      <c r="CY79" s="35"/>
      <c r="CZ79" s="35"/>
      <c r="DA79" s="35"/>
      <c r="DB79" s="35"/>
      <c r="DC79" s="35"/>
      <c r="DD79" s="35"/>
      <c r="DE79" s="35"/>
      <c r="DF79" s="35"/>
      <c r="DG79" s="35"/>
      <c r="DH79" s="35"/>
      <c r="DI79" s="35"/>
      <c r="DJ79" s="35"/>
      <c r="DK79" s="35"/>
      <c r="DL79" s="35"/>
      <c r="DM79" s="35"/>
      <c r="DN79" s="35"/>
      <c r="DO79" s="35"/>
      <c r="DP79" s="35"/>
      <c r="DQ79" s="35"/>
      <c r="DR79" s="35"/>
      <c r="DS79" s="35"/>
      <c r="DT79" s="35"/>
      <c r="DU79" s="35"/>
      <c r="DV79" s="35"/>
      <c r="DW79" s="35"/>
      <c r="DX79" s="35"/>
      <c r="DY79" s="35"/>
      <c r="DZ79" s="35"/>
      <c r="EA79" s="35"/>
      <c r="EB79" s="35"/>
      <c r="EC79" s="35"/>
      <c r="ED79" s="35"/>
      <c r="EE79" s="35"/>
      <c r="EF79" s="35"/>
      <c r="EG79" s="35"/>
      <c r="EH79" s="35"/>
      <c r="EI79" s="35"/>
      <c r="EJ79" s="35"/>
      <c r="EK79" s="35"/>
      <c r="EL79" s="35"/>
      <c r="EM79" s="35"/>
      <c r="EN79" s="35"/>
      <c r="EO79" s="35"/>
      <c r="EP79" s="35"/>
      <c r="EQ79" s="35"/>
      <c r="ER79" s="35"/>
      <c r="ES79" s="35"/>
      <c r="ET79" s="35"/>
      <c r="EU79" s="35"/>
      <c r="EV79" s="35"/>
      <c r="EW79" s="35"/>
      <c r="EX79" s="35"/>
      <c r="EY79" s="35"/>
      <c r="EZ79" s="35"/>
      <c r="FA79" s="35"/>
      <c r="FB79" s="35"/>
      <c r="FC79" s="35"/>
      <c r="FD79" s="35"/>
      <c r="FE79" s="35"/>
    </row>
    <row r="80" spans="1:161" s="48" customFormat="1" ht="11.1" customHeight="1" x14ac:dyDescent="0.2">
      <c r="A80" s="97"/>
      <c r="B80" s="37"/>
      <c r="C80" s="92"/>
      <c r="D80" s="93"/>
      <c r="E80" s="96"/>
      <c r="G80" s="273" t="s">
        <v>617</v>
      </c>
      <c r="H80" s="274"/>
      <c r="I80" s="275"/>
      <c r="J80" s="179" t="s">
        <v>291</v>
      </c>
      <c r="K80" s="179"/>
      <c r="L80" s="179"/>
      <c r="M80" s="179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296" t="s">
        <v>292</v>
      </c>
      <c r="Z80" s="298"/>
      <c r="AA80" s="298"/>
      <c r="AB80" s="298"/>
      <c r="AC80" s="298"/>
      <c r="AD80" s="298"/>
      <c r="AE80" s="298"/>
      <c r="AF80" s="298"/>
      <c r="AG80" s="282">
        <v>1</v>
      </c>
      <c r="AH80" s="283"/>
      <c r="AI80" s="284"/>
      <c r="AJ80" s="257"/>
      <c r="AK80" s="258"/>
      <c r="AL80" s="264">
        <f>MAX(AN81-AJ81,0)</f>
        <v>0</v>
      </c>
      <c r="AM80" s="265"/>
      <c r="AN80" s="265"/>
      <c r="AO80" s="266"/>
      <c r="AP80" s="264">
        <f>MAX(AR81-AN81,0)</f>
        <v>0</v>
      </c>
      <c r="AQ80" s="265"/>
      <c r="AR80" s="265"/>
      <c r="AS80" s="266"/>
      <c r="AT80" s="264">
        <f>MAX(AV81-AR81,0)</f>
        <v>0</v>
      </c>
      <c r="AU80" s="265"/>
      <c r="AV80" s="265"/>
      <c r="AW80" s="266"/>
      <c r="AX80" s="264">
        <f>MAX(AZ81-AV81,0)</f>
        <v>0</v>
      </c>
      <c r="AY80" s="265"/>
      <c r="AZ80" s="265"/>
      <c r="BA80" s="266"/>
      <c r="BB80" s="264">
        <f>MAX(BD81-AZ81,0)</f>
        <v>0</v>
      </c>
      <c r="BC80" s="265"/>
      <c r="BD80" s="265"/>
      <c r="BE80" s="266"/>
      <c r="BF80" s="264">
        <f>MAX(BH81-BD81,0)</f>
        <v>0</v>
      </c>
      <c r="BG80" s="265"/>
      <c r="BH80" s="265"/>
      <c r="BI80" s="266"/>
      <c r="BJ80" s="264">
        <f>MAX(BL81-BH81,0)</f>
        <v>0</v>
      </c>
      <c r="BK80" s="265"/>
      <c r="BL80" s="265"/>
      <c r="BM80" s="266"/>
      <c r="BN80" s="264">
        <f>MAX(BP81-BL81,0)</f>
        <v>0</v>
      </c>
      <c r="BO80" s="265"/>
      <c r="BP80" s="265"/>
      <c r="BQ80" s="266"/>
      <c r="BR80" s="140"/>
      <c r="BS80" s="141"/>
      <c r="BV80" s="35"/>
      <c r="BW80" s="35"/>
      <c r="BX80" s="35"/>
      <c r="BY80" s="35"/>
      <c r="BZ80" s="35"/>
      <c r="CA80" s="35"/>
      <c r="CB80" s="35"/>
      <c r="CC80" s="35"/>
      <c r="CD80" s="35"/>
      <c r="CE80" s="35"/>
      <c r="CF80" s="35"/>
      <c r="CG80" s="35"/>
      <c r="CH80" s="35"/>
      <c r="CI80" s="35"/>
      <c r="CJ80" s="35"/>
      <c r="CK80" s="35"/>
      <c r="CL80" s="35"/>
      <c r="CM80" s="35"/>
      <c r="CN80" s="35"/>
      <c r="CO80" s="35"/>
      <c r="CP80" s="35"/>
      <c r="CQ80" s="35"/>
      <c r="CR80" s="35"/>
      <c r="CS80" s="35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  <c r="DK80" s="35"/>
      <c r="DL80" s="35"/>
      <c r="DM80" s="35"/>
      <c r="DN80" s="35"/>
      <c r="DO80" s="35"/>
      <c r="DP80" s="35"/>
      <c r="DQ80" s="35"/>
      <c r="DR80" s="35"/>
      <c r="DS80" s="35"/>
      <c r="DT80" s="35"/>
      <c r="DU80" s="35"/>
      <c r="DV80" s="35"/>
      <c r="DW80" s="35"/>
      <c r="DX80" s="35"/>
      <c r="DY80" s="35"/>
      <c r="DZ80" s="35"/>
      <c r="EA80" s="35"/>
      <c r="EB80" s="35"/>
      <c r="EC80" s="35"/>
      <c r="ED80" s="35"/>
      <c r="EE80" s="35"/>
      <c r="EF80" s="35"/>
      <c r="EG80" s="35"/>
      <c r="EH80" s="35"/>
      <c r="EI80" s="35"/>
      <c r="EJ80" s="35"/>
      <c r="EK80" s="35"/>
      <c r="EL80" s="35"/>
      <c r="EM80" s="35"/>
      <c r="EN80" s="35"/>
      <c r="EO80" s="35"/>
      <c r="EP80" s="35"/>
      <c r="EQ80" s="35"/>
      <c r="ER80" s="35"/>
      <c r="ES80" s="35"/>
      <c r="ET80" s="35"/>
      <c r="EU80" s="35"/>
      <c r="EV80" s="35"/>
      <c r="EW80" s="35"/>
      <c r="EX80" s="35"/>
      <c r="EY80" s="35"/>
      <c r="EZ80" s="35"/>
      <c r="FA80" s="35"/>
      <c r="FB80" s="35"/>
      <c r="FC80" s="35"/>
      <c r="FD80" s="35"/>
      <c r="FE80" s="35"/>
    </row>
    <row r="81" spans="1:161" s="48" customFormat="1" ht="11.1" customHeight="1" x14ac:dyDescent="0.2">
      <c r="A81" s="97" t="s">
        <v>331</v>
      </c>
      <c r="B81" s="97" t="s">
        <v>331</v>
      </c>
      <c r="C81" s="93" t="e">
        <f>C54+1</f>
        <v>#REF!</v>
      </c>
      <c r="D81" s="93">
        <v>-10</v>
      </c>
      <c r="E81" s="96"/>
      <c r="G81" s="276"/>
      <c r="H81" s="277"/>
      <c r="I81" s="278"/>
      <c r="J81" s="179"/>
      <c r="K81" s="179"/>
      <c r="L81" s="179"/>
      <c r="M81" s="179"/>
      <c r="N81" s="179"/>
      <c r="O81" s="179"/>
      <c r="P81" s="179"/>
      <c r="Q81" s="179"/>
      <c r="R81" s="179"/>
      <c r="S81" s="179"/>
      <c r="T81" s="179"/>
      <c r="U81" s="179"/>
      <c r="V81" s="179"/>
      <c r="W81" s="179"/>
      <c r="X81" s="179"/>
      <c r="Y81" s="297"/>
      <c r="Z81" s="298"/>
      <c r="AA81" s="298"/>
      <c r="AB81" s="298"/>
      <c r="AC81" s="298"/>
      <c r="AD81" s="298"/>
      <c r="AE81" s="298"/>
      <c r="AF81" s="298"/>
      <c r="AG81" s="285"/>
      <c r="AH81" s="286"/>
      <c r="AI81" s="287"/>
      <c r="AJ81" s="263">
        <f>SUMPRODUCT($AG$59:$AI$78,AJ59:AL78)/100</f>
        <v>0</v>
      </c>
      <c r="AK81" s="263"/>
      <c r="AL81" s="263"/>
      <c r="AM81" s="142"/>
      <c r="AN81" s="267">
        <f>IF(SUMPRODUCT($AG$59:$AG$78,AO59:AO78)&lt;9970,INT(SUMPRODUCT($AG$59:$AG$78,AO59:AO78)*100)/10000,100)</f>
        <v>0</v>
      </c>
      <c r="AO81" s="268"/>
      <c r="AP81" s="268"/>
      <c r="AQ81" s="269"/>
      <c r="AR81" s="267">
        <f>IF(SUMPRODUCT($AG$59:$AG$78,AS59:AS78)&lt;9970,INT(SUMPRODUCT($AG$59:$AG$78,AS59:AS78)*100)/10000,100)</f>
        <v>0</v>
      </c>
      <c r="AS81" s="268"/>
      <c r="AT81" s="268"/>
      <c r="AU81" s="269"/>
      <c r="AV81" s="267">
        <f>IF(SUMPRODUCT($AG$59:$AG$78,AW59:AW78)&lt;9970,INT(SUMPRODUCT($AG$59:$AG$78,AW59:AW78)*100)/10000,100)</f>
        <v>0</v>
      </c>
      <c r="AW81" s="268"/>
      <c r="AX81" s="268"/>
      <c r="AY81" s="269"/>
      <c r="AZ81" s="267">
        <f>IF(SUMPRODUCT($AG$59:$AG$78,BA59:BA78)&lt;9970,INT(SUMPRODUCT($AG$59:$AG$78,BA59:BA78)*100)/10000,100)</f>
        <v>0</v>
      </c>
      <c r="BA81" s="268"/>
      <c r="BB81" s="268"/>
      <c r="BC81" s="269"/>
      <c r="BD81" s="267">
        <f>IF(SUMPRODUCT($AG$59:$AG$78,BE59:BE78)&lt;9970,INT(SUMPRODUCT($AG$59:$AG$78,BE59:BE78)*100)/10000,100)</f>
        <v>0</v>
      </c>
      <c r="BE81" s="268"/>
      <c r="BF81" s="268"/>
      <c r="BG81" s="269"/>
      <c r="BH81" s="267">
        <f>IF(SUMPRODUCT($AG$59:$AG$78,BI59:BI78)&lt;9970,INT(SUMPRODUCT($AG$59:$AG$78,BI59:BI78)*100)/10000,100)</f>
        <v>0</v>
      </c>
      <c r="BI81" s="268"/>
      <c r="BJ81" s="268"/>
      <c r="BK81" s="269"/>
      <c r="BL81" s="267">
        <f>IF(SUMPRODUCT($AG$59:$AG$78,BM59:BM78)&lt;9970,INT(SUMPRODUCT($AG$59:$AG$78,BM59:BM78)*100)/10000,100)</f>
        <v>0</v>
      </c>
      <c r="BM81" s="268"/>
      <c r="BN81" s="268"/>
      <c r="BO81" s="269"/>
      <c r="BP81" s="267">
        <f>IF(SUMPRODUCT($AG$59:$AG$78,BQ59:BQ78)&lt;9970,INT(SUMPRODUCT($AG$59:$AG$78,BQ59:BQ78)*100)/10000,100)</f>
        <v>0</v>
      </c>
      <c r="BQ81" s="268"/>
      <c r="BR81" s="268"/>
      <c r="BS81" s="269"/>
      <c r="BV81" s="35"/>
      <c r="BW81" s="35"/>
      <c r="BX81" s="35"/>
      <c r="BY81" s="35"/>
      <c r="BZ81" s="35"/>
      <c r="CA81" s="35"/>
      <c r="CB81" s="35"/>
      <c r="CC81" s="35"/>
      <c r="CD81" s="35"/>
      <c r="CE81" s="35"/>
      <c r="CF81" s="35"/>
      <c r="CG81" s="35"/>
      <c r="CH81" s="35"/>
      <c r="CI81" s="35"/>
      <c r="CJ81" s="35"/>
      <c r="CK81" s="35"/>
      <c r="CL81" s="35"/>
      <c r="CM81" s="35"/>
      <c r="CN81" s="35"/>
      <c r="CO81" s="35"/>
      <c r="CP81" s="35"/>
      <c r="CQ81" s="35"/>
      <c r="CR81" s="35"/>
      <c r="CS81" s="35"/>
      <c r="CT81" s="35"/>
      <c r="CU81" s="35"/>
      <c r="CV81" s="35"/>
      <c r="CW81" s="35"/>
      <c r="CX81" s="35"/>
      <c r="CY81" s="35"/>
      <c r="CZ81" s="35"/>
      <c r="DA81" s="35"/>
      <c r="DB81" s="35"/>
      <c r="DC81" s="35"/>
      <c r="DD81" s="35"/>
      <c r="DE81" s="35"/>
      <c r="DF81" s="35"/>
      <c r="DG81" s="35"/>
      <c r="DH81" s="35"/>
      <c r="DI81" s="35"/>
      <c r="DJ81" s="35"/>
      <c r="DK81" s="35"/>
      <c r="DL81" s="35"/>
      <c r="DM81" s="35"/>
      <c r="DN81" s="35"/>
      <c r="DO81" s="35"/>
      <c r="DP81" s="35"/>
      <c r="DQ81" s="35"/>
      <c r="DR81" s="35"/>
      <c r="DS81" s="35"/>
      <c r="DT81" s="35"/>
      <c r="DU81" s="35"/>
      <c r="DV81" s="35"/>
      <c r="DW81" s="35"/>
      <c r="DX81" s="35"/>
      <c r="DY81" s="35"/>
      <c r="DZ81" s="35"/>
      <c r="EA81" s="35"/>
      <c r="EB81" s="35"/>
      <c r="EC81" s="35"/>
      <c r="ED81" s="35"/>
      <c r="EE81" s="35"/>
      <c r="EF81" s="35"/>
      <c r="EG81" s="35"/>
      <c r="EH81" s="35"/>
      <c r="EI81" s="35"/>
      <c r="EJ81" s="35"/>
      <c r="EK81" s="35"/>
      <c r="EL81" s="35"/>
      <c r="EM81" s="35"/>
      <c r="EN81" s="35"/>
      <c r="EO81" s="35"/>
      <c r="EP81" s="35"/>
      <c r="EQ81" s="35"/>
      <c r="ER81" s="35"/>
      <c r="ES81" s="35"/>
      <c r="ET81" s="35"/>
      <c r="EU81" s="35"/>
      <c r="EV81" s="35"/>
      <c r="EW81" s="35"/>
      <c r="EX81" s="35"/>
      <c r="EY81" s="35"/>
      <c r="EZ81" s="35"/>
      <c r="FA81" s="35"/>
      <c r="FB81" s="35"/>
      <c r="FC81" s="35"/>
      <c r="FD81" s="35"/>
      <c r="FE81" s="35"/>
    </row>
    <row r="82" spans="1:161" s="48" customFormat="1" ht="11.1" customHeight="1" x14ac:dyDescent="0.2">
      <c r="A82" s="97"/>
      <c r="B82" s="97"/>
      <c r="C82" s="93" t="e">
        <f>C81+1</f>
        <v>#REF!</v>
      </c>
      <c r="D82" s="93" t="s">
        <v>586</v>
      </c>
      <c r="E82" s="96"/>
      <c r="G82" s="276"/>
      <c r="H82" s="277"/>
      <c r="I82" s="278"/>
      <c r="J82" s="179"/>
      <c r="K82" s="179"/>
      <c r="L82" s="179"/>
      <c r="M82" s="179"/>
      <c r="N82" s="179"/>
      <c r="O82" s="179"/>
      <c r="P82" s="179"/>
      <c r="Q82" s="179"/>
      <c r="R82" s="179"/>
      <c r="S82" s="179"/>
      <c r="T82" s="179"/>
      <c r="U82" s="179"/>
      <c r="V82" s="179"/>
      <c r="W82" s="179"/>
      <c r="X82" s="179"/>
      <c r="Y82" s="288" t="s">
        <v>51</v>
      </c>
      <c r="Z82" s="290">
        <f>SUM(Z59:AF78)</f>
        <v>61999.997167932306</v>
      </c>
      <c r="AA82" s="291"/>
      <c r="AB82" s="291"/>
      <c r="AC82" s="291"/>
      <c r="AD82" s="291"/>
      <c r="AE82" s="291"/>
      <c r="AF82" s="292"/>
      <c r="AG82" s="270"/>
      <c r="AH82" s="270"/>
      <c r="AI82" s="270"/>
      <c r="AJ82" s="257"/>
      <c r="AK82" s="258"/>
      <c r="AL82" s="264">
        <f>MAX(AN83-AJ83,0)</f>
        <v>0</v>
      </c>
      <c r="AM82" s="265"/>
      <c r="AN82" s="265"/>
      <c r="AO82" s="266"/>
      <c r="AP82" s="264">
        <f>MAX(AR83-AN83,0)</f>
        <v>0</v>
      </c>
      <c r="AQ82" s="265"/>
      <c r="AR82" s="265"/>
      <c r="AS82" s="266"/>
      <c r="AT82" s="264">
        <f>MAX(AV83-AR83,0)</f>
        <v>0</v>
      </c>
      <c r="AU82" s="265"/>
      <c r="AV82" s="265"/>
      <c r="AW82" s="266"/>
      <c r="AX82" s="264">
        <f>MAX(AZ83-AV83,0)</f>
        <v>0</v>
      </c>
      <c r="AY82" s="265"/>
      <c r="AZ82" s="265"/>
      <c r="BA82" s="266"/>
      <c r="BB82" s="264">
        <f>MAX(BD83-AZ83,0)</f>
        <v>0</v>
      </c>
      <c r="BC82" s="265"/>
      <c r="BD82" s="265"/>
      <c r="BE82" s="266"/>
      <c r="BF82" s="264">
        <f>MAX(BH83-BD83,0)</f>
        <v>0</v>
      </c>
      <c r="BG82" s="265"/>
      <c r="BH82" s="265"/>
      <c r="BI82" s="266"/>
      <c r="BJ82" s="264">
        <f>MAX(BL83-BH83,0)</f>
        <v>0</v>
      </c>
      <c r="BK82" s="265"/>
      <c r="BL82" s="265"/>
      <c r="BM82" s="266"/>
      <c r="BN82" s="264">
        <f>MAX(BP83-BL83,0)</f>
        <v>0</v>
      </c>
      <c r="BO82" s="265"/>
      <c r="BP82" s="265"/>
      <c r="BQ82" s="266"/>
      <c r="BR82" s="140"/>
      <c r="BS82" s="141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153"/>
      <c r="DG82" s="153"/>
      <c r="DH82" s="153"/>
      <c r="DI82" s="153"/>
      <c r="DJ82" s="154"/>
      <c r="DK82" s="35"/>
      <c r="DL82" s="35"/>
      <c r="DM82" s="35"/>
      <c r="DN82" s="35"/>
      <c r="DO82" s="35"/>
      <c r="DP82" s="35"/>
      <c r="DQ82" s="35"/>
      <c r="DR82" s="35"/>
      <c r="DS82" s="35"/>
      <c r="DT82" s="35"/>
      <c r="DU82" s="35"/>
      <c r="DV82" s="35"/>
      <c r="DW82" s="35"/>
      <c r="DX82" s="35"/>
      <c r="DY82" s="35"/>
      <c r="DZ82" s="35"/>
      <c r="EA82" s="35"/>
      <c r="EB82" s="35"/>
      <c r="EC82" s="35"/>
      <c r="ED82" s="35"/>
      <c r="EE82" s="35"/>
      <c r="EF82" s="35"/>
      <c r="EG82" s="35"/>
      <c r="EH82" s="35"/>
      <c r="EI82" s="35"/>
      <c r="EJ82" s="35"/>
      <c r="EK82" s="35"/>
      <c r="EL82" s="35"/>
      <c r="EM82" s="35"/>
      <c r="EN82" s="35"/>
      <c r="EO82" s="35"/>
      <c r="EP82" s="35"/>
      <c r="EQ82" s="35"/>
      <c r="ER82" s="35"/>
      <c r="ES82" s="35"/>
      <c r="ET82" s="35"/>
      <c r="EU82" s="35"/>
      <c r="EV82" s="35"/>
      <c r="EW82" s="35"/>
      <c r="EX82" s="35"/>
      <c r="EY82" s="35"/>
      <c r="EZ82" s="35"/>
      <c r="FA82" s="35"/>
      <c r="FB82" s="35"/>
      <c r="FC82" s="35"/>
      <c r="FD82" s="35"/>
      <c r="FE82" s="35"/>
    </row>
    <row r="83" spans="1:161" s="48" customFormat="1" ht="11.1" customHeight="1" x14ac:dyDescent="0.2">
      <c r="A83" s="97"/>
      <c r="B83" s="97"/>
      <c r="C83" s="93"/>
      <c r="D83" s="93"/>
      <c r="E83" s="96"/>
      <c r="G83" s="279"/>
      <c r="H83" s="280"/>
      <c r="I83" s="281"/>
      <c r="J83" s="179"/>
      <c r="K83" s="179"/>
      <c r="L83" s="179"/>
      <c r="M83" s="179"/>
      <c r="N83" s="179"/>
      <c r="O83" s="179"/>
      <c r="P83" s="179"/>
      <c r="Q83" s="179"/>
      <c r="R83" s="179"/>
      <c r="S83" s="179"/>
      <c r="T83" s="179"/>
      <c r="U83" s="179"/>
      <c r="V83" s="179"/>
      <c r="W83" s="179"/>
      <c r="X83" s="179"/>
      <c r="Y83" s="289"/>
      <c r="Z83" s="293"/>
      <c r="AA83" s="294"/>
      <c r="AB83" s="294"/>
      <c r="AC83" s="294"/>
      <c r="AD83" s="294"/>
      <c r="AE83" s="294"/>
      <c r="AF83" s="295"/>
      <c r="AG83" s="270"/>
      <c r="AH83" s="270"/>
      <c r="AI83" s="270"/>
      <c r="AJ83" s="263">
        <f>AJ81*Z82/100</f>
        <v>0</v>
      </c>
      <c r="AK83" s="263"/>
      <c r="AL83" s="263"/>
      <c r="AM83" s="143"/>
      <c r="AN83" s="263">
        <f>INT(AN81*$Z$82)/100</f>
        <v>0</v>
      </c>
      <c r="AO83" s="263"/>
      <c r="AP83" s="263"/>
      <c r="AQ83" s="263"/>
      <c r="AR83" s="263">
        <f>INT(AR81*$Z$82)/100</f>
        <v>0</v>
      </c>
      <c r="AS83" s="263"/>
      <c r="AT83" s="263"/>
      <c r="AU83" s="263"/>
      <c r="AV83" s="263">
        <f>INT(AV81*$Z$82)/100</f>
        <v>0</v>
      </c>
      <c r="AW83" s="263"/>
      <c r="AX83" s="263"/>
      <c r="AY83" s="263"/>
      <c r="AZ83" s="263">
        <f>INT(AZ81*$Z$82)/100</f>
        <v>0</v>
      </c>
      <c r="BA83" s="263"/>
      <c r="BB83" s="263"/>
      <c r="BC83" s="263"/>
      <c r="BD83" s="263">
        <f>INT(BD81*$Z$82)/100</f>
        <v>0</v>
      </c>
      <c r="BE83" s="263"/>
      <c r="BF83" s="263"/>
      <c r="BG83" s="263"/>
      <c r="BH83" s="263">
        <f>INT(BH81*$Z$82)/100</f>
        <v>0</v>
      </c>
      <c r="BI83" s="263"/>
      <c r="BJ83" s="263"/>
      <c r="BK83" s="263"/>
      <c r="BL83" s="263">
        <f>INT(BL81*$Z$82)/100</f>
        <v>0</v>
      </c>
      <c r="BM83" s="263"/>
      <c r="BN83" s="263"/>
      <c r="BO83" s="263"/>
      <c r="BP83" s="263">
        <f>INT(BP81*$Z$82)/100</f>
        <v>0</v>
      </c>
      <c r="BQ83" s="263"/>
      <c r="BR83" s="263"/>
      <c r="BS83" s="263"/>
      <c r="BV83" s="35"/>
      <c r="BW83" s="35"/>
      <c r="BX83" s="35"/>
      <c r="BY83" s="35"/>
      <c r="BZ83" s="35"/>
      <c r="CA83" s="35"/>
      <c r="CB83" s="35"/>
      <c r="CC83" s="35"/>
      <c r="CD83" s="35"/>
      <c r="CE83" s="35"/>
      <c r="CF83" s="35"/>
      <c r="CG83" s="35"/>
      <c r="CH83" s="35"/>
      <c r="CI83" s="35"/>
      <c r="CJ83" s="35"/>
      <c r="CK83" s="35"/>
      <c r="CL83" s="35"/>
      <c r="CM83" s="35"/>
      <c r="CN83" s="35"/>
      <c r="CO83" s="35"/>
      <c r="CP83" s="35"/>
      <c r="CQ83" s="35"/>
      <c r="CR83" s="35"/>
      <c r="CS83" s="35"/>
      <c r="CT83" s="35"/>
      <c r="CU83" s="35"/>
      <c r="CV83" s="35"/>
      <c r="CW83" s="35"/>
      <c r="CX83" s="35"/>
      <c r="CY83" s="35"/>
      <c r="CZ83" s="35"/>
      <c r="DA83" s="35"/>
      <c r="DB83" s="35"/>
      <c r="DC83" s="35"/>
      <c r="DD83" s="35"/>
      <c r="DE83" s="35"/>
      <c r="DF83" s="35"/>
      <c r="DG83" s="35"/>
      <c r="DH83" s="35"/>
      <c r="DI83" s="35"/>
      <c r="DJ83" s="35"/>
      <c r="DK83" s="35"/>
      <c r="DL83" s="35"/>
      <c r="DM83" s="35"/>
      <c r="DN83" s="35"/>
      <c r="DO83" s="35"/>
      <c r="DP83" s="35"/>
      <c r="DQ83" s="35"/>
      <c r="DR83" s="35"/>
      <c r="DS83" s="35"/>
      <c r="DT83" s="35"/>
      <c r="DU83" s="35"/>
      <c r="DV83" s="35"/>
      <c r="DW83" s="35"/>
      <c r="DX83" s="35"/>
      <c r="DY83" s="35"/>
      <c r="DZ83" s="35"/>
      <c r="EA83" s="35"/>
      <c r="EB83" s="35"/>
      <c r="EC83" s="35"/>
      <c r="ED83" s="35"/>
      <c r="EE83" s="35"/>
      <c r="EF83" s="35"/>
      <c r="EG83" s="35"/>
      <c r="EH83" s="35"/>
      <c r="EI83" s="35"/>
      <c r="EJ83" s="35"/>
      <c r="EK83" s="35"/>
      <c r="EL83" s="35"/>
      <c r="EM83" s="35"/>
      <c r="EN83" s="35"/>
      <c r="EO83" s="35"/>
      <c r="EP83" s="35"/>
      <c r="EQ83" s="35"/>
      <c r="ER83" s="35"/>
      <c r="ES83" s="35"/>
      <c r="ET83" s="35"/>
      <c r="EU83" s="35"/>
      <c r="EV83" s="35"/>
      <c r="EW83" s="35"/>
      <c r="EX83" s="35"/>
      <c r="EY83" s="35"/>
      <c r="EZ83" s="35"/>
      <c r="FA83" s="35"/>
      <c r="FB83" s="35"/>
      <c r="FC83" s="35"/>
      <c r="FD83" s="35"/>
      <c r="FE83" s="35"/>
    </row>
    <row r="84" spans="1:161" ht="8.1" customHeight="1" x14ac:dyDescent="0.2">
      <c r="A84" s="92" t="s">
        <v>311</v>
      </c>
      <c r="B84" s="92" t="s">
        <v>311</v>
      </c>
      <c r="C84" s="37"/>
      <c r="D84" s="93"/>
      <c r="E84" s="99"/>
      <c r="G84" s="53"/>
      <c r="H84" s="27"/>
      <c r="AK84" s="106"/>
      <c r="AL84" s="144"/>
      <c r="AM84" s="54" t="s">
        <v>293</v>
      </c>
      <c r="AN84" s="54"/>
      <c r="AO84" s="144"/>
      <c r="AP84" s="144"/>
      <c r="AQ84" s="144"/>
      <c r="AR84" s="144"/>
      <c r="AS84" s="144"/>
      <c r="AT84" s="144"/>
      <c r="AU84" s="144"/>
      <c r="AV84" s="144"/>
      <c r="AW84" s="144"/>
      <c r="AX84" s="144"/>
      <c r="AY84" s="144"/>
      <c r="AZ84" s="144"/>
      <c r="BC84" s="106"/>
      <c r="BD84" s="144"/>
      <c r="BE84" s="144"/>
      <c r="BF84" s="144"/>
      <c r="BG84" s="144"/>
      <c r="BH84" s="144"/>
      <c r="BI84" s="144"/>
      <c r="BJ84" s="144"/>
      <c r="BK84" s="144"/>
      <c r="BL84" s="144"/>
      <c r="BM84" s="144"/>
      <c r="BN84" s="144"/>
      <c r="BO84" s="144"/>
      <c r="BP84" s="144"/>
      <c r="BQ84" s="144"/>
      <c r="BR84" s="144"/>
    </row>
    <row r="85" spans="1:161" ht="3.95" customHeight="1" x14ac:dyDescent="0.2">
      <c r="A85" s="92"/>
      <c r="B85" s="92"/>
      <c r="C85" s="93"/>
      <c r="D85" s="93"/>
      <c r="E85" s="99"/>
      <c r="F85" s="12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12"/>
    </row>
    <row r="86" spans="1:161" ht="11.1" customHeight="1" x14ac:dyDescent="0.2">
      <c r="A86" s="145"/>
      <c r="B86" s="145"/>
      <c r="C86" s="37"/>
      <c r="D86" s="93" t="str">
        <f>IF(cronomes&lt;=8,"D","")</f>
        <v>D</v>
      </c>
      <c r="E86" s="99"/>
      <c r="F86" s="39"/>
      <c r="G86" s="300" t="s">
        <v>652</v>
      </c>
      <c r="H86" s="300"/>
      <c r="I86" s="300"/>
      <c r="J86" s="300"/>
      <c r="K86" s="300"/>
      <c r="L86" s="300"/>
      <c r="M86" s="300"/>
      <c r="N86" s="300"/>
      <c r="O86" s="300"/>
      <c r="P86" s="300"/>
      <c r="Q86" s="300"/>
      <c r="R86" s="300"/>
      <c r="S86" s="300"/>
      <c r="T86" s="300"/>
      <c r="U86" s="300"/>
      <c r="V86" s="300"/>
      <c r="W86" s="300"/>
      <c r="X86" s="300"/>
      <c r="BD86" s="146"/>
      <c r="BE86" s="146"/>
      <c r="BF86" s="146"/>
      <c r="BG86" s="146"/>
      <c r="BH86" s="146"/>
      <c r="BI86" s="146"/>
      <c r="BJ86" s="146"/>
      <c r="BK86" s="146"/>
      <c r="BL86" s="146"/>
      <c r="BM86" s="146"/>
      <c r="BN86" s="146"/>
      <c r="BO86" s="146"/>
      <c r="BP86" s="146"/>
      <c r="BQ86" s="146"/>
      <c r="BR86" s="146"/>
    </row>
    <row r="87" spans="1:161" ht="11.1" customHeight="1" x14ac:dyDescent="0.2">
      <c r="A87" s="92"/>
      <c r="B87" s="92"/>
      <c r="C87" s="37"/>
      <c r="D87" s="93"/>
      <c r="E87" s="99"/>
      <c r="G87" s="57" t="s">
        <v>39</v>
      </c>
      <c r="H87" s="107" t="s">
        <v>40</v>
      </c>
      <c r="BD87" s="146"/>
      <c r="BE87" s="146"/>
      <c r="BF87" s="146"/>
      <c r="BG87" s="146"/>
      <c r="BH87" s="146"/>
      <c r="BI87" s="146"/>
      <c r="BJ87" s="146"/>
      <c r="BK87" s="146"/>
      <c r="BL87" s="146"/>
      <c r="BM87" s="146"/>
      <c r="BN87" s="146"/>
      <c r="BO87" s="146"/>
      <c r="BP87" s="146"/>
      <c r="BQ87" s="146"/>
      <c r="BR87" s="146"/>
    </row>
    <row r="88" spans="1:161" ht="3.95" customHeight="1" x14ac:dyDescent="0.2">
      <c r="A88" s="92"/>
      <c r="B88" s="92"/>
      <c r="C88" s="37"/>
      <c r="D88" s="93"/>
      <c r="E88" s="99"/>
    </row>
    <row r="89" spans="1:161" ht="11.1" customHeight="1" x14ac:dyDescent="0.2">
      <c r="A89" s="92"/>
      <c r="B89" s="92"/>
      <c r="C89" s="37"/>
      <c r="D89" s="93"/>
      <c r="E89" s="99"/>
      <c r="G89" s="55"/>
      <c r="H89" s="55"/>
      <c r="I89" s="55"/>
      <c r="J89" s="55"/>
      <c r="AE89" s="33"/>
      <c r="AF89" s="33"/>
      <c r="AG89" s="33"/>
      <c r="AH89" s="33"/>
      <c r="AI89" s="33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V89" s="98"/>
      <c r="BW89" s="98"/>
      <c r="BX89" s="98"/>
      <c r="BY89" s="98"/>
      <c r="BZ89" s="98"/>
      <c r="CA89" s="98"/>
      <c r="CB89" s="98"/>
      <c r="CC89" s="98"/>
      <c r="CD89" s="98"/>
      <c r="CE89" s="98"/>
      <c r="CF89" s="98"/>
      <c r="CG89" s="98"/>
      <c r="CH89" s="98"/>
      <c r="CI89" s="98"/>
      <c r="CJ89" s="98"/>
      <c r="CK89" s="98"/>
      <c r="CL89" s="98"/>
      <c r="CM89" s="98"/>
      <c r="CN89" s="98"/>
      <c r="CO89" s="98"/>
      <c r="CP89" s="98"/>
      <c r="CQ89" s="98"/>
      <c r="CR89" s="98"/>
      <c r="CS89" s="98"/>
      <c r="CT89" s="98"/>
      <c r="CU89" s="98"/>
      <c r="CV89" s="98"/>
      <c r="CW89" s="98"/>
      <c r="CX89" s="98"/>
      <c r="CY89" s="98"/>
      <c r="CZ89" s="98"/>
      <c r="DA89" s="98"/>
      <c r="DB89" s="98"/>
      <c r="DC89" s="98"/>
      <c r="DD89" s="98"/>
      <c r="DE89" s="98"/>
      <c r="DF89" s="98"/>
      <c r="DG89" s="98"/>
      <c r="DH89" s="98"/>
      <c r="DI89" s="98"/>
      <c r="DJ89" s="98"/>
      <c r="DK89" s="98"/>
      <c r="DL89" s="98"/>
      <c r="DM89" s="98"/>
      <c r="DN89" s="98"/>
      <c r="DO89" s="98"/>
      <c r="DP89" s="98"/>
      <c r="DQ89" s="98"/>
      <c r="DR89" s="98"/>
      <c r="DS89" s="98"/>
      <c r="DT89" s="98"/>
      <c r="DU89" s="98"/>
      <c r="DV89" s="98"/>
      <c r="DW89" s="98"/>
      <c r="DX89" s="98"/>
      <c r="DY89" s="98"/>
      <c r="DZ89" s="98"/>
      <c r="EA89" s="98"/>
      <c r="EB89" s="98"/>
      <c r="EC89" s="98"/>
      <c r="ED89" s="98"/>
      <c r="EE89" s="98"/>
      <c r="EF89" s="98"/>
      <c r="EG89" s="98"/>
      <c r="EH89" s="98"/>
      <c r="EI89" s="98"/>
      <c r="EJ89" s="98"/>
      <c r="EK89" s="98"/>
      <c r="EL89" s="98"/>
      <c r="EM89" s="98"/>
      <c r="EN89" s="98"/>
      <c r="EO89" s="98"/>
      <c r="EP89" s="98"/>
      <c r="EQ89" s="98"/>
      <c r="ER89" s="98"/>
      <c r="ES89" s="98"/>
      <c r="ET89" s="98"/>
      <c r="EU89" s="98"/>
      <c r="EV89" s="98"/>
      <c r="EW89" s="98"/>
      <c r="EX89" s="98"/>
      <c r="EY89" s="98"/>
      <c r="EZ89" s="98"/>
      <c r="FA89" s="98"/>
      <c r="FB89" s="98"/>
      <c r="FC89" s="98"/>
      <c r="FD89" s="98"/>
      <c r="FE89" s="98"/>
    </row>
    <row r="90" spans="1:161" ht="11.1" customHeight="1" x14ac:dyDescent="0.2">
      <c r="A90" s="92"/>
      <c r="B90" s="92"/>
      <c r="C90" s="37"/>
      <c r="D90" s="93"/>
      <c r="E90" s="99"/>
      <c r="G90" s="56"/>
      <c r="H90" s="55"/>
      <c r="I90" s="55"/>
      <c r="J90" s="55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C90" s="58" t="s">
        <v>43</v>
      </c>
      <c r="BD90" s="531" t="s">
        <v>298</v>
      </c>
      <c r="BE90" s="532"/>
      <c r="BF90" s="532"/>
      <c r="BG90" s="532"/>
      <c r="BH90" s="532"/>
      <c r="BI90" s="532"/>
      <c r="BJ90" s="532"/>
      <c r="BK90" s="532"/>
      <c r="BL90" s="532"/>
      <c r="BM90" s="532"/>
      <c r="BN90" s="532"/>
      <c r="BO90" s="532"/>
      <c r="BP90" s="532"/>
      <c r="BQ90" s="532"/>
      <c r="BR90" s="532"/>
      <c r="BV90" s="98"/>
      <c r="BW90" s="98"/>
      <c r="BX90" s="98"/>
      <c r="BY90" s="98"/>
      <c r="BZ90" s="98"/>
      <c r="CA90" s="98"/>
      <c r="CB90" s="98"/>
      <c r="CC90" s="98"/>
      <c r="CD90" s="98"/>
      <c r="CE90" s="98"/>
      <c r="CF90" s="98"/>
      <c r="CG90" s="98"/>
      <c r="CH90" s="98"/>
      <c r="CI90" s="98"/>
      <c r="CJ90" s="98"/>
      <c r="CK90" s="98"/>
      <c r="CL90" s="98"/>
      <c r="CM90" s="98"/>
      <c r="CN90" s="98"/>
      <c r="CO90" s="98"/>
      <c r="CP90" s="98"/>
      <c r="CQ90" s="98"/>
      <c r="CR90" s="98"/>
      <c r="CS90" s="98"/>
      <c r="CT90" s="98"/>
      <c r="CU90" s="98"/>
      <c r="CV90" s="98"/>
      <c r="CW90" s="98"/>
      <c r="CX90" s="98"/>
      <c r="CY90" s="98"/>
      <c r="CZ90" s="98"/>
      <c r="DA90" s="98"/>
      <c r="DB90" s="98"/>
      <c r="DC90" s="98"/>
      <c r="DD90" s="98"/>
      <c r="DE90" s="98"/>
      <c r="DF90" s="98"/>
      <c r="DG90" s="98"/>
      <c r="DH90" s="98"/>
      <c r="DI90" s="98"/>
      <c r="DJ90" s="98"/>
      <c r="DK90" s="98"/>
      <c r="DL90" s="98"/>
      <c r="DM90" s="98"/>
      <c r="DN90" s="98"/>
      <c r="DO90" s="98"/>
      <c r="DP90" s="98"/>
      <c r="DQ90" s="98"/>
      <c r="DR90" s="98"/>
      <c r="DS90" s="98"/>
      <c r="DT90" s="98"/>
      <c r="DU90" s="98"/>
      <c r="DV90" s="98"/>
      <c r="DW90" s="98"/>
      <c r="DX90" s="98"/>
      <c r="DY90" s="98"/>
      <c r="DZ90" s="98"/>
      <c r="EA90" s="98"/>
      <c r="EB90" s="98"/>
      <c r="EC90" s="98"/>
      <c r="ED90" s="98"/>
      <c r="EE90" s="98"/>
      <c r="EF90" s="98"/>
      <c r="EG90" s="98"/>
      <c r="EH90" s="98"/>
      <c r="EI90" s="98"/>
      <c r="EJ90" s="98"/>
      <c r="EK90" s="98"/>
      <c r="EL90" s="98"/>
      <c r="EM90" s="98"/>
      <c r="EN90" s="98"/>
      <c r="EO90" s="98"/>
      <c r="EP90" s="98"/>
      <c r="EQ90" s="98"/>
      <c r="ER90" s="98"/>
      <c r="ES90" s="98"/>
      <c r="ET90" s="98"/>
      <c r="EU90" s="98"/>
      <c r="EV90" s="98"/>
      <c r="EW90" s="98"/>
      <c r="EX90" s="98"/>
      <c r="EY90" s="98"/>
      <c r="EZ90" s="98"/>
      <c r="FA90" s="98"/>
      <c r="FB90" s="98"/>
      <c r="FC90" s="98"/>
      <c r="FD90" s="98"/>
      <c r="FE90" s="98"/>
    </row>
    <row r="91" spans="1:161" ht="11.1" customHeight="1" x14ac:dyDescent="0.2">
      <c r="A91" s="92"/>
      <c r="B91" s="92"/>
      <c r="C91" s="37"/>
      <c r="D91" s="93"/>
      <c r="E91" s="99"/>
      <c r="G91" s="56"/>
      <c r="H91" s="55"/>
      <c r="I91" s="55"/>
      <c r="J91" s="55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C91" s="106" t="s">
        <v>41</v>
      </c>
      <c r="BD91" s="262" t="str">
        <f>Proposta!BD322</f>
        <v>TIAGO FERREIRA DA SILVA</v>
      </c>
      <c r="BE91" s="262"/>
      <c r="BF91" s="262"/>
      <c r="BG91" s="262"/>
      <c r="BH91" s="262"/>
      <c r="BI91" s="262"/>
      <c r="BJ91" s="262"/>
      <c r="BK91" s="262"/>
      <c r="BL91" s="262"/>
      <c r="BM91" s="262"/>
      <c r="BN91" s="262"/>
      <c r="BO91" s="262"/>
      <c r="BP91" s="262"/>
      <c r="BQ91" s="262"/>
      <c r="BR91" s="262"/>
      <c r="BV91" s="98"/>
      <c r="BW91" s="98"/>
      <c r="BX91" s="98"/>
      <c r="BY91" s="98"/>
      <c r="BZ91" s="98"/>
      <c r="CA91" s="98"/>
      <c r="CB91" s="98"/>
      <c r="CC91" s="98"/>
      <c r="CD91" s="98"/>
      <c r="CE91" s="98"/>
      <c r="CF91" s="98"/>
      <c r="CG91" s="98"/>
      <c r="CH91" s="98"/>
      <c r="CI91" s="98"/>
      <c r="CJ91" s="98"/>
      <c r="CK91" s="98"/>
      <c r="CL91" s="98"/>
      <c r="CM91" s="98"/>
      <c r="CN91" s="98"/>
      <c r="CO91" s="98"/>
      <c r="CP91" s="98"/>
      <c r="CQ91" s="98"/>
      <c r="CR91" s="98"/>
      <c r="CS91" s="98"/>
      <c r="CT91" s="98"/>
      <c r="CU91" s="98"/>
      <c r="CV91" s="98"/>
      <c r="CW91" s="98"/>
      <c r="CX91" s="98"/>
      <c r="CY91" s="98"/>
      <c r="CZ91" s="98"/>
      <c r="DA91" s="98"/>
      <c r="DB91" s="98"/>
      <c r="DC91" s="98"/>
      <c r="DD91" s="98"/>
      <c r="DE91" s="98"/>
      <c r="DF91" s="98"/>
      <c r="DG91" s="98"/>
      <c r="DH91" s="98"/>
      <c r="DI91" s="98"/>
      <c r="DJ91" s="98"/>
      <c r="DK91" s="98"/>
      <c r="DL91" s="98"/>
      <c r="DM91" s="98"/>
      <c r="DN91" s="98"/>
      <c r="DO91" s="98"/>
      <c r="DP91" s="98"/>
      <c r="DQ91" s="98"/>
      <c r="DR91" s="98"/>
      <c r="DS91" s="98"/>
      <c r="DT91" s="98"/>
      <c r="DU91" s="98"/>
      <c r="DV91" s="98"/>
      <c r="DW91" s="98"/>
      <c r="DX91" s="98"/>
      <c r="DY91" s="98"/>
      <c r="DZ91" s="98"/>
      <c r="EA91" s="98"/>
      <c r="EB91" s="98"/>
      <c r="EC91" s="98"/>
      <c r="ED91" s="98"/>
      <c r="EE91" s="98"/>
      <c r="EF91" s="98"/>
      <c r="EG91" s="98"/>
      <c r="EH91" s="98"/>
      <c r="EI91" s="98"/>
      <c r="EJ91" s="98"/>
      <c r="EK91" s="98"/>
      <c r="EL91" s="98"/>
      <c r="EM91" s="98"/>
      <c r="EN91" s="98"/>
      <c r="EO91" s="98"/>
      <c r="EP91" s="98"/>
      <c r="EQ91" s="98"/>
      <c r="ER91" s="98"/>
      <c r="ES91" s="98"/>
      <c r="ET91" s="98"/>
      <c r="EU91" s="98"/>
      <c r="EV91" s="98"/>
      <c r="EW91" s="98"/>
      <c r="EX91" s="98"/>
      <c r="EY91" s="98"/>
      <c r="EZ91" s="98"/>
      <c r="FA91" s="98"/>
      <c r="FB91" s="98"/>
      <c r="FC91" s="98"/>
      <c r="FD91" s="98"/>
      <c r="FE91" s="98"/>
    </row>
    <row r="92" spans="1:161" ht="11.1" customHeight="1" x14ac:dyDescent="0.2">
      <c r="A92" s="92"/>
      <c r="B92" s="92"/>
      <c r="C92" s="37"/>
      <c r="D92" s="93"/>
      <c r="E92" s="99"/>
      <c r="G92" s="55"/>
      <c r="H92" s="55"/>
      <c r="I92" s="55"/>
      <c r="J92" s="55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C92" s="106" t="s">
        <v>42</v>
      </c>
      <c r="BD92" s="260" t="str">
        <f>Proposta!BD323</f>
        <v>363.171.228-65</v>
      </c>
      <c r="BE92" s="261"/>
      <c r="BF92" s="261"/>
      <c r="BG92" s="261"/>
      <c r="BH92" s="261"/>
      <c r="BI92" s="261"/>
      <c r="BJ92" s="261"/>
      <c r="BK92" s="261"/>
      <c r="BL92" s="261"/>
      <c r="BM92" s="261"/>
      <c r="BN92" s="261"/>
      <c r="BO92" s="261"/>
      <c r="BP92" s="261"/>
      <c r="BQ92" s="261"/>
      <c r="BR92" s="261"/>
      <c r="BV92" s="48"/>
      <c r="BW92" s="48"/>
      <c r="BX92" s="48"/>
      <c r="BY92" s="48"/>
      <c r="BZ92" s="48"/>
      <c r="CA92" s="48"/>
      <c r="CB92" s="48"/>
      <c r="CC92" s="48"/>
      <c r="CD92" s="48"/>
      <c r="CE92" s="48"/>
      <c r="CF92" s="48"/>
      <c r="CG92" s="48"/>
      <c r="CH92" s="48"/>
      <c r="CI92" s="48"/>
      <c r="CJ92" s="48"/>
      <c r="CK92" s="48"/>
      <c r="CL92" s="48"/>
      <c r="CM92" s="48"/>
      <c r="CN92" s="48"/>
      <c r="CO92" s="48"/>
      <c r="CP92" s="48"/>
      <c r="CQ92" s="48"/>
      <c r="CR92" s="48"/>
      <c r="CS92" s="48"/>
      <c r="CT92" s="48"/>
      <c r="CU92" s="48"/>
      <c r="CV92" s="48"/>
      <c r="CW92" s="48"/>
      <c r="CX92" s="48"/>
      <c r="CY92" s="48"/>
      <c r="CZ92" s="48"/>
      <c r="DA92" s="48"/>
      <c r="DB92" s="48"/>
      <c r="DC92" s="48"/>
      <c r="DD92" s="48"/>
      <c r="DE92" s="48"/>
      <c r="DF92" s="48"/>
      <c r="DG92" s="48"/>
      <c r="DH92" s="48"/>
      <c r="DI92" s="48"/>
      <c r="DJ92" s="48"/>
      <c r="DK92" s="48"/>
      <c r="DL92" s="48"/>
      <c r="DM92" s="48"/>
      <c r="DN92" s="48"/>
      <c r="DO92" s="48"/>
      <c r="DP92" s="48"/>
      <c r="DQ92" s="48"/>
      <c r="DR92" s="48"/>
      <c r="DS92" s="48"/>
      <c r="DT92" s="48"/>
      <c r="DU92" s="48"/>
      <c r="DV92" s="48"/>
      <c r="DW92" s="48"/>
      <c r="DX92" s="48"/>
      <c r="DY92" s="48"/>
      <c r="DZ92" s="48"/>
      <c r="EA92" s="48"/>
      <c r="EB92" s="48"/>
      <c r="EC92" s="48"/>
      <c r="ED92" s="48"/>
      <c r="EE92" s="48"/>
      <c r="EF92" s="48"/>
      <c r="EG92" s="48"/>
      <c r="EH92" s="48"/>
      <c r="EI92" s="48"/>
      <c r="EJ92" s="48"/>
      <c r="EK92" s="48"/>
      <c r="EL92" s="48"/>
      <c r="EM92" s="48"/>
      <c r="EN92" s="48"/>
      <c r="EO92" s="48"/>
      <c r="EP92" s="48"/>
      <c r="EQ92" s="48"/>
      <c r="ER92" s="48"/>
      <c r="ES92" s="48"/>
      <c r="ET92" s="48"/>
      <c r="EU92" s="48"/>
      <c r="EV92" s="48"/>
      <c r="EW92" s="48"/>
      <c r="EX92" s="48"/>
      <c r="EY92" s="48"/>
      <c r="EZ92" s="48"/>
      <c r="FA92" s="48"/>
      <c r="FB92" s="48"/>
      <c r="FC92" s="48"/>
      <c r="FD92" s="48"/>
      <c r="FE92" s="48"/>
    </row>
    <row r="93" spans="1:161" ht="11.1" customHeight="1" x14ac:dyDescent="0.2">
      <c r="A93" s="92"/>
      <c r="B93" s="92"/>
      <c r="C93" s="37"/>
      <c r="D93" s="93"/>
      <c r="E93" s="99"/>
      <c r="I93" s="55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C93" s="106" t="s">
        <v>44</v>
      </c>
      <c r="BD93" s="259" t="str">
        <f>Proposta!BD324</f>
        <v>RNP: 36317122865 - SP</v>
      </c>
      <c r="BE93" s="259"/>
      <c r="BF93" s="259"/>
      <c r="BG93" s="259"/>
      <c r="BH93" s="259"/>
      <c r="BI93" s="259"/>
      <c r="BJ93" s="259"/>
      <c r="BK93" s="259"/>
      <c r="BL93" s="259"/>
      <c r="BM93" s="259"/>
      <c r="BN93" s="259"/>
      <c r="BO93" s="259"/>
      <c r="BP93" s="259"/>
      <c r="BQ93" s="259"/>
      <c r="BR93" s="259"/>
      <c r="BV93" s="48"/>
      <c r="BW93" s="48"/>
      <c r="BX93" s="48"/>
      <c r="BY93" s="48"/>
      <c r="BZ93" s="48"/>
      <c r="CA93" s="48"/>
      <c r="CB93" s="48"/>
      <c r="CC93" s="48"/>
      <c r="CD93" s="48"/>
      <c r="CE93" s="48"/>
      <c r="CF93" s="48"/>
      <c r="CG93" s="48"/>
      <c r="CH93" s="48"/>
      <c r="CI93" s="48"/>
      <c r="CJ93" s="48"/>
      <c r="CK93" s="48"/>
      <c r="CL93" s="48"/>
      <c r="CM93" s="48"/>
      <c r="CN93" s="48"/>
      <c r="CO93" s="48"/>
      <c r="CP93" s="48"/>
      <c r="CQ93" s="48"/>
      <c r="CR93" s="48"/>
      <c r="CS93" s="48"/>
      <c r="CT93" s="48"/>
      <c r="CU93" s="48"/>
      <c r="CV93" s="48"/>
      <c r="CW93" s="48"/>
      <c r="CX93" s="48"/>
      <c r="CY93" s="48"/>
      <c r="CZ93" s="48"/>
      <c r="DA93" s="48"/>
      <c r="DB93" s="48"/>
      <c r="DC93" s="48"/>
      <c r="DD93" s="48"/>
      <c r="DE93" s="48"/>
      <c r="DF93" s="48"/>
      <c r="DG93" s="48"/>
      <c r="DH93" s="48"/>
      <c r="DI93" s="48"/>
      <c r="DJ93" s="48"/>
      <c r="DK93" s="48"/>
      <c r="DL93" s="48"/>
      <c r="DM93" s="48"/>
      <c r="DN93" s="48"/>
      <c r="DO93" s="48"/>
      <c r="DP93" s="48"/>
      <c r="DQ93" s="48"/>
      <c r="DR93" s="48"/>
      <c r="DS93" s="48"/>
      <c r="DT93" s="48"/>
      <c r="DU93" s="48"/>
      <c r="DV93" s="48"/>
      <c r="DW93" s="48"/>
      <c r="DX93" s="48"/>
      <c r="DY93" s="48"/>
      <c r="DZ93" s="48"/>
      <c r="EA93" s="48"/>
      <c r="EB93" s="48"/>
      <c r="EC93" s="48"/>
      <c r="ED93" s="48"/>
      <c r="EE93" s="48"/>
      <c r="EF93" s="48"/>
      <c r="EG93" s="48"/>
      <c r="EH93" s="48"/>
      <c r="EI93" s="48"/>
      <c r="EJ93" s="48"/>
      <c r="EK93" s="48"/>
      <c r="EL93" s="48"/>
      <c r="EM93" s="48"/>
      <c r="EN93" s="48"/>
      <c r="EO93" s="48"/>
      <c r="EP93" s="48"/>
      <c r="EQ93" s="48"/>
      <c r="ER93" s="48"/>
      <c r="ES93" s="48"/>
      <c r="ET93" s="48"/>
      <c r="EU93" s="48"/>
      <c r="EV93" s="48"/>
      <c r="EW93" s="48"/>
      <c r="EX93" s="48"/>
      <c r="EY93" s="48"/>
      <c r="EZ93" s="48"/>
      <c r="FA93" s="48"/>
      <c r="FB93" s="48"/>
      <c r="FC93" s="48"/>
      <c r="FD93" s="48"/>
      <c r="FE93" s="48"/>
    </row>
    <row r="94" spans="1:161" ht="3.95" customHeight="1" x14ac:dyDescent="0.2">
      <c r="A94" s="92" t="s">
        <v>312</v>
      </c>
      <c r="B94" s="92" t="s">
        <v>312</v>
      </c>
      <c r="C94" s="93"/>
      <c r="D94" s="93"/>
      <c r="E94" s="99"/>
      <c r="F94" s="12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12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8"/>
      <c r="CK94" s="48"/>
      <c r="CL94" s="48"/>
      <c r="CM94" s="48"/>
      <c r="CN94" s="48"/>
      <c r="CO94" s="48"/>
      <c r="CP94" s="48"/>
      <c r="CQ94" s="48"/>
      <c r="CR94" s="48"/>
      <c r="CS94" s="48"/>
      <c r="CT94" s="48"/>
      <c r="CU94" s="48"/>
      <c r="CV94" s="48"/>
      <c r="CW94" s="48"/>
      <c r="CX94" s="48"/>
      <c r="CY94" s="48"/>
      <c r="CZ94" s="48"/>
      <c r="DA94" s="48"/>
      <c r="DB94" s="48"/>
      <c r="DC94" s="48"/>
      <c r="DD94" s="48"/>
      <c r="DE94" s="48"/>
      <c r="DF94" s="48"/>
      <c r="DG94" s="48"/>
      <c r="DH94" s="48"/>
      <c r="DI94" s="48"/>
      <c r="DJ94" s="48"/>
      <c r="DK94" s="48"/>
      <c r="DL94" s="48"/>
      <c r="DM94" s="48"/>
      <c r="DN94" s="48"/>
      <c r="DO94" s="48"/>
      <c r="DP94" s="48"/>
      <c r="DQ94" s="48"/>
      <c r="DR94" s="48"/>
      <c r="DS94" s="48"/>
      <c r="DT94" s="48"/>
      <c r="DU94" s="48"/>
      <c r="DV94" s="48"/>
      <c r="DW94" s="48"/>
      <c r="DX94" s="48"/>
      <c r="DY94" s="48"/>
      <c r="DZ94" s="48"/>
      <c r="EA94" s="48"/>
      <c r="EB94" s="48"/>
      <c r="EC94" s="48"/>
      <c r="ED94" s="48"/>
      <c r="EE94" s="48"/>
      <c r="EF94" s="48"/>
      <c r="EG94" s="48"/>
      <c r="EH94" s="48"/>
      <c r="EI94" s="48"/>
      <c r="EJ94" s="48"/>
      <c r="EK94" s="48"/>
      <c r="EL94" s="48"/>
      <c r="EM94" s="48"/>
      <c r="EN94" s="48"/>
      <c r="EO94" s="48"/>
      <c r="EP94" s="48"/>
      <c r="EQ94" s="48"/>
      <c r="ER94" s="48"/>
      <c r="ES94" s="48"/>
      <c r="ET94" s="48"/>
      <c r="EU94" s="48"/>
      <c r="EV94" s="48"/>
      <c r="EW94" s="48"/>
      <c r="EX94" s="48"/>
      <c r="EY94" s="48"/>
      <c r="EZ94" s="48"/>
      <c r="FA94" s="48"/>
      <c r="FB94" s="48"/>
      <c r="FC94" s="48"/>
      <c r="FD94" s="48"/>
      <c r="FE94" s="48"/>
    </row>
    <row r="95" spans="1:161" ht="3.95" hidden="1" customHeight="1" x14ac:dyDescent="0.2">
      <c r="A95" s="138" t="s">
        <v>313</v>
      </c>
      <c r="B95" s="138" t="s">
        <v>313</v>
      </c>
      <c r="C95" s="93"/>
      <c r="D95" s="93"/>
      <c r="E95" s="99"/>
      <c r="F95" s="12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12"/>
      <c r="BV95" s="48"/>
      <c r="BW95" s="48"/>
      <c r="BX95" s="48"/>
      <c r="BY95" s="48"/>
      <c r="BZ95" s="48"/>
      <c r="CA95" s="48"/>
      <c r="CB95" s="48"/>
      <c r="CC95" s="48"/>
      <c r="CD95" s="48"/>
      <c r="CE95" s="48"/>
      <c r="CF95" s="48"/>
      <c r="CG95" s="48"/>
      <c r="CH95" s="48"/>
      <c r="CI95" s="48"/>
      <c r="CJ95" s="48"/>
      <c r="CK95" s="48"/>
      <c r="CL95" s="48"/>
      <c r="CM95" s="48"/>
      <c r="CN95" s="48"/>
      <c r="CO95" s="48"/>
      <c r="CP95" s="48"/>
      <c r="CQ95" s="48"/>
      <c r="CR95" s="48"/>
      <c r="CS95" s="48"/>
      <c r="CT95" s="48"/>
      <c r="CU95" s="48"/>
      <c r="CV95" s="48"/>
      <c r="CW95" s="48"/>
      <c r="CX95" s="48"/>
      <c r="CY95" s="48"/>
      <c r="CZ95" s="48"/>
      <c r="DA95" s="48"/>
      <c r="DB95" s="48"/>
      <c r="DC95" s="48"/>
      <c r="DD95" s="48"/>
      <c r="DE95" s="48"/>
      <c r="DF95" s="48"/>
      <c r="DG95" s="48"/>
      <c r="DH95" s="48"/>
      <c r="DI95" s="48"/>
      <c r="DJ95" s="48"/>
      <c r="DK95" s="48"/>
      <c r="DL95" s="48"/>
      <c r="DM95" s="48"/>
      <c r="DN95" s="48"/>
      <c r="DO95" s="48"/>
      <c r="DP95" s="48"/>
      <c r="DQ95" s="48"/>
      <c r="DR95" s="48"/>
      <c r="DS95" s="48"/>
      <c r="DT95" s="48"/>
      <c r="DU95" s="48"/>
      <c r="DV95" s="48"/>
      <c r="DW95" s="48"/>
      <c r="DX95" s="48"/>
      <c r="DY95" s="48"/>
      <c r="DZ95" s="48"/>
      <c r="EA95" s="48"/>
      <c r="EB95" s="48"/>
      <c r="EC95" s="48"/>
      <c r="ED95" s="48"/>
      <c r="EE95" s="48"/>
      <c r="EF95" s="48"/>
      <c r="EG95" s="48"/>
      <c r="EH95" s="48"/>
      <c r="EI95" s="48"/>
      <c r="EJ95" s="48"/>
      <c r="EK95" s="48"/>
      <c r="EL95" s="48"/>
      <c r="EM95" s="48"/>
      <c r="EN95" s="48"/>
      <c r="EO95" s="48"/>
      <c r="EP95" s="48"/>
      <c r="EQ95" s="48"/>
      <c r="ER95" s="48"/>
      <c r="ES95" s="48"/>
      <c r="ET95" s="48"/>
      <c r="EU95" s="48"/>
      <c r="EV95" s="48"/>
      <c r="EW95" s="48"/>
      <c r="EX95" s="48"/>
      <c r="EY95" s="48"/>
      <c r="EZ95" s="48"/>
      <c r="FA95" s="48"/>
      <c r="FB95" s="48"/>
      <c r="FC95" s="48"/>
      <c r="FD95" s="48"/>
      <c r="FE95" s="48"/>
    </row>
    <row r="96" spans="1:161" s="98" customFormat="1" ht="11.1" hidden="1" customHeight="1" x14ac:dyDescent="0.2">
      <c r="A96" s="138"/>
      <c r="B96" s="138"/>
      <c r="C96" s="93"/>
      <c r="D96" s="93"/>
      <c r="E96" s="100"/>
      <c r="F96" s="101"/>
      <c r="G96" s="311" t="s">
        <v>118</v>
      </c>
      <c r="H96" s="311"/>
      <c r="I96" s="306" t="s">
        <v>267</v>
      </c>
      <c r="J96" s="306"/>
      <c r="K96" s="306"/>
      <c r="L96" s="306"/>
      <c r="M96" s="306"/>
      <c r="N96" s="306"/>
      <c r="O96" s="306"/>
      <c r="P96" s="306"/>
      <c r="Q96" s="306"/>
      <c r="R96" s="306"/>
      <c r="S96" s="306"/>
      <c r="T96" s="306"/>
      <c r="U96" s="306"/>
      <c r="V96" s="306"/>
      <c r="W96" s="306"/>
      <c r="X96" s="306"/>
      <c r="Y96" s="306"/>
      <c r="Z96" s="306" t="s">
        <v>268</v>
      </c>
      <c r="AA96" s="306"/>
      <c r="AB96" s="306"/>
      <c r="AC96" s="306"/>
      <c r="AD96" s="306"/>
      <c r="AE96" s="306"/>
      <c r="AF96" s="306"/>
      <c r="AG96" s="306"/>
      <c r="AH96" s="306"/>
      <c r="AI96" s="306"/>
      <c r="AJ96" s="308" t="s">
        <v>549</v>
      </c>
      <c r="AK96" s="308"/>
      <c r="AL96" s="308"/>
      <c r="AM96" s="310">
        <f>BO56+1</f>
        <v>9</v>
      </c>
      <c r="AN96" s="310"/>
      <c r="AO96" s="310"/>
      <c r="AP96" s="310"/>
      <c r="AQ96" s="310">
        <f>AM96+1</f>
        <v>10</v>
      </c>
      <c r="AR96" s="310"/>
      <c r="AS96" s="310"/>
      <c r="AT96" s="310"/>
      <c r="AU96" s="310">
        <f>AQ96+1</f>
        <v>11</v>
      </c>
      <c r="AV96" s="310"/>
      <c r="AW96" s="310"/>
      <c r="AX96" s="310"/>
      <c r="AY96" s="310">
        <f>AU96+1</f>
        <v>12</v>
      </c>
      <c r="AZ96" s="310"/>
      <c r="BA96" s="310"/>
      <c r="BB96" s="310"/>
      <c r="BC96" s="310">
        <f>AY96+1</f>
        <v>13</v>
      </c>
      <c r="BD96" s="310"/>
      <c r="BE96" s="310"/>
      <c r="BF96" s="310"/>
      <c r="BG96" s="310">
        <f>BC96+1</f>
        <v>14</v>
      </c>
      <c r="BH96" s="310"/>
      <c r="BI96" s="310"/>
      <c r="BJ96" s="310"/>
      <c r="BK96" s="310">
        <f>BG96+1</f>
        <v>15</v>
      </c>
      <c r="BL96" s="310"/>
      <c r="BM96" s="310"/>
      <c r="BN96" s="310"/>
      <c r="BO96" s="310">
        <f>BK96+1</f>
        <v>16</v>
      </c>
      <c r="BP96" s="310"/>
      <c r="BQ96" s="310"/>
      <c r="BR96" s="310"/>
      <c r="BS96" s="35"/>
      <c r="BT96" s="35"/>
      <c r="BU96" s="44"/>
      <c r="BV96" s="48"/>
      <c r="BW96" s="48"/>
      <c r="BX96" s="48"/>
      <c r="BY96" s="48"/>
      <c r="BZ96" s="48"/>
      <c r="CA96" s="48"/>
      <c r="CB96" s="48"/>
      <c r="CC96" s="48"/>
      <c r="CD96" s="48"/>
      <c r="CE96" s="48"/>
      <c r="CF96" s="48"/>
      <c r="CG96" s="48"/>
      <c r="CH96" s="48"/>
      <c r="CI96" s="48"/>
      <c r="CJ96" s="48"/>
      <c r="CK96" s="48"/>
      <c r="CL96" s="48"/>
      <c r="CM96" s="48"/>
      <c r="CN96" s="48"/>
      <c r="CO96" s="48"/>
      <c r="CP96" s="48"/>
      <c r="CQ96" s="48"/>
      <c r="CR96" s="48"/>
      <c r="CS96" s="48"/>
      <c r="CT96" s="48"/>
      <c r="CU96" s="48"/>
      <c r="CV96" s="48"/>
      <c r="CW96" s="48"/>
      <c r="CX96" s="48"/>
      <c r="CY96" s="48"/>
      <c r="CZ96" s="48"/>
      <c r="DA96" s="48"/>
      <c r="DB96" s="48"/>
      <c r="DC96" s="48"/>
      <c r="DD96" s="48"/>
      <c r="DE96" s="48"/>
      <c r="DF96" s="48"/>
      <c r="DG96" s="48"/>
      <c r="DH96" s="48"/>
      <c r="DI96" s="48"/>
      <c r="DJ96" s="48"/>
      <c r="DK96" s="48"/>
      <c r="DL96" s="48"/>
      <c r="DM96" s="48"/>
      <c r="DN96" s="48"/>
      <c r="DO96" s="48"/>
      <c r="DP96" s="48"/>
      <c r="DQ96" s="48"/>
      <c r="DR96" s="48"/>
      <c r="DS96" s="48"/>
      <c r="DT96" s="48"/>
      <c r="DU96" s="48"/>
      <c r="DV96" s="48"/>
      <c r="DW96" s="48"/>
      <c r="DX96" s="48"/>
      <c r="DY96" s="48"/>
      <c r="DZ96" s="48"/>
      <c r="EA96" s="48"/>
      <c r="EB96" s="48"/>
      <c r="EC96" s="48"/>
      <c r="ED96" s="48"/>
      <c r="EE96" s="48"/>
      <c r="EF96" s="48"/>
      <c r="EG96" s="48"/>
      <c r="EH96" s="48"/>
      <c r="EI96" s="48"/>
      <c r="EJ96" s="48"/>
      <c r="EK96" s="48"/>
      <c r="EL96" s="48"/>
      <c r="EM96" s="48"/>
      <c r="EN96" s="48"/>
      <c r="EO96" s="48"/>
      <c r="EP96" s="48"/>
      <c r="EQ96" s="48"/>
      <c r="ER96" s="48"/>
      <c r="ES96" s="48"/>
      <c r="ET96" s="48"/>
      <c r="EU96" s="48"/>
      <c r="EV96" s="48"/>
      <c r="EW96" s="48"/>
      <c r="EX96" s="48"/>
      <c r="EY96" s="48"/>
      <c r="EZ96" s="48"/>
      <c r="FA96" s="48"/>
      <c r="FB96" s="48"/>
      <c r="FC96" s="48"/>
      <c r="FD96" s="48"/>
      <c r="FE96" s="48"/>
    </row>
    <row r="97" spans="1:161" s="98" customFormat="1" ht="11.1" hidden="1" customHeight="1" x14ac:dyDescent="0.2">
      <c r="A97" s="138"/>
      <c r="B97" s="138"/>
      <c r="C97" s="93"/>
      <c r="D97" s="93"/>
      <c r="E97" s="100"/>
      <c r="F97" s="102"/>
      <c r="G97" s="312"/>
      <c r="H97" s="312"/>
      <c r="I97" s="307"/>
      <c r="J97" s="307"/>
      <c r="K97" s="307"/>
      <c r="L97" s="307"/>
      <c r="M97" s="307"/>
      <c r="N97" s="307"/>
      <c r="O97" s="307"/>
      <c r="P97" s="307"/>
      <c r="Q97" s="307"/>
      <c r="R97" s="307"/>
      <c r="S97" s="307"/>
      <c r="T97" s="307"/>
      <c r="U97" s="307"/>
      <c r="V97" s="307"/>
      <c r="W97" s="307"/>
      <c r="X97" s="307"/>
      <c r="Y97" s="307"/>
      <c r="Z97" s="307"/>
      <c r="AA97" s="307"/>
      <c r="AB97" s="307"/>
      <c r="AC97" s="307"/>
      <c r="AD97" s="307"/>
      <c r="AE97" s="307"/>
      <c r="AF97" s="307"/>
      <c r="AG97" s="307"/>
      <c r="AH97" s="307"/>
      <c r="AI97" s="307"/>
      <c r="AJ97" s="309"/>
      <c r="AK97" s="309"/>
      <c r="AL97" s="309"/>
      <c r="AM97" s="302" t="s">
        <v>269</v>
      </c>
      <c r="AN97" s="302"/>
      <c r="AO97" s="302" t="s">
        <v>270</v>
      </c>
      <c r="AP97" s="302"/>
      <c r="AQ97" s="302" t="str">
        <f>AM97</f>
        <v xml:space="preserve"> Sp*</v>
      </c>
      <c r="AR97" s="302"/>
      <c r="AS97" s="302" t="str">
        <f>AO97</f>
        <v>Ac*</v>
      </c>
      <c r="AT97" s="302"/>
      <c r="AU97" s="302" t="str">
        <f>AQ97</f>
        <v xml:space="preserve"> Sp*</v>
      </c>
      <c r="AV97" s="302"/>
      <c r="AW97" s="302" t="str">
        <f>AS97</f>
        <v>Ac*</v>
      </c>
      <c r="AX97" s="302"/>
      <c r="AY97" s="302" t="str">
        <f>AU97</f>
        <v xml:space="preserve"> Sp*</v>
      </c>
      <c r="AZ97" s="302"/>
      <c r="BA97" s="302" t="str">
        <f>AW97</f>
        <v>Ac*</v>
      </c>
      <c r="BB97" s="302"/>
      <c r="BC97" s="302" t="str">
        <f>AY97</f>
        <v xml:space="preserve"> Sp*</v>
      </c>
      <c r="BD97" s="302"/>
      <c r="BE97" s="302" t="str">
        <f>BA97</f>
        <v>Ac*</v>
      </c>
      <c r="BF97" s="302"/>
      <c r="BG97" s="302" t="str">
        <f>BC97</f>
        <v xml:space="preserve"> Sp*</v>
      </c>
      <c r="BH97" s="302"/>
      <c r="BI97" s="302" t="str">
        <f>BE97</f>
        <v>Ac*</v>
      </c>
      <c r="BJ97" s="302"/>
      <c r="BK97" s="302" t="str">
        <f>BG97</f>
        <v xml:space="preserve"> Sp*</v>
      </c>
      <c r="BL97" s="302"/>
      <c r="BM97" s="302" t="str">
        <f>BI97</f>
        <v>Ac*</v>
      </c>
      <c r="BN97" s="302"/>
      <c r="BO97" s="302" t="str">
        <f>BK97</f>
        <v xml:space="preserve"> Sp*</v>
      </c>
      <c r="BP97" s="302"/>
      <c r="BQ97" s="302" t="str">
        <f>BM97</f>
        <v>Ac*</v>
      </c>
      <c r="BR97" s="302"/>
      <c r="BS97" s="35"/>
      <c r="BT97" s="35"/>
      <c r="BU97" s="44"/>
      <c r="BV97" s="48"/>
      <c r="BW97" s="48"/>
      <c r="BX97" s="48"/>
      <c r="BY97" s="48"/>
      <c r="BZ97" s="48"/>
      <c r="CA97" s="48"/>
      <c r="CB97" s="48"/>
      <c r="CC97" s="48"/>
      <c r="CD97" s="48"/>
      <c r="CE97" s="48"/>
      <c r="CF97" s="48"/>
      <c r="CG97" s="48"/>
      <c r="CH97" s="48"/>
      <c r="CI97" s="48"/>
      <c r="CJ97" s="48"/>
      <c r="CK97" s="48"/>
      <c r="CL97" s="48"/>
      <c r="CM97" s="48"/>
      <c r="CN97" s="48"/>
      <c r="CO97" s="48"/>
      <c r="CP97" s="48"/>
      <c r="CQ97" s="48"/>
      <c r="CR97" s="48"/>
      <c r="CS97" s="48"/>
      <c r="CT97" s="48"/>
      <c r="CU97" s="48"/>
      <c r="CV97" s="48"/>
      <c r="CW97" s="48"/>
      <c r="CX97" s="48"/>
      <c r="CY97" s="48"/>
      <c r="CZ97" s="48"/>
      <c r="DA97" s="48"/>
      <c r="DB97" s="48"/>
      <c r="DC97" s="48"/>
      <c r="DD97" s="48"/>
      <c r="DE97" s="48"/>
      <c r="DF97" s="48"/>
      <c r="DG97" s="48"/>
      <c r="DH97" s="48"/>
      <c r="DI97" s="48"/>
      <c r="DJ97" s="48"/>
      <c r="DK97" s="48"/>
      <c r="DL97" s="48"/>
      <c r="DM97" s="48"/>
      <c r="DN97" s="48"/>
      <c r="DO97" s="48"/>
      <c r="DP97" s="48"/>
      <c r="DQ97" s="48"/>
      <c r="DR97" s="48"/>
      <c r="DS97" s="48"/>
      <c r="DT97" s="48"/>
      <c r="DU97" s="48"/>
      <c r="DV97" s="48"/>
      <c r="DW97" s="48"/>
      <c r="DX97" s="48"/>
      <c r="DY97" s="48"/>
      <c r="DZ97" s="48"/>
      <c r="EA97" s="48"/>
      <c r="EB97" s="48"/>
      <c r="EC97" s="48"/>
      <c r="ED97" s="48"/>
      <c r="EE97" s="48"/>
      <c r="EF97" s="48"/>
      <c r="EG97" s="48"/>
      <c r="EH97" s="48"/>
      <c r="EI97" s="48"/>
      <c r="EJ97" s="48"/>
      <c r="EK97" s="48"/>
      <c r="EL97" s="48"/>
      <c r="EM97" s="48"/>
      <c r="EN97" s="48"/>
      <c r="EO97" s="48"/>
      <c r="EP97" s="48"/>
      <c r="EQ97" s="48"/>
      <c r="ER97" s="48"/>
      <c r="ES97" s="48"/>
      <c r="ET97" s="48"/>
      <c r="EU97" s="48"/>
      <c r="EV97" s="48"/>
      <c r="EW97" s="48"/>
      <c r="EX97" s="48"/>
      <c r="EY97" s="48"/>
      <c r="EZ97" s="48"/>
      <c r="FA97" s="48"/>
      <c r="FB97" s="48"/>
      <c r="FC97" s="48"/>
      <c r="FD97" s="48"/>
      <c r="FE97" s="48"/>
    </row>
    <row r="98" spans="1:161" s="98" customFormat="1" ht="11.1" hidden="1" customHeight="1" x14ac:dyDescent="0.2">
      <c r="A98" s="138"/>
      <c r="B98" s="138"/>
      <c r="C98" s="93"/>
      <c r="D98" s="93"/>
      <c r="E98" s="100"/>
      <c r="G98" s="312"/>
      <c r="H98" s="312"/>
      <c r="I98" s="307"/>
      <c r="J98" s="307"/>
      <c r="K98" s="307"/>
      <c r="L98" s="307"/>
      <c r="M98" s="307"/>
      <c r="N98" s="307"/>
      <c r="O98" s="307"/>
      <c r="P98" s="307"/>
      <c r="Q98" s="307"/>
      <c r="R98" s="307"/>
      <c r="S98" s="307"/>
      <c r="T98" s="307"/>
      <c r="U98" s="307"/>
      <c r="V98" s="307"/>
      <c r="W98" s="307"/>
      <c r="X98" s="307"/>
      <c r="Y98" s="307"/>
      <c r="Z98" s="304" t="s">
        <v>51</v>
      </c>
      <c r="AA98" s="304"/>
      <c r="AB98" s="304"/>
      <c r="AC98" s="304"/>
      <c r="AD98" s="304"/>
      <c r="AE98" s="304"/>
      <c r="AF98" s="304"/>
      <c r="AG98" s="305" t="s">
        <v>35</v>
      </c>
      <c r="AH98" s="305"/>
      <c r="AI98" s="305"/>
      <c r="AJ98" s="305" t="s">
        <v>35</v>
      </c>
      <c r="AK98" s="305"/>
      <c r="AL98" s="305"/>
      <c r="AM98" s="305" t="s">
        <v>35</v>
      </c>
      <c r="AN98" s="305"/>
      <c r="AO98" s="305" t="s">
        <v>35</v>
      </c>
      <c r="AP98" s="305"/>
      <c r="AQ98" s="301" t="str">
        <f>AM98</f>
        <v xml:space="preserve"> </v>
      </c>
      <c r="AR98" s="302"/>
      <c r="AS98" s="301" t="str">
        <f>AO98</f>
        <v xml:space="preserve"> </v>
      </c>
      <c r="AT98" s="302"/>
      <c r="AU98" s="301" t="str">
        <f>AQ98</f>
        <v xml:space="preserve"> </v>
      </c>
      <c r="AV98" s="302"/>
      <c r="AW98" s="301" t="str">
        <f>AS98</f>
        <v xml:space="preserve"> </v>
      </c>
      <c r="AX98" s="302"/>
      <c r="AY98" s="301" t="str">
        <f>AU98</f>
        <v xml:space="preserve"> </v>
      </c>
      <c r="AZ98" s="302"/>
      <c r="BA98" s="301" t="str">
        <f>AW98</f>
        <v xml:space="preserve"> </v>
      </c>
      <c r="BB98" s="302"/>
      <c r="BC98" s="301" t="str">
        <f>AY98</f>
        <v xml:space="preserve"> </v>
      </c>
      <c r="BD98" s="302"/>
      <c r="BE98" s="301" t="str">
        <f>BA98</f>
        <v xml:space="preserve"> </v>
      </c>
      <c r="BF98" s="302"/>
      <c r="BG98" s="301" t="str">
        <f>BC98</f>
        <v xml:space="preserve"> </v>
      </c>
      <c r="BH98" s="302"/>
      <c r="BI98" s="301" t="str">
        <f>BE98</f>
        <v xml:space="preserve"> </v>
      </c>
      <c r="BJ98" s="302"/>
      <c r="BK98" s="301" t="str">
        <f>BG98</f>
        <v xml:space="preserve"> </v>
      </c>
      <c r="BL98" s="302"/>
      <c r="BM98" s="301" t="str">
        <f>BI98</f>
        <v xml:space="preserve"> </v>
      </c>
      <c r="BN98" s="302"/>
      <c r="BO98" s="301" t="str">
        <f>BK98</f>
        <v xml:space="preserve"> </v>
      </c>
      <c r="BP98" s="302"/>
      <c r="BQ98" s="301" t="str">
        <f>BM98</f>
        <v xml:space="preserve"> </v>
      </c>
      <c r="BR98" s="302"/>
      <c r="BS98" s="103"/>
      <c r="BU98" s="44"/>
      <c r="BV98" s="48"/>
      <c r="BW98" s="48"/>
      <c r="BX98" s="48"/>
      <c r="CN98" s="48"/>
      <c r="CO98" s="48"/>
      <c r="CP98" s="48"/>
      <c r="CQ98" s="48"/>
      <c r="CR98" s="48"/>
      <c r="CS98" s="48"/>
      <c r="CT98" s="48"/>
      <c r="CU98" s="48"/>
      <c r="CV98" s="48"/>
      <c r="CW98" s="48"/>
      <c r="CX98" s="48"/>
      <c r="CY98" s="48"/>
      <c r="CZ98" s="48"/>
      <c r="DA98" s="48"/>
      <c r="DB98" s="48"/>
      <c r="DC98" s="48"/>
      <c r="DD98" s="48"/>
      <c r="DE98" s="48"/>
      <c r="DF98" s="48"/>
      <c r="DG98" s="48"/>
      <c r="DH98" s="48"/>
      <c r="DI98" s="48"/>
      <c r="DJ98" s="48"/>
      <c r="DK98" s="48"/>
      <c r="DL98" s="48"/>
      <c r="DM98" s="48"/>
      <c r="DN98" s="48"/>
      <c r="DO98" s="48"/>
      <c r="DP98" s="48"/>
      <c r="DQ98" s="48"/>
      <c r="DR98" s="48"/>
      <c r="DS98" s="48"/>
      <c r="DT98" s="48"/>
      <c r="DU98" s="48"/>
      <c r="DV98" s="48"/>
      <c r="DW98" s="48"/>
      <c r="DX98" s="48"/>
      <c r="DY98" s="48"/>
      <c r="DZ98" s="48"/>
      <c r="EA98" s="48"/>
      <c r="EB98" s="48"/>
      <c r="EC98" s="48"/>
      <c r="ED98" s="48"/>
      <c r="EE98" s="48"/>
      <c r="EF98" s="48"/>
      <c r="EG98" s="48"/>
      <c r="EH98" s="48"/>
      <c r="EI98" s="48"/>
      <c r="EJ98" s="48"/>
      <c r="EK98" s="48"/>
      <c r="EL98" s="48"/>
      <c r="EM98" s="48"/>
      <c r="EN98" s="48"/>
      <c r="EO98" s="48"/>
      <c r="EP98" s="48"/>
      <c r="EQ98" s="48"/>
      <c r="ER98" s="48"/>
      <c r="ES98" s="48"/>
      <c r="ET98" s="48"/>
      <c r="EU98" s="48"/>
      <c r="EV98" s="48"/>
      <c r="EW98" s="48"/>
      <c r="EX98" s="48"/>
      <c r="EY98" s="48"/>
      <c r="EZ98" s="48"/>
      <c r="FA98" s="48"/>
      <c r="FB98" s="48"/>
      <c r="FC98" s="48"/>
      <c r="FD98" s="48"/>
      <c r="FE98" s="48"/>
    </row>
    <row r="99" spans="1:161" s="48" customFormat="1" ht="11.1" hidden="1" customHeight="1" x14ac:dyDescent="0.2">
      <c r="A99" s="97"/>
      <c r="B99" s="139" t="s">
        <v>545</v>
      </c>
      <c r="C99" s="303"/>
      <c r="D99" s="303"/>
      <c r="E99" s="96"/>
      <c r="G99" s="252" t="s">
        <v>508</v>
      </c>
      <c r="H99" s="252"/>
      <c r="I99" s="271" t="s">
        <v>271</v>
      </c>
      <c r="J99" s="179"/>
      <c r="K99" s="179"/>
      <c r="L99" s="179"/>
      <c r="M99" s="179"/>
      <c r="N99" s="179"/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79"/>
      <c r="Z99" s="272">
        <f>Proposta!AK176</f>
        <v>0</v>
      </c>
      <c r="AA99" s="272"/>
      <c r="AB99" s="272"/>
      <c r="AC99" s="272"/>
      <c r="AD99" s="272"/>
      <c r="AE99" s="272"/>
      <c r="AF99" s="272"/>
      <c r="AG99" s="171">
        <f>Proposta!$AR$116</f>
        <v>2.4194</v>
      </c>
      <c r="AH99" s="171"/>
      <c r="AI99" s="171"/>
      <c r="AJ99" s="171">
        <f>BQ59</f>
        <v>0</v>
      </c>
      <c r="AK99" s="171"/>
      <c r="AL99" s="171"/>
      <c r="AM99" s="172"/>
      <c r="AN99" s="173"/>
      <c r="AO99" s="171">
        <f t="shared" ref="AO99:AO118" si="8">BQ59+AM99</f>
        <v>0</v>
      </c>
      <c r="AP99" s="171"/>
      <c r="AQ99" s="172"/>
      <c r="AR99" s="173"/>
      <c r="AS99" s="171">
        <f>IF(SUM(AQ$99:AR$118)&gt;0,AO99+AQ99,0)</f>
        <v>0</v>
      </c>
      <c r="AT99" s="171"/>
      <c r="AU99" s="172"/>
      <c r="AV99" s="173"/>
      <c r="AW99" s="171">
        <f>IF(SUM(AU$99:AV$118)&gt;0,AS99+AU99,0)</f>
        <v>0</v>
      </c>
      <c r="AX99" s="171"/>
      <c r="AY99" s="172"/>
      <c r="AZ99" s="173"/>
      <c r="BA99" s="171">
        <f>IF(SUM(AY$99:AZ$118)&gt;0,AW99+AY99,0)</f>
        <v>0</v>
      </c>
      <c r="BB99" s="171"/>
      <c r="BC99" s="172"/>
      <c r="BD99" s="173"/>
      <c r="BE99" s="171">
        <f>IF(SUM(BC$99:BD$118)&gt;0,BA99+BC99,0)</f>
        <v>0</v>
      </c>
      <c r="BF99" s="171"/>
      <c r="BG99" s="172"/>
      <c r="BH99" s="173"/>
      <c r="BI99" s="171">
        <f>IF(SUM(BG$99:BH$118)&gt;0,BE99+BG99,0)</f>
        <v>0</v>
      </c>
      <c r="BJ99" s="171"/>
      <c r="BK99" s="172"/>
      <c r="BL99" s="173"/>
      <c r="BM99" s="171">
        <f>IF(SUM(BK$99:BL$118)&gt;0,BI99+BK99,0)</f>
        <v>0</v>
      </c>
      <c r="BN99" s="171"/>
      <c r="BO99" s="172"/>
      <c r="BP99" s="173"/>
      <c r="BQ99" s="171">
        <f>IF(SUM(BO$99:BP$118)&gt;0,BM99+BO99,0)</f>
        <v>0</v>
      </c>
      <c r="BR99" s="171"/>
    </row>
    <row r="100" spans="1:161" s="48" customFormat="1" ht="11.1" hidden="1" customHeight="1" x14ac:dyDescent="0.2">
      <c r="A100" s="96"/>
      <c r="B100" s="139"/>
      <c r="C100" s="303"/>
      <c r="D100" s="303"/>
      <c r="E100" s="96"/>
      <c r="G100" s="252" t="s">
        <v>512</v>
      </c>
      <c r="H100" s="252"/>
      <c r="I100" s="271" t="s">
        <v>272</v>
      </c>
      <c r="J100" s="179"/>
      <c r="K100" s="179"/>
      <c r="L100" s="179"/>
      <c r="M100" s="179"/>
      <c r="N100" s="179"/>
      <c r="O100" s="179"/>
      <c r="P100" s="179"/>
      <c r="Q100" s="179"/>
      <c r="R100" s="179"/>
      <c r="S100" s="179"/>
      <c r="T100" s="179"/>
      <c r="U100" s="179"/>
      <c r="V100" s="179"/>
      <c r="W100" s="179"/>
      <c r="X100" s="179"/>
      <c r="Y100" s="179"/>
      <c r="Z100" s="272">
        <f>Proposta!$AK$118</f>
        <v>3809.8874000000001</v>
      </c>
      <c r="AA100" s="272"/>
      <c r="AB100" s="272"/>
      <c r="AC100" s="272"/>
      <c r="AD100" s="272"/>
      <c r="AE100" s="272"/>
      <c r="AF100" s="272"/>
      <c r="AG100" s="171">
        <f>Proposta!$AR$118</f>
        <v>6.1449999999999996</v>
      </c>
      <c r="AH100" s="171"/>
      <c r="AI100" s="171"/>
      <c r="AJ100" s="171">
        <f t="shared" ref="AJ100:AJ118" si="9">BQ60</f>
        <v>0</v>
      </c>
      <c r="AK100" s="171"/>
      <c r="AL100" s="171"/>
      <c r="AM100" s="172"/>
      <c r="AN100" s="173"/>
      <c r="AO100" s="171">
        <f t="shared" si="8"/>
        <v>0</v>
      </c>
      <c r="AP100" s="171"/>
      <c r="AQ100" s="172"/>
      <c r="AR100" s="173"/>
      <c r="AS100" s="171">
        <f t="shared" ref="AS100:AS118" si="10">IF(SUM(AQ$99:AR$118)&gt;0,AO100+AQ100,0)</f>
        <v>0</v>
      </c>
      <c r="AT100" s="171"/>
      <c r="AU100" s="172"/>
      <c r="AV100" s="173"/>
      <c r="AW100" s="171">
        <f t="shared" ref="AW100:AW118" si="11">IF(SUM(AU$99:AV$118)&gt;0,AS100+AU100,0)</f>
        <v>0</v>
      </c>
      <c r="AX100" s="171"/>
      <c r="AY100" s="172"/>
      <c r="AZ100" s="173"/>
      <c r="BA100" s="171">
        <f t="shared" ref="BA100:BA118" si="12">IF(SUM(AY$99:AZ$118)&gt;0,AW100+AY100,0)</f>
        <v>0</v>
      </c>
      <c r="BB100" s="171"/>
      <c r="BC100" s="172"/>
      <c r="BD100" s="173"/>
      <c r="BE100" s="171">
        <f t="shared" ref="BE100:BE118" si="13">IF(SUM(BC$99:BD$118)&gt;0,BA100+BC100,0)</f>
        <v>0</v>
      </c>
      <c r="BF100" s="171"/>
      <c r="BG100" s="172"/>
      <c r="BH100" s="173"/>
      <c r="BI100" s="171">
        <f t="shared" ref="BI100:BI118" si="14">IF(SUM(BG$99:BH$118)&gt;0,BE100+BG100,0)</f>
        <v>0</v>
      </c>
      <c r="BJ100" s="171"/>
      <c r="BK100" s="172"/>
      <c r="BL100" s="173"/>
      <c r="BM100" s="171">
        <f t="shared" ref="BM100:BM118" si="15">IF(SUM(BK$99:BL$118)&gt;0,BI100+BK100,0)</f>
        <v>0</v>
      </c>
      <c r="BN100" s="171"/>
      <c r="BO100" s="172"/>
      <c r="BP100" s="173"/>
      <c r="BQ100" s="171">
        <f t="shared" ref="BQ100:BQ118" si="16">IF(SUM(BO$99:BP$118)&gt;0,BM100+BO100,0)</f>
        <v>0</v>
      </c>
      <c r="BR100" s="171"/>
    </row>
    <row r="101" spans="1:161" s="48" customFormat="1" ht="11.1" hidden="1" customHeight="1" x14ac:dyDescent="0.2">
      <c r="A101" s="96"/>
      <c r="B101" s="139"/>
      <c r="C101" s="303"/>
      <c r="D101" s="303"/>
      <c r="E101" s="96"/>
      <c r="G101" s="252" t="s">
        <v>513</v>
      </c>
      <c r="H101" s="252"/>
      <c r="I101" s="271" t="s">
        <v>273</v>
      </c>
      <c r="J101" s="179"/>
      <c r="K101" s="179"/>
      <c r="L101" s="179"/>
      <c r="M101" s="179"/>
      <c r="N101" s="179"/>
      <c r="O101" s="179"/>
      <c r="P101" s="179"/>
      <c r="Q101" s="179"/>
      <c r="R101" s="179"/>
      <c r="S101" s="179"/>
      <c r="T101" s="179"/>
      <c r="U101" s="179"/>
      <c r="V101" s="179"/>
      <c r="W101" s="179"/>
      <c r="X101" s="179"/>
      <c r="Y101" s="179"/>
      <c r="Z101" s="272">
        <f>Proposta!$AK$130</f>
        <v>10181.278</v>
      </c>
      <c r="AA101" s="272"/>
      <c r="AB101" s="272"/>
      <c r="AC101" s="272"/>
      <c r="AD101" s="272"/>
      <c r="AE101" s="272"/>
      <c r="AF101" s="272"/>
      <c r="AG101" s="171">
        <f>Proposta!$AR$130</f>
        <v>16.421399999999998</v>
      </c>
      <c r="AH101" s="171"/>
      <c r="AI101" s="171"/>
      <c r="AJ101" s="171">
        <f t="shared" si="9"/>
        <v>0</v>
      </c>
      <c r="AK101" s="171"/>
      <c r="AL101" s="171"/>
      <c r="AM101" s="172"/>
      <c r="AN101" s="173"/>
      <c r="AO101" s="171">
        <f t="shared" si="8"/>
        <v>0</v>
      </c>
      <c r="AP101" s="171"/>
      <c r="AQ101" s="172"/>
      <c r="AR101" s="173"/>
      <c r="AS101" s="171">
        <f t="shared" si="10"/>
        <v>0</v>
      </c>
      <c r="AT101" s="171"/>
      <c r="AU101" s="172"/>
      <c r="AV101" s="173"/>
      <c r="AW101" s="171">
        <f t="shared" si="11"/>
        <v>0</v>
      </c>
      <c r="AX101" s="171"/>
      <c r="AY101" s="172"/>
      <c r="AZ101" s="173"/>
      <c r="BA101" s="171">
        <f t="shared" si="12"/>
        <v>0</v>
      </c>
      <c r="BB101" s="171"/>
      <c r="BC101" s="172"/>
      <c r="BD101" s="173"/>
      <c r="BE101" s="171">
        <f t="shared" si="13"/>
        <v>0</v>
      </c>
      <c r="BF101" s="171"/>
      <c r="BG101" s="172"/>
      <c r="BH101" s="173"/>
      <c r="BI101" s="171">
        <f t="shared" si="14"/>
        <v>0</v>
      </c>
      <c r="BJ101" s="171"/>
      <c r="BK101" s="172"/>
      <c r="BL101" s="173"/>
      <c r="BM101" s="171">
        <f t="shared" si="15"/>
        <v>0</v>
      </c>
      <c r="BN101" s="171"/>
      <c r="BO101" s="172"/>
      <c r="BP101" s="173"/>
      <c r="BQ101" s="171">
        <f t="shared" si="16"/>
        <v>0</v>
      </c>
      <c r="BR101" s="171"/>
    </row>
    <row r="102" spans="1:161" s="48" customFormat="1" ht="11.1" hidden="1" customHeight="1" x14ac:dyDescent="0.2">
      <c r="A102" s="96"/>
      <c r="B102" s="139"/>
      <c r="C102" s="303"/>
      <c r="D102" s="303"/>
      <c r="E102" s="96"/>
      <c r="G102" s="252" t="s">
        <v>514</v>
      </c>
      <c r="H102" s="252"/>
      <c r="I102" s="271" t="s">
        <v>274</v>
      </c>
      <c r="J102" s="179"/>
      <c r="K102" s="179"/>
      <c r="L102" s="179"/>
      <c r="M102" s="179"/>
      <c r="N102" s="179"/>
      <c r="O102" s="179"/>
      <c r="P102" s="179"/>
      <c r="Q102" s="179"/>
      <c r="R102" s="179"/>
      <c r="S102" s="179"/>
      <c r="T102" s="179"/>
      <c r="U102" s="179"/>
      <c r="V102" s="179"/>
      <c r="W102" s="179"/>
      <c r="X102" s="179"/>
      <c r="Y102" s="179"/>
      <c r="Z102" s="272">
        <f>Proposta!$AK$137</f>
        <v>6485.23</v>
      </c>
      <c r="AA102" s="272"/>
      <c r="AB102" s="272"/>
      <c r="AC102" s="272"/>
      <c r="AD102" s="272"/>
      <c r="AE102" s="272"/>
      <c r="AF102" s="272"/>
      <c r="AG102" s="171">
        <f>Proposta!$AR$137</f>
        <v>10.459999999999999</v>
      </c>
      <c r="AH102" s="171"/>
      <c r="AI102" s="171"/>
      <c r="AJ102" s="171">
        <f t="shared" si="9"/>
        <v>0</v>
      </c>
      <c r="AK102" s="171"/>
      <c r="AL102" s="171"/>
      <c r="AM102" s="172"/>
      <c r="AN102" s="173"/>
      <c r="AO102" s="171">
        <f t="shared" si="8"/>
        <v>0</v>
      </c>
      <c r="AP102" s="171"/>
      <c r="AQ102" s="172"/>
      <c r="AR102" s="173"/>
      <c r="AS102" s="171">
        <f t="shared" si="10"/>
        <v>0</v>
      </c>
      <c r="AT102" s="171"/>
      <c r="AU102" s="172"/>
      <c r="AV102" s="173"/>
      <c r="AW102" s="171">
        <f t="shared" si="11"/>
        <v>0</v>
      </c>
      <c r="AX102" s="171"/>
      <c r="AY102" s="172"/>
      <c r="AZ102" s="173"/>
      <c r="BA102" s="171">
        <f t="shared" si="12"/>
        <v>0</v>
      </c>
      <c r="BB102" s="171"/>
      <c r="BC102" s="172"/>
      <c r="BD102" s="173"/>
      <c r="BE102" s="171">
        <f t="shared" si="13"/>
        <v>0</v>
      </c>
      <c r="BF102" s="171"/>
      <c r="BG102" s="172"/>
      <c r="BH102" s="173"/>
      <c r="BI102" s="171">
        <f t="shared" si="14"/>
        <v>0</v>
      </c>
      <c r="BJ102" s="171"/>
      <c r="BK102" s="172"/>
      <c r="BL102" s="173"/>
      <c r="BM102" s="171">
        <f t="shared" si="15"/>
        <v>0</v>
      </c>
      <c r="BN102" s="171"/>
      <c r="BO102" s="172"/>
      <c r="BP102" s="173"/>
      <c r="BQ102" s="171">
        <f t="shared" si="16"/>
        <v>0</v>
      </c>
      <c r="BR102" s="171"/>
      <c r="CS102" s="70"/>
      <c r="CT102" s="70"/>
      <c r="CU102" s="70"/>
      <c r="CV102" s="70"/>
      <c r="CW102" s="70"/>
      <c r="CX102" s="70"/>
    </row>
    <row r="103" spans="1:161" s="48" customFormat="1" ht="11.1" hidden="1" customHeight="1" x14ac:dyDescent="0.2">
      <c r="A103" s="96"/>
      <c r="B103" s="139"/>
      <c r="C103" s="303"/>
      <c r="D103" s="303"/>
      <c r="E103" s="96"/>
      <c r="G103" s="252" t="s">
        <v>515</v>
      </c>
      <c r="H103" s="252"/>
      <c r="I103" s="271" t="s">
        <v>275</v>
      </c>
      <c r="J103" s="179"/>
      <c r="K103" s="179"/>
      <c r="L103" s="179"/>
      <c r="M103" s="179"/>
      <c r="N103" s="179"/>
      <c r="O103" s="179"/>
      <c r="P103" s="179"/>
      <c r="Q103" s="179"/>
      <c r="R103" s="179"/>
      <c r="S103" s="179"/>
      <c r="T103" s="179"/>
      <c r="U103" s="179"/>
      <c r="V103" s="179"/>
      <c r="W103" s="179"/>
      <c r="X103" s="179"/>
      <c r="Y103" s="179"/>
      <c r="Z103" s="272">
        <f>Proposta!$AK$146</f>
        <v>4079.94</v>
      </c>
      <c r="AA103" s="272"/>
      <c r="AB103" s="272"/>
      <c r="AC103" s="272"/>
      <c r="AD103" s="272"/>
      <c r="AE103" s="272"/>
      <c r="AF103" s="272"/>
      <c r="AG103" s="171">
        <f>Proposta!$AR$146</f>
        <v>6.5805000000000007</v>
      </c>
      <c r="AH103" s="171"/>
      <c r="AI103" s="171"/>
      <c r="AJ103" s="171">
        <f t="shared" si="9"/>
        <v>0</v>
      </c>
      <c r="AK103" s="171"/>
      <c r="AL103" s="171"/>
      <c r="AM103" s="172"/>
      <c r="AN103" s="173"/>
      <c r="AO103" s="171">
        <f t="shared" si="8"/>
        <v>0</v>
      </c>
      <c r="AP103" s="171"/>
      <c r="AQ103" s="172"/>
      <c r="AR103" s="173"/>
      <c r="AS103" s="171">
        <f t="shared" si="10"/>
        <v>0</v>
      </c>
      <c r="AT103" s="171"/>
      <c r="AU103" s="172"/>
      <c r="AV103" s="173"/>
      <c r="AW103" s="171">
        <f t="shared" si="11"/>
        <v>0</v>
      </c>
      <c r="AX103" s="171"/>
      <c r="AY103" s="172"/>
      <c r="AZ103" s="173"/>
      <c r="BA103" s="171">
        <f t="shared" si="12"/>
        <v>0</v>
      </c>
      <c r="BB103" s="171"/>
      <c r="BC103" s="172"/>
      <c r="BD103" s="173"/>
      <c r="BE103" s="171">
        <f t="shared" si="13"/>
        <v>0</v>
      </c>
      <c r="BF103" s="171"/>
      <c r="BG103" s="172"/>
      <c r="BH103" s="173"/>
      <c r="BI103" s="171">
        <f t="shared" si="14"/>
        <v>0</v>
      </c>
      <c r="BJ103" s="171"/>
      <c r="BK103" s="172"/>
      <c r="BL103" s="173"/>
      <c r="BM103" s="171">
        <f t="shared" si="15"/>
        <v>0</v>
      </c>
      <c r="BN103" s="171"/>
      <c r="BO103" s="172"/>
      <c r="BP103" s="173"/>
      <c r="BQ103" s="171">
        <f t="shared" si="16"/>
        <v>0</v>
      </c>
      <c r="BR103" s="171"/>
      <c r="CS103" s="70"/>
      <c r="CT103" s="70"/>
      <c r="CU103" s="70"/>
      <c r="CV103" s="70"/>
      <c r="CW103" s="70"/>
      <c r="CX103" s="70"/>
    </row>
    <row r="104" spans="1:161" s="48" customFormat="1" ht="11.1" hidden="1" customHeight="1" x14ac:dyDescent="0.2">
      <c r="A104" s="96"/>
      <c r="B104" s="139"/>
      <c r="C104" s="303"/>
      <c r="D104" s="303"/>
      <c r="E104" s="96"/>
      <c r="G104" s="252" t="s">
        <v>516</v>
      </c>
      <c r="H104" s="252"/>
      <c r="I104" s="271" t="s">
        <v>276</v>
      </c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79"/>
      <c r="Z104" s="272">
        <f>Proposta!$AK$156</f>
        <v>1417.114</v>
      </c>
      <c r="AA104" s="272"/>
      <c r="AB104" s="272"/>
      <c r="AC104" s="272"/>
      <c r="AD104" s="272"/>
      <c r="AE104" s="272"/>
      <c r="AF104" s="272"/>
      <c r="AG104" s="171">
        <f>Proposta!$AR$156</f>
        <v>2.2856999999999998</v>
      </c>
      <c r="AH104" s="171"/>
      <c r="AI104" s="171"/>
      <c r="AJ104" s="171">
        <f t="shared" si="9"/>
        <v>0</v>
      </c>
      <c r="AK104" s="171"/>
      <c r="AL104" s="171"/>
      <c r="AM104" s="172"/>
      <c r="AN104" s="173"/>
      <c r="AO104" s="171">
        <f t="shared" si="8"/>
        <v>0</v>
      </c>
      <c r="AP104" s="171"/>
      <c r="AQ104" s="172"/>
      <c r="AR104" s="173"/>
      <c r="AS104" s="171">
        <f t="shared" si="10"/>
        <v>0</v>
      </c>
      <c r="AT104" s="171"/>
      <c r="AU104" s="172"/>
      <c r="AV104" s="173"/>
      <c r="AW104" s="171">
        <f t="shared" si="11"/>
        <v>0</v>
      </c>
      <c r="AX104" s="171"/>
      <c r="AY104" s="172"/>
      <c r="AZ104" s="173"/>
      <c r="BA104" s="171">
        <f t="shared" si="12"/>
        <v>0</v>
      </c>
      <c r="BB104" s="171"/>
      <c r="BC104" s="172"/>
      <c r="BD104" s="173"/>
      <c r="BE104" s="171">
        <f t="shared" si="13"/>
        <v>0</v>
      </c>
      <c r="BF104" s="171"/>
      <c r="BG104" s="172"/>
      <c r="BH104" s="173"/>
      <c r="BI104" s="171">
        <f t="shared" si="14"/>
        <v>0</v>
      </c>
      <c r="BJ104" s="171"/>
      <c r="BK104" s="172"/>
      <c r="BL104" s="173"/>
      <c r="BM104" s="171">
        <f t="shared" si="15"/>
        <v>0</v>
      </c>
      <c r="BN104" s="171"/>
      <c r="BO104" s="172"/>
      <c r="BP104" s="173"/>
      <c r="BQ104" s="171">
        <f t="shared" si="16"/>
        <v>0</v>
      </c>
      <c r="BR104" s="171"/>
      <c r="CS104" s="70"/>
      <c r="CT104" s="70"/>
      <c r="CU104" s="70"/>
      <c r="CV104" s="70"/>
      <c r="CW104" s="70"/>
      <c r="CX104" s="70"/>
    </row>
    <row r="105" spans="1:161" s="48" customFormat="1" ht="11.1" hidden="1" customHeight="1" x14ac:dyDescent="0.2">
      <c r="A105" s="96"/>
      <c r="B105" s="139"/>
      <c r="C105" s="303"/>
      <c r="D105" s="303"/>
      <c r="E105" s="96"/>
      <c r="G105" s="252" t="s">
        <v>517</v>
      </c>
      <c r="H105" s="252"/>
      <c r="I105" s="271" t="s">
        <v>277</v>
      </c>
      <c r="J105" s="179"/>
      <c r="K105" s="179"/>
      <c r="L105" s="179"/>
      <c r="M105" s="179"/>
      <c r="N105" s="179"/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79"/>
      <c r="Z105" s="272">
        <f>Proposta!$AK$165</f>
        <v>5148.4268893719182</v>
      </c>
      <c r="AA105" s="272"/>
      <c r="AB105" s="272"/>
      <c r="AC105" s="272"/>
      <c r="AD105" s="272"/>
      <c r="AE105" s="272"/>
      <c r="AF105" s="272"/>
      <c r="AG105" s="171">
        <f>Proposta!$AR$165</f>
        <v>8.3039000000000005</v>
      </c>
      <c r="AH105" s="171"/>
      <c r="AI105" s="171"/>
      <c r="AJ105" s="171">
        <f t="shared" si="9"/>
        <v>0</v>
      </c>
      <c r="AK105" s="171"/>
      <c r="AL105" s="171"/>
      <c r="AM105" s="172"/>
      <c r="AN105" s="173"/>
      <c r="AO105" s="171">
        <f t="shared" si="8"/>
        <v>0</v>
      </c>
      <c r="AP105" s="171"/>
      <c r="AQ105" s="172"/>
      <c r="AR105" s="173"/>
      <c r="AS105" s="171">
        <f t="shared" si="10"/>
        <v>0</v>
      </c>
      <c r="AT105" s="171"/>
      <c r="AU105" s="172"/>
      <c r="AV105" s="173"/>
      <c r="AW105" s="171">
        <f t="shared" si="11"/>
        <v>0</v>
      </c>
      <c r="AX105" s="171"/>
      <c r="AY105" s="172"/>
      <c r="AZ105" s="173"/>
      <c r="BA105" s="171">
        <f t="shared" si="12"/>
        <v>0</v>
      </c>
      <c r="BB105" s="171"/>
      <c r="BC105" s="172"/>
      <c r="BD105" s="173"/>
      <c r="BE105" s="171">
        <f t="shared" si="13"/>
        <v>0</v>
      </c>
      <c r="BF105" s="171"/>
      <c r="BG105" s="172"/>
      <c r="BH105" s="173"/>
      <c r="BI105" s="171">
        <f t="shared" si="14"/>
        <v>0</v>
      </c>
      <c r="BJ105" s="171"/>
      <c r="BK105" s="172"/>
      <c r="BL105" s="173"/>
      <c r="BM105" s="171">
        <f t="shared" si="15"/>
        <v>0</v>
      </c>
      <c r="BN105" s="171"/>
      <c r="BO105" s="172"/>
      <c r="BP105" s="173"/>
      <c r="BQ105" s="171">
        <f t="shared" si="16"/>
        <v>0</v>
      </c>
      <c r="BR105" s="171"/>
      <c r="CS105" s="70"/>
      <c r="CT105" s="70"/>
      <c r="CU105" s="70"/>
      <c r="CV105" s="70"/>
      <c r="CW105" s="70"/>
      <c r="CX105" s="70"/>
    </row>
    <row r="106" spans="1:161" s="48" customFormat="1" ht="11.1" hidden="1" customHeight="1" x14ac:dyDescent="0.2">
      <c r="A106" s="96"/>
      <c r="B106" s="139"/>
      <c r="C106" s="303"/>
      <c r="D106" s="303"/>
      <c r="E106" s="96"/>
      <c r="G106" s="252" t="s">
        <v>518</v>
      </c>
      <c r="H106" s="252"/>
      <c r="I106" s="271" t="s">
        <v>278</v>
      </c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272">
        <f>Proposta!$AK$172</f>
        <v>790.17945781742378</v>
      </c>
      <c r="AA106" s="272"/>
      <c r="AB106" s="272"/>
      <c r="AC106" s="272"/>
      <c r="AD106" s="272"/>
      <c r="AE106" s="272"/>
      <c r="AF106" s="272"/>
      <c r="AG106" s="171">
        <f>Proposta!$AR$172</f>
        <v>1.2745</v>
      </c>
      <c r="AH106" s="171"/>
      <c r="AI106" s="171"/>
      <c r="AJ106" s="171">
        <f t="shared" si="9"/>
        <v>0</v>
      </c>
      <c r="AK106" s="171"/>
      <c r="AL106" s="171"/>
      <c r="AM106" s="172"/>
      <c r="AN106" s="173"/>
      <c r="AO106" s="171">
        <f t="shared" si="8"/>
        <v>0</v>
      </c>
      <c r="AP106" s="171"/>
      <c r="AQ106" s="172"/>
      <c r="AR106" s="173"/>
      <c r="AS106" s="171">
        <f t="shared" si="10"/>
        <v>0</v>
      </c>
      <c r="AT106" s="171"/>
      <c r="AU106" s="172"/>
      <c r="AV106" s="173"/>
      <c r="AW106" s="171">
        <f t="shared" si="11"/>
        <v>0</v>
      </c>
      <c r="AX106" s="171"/>
      <c r="AY106" s="172"/>
      <c r="AZ106" s="173"/>
      <c r="BA106" s="171">
        <f t="shared" si="12"/>
        <v>0</v>
      </c>
      <c r="BB106" s="171"/>
      <c r="BC106" s="172"/>
      <c r="BD106" s="173"/>
      <c r="BE106" s="171">
        <f t="shared" si="13"/>
        <v>0</v>
      </c>
      <c r="BF106" s="171"/>
      <c r="BG106" s="172"/>
      <c r="BH106" s="173"/>
      <c r="BI106" s="171">
        <f t="shared" si="14"/>
        <v>0</v>
      </c>
      <c r="BJ106" s="171"/>
      <c r="BK106" s="172"/>
      <c r="BL106" s="173"/>
      <c r="BM106" s="171">
        <f t="shared" si="15"/>
        <v>0</v>
      </c>
      <c r="BN106" s="171"/>
      <c r="BO106" s="172"/>
      <c r="BP106" s="173"/>
      <c r="BQ106" s="171">
        <f t="shared" si="16"/>
        <v>0</v>
      </c>
      <c r="BR106" s="171"/>
      <c r="CS106" s="70"/>
      <c r="CT106" s="70"/>
      <c r="CU106" s="70"/>
      <c r="CV106" s="70"/>
      <c r="CW106" s="70"/>
      <c r="CX106" s="70"/>
    </row>
    <row r="107" spans="1:161" s="48" customFormat="1" ht="11.1" hidden="1" customHeight="1" x14ac:dyDescent="0.2">
      <c r="A107" s="96"/>
      <c r="B107" s="139"/>
      <c r="C107" s="303"/>
      <c r="D107" s="303"/>
      <c r="E107" s="96"/>
      <c r="G107" s="252" t="s">
        <v>519</v>
      </c>
      <c r="H107" s="252"/>
      <c r="I107" s="271" t="s">
        <v>279</v>
      </c>
      <c r="J107" s="179"/>
      <c r="K107" s="179"/>
      <c r="L107" s="179"/>
      <c r="M107" s="179"/>
      <c r="N107" s="179"/>
      <c r="O107" s="179"/>
      <c r="P107" s="179"/>
      <c r="Q107" s="179"/>
      <c r="R107" s="179"/>
      <c r="S107" s="179"/>
      <c r="T107" s="179"/>
      <c r="U107" s="179"/>
      <c r="V107" s="179"/>
      <c r="W107" s="179"/>
      <c r="X107" s="179"/>
      <c r="Y107" s="179"/>
      <c r="Z107" s="272">
        <f>Proposta!$AK$179</f>
        <v>5085.6072000000004</v>
      </c>
      <c r="AA107" s="272"/>
      <c r="AB107" s="272"/>
      <c r="AC107" s="272"/>
      <c r="AD107" s="272"/>
      <c r="AE107" s="272"/>
      <c r="AF107" s="272"/>
      <c r="AG107" s="171">
        <f>Proposta!$AR$179</f>
        <v>8.2026000000000003</v>
      </c>
      <c r="AH107" s="171"/>
      <c r="AI107" s="171"/>
      <c r="AJ107" s="171">
        <f t="shared" si="9"/>
        <v>0</v>
      </c>
      <c r="AK107" s="171"/>
      <c r="AL107" s="171"/>
      <c r="AM107" s="172"/>
      <c r="AN107" s="173"/>
      <c r="AO107" s="171">
        <f t="shared" si="8"/>
        <v>0</v>
      </c>
      <c r="AP107" s="171"/>
      <c r="AQ107" s="172"/>
      <c r="AR107" s="173"/>
      <c r="AS107" s="171">
        <f t="shared" si="10"/>
        <v>0</v>
      </c>
      <c r="AT107" s="171"/>
      <c r="AU107" s="172"/>
      <c r="AV107" s="173"/>
      <c r="AW107" s="171">
        <f t="shared" si="11"/>
        <v>0</v>
      </c>
      <c r="AX107" s="171"/>
      <c r="AY107" s="172"/>
      <c r="AZ107" s="173"/>
      <c r="BA107" s="171">
        <f t="shared" si="12"/>
        <v>0</v>
      </c>
      <c r="BB107" s="171"/>
      <c r="BC107" s="172"/>
      <c r="BD107" s="173"/>
      <c r="BE107" s="171">
        <f t="shared" si="13"/>
        <v>0</v>
      </c>
      <c r="BF107" s="171"/>
      <c r="BG107" s="172"/>
      <c r="BH107" s="173"/>
      <c r="BI107" s="171">
        <f t="shared" si="14"/>
        <v>0</v>
      </c>
      <c r="BJ107" s="171"/>
      <c r="BK107" s="172"/>
      <c r="BL107" s="173"/>
      <c r="BM107" s="171">
        <f t="shared" si="15"/>
        <v>0</v>
      </c>
      <c r="BN107" s="171"/>
      <c r="BO107" s="172"/>
      <c r="BP107" s="173"/>
      <c r="BQ107" s="171">
        <f t="shared" si="16"/>
        <v>0</v>
      </c>
      <c r="BR107" s="171"/>
      <c r="CS107" s="70"/>
      <c r="CT107" s="70"/>
      <c r="CU107" s="70"/>
      <c r="CV107" s="70"/>
      <c r="CW107" s="70"/>
      <c r="CX107" s="70"/>
    </row>
    <row r="108" spans="1:161" s="48" customFormat="1" ht="11.1" hidden="1" customHeight="1" x14ac:dyDescent="0.2">
      <c r="A108" s="96"/>
      <c r="B108" s="139"/>
      <c r="C108" s="303"/>
      <c r="D108" s="303"/>
      <c r="E108" s="96"/>
      <c r="G108" s="252" t="s">
        <v>520</v>
      </c>
      <c r="H108" s="252"/>
      <c r="I108" s="271" t="s">
        <v>280</v>
      </c>
      <c r="J108" s="179"/>
      <c r="K108" s="179"/>
      <c r="L108" s="179"/>
      <c r="M108" s="179"/>
      <c r="N108" s="179"/>
      <c r="O108" s="179"/>
      <c r="P108" s="179"/>
      <c r="Q108" s="179"/>
      <c r="R108" s="179"/>
      <c r="S108" s="179"/>
      <c r="T108" s="179"/>
      <c r="U108" s="179"/>
      <c r="V108" s="179"/>
      <c r="W108" s="179"/>
      <c r="X108" s="179"/>
      <c r="Y108" s="179"/>
      <c r="Z108" s="272">
        <f>Proposta!$AK$190</f>
        <v>1.0000000000000001E-9</v>
      </c>
      <c r="AA108" s="272"/>
      <c r="AB108" s="272"/>
      <c r="AC108" s="272"/>
      <c r="AD108" s="272"/>
      <c r="AE108" s="272"/>
      <c r="AF108" s="272"/>
      <c r="AG108" s="171">
        <f>Proposta!$AR$190</f>
        <v>0</v>
      </c>
      <c r="AH108" s="171"/>
      <c r="AI108" s="171"/>
      <c r="AJ108" s="171">
        <f t="shared" si="9"/>
        <v>0</v>
      </c>
      <c r="AK108" s="171"/>
      <c r="AL108" s="171"/>
      <c r="AM108" s="172"/>
      <c r="AN108" s="173"/>
      <c r="AO108" s="171">
        <f t="shared" si="8"/>
        <v>0</v>
      </c>
      <c r="AP108" s="171"/>
      <c r="AQ108" s="172"/>
      <c r="AR108" s="173"/>
      <c r="AS108" s="171">
        <f t="shared" si="10"/>
        <v>0</v>
      </c>
      <c r="AT108" s="171"/>
      <c r="AU108" s="172"/>
      <c r="AV108" s="173"/>
      <c r="AW108" s="171">
        <f t="shared" si="11"/>
        <v>0</v>
      </c>
      <c r="AX108" s="171"/>
      <c r="AY108" s="172"/>
      <c r="AZ108" s="173"/>
      <c r="BA108" s="171">
        <f t="shared" si="12"/>
        <v>0</v>
      </c>
      <c r="BB108" s="171"/>
      <c r="BC108" s="172"/>
      <c r="BD108" s="173"/>
      <c r="BE108" s="171">
        <f t="shared" si="13"/>
        <v>0</v>
      </c>
      <c r="BF108" s="171"/>
      <c r="BG108" s="172"/>
      <c r="BH108" s="173"/>
      <c r="BI108" s="171">
        <f t="shared" si="14"/>
        <v>0</v>
      </c>
      <c r="BJ108" s="171"/>
      <c r="BK108" s="172"/>
      <c r="BL108" s="173"/>
      <c r="BM108" s="171">
        <f t="shared" si="15"/>
        <v>0</v>
      </c>
      <c r="BN108" s="171"/>
      <c r="BO108" s="172"/>
      <c r="BP108" s="173"/>
      <c r="BQ108" s="171">
        <f t="shared" si="16"/>
        <v>0</v>
      </c>
      <c r="BR108" s="171"/>
      <c r="CS108" s="70"/>
      <c r="CT108" s="70"/>
      <c r="CU108" s="70"/>
      <c r="CV108" s="70"/>
      <c r="CW108" s="70"/>
      <c r="CX108" s="70"/>
    </row>
    <row r="109" spans="1:161" s="48" customFormat="1" ht="11.1" hidden="1" customHeight="1" x14ac:dyDescent="0.2">
      <c r="A109" s="96"/>
      <c r="B109" s="139"/>
      <c r="C109" s="303"/>
      <c r="D109" s="303"/>
      <c r="E109" s="96"/>
      <c r="G109" s="252" t="s">
        <v>521</v>
      </c>
      <c r="H109" s="252"/>
      <c r="I109" s="271" t="s">
        <v>281</v>
      </c>
      <c r="J109" s="179"/>
      <c r="K109" s="179"/>
      <c r="L109" s="179"/>
      <c r="M109" s="179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  <c r="Z109" s="272">
        <f>Proposta!$AK$197</f>
        <v>3089.2799999999997</v>
      </c>
      <c r="AA109" s="272"/>
      <c r="AB109" s="272"/>
      <c r="AC109" s="272"/>
      <c r="AD109" s="272"/>
      <c r="AE109" s="272"/>
      <c r="AF109" s="272"/>
      <c r="AG109" s="171">
        <f>Proposta!$AR$197</f>
        <v>4.9827000000000004</v>
      </c>
      <c r="AH109" s="171"/>
      <c r="AI109" s="171"/>
      <c r="AJ109" s="171">
        <f t="shared" si="9"/>
        <v>0</v>
      </c>
      <c r="AK109" s="171"/>
      <c r="AL109" s="171"/>
      <c r="AM109" s="172"/>
      <c r="AN109" s="173"/>
      <c r="AO109" s="171">
        <f t="shared" si="8"/>
        <v>0</v>
      </c>
      <c r="AP109" s="171"/>
      <c r="AQ109" s="172"/>
      <c r="AR109" s="173"/>
      <c r="AS109" s="171">
        <f t="shared" si="10"/>
        <v>0</v>
      </c>
      <c r="AT109" s="171"/>
      <c r="AU109" s="172"/>
      <c r="AV109" s="173"/>
      <c r="AW109" s="171">
        <f t="shared" si="11"/>
        <v>0</v>
      </c>
      <c r="AX109" s="171"/>
      <c r="AY109" s="172"/>
      <c r="AZ109" s="173"/>
      <c r="BA109" s="171">
        <f t="shared" si="12"/>
        <v>0</v>
      </c>
      <c r="BB109" s="171"/>
      <c r="BC109" s="172"/>
      <c r="BD109" s="173"/>
      <c r="BE109" s="171">
        <f t="shared" si="13"/>
        <v>0</v>
      </c>
      <c r="BF109" s="171"/>
      <c r="BG109" s="172"/>
      <c r="BH109" s="173"/>
      <c r="BI109" s="171">
        <f t="shared" si="14"/>
        <v>0</v>
      </c>
      <c r="BJ109" s="171"/>
      <c r="BK109" s="172"/>
      <c r="BL109" s="173"/>
      <c r="BM109" s="171">
        <f t="shared" si="15"/>
        <v>0</v>
      </c>
      <c r="BN109" s="171"/>
      <c r="BO109" s="172"/>
      <c r="BP109" s="173"/>
      <c r="BQ109" s="171">
        <f t="shared" si="16"/>
        <v>0</v>
      </c>
      <c r="BR109" s="171"/>
      <c r="CS109" s="70"/>
      <c r="CT109" s="70"/>
      <c r="CU109" s="70"/>
      <c r="CV109" s="70"/>
      <c r="CW109" s="70"/>
      <c r="CX109" s="70"/>
    </row>
    <row r="110" spans="1:161" s="48" customFormat="1" ht="11.1" hidden="1" customHeight="1" x14ac:dyDescent="0.2">
      <c r="A110" s="96"/>
      <c r="B110" s="139"/>
      <c r="C110" s="303"/>
      <c r="D110" s="303"/>
      <c r="E110" s="96"/>
      <c r="G110" s="252" t="s">
        <v>522</v>
      </c>
      <c r="H110" s="252"/>
      <c r="I110" s="271" t="s">
        <v>282</v>
      </c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  <c r="Z110" s="272">
        <f>Proposta!$AK$207</f>
        <v>3908.7357207409818</v>
      </c>
      <c r="AA110" s="272"/>
      <c r="AB110" s="272"/>
      <c r="AC110" s="272"/>
      <c r="AD110" s="272"/>
      <c r="AE110" s="272"/>
      <c r="AF110" s="272"/>
      <c r="AG110" s="171">
        <f>Proposta!$AR$207</f>
        <v>6.3044000000000002</v>
      </c>
      <c r="AH110" s="171"/>
      <c r="AI110" s="171"/>
      <c r="AJ110" s="171">
        <f t="shared" si="9"/>
        <v>0</v>
      </c>
      <c r="AK110" s="171"/>
      <c r="AL110" s="171"/>
      <c r="AM110" s="172"/>
      <c r="AN110" s="173"/>
      <c r="AO110" s="171">
        <f t="shared" si="8"/>
        <v>0</v>
      </c>
      <c r="AP110" s="171"/>
      <c r="AQ110" s="172"/>
      <c r="AR110" s="173"/>
      <c r="AS110" s="171">
        <f t="shared" si="10"/>
        <v>0</v>
      </c>
      <c r="AT110" s="171"/>
      <c r="AU110" s="172"/>
      <c r="AV110" s="173"/>
      <c r="AW110" s="171">
        <f t="shared" si="11"/>
        <v>0</v>
      </c>
      <c r="AX110" s="171"/>
      <c r="AY110" s="172"/>
      <c r="AZ110" s="173"/>
      <c r="BA110" s="171">
        <f t="shared" si="12"/>
        <v>0</v>
      </c>
      <c r="BB110" s="171"/>
      <c r="BC110" s="172"/>
      <c r="BD110" s="173"/>
      <c r="BE110" s="171">
        <f t="shared" si="13"/>
        <v>0</v>
      </c>
      <c r="BF110" s="171"/>
      <c r="BG110" s="172"/>
      <c r="BH110" s="173"/>
      <c r="BI110" s="171">
        <f t="shared" si="14"/>
        <v>0</v>
      </c>
      <c r="BJ110" s="171"/>
      <c r="BK110" s="172"/>
      <c r="BL110" s="173"/>
      <c r="BM110" s="171">
        <f t="shared" si="15"/>
        <v>0</v>
      </c>
      <c r="BN110" s="171"/>
      <c r="BO110" s="172"/>
      <c r="BP110" s="173"/>
      <c r="BQ110" s="171">
        <f t="shared" si="16"/>
        <v>0</v>
      </c>
      <c r="BR110" s="171"/>
      <c r="CS110" s="70"/>
      <c r="CT110" s="70"/>
      <c r="CU110" s="70"/>
      <c r="CV110" s="70"/>
      <c r="CW110" s="70"/>
      <c r="CX110" s="70"/>
    </row>
    <row r="111" spans="1:161" s="48" customFormat="1" ht="11.1" hidden="1" customHeight="1" x14ac:dyDescent="0.2">
      <c r="A111" s="96"/>
      <c r="B111" s="139"/>
      <c r="C111" s="303"/>
      <c r="D111" s="303"/>
      <c r="E111" s="96"/>
      <c r="G111" s="252" t="s">
        <v>523</v>
      </c>
      <c r="H111" s="252"/>
      <c r="I111" s="271" t="s">
        <v>283</v>
      </c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272">
        <f>Proposta!$AK$217</f>
        <v>5293.7174999999997</v>
      </c>
      <c r="AA111" s="272"/>
      <c r="AB111" s="272"/>
      <c r="AC111" s="272"/>
      <c r="AD111" s="272"/>
      <c r="AE111" s="272"/>
      <c r="AF111" s="272"/>
      <c r="AG111" s="171">
        <f>Proposta!$AR$217</f>
        <v>8.5382999999999996</v>
      </c>
      <c r="AH111" s="299"/>
      <c r="AI111" s="299"/>
      <c r="AJ111" s="171">
        <f t="shared" si="9"/>
        <v>0</v>
      </c>
      <c r="AK111" s="171"/>
      <c r="AL111" s="171"/>
      <c r="AM111" s="172"/>
      <c r="AN111" s="173"/>
      <c r="AO111" s="171">
        <f t="shared" si="8"/>
        <v>0</v>
      </c>
      <c r="AP111" s="171"/>
      <c r="AQ111" s="172"/>
      <c r="AR111" s="173"/>
      <c r="AS111" s="171">
        <f t="shared" si="10"/>
        <v>0</v>
      </c>
      <c r="AT111" s="171"/>
      <c r="AU111" s="172"/>
      <c r="AV111" s="173"/>
      <c r="AW111" s="171">
        <f t="shared" si="11"/>
        <v>0</v>
      </c>
      <c r="AX111" s="171"/>
      <c r="AY111" s="172"/>
      <c r="AZ111" s="173"/>
      <c r="BA111" s="171">
        <f t="shared" si="12"/>
        <v>0</v>
      </c>
      <c r="BB111" s="171"/>
      <c r="BC111" s="172"/>
      <c r="BD111" s="173"/>
      <c r="BE111" s="171">
        <f t="shared" si="13"/>
        <v>0</v>
      </c>
      <c r="BF111" s="171"/>
      <c r="BG111" s="172"/>
      <c r="BH111" s="173"/>
      <c r="BI111" s="171">
        <f t="shared" si="14"/>
        <v>0</v>
      </c>
      <c r="BJ111" s="171"/>
      <c r="BK111" s="172"/>
      <c r="BL111" s="173"/>
      <c r="BM111" s="171">
        <f t="shared" si="15"/>
        <v>0</v>
      </c>
      <c r="BN111" s="171"/>
      <c r="BO111" s="172"/>
      <c r="BP111" s="173"/>
      <c r="BQ111" s="171">
        <f t="shared" si="16"/>
        <v>0</v>
      </c>
      <c r="BR111" s="171"/>
      <c r="CS111" s="70"/>
      <c r="CT111" s="70"/>
      <c r="CU111" s="70"/>
      <c r="CV111" s="70"/>
      <c r="CW111" s="70"/>
      <c r="CX111" s="70"/>
    </row>
    <row r="112" spans="1:161" s="48" customFormat="1" ht="11.1" hidden="1" customHeight="1" x14ac:dyDescent="0.2">
      <c r="A112" s="96"/>
      <c r="B112" s="139"/>
      <c r="C112" s="303"/>
      <c r="D112" s="303"/>
      <c r="E112" s="96"/>
      <c r="G112" s="252" t="s">
        <v>524</v>
      </c>
      <c r="H112" s="252"/>
      <c r="I112" s="271" t="s">
        <v>284</v>
      </c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272">
        <f>Proposta!$AK$228</f>
        <v>720.19100000000003</v>
      </c>
      <c r="AA112" s="272"/>
      <c r="AB112" s="272"/>
      <c r="AC112" s="272"/>
      <c r="AD112" s="272"/>
      <c r="AE112" s="272"/>
      <c r="AF112" s="272"/>
      <c r="AG112" s="171">
        <f>Proposta!$AR$228</f>
        <v>1.1616</v>
      </c>
      <c r="AH112" s="171"/>
      <c r="AI112" s="171"/>
      <c r="AJ112" s="171">
        <f t="shared" si="9"/>
        <v>0</v>
      </c>
      <c r="AK112" s="171"/>
      <c r="AL112" s="171"/>
      <c r="AM112" s="172"/>
      <c r="AN112" s="173"/>
      <c r="AO112" s="171">
        <f t="shared" si="8"/>
        <v>0</v>
      </c>
      <c r="AP112" s="171"/>
      <c r="AQ112" s="172"/>
      <c r="AR112" s="173"/>
      <c r="AS112" s="171">
        <f t="shared" si="10"/>
        <v>0</v>
      </c>
      <c r="AT112" s="171"/>
      <c r="AU112" s="172"/>
      <c r="AV112" s="173"/>
      <c r="AW112" s="171">
        <f t="shared" si="11"/>
        <v>0</v>
      </c>
      <c r="AX112" s="171"/>
      <c r="AY112" s="172"/>
      <c r="AZ112" s="173"/>
      <c r="BA112" s="171">
        <f t="shared" si="12"/>
        <v>0</v>
      </c>
      <c r="BB112" s="171"/>
      <c r="BC112" s="172"/>
      <c r="BD112" s="173"/>
      <c r="BE112" s="171">
        <f t="shared" si="13"/>
        <v>0</v>
      </c>
      <c r="BF112" s="171"/>
      <c r="BG112" s="172"/>
      <c r="BH112" s="173"/>
      <c r="BI112" s="171">
        <f t="shared" si="14"/>
        <v>0</v>
      </c>
      <c r="BJ112" s="171"/>
      <c r="BK112" s="172"/>
      <c r="BL112" s="173"/>
      <c r="BM112" s="171">
        <f t="shared" si="15"/>
        <v>0</v>
      </c>
      <c r="BN112" s="171"/>
      <c r="BO112" s="172"/>
      <c r="BP112" s="173"/>
      <c r="BQ112" s="171">
        <f t="shared" si="16"/>
        <v>0</v>
      </c>
      <c r="BR112" s="171"/>
      <c r="BV112" s="52"/>
      <c r="BW112" s="52"/>
      <c r="BX112" s="52"/>
      <c r="CN112" s="52"/>
      <c r="CO112" s="52"/>
      <c r="CP112" s="52"/>
      <c r="CQ112" s="52"/>
      <c r="CR112" s="52"/>
      <c r="CS112" s="70"/>
      <c r="CT112" s="70"/>
      <c r="CU112" s="70"/>
      <c r="CV112" s="70"/>
      <c r="CW112" s="70"/>
      <c r="CX112" s="70"/>
      <c r="CY112" s="52"/>
      <c r="CZ112" s="52"/>
      <c r="DA112" s="52"/>
      <c r="DB112" s="52"/>
      <c r="DC112" s="52"/>
      <c r="DD112" s="52"/>
      <c r="DE112" s="52"/>
      <c r="DF112" s="52"/>
      <c r="DG112" s="52"/>
      <c r="DH112" s="52"/>
      <c r="DI112" s="52"/>
      <c r="DJ112" s="52"/>
      <c r="DK112" s="52"/>
      <c r="DL112" s="52"/>
      <c r="DM112" s="52"/>
      <c r="DN112" s="52"/>
      <c r="DO112" s="52"/>
      <c r="DP112" s="52"/>
      <c r="DQ112" s="52"/>
      <c r="DR112" s="52"/>
      <c r="DS112" s="52"/>
      <c r="DT112" s="52"/>
      <c r="DU112" s="52"/>
      <c r="DV112" s="52"/>
      <c r="DW112" s="52"/>
      <c r="DX112" s="52"/>
      <c r="DY112" s="52"/>
      <c r="DZ112" s="52"/>
      <c r="EA112" s="52"/>
      <c r="EB112" s="52"/>
      <c r="EC112" s="52"/>
      <c r="ED112" s="52"/>
      <c r="EE112" s="52"/>
      <c r="EF112" s="52"/>
      <c r="EG112" s="52"/>
      <c r="EH112" s="52"/>
      <c r="EI112" s="52"/>
      <c r="EJ112" s="52"/>
      <c r="EK112" s="52"/>
      <c r="EL112" s="52"/>
      <c r="EM112" s="52"/>
      <c r="EN112" s="52"/>
      <c r="EO112" s="52"/>
      <c r="EP112" s="52"/>
      <c r="EQ112" s="52"/>
      <c r="ER112" s="52"/>
      <c r="ES112" s="52"/>
      <c r="ET112" s="52"/>
      <c r="EU112" s="52"/>
      <c r="EV112" s="52"/>
      <c r="EW112" s="52"/>
      <c r="EX112" s="52"/>
      <c r="EY112" s="52"/>
      <c r="EZ112" s="52"/>
      <c r="FA112" s="52"/>
      <c r="FB112" s="52"/>
      <c r="FC112" s="52"/>
      <c r="FD112" s="52"/>
      <c r="FE112" s="52"/>
    </row>
    <row r="113" spans="1:161" s="48" customFormat="1" ht="11.1" hidden="1" customHeight="1" x14ac:dyDescent="0.2">
      <c r="A113" s="96"/>
      <c r="B113" s="139"/>
      <c r="C113" s="303"/>
      <c r="D113" s="303"/>
      <c r="E113" s="96"/>
      <c r="G113" s="252" t="s">
        <v>525</v>
      </c>
      <c r="H113" s="252"/>
      <c r="I113" s="271" t="s">
        <v>285</v>
      </c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  <c r="Z113" s="272">
        <f>Proposta!$AK$234</f>
        <v>2528.4700000000003</v>
      </c>
      <c r="AA113" s="272"/>
      <c r="AB113" s="272"/>
      <c r="AC113" s="272"/>
      <c r="AD113" s="272"/>
      <c r="AE113" s="272"/>
      <c r="AF113" s="272"/>
      <c r="AG113" s="171">
        <f>Proposta!$AR$234</f>
        <v>4.0781999999999998</v>
      </c>
      <c r="AH113" s="171"/>
      <c r="AI113" s="171"/>
      <c r="AJ113" s="171">
        <f t="shared" si="9"/>
        <v>0</v>
      </c>
      <c r="AK113" s="171"/>
      <c r="AL113" s="171"/>
      <c r="AM113" s="172"/>
      <c r="AN113" s="173"/>
      <c r="AO113" s="171">
        <f t="shared" si="8"/>
        <v>0</v>
      </c>
      <c r="AP113" s="171"/>
      <c r="AQ113" s="172"/>
      <c r="AR113" s="173"/>
      <c r="AS113" s="171">
        <f t="shared" si="10"/>
        <v>0</v>
      </c>
      <c r="AT113" s="171"/>
      <c r="AU113" s="172"/>
      <c r="AV113" s="173"/>
      <c r="AW113" s="171">
        <f t="shared" si="11"/>
        <v>0</v>
      </c>
      <c r="AX113" s="171"/>
      <c r="AY113" s="172"/>
      <c r="AZ113" s="173"/>
      <c r="BA113" s="171">
        <f t="shared" si="12"/>
        <v>0</v>
      </c>
      <c r="BB113" s="171"/>
      <c r="BC113" s="172"/>
      <c r="BD113" s="173"/>
      <c r="BE113" s="171">
        <f t="shared" si="13"/>
        <v>0</v>
      </c>
      <c r="BF113" s="171"/>
      <c r="BG113" s="172"/>
      <c r="BH113" s="173"/>
      <c r="BI113" s="171">
        <f t="shared" si="14"/>
        <v>0</v>
      </c>
      <c r="BJ113" s="171"/>
      <c r="BK113" s="172"/>
      <c r="BL113" s="173"/>
      <c r="BM113" s="171">
        <f t="shared" si="15"/>
        <v>0</v>
      </c>
      <c r="BN113" s="171"/>
      <c r="BO113" s="172"/>
      <c r="BP113" s="173"/>
      <c r="BQ113" s="171">
        <f t="shared" si="16"/>
        <v>0</v>
      </c>
      <c r="BR113" s="171"/>
      <c r="CS113" s="70"/>
      <c r="CT113" s="70"/>
      <c r="CU113" s="70"/>
      <c r="CV113" s="70"/>
      <c r="CW113" s="70"/>
      <c r="CX113" s="70"/>
    </row>
    <row r="114" spans="1:161" s="48" customFormat="1" ht="11.1" hidden="1" customHeight="1" x14ac:dyDescent="0.2">
      <c r="A114" s="96"/>
      <c r="B114" s="139"/>
      <c r="C114" s="303"/>
      <c r="D114" s="303"/>
      <c r="E114" s="96"/>
      <c r="G114" s="252" t="s">
        <v>526</v>
      </c>
      <c r="H114" s="252"/>
      <c r="I114" s="271" t="s">
        <v>286</v>
      </c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272">
        <f>Proposta!$AK$245</f>
        <v>2324.59</v>
      </c>
      <c r="AA114" s="272"/>
      <c r="AB114" s="272"/>
      <c r="AC114" s="272"/>
      <c r="AD114" s="272"/>
      <c r="AE114" s="272"/>
      <c r="AF114" s="272"/>
      <c r="AG114" s="171">
        <f>Proposta!$AR$245</f>
        <v>3.7492999999999999</v>
      </c>
      <c r="AH114" s="171"/>
      <c r="AI114" s="171"/>
      <c r="AJ114" s="171">
        <f t="shared" si="9"/>
        <v>0</v>
      </c>
      <c r="AK114" s="171"/>
      <c r="AL114" s="171"/>
      <c r="AM114" s="172"/>
      <c r="AN114" s="173"/>
      <c r="AO114" s="171">
        <f t="shared" si="8"/>
        <v>0</v>
      </c>
      <c r="AP114" s="171"/>
      <c r="AQ114" s="172"/>
      <c r="AR114" s="173"/>
      <c r="AS114" s="171">
        <f t="shared" si="10"/>
        <v>0</v>
      </c>
      <c r="AT114" s="171"/>
      <c r="AU114" s="172"/>
      <c r="AV114" s="173"/>
      <c r="AW114" s="171">
        <f t="shared" si="11"/>
        <v>0</v>
      </c>
      <c r="AX114" s="171"/>
      <c r="AY114" s="172"/>
      <c r="AZ114" s="173"/>
      <c r="BA114" s="171">
        <f t="shared" si="12"/>
        <v>0</v>
      </c>
      <c r="BB114" s="171"/>
      <c r="BC114" s="172"/>
      <c r="BD114" s="173"/>
      <c r="BE114" s="171">
        <f t="shared" si="13"/>
        <v>0</v>
      </c>
      <c r="BF114" s="171"/>
      <c r="BG114" s="172"/>
      <c r="BH114" s="173"/>
      <c r="BI114" s="171">
        <f t="shared" si="14"/>
        <v>0</v>
      </c>
      <c r="BJ114" s="171"/>
      <c r="BK114" s="172"/>
      <c r="BL114" s="173"/>
      <c r="BM114" s="171">
        <f t="shared" si="15"/>
        <v>0</v>
      </c>
      <c r="BN114" s="171"/>
      <c r="BO114" s="172"/>
      <c r="BP114" s="173"/>
      <c r="BQ114" s="171">
        <f t="shared" si="16"/>
        <v>0</v>
      </c>
      <c r="BR114" s="171"/>
      <c r="CS114" s="70"/>
      <c r="CT114" s="70"/>
      <c r="CU114" s="70"/>
      <c r="CV114" s="70"/>
      <c r="CW114" s="70"/>
      <c r="CX114" s="70"/>
    </row>
    <row r="115" spans="1:161" s="48" customFormat="1" ht="11.1" hidden="1" customHeight="1" x14ac:dyDescent="0.2">
      <c r="A115" s="96"/>
      <c r="B115" s="139"/>
      <c r="C115" s="303"/>
      <c r="D115" s="303"/>
      <c r="E115" s="96"/>
      <c r="G115" s="252" t="s">
        <v>527</v>
      </c>
      <c r="H115" s="252"/>
      <c r="I115" s="271" t="s">
        <v>287</v>
      </c>
      <c r="J115" s="179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272">
        <f>Proposta!$AK$254</f>
        <v>2321.21</v>
      </c>
      <c r="AA115" s="272"/>
      <c r="AB115" s="272"/>
      <c r="AC115" s="272"/>
      <c r="AD115" s="272"/>
      <c r="AE115" s="272"/>
      <c r="AF115" s="272"/>
      <c r="AG115" s="171">
        <f>Proposta!$AR$254</f>
        <v>3.7439</v>
      </c>
      <c r="AH115" s="171"/>
      <c r="AI115" s="171"/>
      <c r="AJ115" s="171">
        <f t="shared" si="9"/>
        <v>0</v>
      </c>
      <c r="AK115" s="171"/>
      <c r="AL115" s="171"/>
      <c r="AM115" s="172"/>
      <c r="AN115" s="173"/>
      <c r="AO115" s="171">
        <f t="shared" si="8"/>
        <v>0</v>
      </c>
      <c r="AP115" s="171"/>
      <c r="AQ115" s="172"/>
      <c r="AR115" s="173"/>
      <c r="AS115" s="171">
        <f t="shared" si="10"/>
        <v>0</v>
      </c>
      <c r="AT115" s="171"/>
      <c r="AU115" s="172"/>
      <c r="AV115" s="173"/>
      <c r="AW115" s="171">
        <f t="shared" si="11"/>
        <v>0</v>
      </c>
      <c r="AX115" s="171"/>
      <c r="AY115" s="172"/>
      <c r="AZ115" s="173"/>
      <c r="BA115" s="171">
        <f t="shared" si="12"/>
        <v>0</v>
      </c>
      <c r="BB115" s="171"/>
      <c r="BC115" s="172"/>
      <c r="BD115" s="173"/>
      <c r="BE115" s="171">
        <f t="shared" si="13"/>
        <v>0</v>
      </c>
      <c r="BF115" s="171"/>
      <c r="BG115" s="172"/>
      <c r="BH115" s="173"/>
      <c r="BI115" s="171">
        <f t="shared" si="14"/>
        <v>0</v>
      </c>
      <c r="BJ115" s="171"/>
      <c r="BK115" s="172"/>
      <c r="BL115" s="173"/>
      <c r="BM115" s="171">
        <f t="shared" si="15"/>
        <v>0</v>
      </c>
      <c r="BN115" s="171"/>
      <c r="BO115" s="172"/>
      <c r="BP115" s="173"/>
      <c r="BQ115" s="171">
        <f t="shared" si="16"/>
        <v>0</v>
      </c>
      <c r="BR115" s="171"/>
      <c r="CS115" s="70"/>
      <c r="CT115" s="70"/>
      <c r="CU115" s="70"/>
      <c r="CV115" s="70"/>
      <c r="CW115" s="70"/>
      <c r="CX115" s="70"/>
    </row>
    <row r="116" spans="1:161" s="48" customFormat="1" ht="11.1" hidden="1" customHeight="1" x14ac:dyDescent="0.2">
      <c r="A116" s="96"/>
      <c r="B116" s="139"/>
      <c r="C116" s="303"/>
      <c r="D116" s="303"/>
      <c r="E116" s="96"/>
      <c r="G116" s="252" t="s">
        <v>528</v>
      </c>
      <c r="H116" s="252"/>
      <c r="I116" s="271" t="s">
        <v>288</v>
      </c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272">
        <f>Proposta!$AK$262</f>
        <v>2637.17</v>
      </c>
      <c r="AA116" s="272"/>
      <c r="AB116" s="272"/>
      <c r="AC116" s="272"/>
      <c r="AD116" s="272"/>
      <c r="AE116" s="272"/>
      <c r="AF116" s="272"/>
      <c r="AG116" s="171">
        <f>Proposta!$AR$262</f>
        <v>4.2535000000000007</v>
      </c>
      <c r="AH116" s="171"/>
      <c r="AI116" s="171"/>
      <c r="AJ116" s="171">
        <f t="shared" si="9"/>
        <v>0</v>
      </c>
      <c r="AK116" s="171"/>
      <c r="AL116" s="171"/>
      <c r="AM116" s="172"/>
      <c r="AN116" s="173"/>
      <c r="AO116" s="171">
        <f t="shared" si="8"/>
        <v>0</v>
      </c>
      <c r="AP116" s="171"/>
      <c r="AQ116" s="172"/>
      <c r="AR116" s="173"/>
      <c r="AS116" s="171">
        <f t="shared" si="10"/>
        <v>0</v>
      </c>
      <c r="AT116" s="171"/>
      <c r="AU116" s="172"/>
      <c r="AV116" s="173"/>
      <c r="AW116" s="171">
        <f t="shared" si="11"/>
        <v>0</v>
      </c>
      <c r="AX116" s="171"/>
      <c r="AY116" s="172"/>
      <c r="AZ116" s="173"/>
      <c r="BA116" s="171">
        <f t="shared" si="12"/>
        <v>0</v>
      </c>
      <c r="BB116" s="171"/>
      <c r="BC116" s="172"/>
      <c r="BD116" s="173"/>
      <c r="BE116" s="171">
        <f t="shared" si="13"/>
        <v>0</v>
      </c>
      <c r="BF116" s="171"/>
      <c r="BG116" s="172"/>
      <c r="BH116" s="173"/>
      <c r="BI116" s="171">
        <f t="shared" si="14"/>
        <v>0</v>
      </c>
      <c r="BJ116" s="171"/>
      <c r="BK116" s="172"/>
      <c r="BL116" s="173"/>
      <c r="BM116" s="171">
        <f t="shared" si="15"/>
        <v>0</v>
      </c>
      <c r="BN116" s="171"/>
      <c r="BO116" s="172"/>
      <c r="BP116" s="173"/>
      <c r="BQ116" s="171">
        <f t="shared" si="16"/>
        <v>0</v>
      </c>
      <c r="BR116" s="171"/>
      <c r="CS116" s="70"/>
      <c r="CT116" s="70"/>
      <c r="CU116" s="70"/>
      <c r="CV116" s="70"/>
      <c r="CW116" s="70"/>
      <c r="CX116" s="70"/>
    </row>
    <row r="117" spans="1:161" s="48" customFormat="1" ht="11.1" hidden="1" customHeight="1" x14ac:dyDescent="0.2">
      <c r="A117" s="96"/>
      <c r="B117" s="139"/>
      <c r="C117" s="303"/>
      <c r="D117" s="303"/>
      <c r="E117" s="96"/>
      <c r="G117" s="252" t="s">
        <v>529</v>
      </c>
      <c r="H117" s="252"/>
      <c r="I117" s="271" t="s">
        <v>289</v>
      </c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272">
        <f>Proposta!$AK$271</f>
        <v>678.97</v>
      </c>
      <c r="AA117" s="272"/>
      <c r="AB117" s="272"/>
      <c r="AC117" s="272"/>
      <c r="AD117" s="272"/>
      <c r="AE117" s="272"/>
      <c r="AF117" s="272"/>
      <c r="AG117" s="171">
        <f>Proposta!$AR$271</f>
        <v>1.0951</v>
      </c>
      <c r="AH117" s="171"/>
      <c r="AI117" s="171"/>
      <c r="AJ117" s="171">
        <f t="shared" si="9"/>
        <v>0</v>
      </c>
      <c r="AK117" s="171"/>
      <c r="AL117" s="171"/>
      <c r="AM117" s="172"/>
      <c r="AN117" s="173"/>
      <c r="AO117" s="171">
        <f t="shared" si="8"/>
        <v>0</v>
      </c>
      <c r="AP117" s="171"/>
      <c r="AQ117" s="172"/>
      <c r="AR117" s="173"/>
      <c r="AS117" s="171">
        <f t="shared" si="10"/>
        <v>0</v>
      </c>
      <c r="AT117" s="171"/>
      <c r="AU117" s="172"/>
      <c r="AV117" s="173"/>
      <c r="AW117" s="171">
        <f t="shared" si="11"/>
        <v>0</v>
      </c>
      <c r="AX117" s="171"/>
      <c r="AY117" s="172"/>
      <c r="AZ117" s="173"/>
      <c r="BA117" s="171">
        <f t="shared" si="12"/>
        <v>0</v>
      </c>
      <c r="BB117" s="171"/>
      <c r="BC117" s="172"/>
      <c r="BD117" s="173"/>
      <c r="BE117" s="171">
        <f t="shared" si="13"/>
        <v>0</v>
      </c>
      <c r="BF117" s="171"/>
      <c r="BG117" s="172"/>
      <c r="BH117" s="173"/>
      <c r="BI117" s="171">
        <f t="shared" si="14"/>
        <v>0</v>
      </c>
      <c r="BJ117" s="171"/>
      <c r="BK117" s="172"/>
      <c r="BL117" s="173"/>
      <c r="BM117" s="171">
        <f t="shared" si="15"/>
        <v>0</v>
      </c>
      <c r="BN117" s="171"/>
      <c r="BO117" s="172"/>
      <c r="BP117" s="173"/>
      <c r="BQ117" s="171">
        <f t="shared" si="16"/>
        <v>0</v>
      </c>
      <c r="BR117" s="171"/>
      <c r="BV117" s="35"/>
      <c r="BW117" s="35"/>
      <c r="BX117" s="35"/>
      <c r="CN117" s="35"/>
      <c r="CO117" s="35"/>
      <c r="CP117" s="35"/>
      <c r="CQ117" s="35"/>
      <c r="CR117" s="35"/>
      <c r="CS117" s="70"/>
      <c r="CT117" s="70"/>
      <c r="CU117" s="70"/>
      <c r="CV117" s="70"/>
      <c r="CW117" s="70"/>
      <c r="CX117" s="70"/>
      <c r="CY117" s="35"/>
      <c r="CZ117" s="35"/>
      <c r="DA117" s="35"/>
      <c r="DB117" s="35"/>
      <c r="DC117" s="35"/>
      <c r="DD117" s="35"/>
      <c r="DE117" s="35"/>
      <c r="DF117" s="35"/>
      <c r="DG117" s="35"/>
      <c r="DH117" s="35"/>
      <c r="DI117" s="35"/>
      <c r="DJ117" s="35"/>
      <c r="DK117" s="35"/>
      <c r="DL117" s="35"/>
      <c r="DM117" s="35"/>
      <c r="DN117" s="35"/>
      <c r="DO117" s="35"/>
      <c r="DP117" s="35"/>
      <c r="DQ117" s="35"/>
      <c r="DR117" s="35"/>
      <c r="DS117" s="35"/>
      <c r="DT117" s="35"/>
      <c r="DU117" s="35"/>
      <c r="DV117" s="35"/>
      <c r="DW117" s="35"/>
      <c r="DX117" s="35"/>
      <c r="DY117" s="35"/>
      <c r="DZ117" s="35"/>
      <c r="EA117" s="35"/>
      <c r="EB117" s="35"/>
      <c r="EC117" s="35"/>
      <c r="ED117" s="35"/>
      <c r="EE117" s="35"/>
      <c r="EF117" s="35"/>
      <c r="EG117" s="35"/>
      <c r="EH117" s="35"/>
      <c r="EI117" s="35"/>
      <c r="EJ117" s="35"/>
      <c r="EK117" s="35"/>
      <c r="EL117" s="35"/>
      <c r="EM117" s="35"/>
      <c r="EN117" s="35"/>
      <c r="EO117" s="35"/>
      <c r="EP117" s="35"/>
      <c r="EQ117" s="35"/>
      <c r="ER117" s="35"/>
      <c r="ES117" s="35"/>
      <c r="ET117" s="35"/>
      <c r="EU117" s="35"/>
      <c r="EV117" s="35"/>
      <c r="EW117" s="35"/>
      <c r="EX117" s="35"/>
      <c r="EY117" s="35"/>
      <c r="EZ117" s="35"/>
      <c r="FA117" s="35"/>
      <c r="FB117" s="35"/>
      <c r="FC117" s="35"/>
      <c r="FD117" s="35"/>
      <c r="FE117" s="35"/>
    </row>
    <row r="118" spans="1:161" s="48" customFormat="1" ht="11.1" hidden="1" customHeight="1" x14ac:dyDescent="0.2">
      <c r="A118" s="96"/>
      <c r="B118" s="139" t="s">
        <v>546</v>
      </c>
      <c r="C118" s="303"/>
      <c r="D118" s="303"/>
      <c r="E118" s="96"/>
      <c r="G118" s="252" t="s">
        <v>530</v>
      </c>
      <c r="H118" s="252"/>
      <c r="I118" s="271" t="s">
        <v>290</v>
      </c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272">
        <f>Proposta!$AK$273</f>
        <v>1.0000000000000001E-9</v>
      </c>
      <c r="AA118" s="272"/>
      <c r="AB118" s="272"/>
      <c r="AC118" s="272"/>
      <c r="AD118" s="272"/>
      <c r="AE118" s="272"/>
      <c r="AF118" s="272"/>
      <c r="AG118" s="171">
        <f>Proposta!$AR$273</f>
        <v>0</v>
      </c>
      <c r="AH118" s="171"/>
      <c r="AI118" s="171"/>
      <c r="AJ118" s="171">
        <f t="shared" si="9"/>
        <v>0</v>
      </c>
      <c r="AK118" s="171"/>
      <c r="AL118" s="171"/>
      <c r="AM118" s="172"/>
      <c r="AN118" s="173"/>
      <c r="AO118" s="171">
        <f t="shared" si="8"/>
        <v>0</v>
      </c>
      <c r="AP118" s="171"/>
      <c r="AQ118" s="172"/>
      <c r="AR118" s="173"/>
      <c r="AS118" s="171">
        <f t="shared" si="10"/>
        <v>0</v>
      </c>
      <c r="AT118" s="171"/>
      <c r="AU118" s="172"/>
      <c r="AV118" s="173"/>
      <c r="AW118" s="171">
        <f t="shared" si="11"/>
        <v>0</v>
      </c>
      <c r="AX118" s="171"/>
      <c r="AY118" s="172"/>
      <c r="AZ118" s="173"/>
      <c r="BA118" s="171">
        <f t="shared" si="12"/>
        <v>0</v>
      </c>
      <c r="BB118" s="171"/>
      <c r="BC118" s="172"/>
      <c r="BD118" s="173"/>
      <c r="BE118" s="171">
        <f t="shared" si="13"/>
        <v>0</v>
      </c>
      <c r="BF118" s="171"/>
      <c r="BG118" s="172"/>
      <c r="BH118" s="173"/>
      <c r="BI118" s="171">
        <f t="shared" si="14"/>
        <v>0</v>
      </c>
      <c r="BJ118" s="171"/>
      <c r="BK118" s="172"/>
      <c r="BL118" s="173"/>
      <c r="BM118" s="171">
        <f t="shared" si="15"/>
        <v>0</v>
      </c>
      <c r="BN118" s="171"/>
      <c r="BO118" s="172"/>
      <c r="BP118" s="173"/>
      <c r="BQ118" s="171">
        <f t="shared" si="16"/>
        <v>0</v>
      </c>
      <c r="BR118" s="171"/>
      <c r="BV118" s="35"/>
      <c r="BW118" s="35"/>
      <c r="BX118" s="35"/>
      <c r="CN118" s="35"/>
      <c r="CO118" s="35"/>
      <c r="CP118" s="35"/>
      <c r="CQ118" s="35"/>
      <c r="CR118" s="35"/>
      <c r="CS118" s="70"/>
      <c r="CT118" s="70"/>
      <c r="CU118" s="70"/>
      <c r="CV118" s="70"/>
      <c r="CW118" s="70"/>
      <c r="CX118" s="70"/>
      <c r="CY118" s="35"/>
      <c r="CZ118" s="35"/>
      <c r="DA118" s="35"/>
      <c r="DB118" s="35"/>
      <c r="DC118" s="35"/>
      <c r="DD118" s="35"/>
      <c r="DE118" s="35"/>
      <c r="DF118" s="35"/>
      <c r="DG118" s="35"/>
      <c r="DH118" s="35"/>
      <c r="DI118" s="35"/>
      <c r="DJ118" s="35"/>
      <c r="DK118" s="35"/>
      <c r="DL118" s="35"/>
      <c r="DM118" s="35"/>
      <c r="DN118" s="35"/>
      <c r="DO118" s="35"/>
      <c r="DP118" s="35"/>
      <c r="DQ118" s="35"/>
      <c r="DR118" s="35"/>
      <c r="DS118" s="35"/>
      <c r="DT118" s="35"/>
      <c r="DU118" s="35"/>
      <c r="DV118" s="35"/>
      <c r="DW118" s="35"/>
      <c r="DX118" s="35"/>
      <c r="DY118" s="35"/>
      <c r="DZ118" s="35"/>
      <c r="EA118" s="35"/>
      <c r="EB118" s="35"/>
      <c r="EC118" s="35"/>
      <c r="ED118" s="35"/>
      <c r="EE118" s="35"/>
      <c r="EF118" s="35"/>
      <c r="EG118" s="35"/>
      <c r="EH118" s="35"/>
      <c r="EI118" s="35"/>
      <c r="EJ118" s="35"/>
      <c r="EK118" s="35"/>
      <c r="EL118" s="35"/>
      <c r="EM118" s="35"/>
      <c r="EN118" s="35"/>
      <c r="EO118" s="35"/>
      <c r="EP118" s="35"/>
      <c r="EQ118" s="35"/>
      <c r="ER118" s="35"/>
      <c r="ES118" s="35"/>
      <c r="ET118" s="35"/>
      <c r="EU118" s="35"/>
      <c r="EV118" s="35"/>
      <c r="EW118" s="35"/>
      <c r="EX118" s="35"/>
      <c r="EY118" s="35"/>
      <c r="EZ118" s="35"/>
      <c r="FA118" s="35"/>
      <c r="FB118" s="35"/>
      <c r="FC118" s="35"/>
      <c r="FD118" s="35"/>
      <c r="FE118" s="35"/>
    </row>
    <row r="119" spans="1:161" s="52" customFormat="1" ht="3.95" hidden="1" customHeight="1" x14ac:dyDescent="0.2">
      <c r="A119" s="104"/>
      <c r="B119" s="104"/>
      <c r="C119" s="85"/>
      <c r="D119" s="105"/>
      <c r="E119" s="104"/>
      <c r="G119" s="160"/>
      <c r="H119" s="160"/>
      <c r="I119" s="160"/>
      <c r="J119" s="160"/>
      <c r="K119" s="160"/>
      <c r="L119" s="160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  <c r="Y119" s="160"/>
      <c r="Z119" s="160"/>
      <c r="AA119" s="160"/>
      <c r="AB119" s="160"/>
      <c r="AC119" s="160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70">
        <f>COUNTIF(AM99:AN118,"&gt;0")</f>
        <v>0</v>
      </c>
      <c r="AN119" s="170"/>
      <c r="AO119" s="169">
        <v>9</v>
      </c>
      <c r="AP119" s="169"/>
      <c r="AQ119" s="170">
        <f>COUNTIF(AQ99:AR118,"&gt;0")</f>
        <v>0</v>
      </c>
      <c r="AR119" s="170"/>
      <c r="AS119" s="169">
        <v>10</v>
      </c>
      <c r="AT119" s="169"/>
      <c r="AU119" s="170">
        <f>COUNTIF(AU99:AV118,"&gt;0")</f>
        <v>0</v>
      </c>
      <c r="AV119" s="170"/>
      <c r="AW119" s="169">
        <v>11</v>
      </c>
      <c r="AX119" s="169"/>
      <c r="AY119" s="170">
        <f>COUNTIF(AY99:AZ118,"&gt;0")</f>
        <v>0</v>
      </c>
      <c r="AZ119" s="170"/>
      <c r="BA119" s="169">
        <v>12</v>
      </c>
      <c r="BB119" s="169"/>
      <c r="BC119" s="170">
        <f>COUNTIF(BC99:BD118,"&gt;0")</f>
        <v>0</v>
      </c>
      <c r="BD119" s="170"/>
      <c r="BE119" s="169">
        <v>13</v>
      </c>
      <c r="BF119" s="169"/>
      <c r="BG119" s="170">
        <f>COUNTIF(BG99:BH118,"&gt;0")</f>
        <v>0</v>
      </c>
      <c r="BH119" s="170"/>
      <c r="BI119" s="169">
        <v>14</v>
      </c>
      <c r="BJ119" s="169"/>
      <c r="BK119" s="170">
        <f>COUNTIF(BK99:BL118,"&gt;0")</f>
        <v>0</v>
      </c>
      <c r="BL119" s="170"/>
      <c r="BM119" s="169">
        <v>15</v>
      </c>
      <c r="BN119" s="169"/>
      <c r="BO119" s="170">
        <f>COUNTIF(BO99:BP118,"&gt;0")</f>
        <v>0</v>
      </c>
      <c r="BP119" s="170"/>
      <c r="BQ119" s="169">
        <v>16</v>
      </c>
      <c r="BR119" s="169"/>
      <c r="BU119" s="163">
        <f>COUNTIF(AM119:BP119,"&gt;0")-7</f>
        <v>0</v>
      </c>
      <c r="BV119" s="35"/>
      <c r="BW119" s="35"/>
      <c r="BX119" s="35"/>
      <c r="BY119" s="35"/>
      <c r="BZ119" s="35"/>
      <c r="CA119" s="35"/>
      <c r="CB119" s="35"/>
      <c r="CC119" s="35"/>
      <c r="CD119" s="35"/>
      <c r="CE119" s="35"/>
      <c r="CF119" s="35"/>
      <c r="CG119" s="35"/>
      <c r="CH119" s="35"/>
      <c r="CI119" s="35"/>
      <c r="CJ119" s="35"/>
      <c r="CK119" s="35"/>
      <c r="CL119" s="35"/>
      <c r="CM119" s="35"/>
      <c r="CN119" s="35"/>
      <c r="CO119" s="35"/>
      <c r="CP119" s="35"/>
      <c r="CQ119" s="35"/>
      <c r="CR119" s="35"/>
      <c r="CS119" s="70"/>
      <c r="CT119" s="70"/>
      <c r="CU119" s="70"/>
      <c r="CV119" s="70"/>
      <c r="CW119" s="70"/>
      <c r="CX119" s="70"/>
      <c r="CY119" s="35"/>
      <c r="CZ119" s="35"/>
      <c r="DA119" s="35"/>
      <c r="DB119" s="35"/>
      <c r="DC119" s="35"/>
      <c r="DD119" s="35"/>
      <c r="DE119" s="35"/>
      <c r="DF119" s="35"/>
      <c r="DG119" s="35"/>
      <c r="DH119" s="35"/>
      <c r="DI119" s="35"/>
      <c r="DJ119" s="35"/>
      <c r="DK119" s="35"/>
      <c r="DL119" s="35"/>
      <c r="DM119" s="35"/>
      <c r="DN119" s="35"/>
      <c r="DO119" s="35"/>
      <c r="DP119" s="35"/>
      <c r="DQ119" s="35"/>
      <c r="DR119" s="35"/>
      <c r="DS119" s="35"/>
      <c r="DT119" s="35"/>
      <c r="DU119" s="35"/>
      <c r="DV119" s="35"/>
      <c r="DW119" s="35"/>
      <c r="DX119" s="35"/>
      <c r="DY119" s="35"/>
      <c r="DZ119" s="35"/>
      <c r="EA119" s="35"/>
      <c r="EB119" s="35"/>
      <c r="EC119" s="35"/>
      <c r="ED119" s="35"/>
      <c r="EE119" s="35"/>
      <c r="EF119" s="35"/>
      <c r="EG119" s="35"/>
      <c r="EH119" s="35"/>
      <c r="EI119" s="35"/>
      <c r="EJ119" s="35"/>
      <c r="EK119" s="35"/>
      <c r="EL119" s="35"/>
      <c r="EM119" s="35"/>
      <c r="EN119" s="35"/>
      <c r="EO119" s="35"/>
      <c r="EP119" s="35"/>
      <c r="EQ119" s="35"/>
      <c r="ER119" s="35"/>
      <c r="ES119" s="35"/>
      <c r="ET119" s="35"/>
      <c r="EU119" s="35"/>
      <c r="EV119" s="35"/>
      <c r="EW119" s="35"/>
      <c r="EX119" s="35"/>
      <c r="EY119" s="35"/>
      <c r="EZ119" s="35"/>
      <c r="FA119" s="35"/>
      <c r="FB119" s="35"/>
      <c r="FC119" s="35"/>
      <c r="FD119" s="35"/>
      <c r="FE119" s="35"/>
    </row>
    <row r="120" spans="1:161" s="48" customFormat="1" ht="11.1" hidden="1" customHeight="1" x14ac:dyDescent="0.2">
      <c r="A120" s="97"/>
      <c r="B120" s="97"/>
      <c r="C120" s="97"/>
      <c r="D120" s="93"/>
      <c r="E120" s="96"/>
      <c r="G120" s="273" t="s">
        <v>618</v>
      </c>
      <c r="H120" s="274"/>
      <c r="I120" s="275"/>
      <c r="J120" s="179" t="s">
        <v>291</v>
      </c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296" t="s">
        <v>292</v>
      </c>
      <c r="Z120" s="298"/>
      <c r="AA120" s="298"/>
      <c r="AB120" s="298"/>
      <c r="AC120" s="298"/>
      <c r="AD120" s="298"/>
      <c r="AE120" s="298"/>
      <c r="AF120" s="298"/>
      <c r="AG120" s="282">
        <v>1</v>
      </c>
      <c r="AH120" s="283"/>
      <c r="AI120" s="284"/>
      <c r="AJ120" s="257"/>
      <c r="AK120" s="258"/>
      <c r="AL120" s="264">
        <f>MAX(AN121-AJ121,0)</f>
        <v>0</v>
      </c>
      <c r="AM120" s="265"/>
      <c r="AN120" s="265"/>
      <c r="AO120" s="266"/>
      <c r="AP120" s="264">
        <f>MAX(AR121-AN121,0)</f>
        <v>0</v>
      </c>
      <c r="AQ120" s="265"/>
      <c r="AR120" s="265"/>
      <c r="AS120" s="266"/>
      <c r="AT120" s="264">
        <f>MAX(AV121-AR121,0)</f>
        <v>0</v>
      </c>
      <c r="AU120" s="265"/>
      <c r="AV120" s="265"/>
      <c r="AW120" s="266"/>
      <c r="AX120" s="264">
        <f>MAX(AZ121-AV121,0)</f>
        <v>0</v>
      </c>
      <c r="AY120" s="265"/>
      <c r="AZ120" s="265"/>
      <c r="BA120" s="266"/>
      <c r="BB120" s="264">
        <f>MAX(BD121-AZ121,0)</f>
        <v>0</v>
      </c>
      <c r="BC120" s="265"/>
      <c r="BD120" s="265"/>
      <c r="BE120" s="266"/>
      <c r="BF120" s="264">
        <f>MAX(BH121-BD121,0)</f>
        <v>0</v>
      </c>
      <c r="BG120" s="265"/>
      <c r="BH120" s="265"/>
      <c r="BI120" s="266"/>
      <c r="BJ120" s="264">
        <f>MAX(BL121-BH121,0)</f>
        <v>0</v>
      </c>
      <c r="BK120" s="265"/>
      <c r="BL120" s="265"/>
      <c r="BM120" s="266"/>
      <c r="BN120" s="264">
        <f>MAX(BP121-BL121,0)</f>
        <v>0</v>
      </c>
      <c r="BO120" s="265"/>
      <c r="BP120" s="265"/>
      <c r="BQ120" s="266"/>
      <c r="BR120" s="140"/>
      <c r="BS120" s="141"/>
      <c r="BV120" s="35"/>
      <c r="BW120" s="35"/>
      <c r="BX120" s="35"/>
      <c r="BY120" s="35"/>
      <c r="BZ120" s="35"/>
      <c r="CA120" s="35"/>
      <c r="CB120" s="35"/>
      <c r="CC120" s="35"/>
      <c r="CD120" s="35"/>
      <c r="CE120" s="35"/>
      <c r="CF120" s="35"/>
      <c r="CG120" s="35"/>
      <c r="CH120" s="35"/>
      <c r="CI120" s="35"/>
      <c r="CJ120" s="35"/>
      <c r="CK120" s="35"/>
      <c r="CL120" s="35"/>
      <c r="CM120" s="35"/>
      <c r="CN120" s="35"/>
      <c r="CO120" s="35"/>
      <c r="CP120" s="35"/>
      <c r="CQ120" s="35"/>
      <c r="CR120" s="35"/>
      <c r="CS120" s="70"/>
      <c r="CT120" s="70"/>
      <c r="CU120" s="70"/>
      <c r="CV120" s="70"/>
      <c r="CW120" s="70"/>
      <c r="CX120" s="70"/>
      <c r="CY120" s="35"/>
      <c r="CZ120" s="35"/>
      <c r="DA120" s="35"/>
      <c r="DB120" s="35"/>
      <c r="DC120" s="35"/>
      <c r="DD120" s="35"/>
      <c r="DE120" s="35"/>
      <c r="DF120" s="35"/>
      <c r="DG120" s="35"/>
      <c r="DH120" s="35"/>
      <c r="DI120" s="35"/>
      <c r="DJ120" s="35"/>
      <c r="DK120" s="35"/>
      <c r="DL120" s="35"/>
      <c r="DM120" s="35"/>
      <c r="DN120" s="35"/>
      <c r="DO120" s="35"/>
      <c r="DP120" s="35"/>
      <c r="DQ120" s="35"/>
      <c r="DR120" s="35"/>
      <c r="DS120" s="35"/>
      <c r="DT120" s="35"/>
      <c r="DU120" s="35"/>
      <c r="DV120" s="35"/>
      <c r="DW120" s="35"/>
      <c r="DX120" s="35"/>
      <c r="DY120" s="35"/>
      <c r="DZ120" s="35"/>
      <c r="EA120" s="35"/>
      <c r="EB120" s="35"/>
      <c r="EC120" s="35"/>
      <c r="ED120" s="35"/>
      <c r="EE120" s="35"/>
      <c r="EF120" s="35"/>
      <c r="EG120" s="35"/>
      <c r="EH120" s="35"/>
      <c r="EI120" s="35"/>
      <c r="EJ120" s="35"/>
      <c r="EK120" s="35"/>
      <c r="EL120" s="35"/>
      <c r="EM120" s="35"/>
      <c r="EN120" s="35"/>
      <c r="EO120" s="35"/>
      <c r="EP120" s="35"/>
      <c r="EQ120" s="35"/>
      <c r="ER120" s="35"/>
      <c r="ES120" s="35"/>
      <c r="ET120" s="35"/>
      <c r="EU120" s="35"/>
      <c r="EV120" s="35"/>
      <c r="EW120" s="35"/>
      <c r="EX120" s="35"/>
      <c r="EY120" s="35"/>
      <c r="EZ120" s="35"/>
      <c r="FA120" s="35"/>
      <c r="FB120" s="35"/>
      <c r="FC120" s="35"/>
      <c r="FD120" s="35"/>
      <c r="FE120" s="35"/>
    </row>
    <row r="121" spans="1:161" s="48" customFormat="1" ht="11.1" hidden="1" customHeight="1" x14ac:dyDescent="0.2">
      <c r="A121" s="97"/>
      <c r="B121" s="97"/>
      <c r="C121" s="93" t="e">
        <f>C82+1</f>
        <v>#REF!</v>
      </c>
      <c r="D121" s="93">
        <v>-8</v>
      </c>
      <c r="E121" s="96"/>
      <c r="G121" s="276"/>
      <c r="H121" s="277"/>
      <c r="I121" s="278"/>
      <c r="J121" s="179"/>
      <c r="K121" s="179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297"/>
      <c r="Z121" s="298"/>
      <c r="AA121" s="298"/>
      <c r="AB121" s="298"/>
      <c r="AC121" s="298"/>
      <c r="AD121" s="298"/>
      <c r="AE121" s="298"/>
      <c r="AF121" s="298"/>
      <c r="AG121" s="285"/>
      <c r="AH121" s="286"/>
      <c r="AI121" s="287"/>
      <c r="AJ121" s="263">
        <f>BP81</f>
        <v>0</v>
      </c>
      <c r="AK121" s="263"/>
      <c r="AL121" s="263"/>
      <c r="AM121" s="142"/>
      <c r="AN121" s="267">
        <f>IF(SUMPRODUCT($AG$99:$AG$118,AO99:AO118)&lt;9970,INT(SUMPRODUCT($AG$59:$AG$78,AO99:AO118)*100)/10000,100)</f>
        <v>0</v>
      </c>
      <c r="AO121" s="268"/>
      <c r="AP121" s="268"/>
      <c r="AQ121" s="269"/>
      <c r="AR121" s="267">
        <f>IF(SUMPRODUCT($AG$99:$AG$118,AS99:AS118)&lt;9970,INT(SUMPRODUCT($AG$59:$AG$78,AS99:AS118)*100)/10000,100)</f>
        <v>0</v>
      </c>
      <c r="AS121" s="268"/>
      <c r="AT121" s="268"/>
      <c r="AU121" s="269"/>
      <c r="AV121" s="267">
        <f>IF(SUMPRODUCT($AG$99:$AG$118,AW99:AW118)&lt;9970,INT(SUMPRODUCT($AG$59:$AG$78,AW99:AW118)*100)/10000,100)</f>
        <v>0</v>
      </c>
      <c r="AW121" s="268"/>
      <c r="AX121" s="268"/>
      <c r="AY121" s="269"/>
      <c r="AZ121" s="267">
        <f>IF(SUMPRODUCT($AG$99:$AG$118,BA99:BA118)&lt;9970,INT(SUMPRODUCT($AG$59:$AG$78,BA99:BA118)*100)/10000,100)</f>
        <v>0</v>
      </c>
      <c r="BA121" s="268"/>
      <c r="BB121" s="268"/>
      <c r="BC121" s="269"/>
      <c r="BD121" s="267">
        <f>IF(SUMPRODUCT($AG$99:$AG$118,BE99:BE118)&lt;9970,INT(SUMPRODUCT($AG$59:$AG$78,BE99:BE118)*100)/10000,100)</f>
        <v>0</v>
      </c>
      <c r="BE121" s="268"/>
      <c r="BF121" s="268"/>
      <c r="BG121" s="269"/>
      <c r="BH121" s="267">
        <f>IF(SUMPRODUCT($AG$99:$AG$118,BI99:BI118)&lt;9970,INT(SUMPRODUCT($AG$59:$AG$78,BI99:BI118)*100)/10000,100)</f>
        <v>0</v>
      </c>
      <c r="BI121" s="268"/>
      <c r="BJ121" s="268"/>
      <c r="BK121" s="269"/>
      <c r="BL121" s="267">
        <f>IF(SUMPRODUCT($AG$99:$AG$118,BM99:BM118)&lt;9970,INT(SUMPRODUCT($AG$59:$AG$78,BM99:BM118)*100)/10000,100)</f>
        <v>0</v>
      </c>
      <c r="BM121" s="268"/>
      <c r="BN121" s="268"/>
      <c r="BO121" s="269"/>
      <c r="BP121" s="267">
        <f>IF(SUMPRODUCT($AG$99:$AG$118,BQ99:BQ118)&lt;9970,INT(SUMPRODUCT($AG$59:$AG$78,BQ99:BQ118)*100)/10000,100)</f>
        <v>0</v>
      </c>
      <c r="BQ121" s="268"/>
      <c r="BR121" s="268"/>
      <c r="BS121" s="269"/>
      <c r="BV121" s="35"/>
      <c r="BW121" s="35"/>
      <c r="BX121" s="35"/>
      <c r="BY121" s="35"/>
      <c r="BZ121" s="35"/>
      <c r="CA121" s="35"/>
      <c r="CB121" s="35"/>
      <c r="CC121" s="35"/>
      <c r="CD121" s="35"/>
      <c r="CE121" s="35"/>
      <c r="CF121" s="35"/>
      <c r="CG121" s="35"/>
      <c r="CH121" s="35"/>
      <c r="CI121" s="35"/>
      <c r="CJ121" s="35"/>
      <c r="CK121" s="35"/>
      <c r="CL121" s="35"/>
      <c r="CM121" s="35"/>
      <c r="CN121" s="35"/>
      <c r="CO121" s="35"/>
      <c r="CP121" s="35"/>
      <c r="CQ121" s="35"/>
      <c r="CR121" s="35"/>
      <c r="CS121" s="70"/>
      <c r="CT121" s="70"/>
      <c r="CU121" s="70"/>
      <c r="CV121" s="70"/>
      <c r="CW121" s="70"/>
      <c r="CX121" s="70"/>
      <c r="CY121" s="35"/>
      <c r="CZ121" s="35"/>
      <c r="DA121" s="35"/>
      <c r="DB121" s="35"/>
      <c r="DC121" s="35"/>
      <c r="DD121" s="35"/>
      <c r="DE121" s="35"/>
      <c r="DF121" s="35"/>
      <c r="DG121" s="35"/>
      <c r="DH121" s="35"/>
      <c r="DI121" s="35"/>
      <c r="DJ121" s="35"/>
      <c r="DK121" s="35"/>
      <c r="DL121" s="35"/>
      <c r="DM121" s="35"/>
      <c r="DN121" s="35"/>
      <c r="DO121" s="35"/>
      <c r="DP121" s="35"/>
      <c r="DQ121" s="35"/>
      <c r="DR121" s="35"/>
      <c r="DS121" s="35"/>
      <c r="DT121" s="35"/>
      <c r="DU121" s="35"/>
      <c r="DV121" s="35"/>
      <c r="DW121" s="35"/>
      <c r="DX121" s="35"/>
      <c r="DY121" s="35"/>
      <c r="DZ121" s="35"/>
      <c r="EA121" s="35"/>
      <c r="EB121" s="35"/>
      <c r="EC121" s="35"/>
      <c r="ED121" s="35"/>
      <c r="EE121" s="35"/>
      <c r="EF121" s="35"/>
      <c r="EG121" s="35"/>
      <c r="EH121" s="35"/>
      <c r="EI121" s="35"/>
      <c r="EJ121" s="35"/>
      <c r="EK121" s="35"/>
      <c r="EL121" s="35"/>
      <c r="EM121" s="35"/>
      <c r="EN121" s="35"/>
      <c r="EO121" s="35"/>
      <c r="EP121" s="35"/>
      <c r="EQ121" s="35"/>
      <c r="ER121" s="35"/>
      <c r="ES121" s="35"/>
      <c r="ET121" s="35"/>
      <c r="EU121" s="35"/>
      <c r="EV121" s="35"/>
      <c r="EW121" s="35"/>
      <c r="EX121" s="35"/>
      <c r="EY121" s="35"/>
      <c r="EZ121" s="35"/>
      <c r="FA121" s="35"/>
      <c r="FB121" s="35"/>
      <c r="FC121" s="35"/>
      <c r="FD121" s="35"/>
      <c r="FE121" s="35"/>
    </row>
    <row r="122" spans="1:161" s="48" customFormat="1" ht="11.1" hidden="1" customHeight="1" x14ac:dyDescent="0.2">
      <c r="A122" s="97"/>
      <c r="B122" s="97"/>
      <c r="C122" s="93" t="e">
        <f>C121+1</f>
        <v>#REF!</v>
      </c>
      <c r="D122" s="93" t="s">
        <v>586</v>
      </c>
      <c r="E122" s="96"/>
      <c r="G122" s="276"/>
      <c r="H122" s="277"/>
      <c r="I122" s="278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288" t="s">
        <v>51</v>
      </c>
      <c r="Z122" s="290">
        <f>SUM(Z99:AF118)</f>
        <v>60499.997167932306</v>
      </c>
      <c r="AA122" s="291"/>
      <c r="AB122" s="291"/>
      <c r="AC122" s="291"/>
      <c r="AD122" s="291"/>
      <c r="AE122" s="291"/>
      <c r="AF122" s="292"/>
      <c r="AG122" s="270"/>
      <c r="AH122" s="270"/>
      <c r="AI122" s="270"/>
      <c r="AJ122" s="257"/>
      <c r="AK122" s="258"/>
      <c r="AL122" s="264">
        <f>MAX(AN123-AJ123,0)</f>
        <v>0</v>
      </c>
      <c r="AM122" s="265"/>
      <c r="AN122" s="265"/>
      <c r="AO122" s="266"/>
      <c r="AP122" s="264">
        <f>MAX(AR123-AN123,0)</f>
        <v>0</v>
      </c>
      <c r="AQ122" s="265"/>
      <c r="AR122" s="265"/>
      <c r="AS122" s="266"/>
      <c r="AT122" s="264">
        <f>MAX(AV123-AR123,0)</f>
        <v>0</v>
      </c>
      <c r="AU122" s="265"/>
      <c r="AV122" s="265"/>
      <c r="AW122" s="266"/>
      <c r="AX122" s="264">
        <f>MAX(AZ123-AV123,0)</f>
        <v>0</v>
      </c>
      <c r="AY122" s="265"/>
      <c r="AZ122" s="265"/>
      <c r="BA122" s="266"/>
      <c r="BB122" s="264">
        <f>MAX(BD123-AZ123,0)</f>
        <v>0</v>
      </c>
      <c r="BC122" s="265"/>
      <c r="BD122" s="265"/>
      <c r="BE122" s="266"/>
      <c r="BF122" s="264">
        <f>MAX(BH123-BD123,0)</f>
        <v>0</v>
      </c>
      <c r="BG122" s="265"/>
      <c r="BH122" s="265"/>
      <c r="BI122" s="266"/>
      <c r="BJ122" s="264">
        <f>MAX(BL123-BH123,0)</f>
        <v>0</v>
      </c>
      <c r="BK122" s="265"/>
      <c r="BL122" s="265"/>
      <c r="BM122" s="266"/>
      <c r="BN122" s="264">
        <f>MAX(BP123-BL123,0)</f>
        <v>0</v>
      </c>
      <c r="BO122" s="265"/>
      <c r="BP122" s="265"/>
      <c r="BQ122" s="266"/>
      <c r="BR122" s="140"/>
      <c r="BS122" s="141"/>
      <c r="BV122" s="35"/>
      <c r="BW122" s="35"/>
      <c r="BX122" s="35"/>
      <c r="BY122" s="35"/>
      <c r="BZ122" s="35"/>
      <c r="CA122" s="35"/>
      <c r="CB122" s="35"/>
      <c r="CC122" s="35"/>
      <c r="CD122" s="35"/>
      <c r="CE122" s="35"/>
      <c r="CF122" s="35"/>
      <c r="CG122" s="35"/>
      <c r="CH122" s="35"/>
      <c r="CI122" s="35"/>
      <c r="CJ122" s="35"/>
      <c r="CK122" s="35"/>
      <c r="CL122" s="35"/>
      <c r="CM122" s="35"/>
      <c r="CN122" s="35"/>
      <c r="CO122" s="35"/>
      <c r="CP122" s="35"/>
      <c r="CQ122" s="35"/>
      <c r="CR122" s="35"/>
      <c r="CS122" s="70"/>
      <c r="CT122" s="70"/>
      <c r="CU122" s="70"/>
      <c r="CV122" s="70"/>
      <c r="CW122" s="70"/>
      <c r="CX122" s="70"/>
      <c r="CY122" s="35"/>
      <c r="CZ122" s="35"/>
      <c r="DA122" s="35"/>
      <c r="DB122" s="35"/>
      <c r="DC122" s="35"/>
      <c r="DD122" s="35"/>
      <c r="DE122" s="35"/>
      <c r="DF122" s="153"/>
      <c r="DG122" s="153"/>
      <c r="DH122" s="153"/>
      <c r="DI122" s="153"/>
      <c r="DJ122" s="154"/>
      <c r="DK122" s="35"/>
      <c r="DL122" s="35"/>
      <c r="DM122" s="35"/>
      <c r="DN122" s="35"/>
      <c r="DO122" s="35"/>
      <c r="DP122" s="35"/>
      <c r="DQ122" s="35"/>
      <c r="DR122" s="35"/>
      <c r="DS122" s="35"/>
      <c r="DT122" s="35"/>
      <c r="DU122" s="35"/>
      <c r="DV122" s="35"/>
      <c r="DW122" s="35"/>
      <c r="DX122" s="35"/>
      <c r="DY122" s="35"/>
      <c r="DZ122" s="35"/>
      <c r="EA122" s="35"/>
      <c r="EB122" s="35"/>
      <c r="EC122" s="35"/>
      <c r="ED122" s="35"/>
      <c r="EE122" s="35"/>
      <c r="EF122" s="35"/>
      <c r="EG122" s="35"/>
      <c r="EH122" s="35"/>
      <c r="EI122" s="35"/>
      <c r="EJ122" s="35"/>
      <c r="EK122" s="35"/>
      <c r="EL122" s="35"/>
      <c r="EM122" s="35"/>
      <c r="EN122" s="35"/>
      <c r="EO122" s="35"/>
      <c r="EP122" s="35"/>
      <c r="EQ122" s="35"/>
      <c r="ER122" s="35"/>
      <c r="ES122" s="35"/>
      <c r="ET122" s="35"/>
      <c r="EU122" s="35"/>
      <c r="EV122" s="35"/>
      <c r="EW122" s="35"/>
      <c r="EX122" s="35"/>
      <c r="EY122" s="35"/>
      <c r="EZ122" s="35"/>
      <c r="FA122" s="35"/>
      <c r="FB122" s="35"/>
      <c r="FC122" s="35"/>
      <c r="FD122" s="35"/>
      <c r="FE122" s="35"/>
    </row>
    <row r="123" spans="1:161" s="48" customFormat="1" ht="11.1" hidden="1" customHeight="1" x14ac:dyDescent="0.2">
      <c r="A123" s="97" t="s">
        <v>314</v>
      </c>
      <c r="B123" s="97" t="s">
        <v>314</v>
      </c>
      <c r="C123" s="93"/>
      <c r="D123" s="93"/>
      <c r="E123" s="96"/>
      <c r="G123" s="279"/>
      <c r="H123" s="280"/>
      <c r="I123" s="281"/>
      <c r="J123" s="179"/>
      <c r="K123" s="179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289"/>
      <c r="Z123" s="293"/>
      <c r="AA123" s="294"/>
      <c r="AB123" s="294"/>
      <c r="AC123" s="294"/>
      <c r="AD123" s="294"/>
      <c r="AE123" s="294"/>
      <c r="AF123" s="295"/>
      <c r="AG123" s="270"/>
      <c r="AH123" s="270"/>
      <c r="AI123" s="270"/>
      <c r="AJ123" s="263">
        <f>AJ121*Z122/100</f>
        <v>0</v>
      </c>
      <c r="AK123" s="263"/>
      <c r="AL123" s="263"/>
      <c r="AM123" s="143"/>
      <c r="AN123" s="263">
        <f>INT(AN121*$Z$122)/100</f>
        <v>0</v>
      </c>
      <c r="AO123" s="263"/>
      <c r="AP123" s="263"/>
      <c r="AQ123" s="263"/>
      <c r="AR123" s="263">
        <f>INT(AR121*$Z$122)/100</f>
        <v>0</v>
      </c>
      <c r="AS123" s="263"/>
      <c r="AT123" s="263"/>
      <c r="AU123" s="263"/>
      <c r="AV123" s="263">
        <f>INT(AV121*$Z$122)/100</f>
        <v>0</v>
      </c>
      <c r="AW123" s="263"/>
      <c r="AX123" s="263"/>
      <c r="AY123" s="263"/>
      <c r="AZ123" s="263">
        <f>INT(AZ121*$Z$122)/100</f>
        <v>0</v>
      </c>
      <c r="BA123" s="263"/>
      <c r="BB123" s="263"/>
      <c r="BC123" s="263"/>
      <c r="BD123" s="263">
        <f>INT(BD121*$Z$122)/100</f>
        <v>0</v>
      </c>
      <c r="BE123" s="263"/>
      <c r="BF123" s="263"/>
      <c r="BG123" s="263"/>
      <c r="BH123" s="263">
        <f>INT(BH121*$Z$122)/100</f>
        <v>0</v>
      </c>
      <c r="BI123" s="263"/>
      <c r="BJ123" s="263"/>
      <c r="BK123" s="263"/>
      <c r="BL123" s="263">
        <f>INT(BL121*$Z$122)/100</f>
        <v>0</v>
      </c>
      <c r="BM123" s="263"/>
      <c r="BN123" s="263"/>
      <c r="BO123" s="263"/>
      <c r="BP123" s="263">
        <f>INT(BP121*$Z$122)/100</f>
        <v>0</v>
      </c>
      <c r="BQ123" s="263"/>
      <c r="BR123" s="263"/>
      <c r="BS123" s="263"/>
      <c r="BV123" s="35"/>
      <c r="BW123" s="35"/>
      <c r="BX123" s="35"/>
      <c r="BY123" s="35"/>
      <c r="BZ123" s="35"/>
      <c r="CA123" s="35"/>
      <c r="CB123" s="35"/>
      <c r="CC123" s="35"/>
      <c r="CD123" s="35"/>
      <c r="CE123" s="35"/>
      <c r="CF123" s="35"/>
      <c r="CG123" s="35"/>
      <c r="CH123" s="35"/>
      <c r="CI123" s="35"/>
      <c r="CJ123" s="35"/>
      <c r="CK123" s="35"/>
      <c r="CL123" s="35"/>
      <c r="CM123" s="35"/>
      <c r="CN123" s="35"/>
      <c r="CO123" s="35"/>
      <c r="CP123" s="35"/>
      <c r="CQ123" s="35"/>
      <c r="CR123" s="35"/>
      <c r="CS123" s="70"/>
      <c r="CT123" s="70"/>
      <c r="CU123" s="70"/>
      <c r="CV123" s="70"/>
      <c r="CW123" s="70"/>
      <c r="CX123" s="70"/>
      <c r="CY123" s="35"/>
      <c r="CZ123" s="35"/>
      <c r="DA123" s="35"/>
      <c r="DB123" s="35"/>
      <c r="DC123" s="35"/>
      <c r="DD123" s="35"/>
      <c r="DE123" s="35"/>
      <c r="DF123" s="35"/>
      <c r="DG123" s="35"/>
      <c r="DH123" s="35"/>
      <c r="DI123" s="35"/>
      <c r="DJ123" s="35"/>
      <c r="DK123" s="35"/>
      <c r="DL123" s="35"/>
      <c r="DM123" s="35"/>
      <c r="DN123" s="35"/>
      <c r="DO123" s="35"/>
      <c r="DP123" s="35"/>
      <c r="DQ123" s="35"/>
      <c r="DR123" s="35"/>
      <c r="DS123" s="35"/>
      <c r="DT123" s="35"/>
      <c r="DU123" s="35"/>
      <c r="DV123" s="35"/>
      <c r="DW123" s="35"/>
      <c r="DX123" s="35"/>
      <c r="DY123" s="35"/>
      <c r="DZ123" s="35"/>
      <c r="EA123" s="35"/>
      <c r="EB123" s="35"/>
      <c r="EC123" s="35"/>
      <c r="ED123" s="35"/>
      <c r="EE123" s="35"/>
      <c r="EF123" s="35"/>
      <c r="EG123" s="35"/>
      <c r="EH123" s="35"/>
      <c r="EI123" s="35"/>
      <c r="EJ123" s="35"/>
      <c r="EK123" s="35"/>
      <c r="EL123" s="35"/>
      <c r="EM123" s="35"/>
      <c r="EN123" s="35"/>
      <c r="EO123" s="35"/>
      <c r="EP123" s="35"/>
      <c r="EQ123" s="35"/>
      <c r="ER123" s="35"/>
      <c r="ES123" s="35"/>
      <c r="ET123" s="35"/>
      <c r="EU123" s="35"/>
      <c r="EV123" s="35"/>
      <c r="EW123" s="35"/>
      <c r="EX123" s="35"/>
      <c r="EY123" s="35"/>
      <c r="EZ123" s="35"/>
      <c r="FA123" s="35"/>
      <c r="FB123" s="35"/>
      <c r="FC123" s="35"/>
      <c r="FD123" s="35"/>
      <c r="FE123" s="35"/>
    </row>
    <row r="124" spans="1:161" ht="8.1" hidden="1" customHeight="1" x14ac:dyDescent="0.2">
      <c r="A124" s="92" t="s">
        <v>315</v>
      </c>
      <c r="B124" s="92" t="s">
        <v>315</v>
      </c>
      <c r="C124" s="37"/>
      <c r="D124" s="93"/>
      <c r="E124" s="99"/>
      <c r="G124" s="53"/>
      <c r="H124" s="27"/>
      <c r="AK124" s="106"/>
      <c r="AL124" s="144"/>
      <c r="AM124" s="54" t="s">
        <v>293</v>
      </c>
      <c r="AN124" s="54"/>
      <c r="AO124" s="144"/>
      <c r="AP124" s="144"/>
      <c r="AQ124" s="144"/>
      <c r="AR124" s="144"/>
      <c r="AS124" s="144"/>
      <c r="AT124" s="144"/>
      <c r="AU124" s="144"/>
      <c r="AV124" s="144"/>
      <c r="AW124" s="144"/>
      <c r="AX124" s="144"/>
      <c r="AY124" s="144"/>
      <c r="AZ124" s="144"/>
      <c r="BC124" s="106"/>
      <c r="BD124" s="144"/>
      <c r="BE124" s="144"/>
      <c r="BF124" s="144"/>
      <c r="BG124" s="144"/>
      <c r="BH124" s="144"/>
      <c r="BI124" s="144"/>
      <c r="BJ124" s="144"/>
      <c r="BK124" s="144"/>
      <c r="BL124" s="144"/>
      <c r="BM124" s="144"/>
      <c r="BN124" s="144"/>
      <c r="BO124" s="144"/>
      <c r="BP124" s="144"/>
      <c r="BQ124" s="144"/>
      <c r="BR124" s="144"/>
      <c r="CS124" s="70"/>
      <c r="CT124" s="70"/>
      <c r="CU124" s="70"/>
      <c r="CV124" s="70"/>
      <c r="CW124" s="70"/>
      <c r="CX124" s="70"/>
    </row>
    <row r="125" spans="1:161" ht="3.95" hidden="1" customHeight="1" x14ac:dyDescent="0.2">
      <c r="A125" s="92"/>
      <c r="B125" s="92"/>
      <c r="C125" s="93"/>
      <c r="D125" s="93"/>
      <c r="E125" s="99"/>
      <c r="F125" s="12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12"/>
    </row>
    <row r="126" spans="1:161" ht="11.1" hidden="1" customHeight="1" x14ac:dyDescent="0.2">
      <c r="A126" s="145"/>
      <c r="B126" s="145"/>
      <c r="C126" s="37"/>
      <c r="D126" s="93" t="str">
        <f>IF(AND(cronomes&gt;8,cronomes&lt;17),"D","")</f>
        <v/>
      </c>
      <c r="E126" s="99"/>
      <c r="F126" s="39"/>
      <c r="G126" s="300"/>
      <c r="H126" s="300"/>
      <c r="I126" s="300"/>
      <c r="J126" s="300"/>
      <c r="K126" s="300"/>
      <c r="L126" s="300"/>
      <c r="M126" s="300"/>
      <c r="N126" s="300"/>
      <c r="O126" s="300"/>
      <c r="P126" s="300"/>
      <c r="Q126" s="300"/>
      <c r="R126" s="300"/>
      <c r="S126" s="300"/>
      <c r="T126" s="300"/>
      <c r="U126" s="300"/>
      <c r="V126" s="300"/>
      <c r="W126" s="300"/>
      <c r="X126" s="300"/>
      <c r="BD126" s="146"/>
      <c r="BE126" s="146"/>
      <c r="BF126" s="146"/>
      <c r="BG126" s="146"/>
      <c r="BH126" s="146"/>
      <c r="BI126" s="146"/>
      <c r="BJ126" s="146"/>
      <c r="BK126" s="146"/>
      <c r="BL126" s="146"/>
      <c r="BM126" s="146"/>
      <c r="BN126" s="146"/>
      <c r="BO126" s="146"/>
      <c r="BP126" s="146"/>
      <c r="BQ126" s="146"/>
      <c r="BR126" s="146"/>
    </row>
    <row r="127" spans="1:161" ht="11.1" hidden="1" customHeight="1" x14ac:dyDescent="0.2">
      <c r="A127" s="92"/>
      <c r="B127" s="92"/>
      <c r="C127" s="37"/>
      <c r="D127" s="93"/>
      <c r="E127" s="99"/>
      <c r="G127" s="57" t="s">
        <v>39</v>
      </c>
      <c r="H127" s="107" t="s">
        <v>40</v>
      </c>
      <c r="BD127" s="146"/>
      <c r="BE127" s="146"/>
      <c r="BF127" s="146"/>
      <c r="BG127" s="146"/>
      <c r="BH127" s="146"/>
      <c r="BI127" s="146"/>
      <c r="BJ127" s="146"/>
      <c r="BK127" s="146"/>
      <c r="BL127" s="146"/>
      <c r="BM127" s="146"/>
      <c r="BN127" s="146"/>
      <c r="BO127" s="146"/>
      <c r="BP127" s="146"/>
      <c r="BQ127" s="146"/>
      <c r="BR127" s="146"/>
    </row>
    <row r="128" spans="1:161" ht="3.95" hidden="1" customHeight="1" x14ac:dyDescent="0.2">
      <c r="A128" s="92"/>
      <c r="B128" s="92"/>
      <c r="C128" s="37"/>
      <c r="D128" s="93"/>
      <c r="E128" s="99"/>
    </row>
    <row r="129" spans="1:161" ht="11.1" hidden="1" customHeight="1" x14ac:dyDescent="0.2">
      <c r="A129" s="92"/>
      <c r="B129" s="92"/>
      <c r="C129" s="37"/>
      <c r="D129" s="93"/>
      <c r="E129" s="99"/>
      <c r="G129" s="55" t="s">
        <v>294</v>
      </c>
      <c r="H129" s="55"/>
      <c r="I129" s="55"/>
      <c r="J129" s="55"/>
      <c r="AE129" s="33"/>
      <c r="AF129" s="33"/>
      <c r="AG129" s="33"/>
      <c r="AH129" s="33"/>
      <c r="AI129" s="33"/>
      <c r="AK129" s="70"/>
      <c r="AL129" s="70"/>
      <c r="AM129" s="70"/>
      <c r="AN129" s="70"/>
      <c r="AO129" s="70"/>
      <c r="AP129" s="70"/>
      <c r="AQ129" s="70"/>
      <c r="AR129" s="70"/>
      <c r="AS129" s="70"/>
      <c r="AT129" s="70"/>
      <c r="AU129" s="70"/>
      <c r="AV129" s="70"/>
      <c r="AW129" s="70"/>
      <c r="AX129" s="70"/>
      <c r="AY129" s="70"/>
      <c r="AZ129" s="70"/>
      <c r="BC129" s="63"/>
      <c r="BD129" s="63"/>
      <c r="BE129" s="63"/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3"/>
      <c r="BQ129" s="63"/>
      <c r="BR129" s="63"/>
      <c r="BV129" s="98"/>
      <c r="BW129" s="98"/>
      <c r="BX129" s="98"/>
      <c r="BY129" s="98"/>
      <c r="BZ129" s="98"/>
      <c r="CA129" s="98"/>
      <c r="CB129" s="98"/>
      <c r="CC129" s="98"/>
      <c r="CD129" s="98"/>
      <c r="CE129" s="98"/>
      <c r="CF129" s="98"/>
      <c r="CG129" s="98"/>
      <c r="CH129" s="98"/>
      <c r="CI129" s="98"/>
      <c r="CJ129" s="98"/>
      <c r="CK129" s="98"/>
      <c r="CL129" s="98"/>
      <c r="CM129" s="98"/>
      <c r="CN129" s="98"/>
      <c r="CO129" s="98"/>
      <c r="CP129" s="98"/>
      <c r="CQ129" s="98"/>
      <c r="CR129" s="98"/>
      <c r="CS129" s="98"/>
      <c r="CT129" s="98"/>
      <c r="CU129" s="98"/>
      <c r="CV129" s="98"/>
      <c r="CW129" s="98"/>
      <c r="CX129" s="98"/>
      <c r="CY129" s="98"/>
      <c r="CZ129" s="98"/>
      <c r="DA129" s="98"/>
      <c r="DB129" s="98"/>
      <c r="DC129" s="98"/>
      <c r="DD129" s="98"/>
      <c r="DE129" s="98"/>
      <c r="DF129" s="98"/>
      <c r="DG129" s="98"/>
      <c r="DH129" s="98"/>
      <c r="DI129" s="98"/>
      <c r="DJ129" s="98"/>
      <c r="DK129" s="98"/>
      <c r="DL129" s="98"/>
      <c r="DM129" s="98"/>
      <c r="DN129" s="98"/>
      <c r="DO129" s="98"/>
      <c r="DP129" s="98"/>
      <c r="DQ129" s="98"/>
      <c r="DR129" s="98"/>
      <c r="DS129" s="98"/>
      <c r="DT129" s="98"/>
      <c r="DU129" s="98"/>
      <c r="DV129" s="98"/>
      <c r="DW129" s="98"/>
      <c r="DX129" s="98"/>
      <c r="DY129" s="98"/>
      <c r="DZ129" s="98"/>
      <c r="EA129" s="98"/>
      <c r="EB129" s="98"/>
      <c r="EC129" s="98"/>
      <c r="ED129" s="98"/>
      <c r="EE129" s="98"/>
      <c r="EF129" s="98"/>
      <c r="EG129" s="98"/>
      <c r="EH129" s="98"/>
      <c r="EI129" s="98"/>
      <c r="EJ129" s="98"/>
      <c r="EK129" s="98"/>
      <c r="EL129" s="98"/>
      <c r="EM129" s="98"/>
      <c r="EN129" s="98"/>
      <c r="EO129" s="98"/>
      <c r="EP129" s="98"/>
      <c r="EQ129" s="98"/>
      <c r="ER129" s="98"/>
      <c r="ES129" s="98"/>
      <c r="ET129" s="98"/>
      <c r="EU129" s="98"/>
      <c r="EV129" s="98"/>
      <c r="EW129" s="98"/>
      <c r="EX129" s="98"/>
      <c r="EY129" s="98"/>
      <c r="EZ129" s="98"/>
      <c r="FA129" s="98"/>
      <c r="FB129" s="98"/>
      <c r="FC129" s="98"/>
      <c r="FD129" s="98"/>
      <c r="FE129" s="98"/>
    </row>
    <row r="130" spans="1:161" ht="11.1" hidden="1" customHeight="1" x14ac:dyDescent="0.2">
      <c r="A130" s="92"/>
      <c r="B130" s="92"/>
      <c r="C130" s="37"/>
      <c r="D130" s="93"/>
      <c r="E130" s="99"/>
      <c r="G130" s="56" t="s">
        <v>295</v>
      </c>
      <c r="H130" s="55" t="s">
        <v>296</v>
      </c>
      <c r="I130" s="55"/>
      <c r="J130" s="55"/>
      <c r="AK130" s="70"/>
      <c r="AL130" s="70"/>
      <c r="AM130" s="70"/>
      <c r="AN130" s="70"/>
      <c r="AO130" s="70"/>
      <c r="AP130" s="70"/>
      <c r="AQ130" s="70"/>
      <c r="AR130" s="70"/>
      <c r="AS130" s="70"/>
      <c r="AT130" s="70"/>
      <c r="AU130" s="70"/>
      <c r="AV130" s="70"/>
      <c r="AW130" s="70"/>
      <c r="AX130" s="70"/>
      <c r="AY130" s="70"/>
      <c r="AZ130" s="70"/>
      <c r="BC130" s="58" t="s">
        <v>43</v>
      </c>
      <c r="BD130" s="108" t="s">
        <v>298</v>
      </c>
      <c r="BE130" s="12"/>
      <c r="BF130" s="59"/>
      <c r="BG130" s="12"/>
      <c r="BH130" s="12"/>
      <c r="BI130" s="59"/>
      <c r="BJ130" s="59"/>
      <c r="BK130" s="59"/>
      <c r="BL130" s="59"/>
      <c r="BM130" s="59"/>
      <c r="BN130" s="59"/>
      <c r="BO130" s="59"/>
      <c r="BP130" s="59"/>
      <c r="BQ130" s="59"/>
      <c r="BR130" s="60"/>
      <c r="BV130" s="98"/>
      <c r="BW130" s="98"/>
      <c r="BX130" s="98"/>
      <c r="BY130" s="98"/>
      <c r="BZ130" s="98"/>
      <c r="CA130" s="98"/>
      <c r="CB130" s="98"/>
      <c r="CC130" s="98"/>
      <c r="CD130" s="98"/>
      <c r="CE130" s="98"/>
      <c r="CF130" s="98"/>
      <c r="CG130" s="98"/>
      <c r="CH130" s="98"/>
      <c r="CI130" s="98"/>
      <c r="CJ130" s="98"/>
      <c r="CK130" s="98"/>
      <c r="CL130" s="98"/>
      <c r="CM130" s="98"/>
      <c r="CN130" s="98"/>
      <c r="CO130" s="98"/>
      <c r="CP130" s="98"/>
      <c r="CQ130" s="98"/>
      <c r="CR130" s="98"/>
      <c r="CS130" s="98"/>
      <c r="CT130" s="98"/>
      <c r="CU130" s="98"/>
      <c r="CV130" s="98"/>
      <c r="CW130" s="98"/>
      <c r="CX130" s="98"/>
      <c r="CY130" s="98"/>
      <c r="CZ130" s="98"/>
      <c r="DA130" s="98"/>
      <c r="DB130" s="98"/>
      <c r="DC130" s="98"/>
      <c r="DD130" s="98"/>
      <c r="DE130" s="98"/>
      <c r="DF130" s="98"/>
      <c r="DG130" s="98"/>
      <c r="DH130" s="98"/>
      <c r="DI130" s="98"/>
      <c r="DJ130" s="98"/>
      <c r="DK130" s="98"/>
      <c r="DL130" s="98"/>
      <c r="DM130" s="98"/>
      <c r="DN130" s="98"/>
      <c r="DO130" s="98"/>
      <c r="DP130" s="98"/>
      <c r="DQ130" s="98"/>
      <c r="DR130" s="98"/>
      <c r="DS130" s="98"/>
      <c r="DT130" s="98"/>
      <c r="DU130" s="98"/>
      <c r="DV130" s="98"/>
      <c r="DW130" s="98"/>
      <c r="DX130" s="98"/>
      <c r="DY130" s="98"/>
      <c r="DZ130" s="98"/>
      <c r="EA130" s="98"/>
      <c r="EB130" s="98"/>
      <c r="EC130" s="98"/>
      <c r="ED130" s="98"/>
      <c r="EE130" s="98"/>
      <c r="EF130" s="98"/>
      <c r="EG130" s="98"/>
      <c r="EH130" s="98"/>
      <c r="EI130" s="98"/>
      <c r="EJ130" s="98"/>
      <c r="EK130" s="98"/>
      <c r="EL130" s="98"/>
      <c r="EM130" s="98"/>
      <c r="EN130" s="98"/>
      <c r="EO130" s="98"/>
      <c r="EP130" s="98"/>
      <c r="EQ130" s="98"/>
      <c r="ER130" s="98"/>
      <c r="ES130" s="98"/>
      <c r="ET130" s="98"/>
      <c r="EU130" s="98"/>
      <c r="EV130" s="98"/>
      <c r="EW130" s="98"/>
      <c r="EX130" s="98"/>
      <c r="EY130" s="98"/>
      <c r="EZ130" s="98"/>
      <c r="FA130" s="98"/>
      <c r="FB130" s="98"/>
      <c r="FC130" s="98"/>
      <c r="FD130" s="98"/>
      <c r="FE130" s="98"/>
    </row>
    <row r="131" spans="1:161" ht="11.1" hidden="1" customHeight="1" x14ac:dyDescent="0.2">
      <c r="A131" s="92"/>
      <c r="B131" s="92"/>
      <c r="C131" s="37"/>
      <c r="D131" s="93"/>
      <c r="E131" s="99"/>
      <c r="G131" s="56" t="s">
        <v>295</v>
      </c>
      <c r="H131" s="55" t="s">
        <v>297</v>
      </c>
      <c r="I131" s="55"/>
      <c r="J131" s="55"/>
      <c r="AK131" s="70"/>
      <c r="AL131" s="70"/>
      <c r="AM131" s="70"/>
      <c r="AN131" s="70"/>
      <c r="AO131" s="70"/>
      <c r="AP131" s="70"/>
      <c r="AQ131" s="70"/>
      <c r="AR131" s="70"/>
      <c r="AS131" s="70"/>
      <c r="AT131" s="70"/>
      <c r="AU131" s="70"/>
      <c r="AV131" s="70"/>
      <c r="AW131" s="70"/>
      <c r="AX131" s="70"/>
      <c r="AY131" s="70"/>
      <c r="AZ131" s="70"/>
      <c r="BC131" s="106" t="s">
        <v>41</v>
      </c>
      <c r="BD131" s="262" t="str">
        <f>BD91</f>
        <v>TIAGO FERREIRA DA SILVA</v>
      </c>
      <c r="BE131" s="262"/>
      <c r="BF131" s="262"/>
      <c r="BG131" s="262"/>
      <c r="BH131" s="262"/>
      <c r="BI131" s="262"/>
      <c r="BJ131" s="262"/>
      <c r="BK131" s="262"/>
      <c r="BL131" s="262"/>
      <c r="BM131" s="262"/>
      <c r="BN131" s="262"/>
      <c r="BO131" s="262"/>
      <c r="BP131" s="262"/>
      <c r="BQ131" s="262"/>
      <c r="BR131" s="262"/>
      <c r="BV131" s="98"/>
      <c r="BW131" s="98"/>
      <c r="BX131" s="98"/>
      <c r="BY131" s="98"/>
      <c r="BZ131" s="98"/>
      <c r="CA131" s="98"/>
      <c r="CB131" s="98"/>
      <c r="CC131" s="98"/>
      <c r="CD131" s="98"/>
      <c r="CE131" s="98"/>
      <c r="CF131" s="98"/>
      <c r="CG131" s="98"/>
      <c r="CH131" s="98"/>
      <c r="CI131" s="98"/>
      <c r="CJ131" s="98"/>
      <c r="CK131" s="98"/>
      <c r="CL131" s="98"/>
      <c r="CM131" s="98"/>
      <c r="CN131" s="98"/>
      <c r="CO131" s="98"/>
      <c r="CP131" s="98"/>
      <c r="CQ131" s="98"/>
      <c r="CR131" s="98"/>
      <c r="CS131" s="98"/>
      <c r="CT131" s="98"/>
      <c r="CU131" s="98"/>
      <c r="CV131" s="98"/>
      <c r="CW131" s="98"/>
      <c r="CX131" s="98"/>
      <c r="CY131" s="98"/>
      <c r="CZ131" s="98"/>
      <c r="DA131" s="98"/>
      <c r="DB131" s="98"/>
      <c r="DC131" s="98"/>
      <c r="DD131" s="98"/>
      <c r="DE131" s="98"/>
      <c r="DF131" s="98"/>
      <c r="DG131" s="98"/>
      <c r="DH131" s="98"/>
      <c r="DI131" s="98"/>
      <c r="DJ131" s="98"/>
      <c r="DK131" s="98"/>
      <c r="DL131" s="98"/>
      <c r="DM131" s="98"/>
      <c r="DN131" s="98"/>
      <c r="DO131" s="98"/>
      <c r="DP131" s="98"/>
      <c r="DQ131" s="98"/>
      <c r="DR131" s="98"/>
      <c r="DS131" s="98"/>
      <c r="DT131" s="98"/>
      <c r="DU131" s="98"/>
      <c r="DV131" s="98"/>
      <c r="DW131" s="98"/>
      <c r="DX131" s="98"/>
      <c r="DY131" s="98"/>
      <c r="DZ131" s="98"/>
      <c r="EA131" s="98"/>
      <c r="EB131" s="98"/>
      <c r="EC131" s="98"/>
      <c r="ED131" s="98"/>
      <c r="EE131" s="98"/>
      <c r="EF131" s="98"/>
      <c r="EG131" s="98"/>
      <c r="EH131" s="98"/>
      <c r="EI131" s="98"/>
      <c r="EJ131" s="98"/>
      <c r="EK131" s="98"/>
      <c r="EL131" s="98"/>
      <c r="EM131" s="98"/>
      <c r="EN131" s="98"/>
      <c r="EO131" s="98"/>
      <c r="EP131" s="98"/>
      <c r="EQ131" s="98"/>
      <c r="ER131" s="98"/>
      <c r="ES131" s="98"/>
      <c r="ET131" s="98"/>
      <c r="EU131" s="98"/>
      <c r="EV131" s="98"/>
      <c r="EW131" s="98"/>
      <c r="EX131" s="98"/>
      <c r="EY131" s="98"/>
      <c r="EZ131" s="98"/>
      <c r="FA131" s="98"/>
      <c r="FB131" s="98"/>
      <c r="FC131" s="98"/>
      <c r="FD131" s="98"/>
      <c r="FE131" s="98"/>
    </row>
    <row r="132" spans="1:161" ht="11.1" hidden="1" customHeight="1" x14ac:dyDescent="0.2">
      <c r="A132" s="92"/>
      <c r="B132" s="92"/>
      <c r="C132" s="37"/>
      <c r="D132" s="93"/>
      <c r="E132" s="99"/>
      <c r="G132" s="55"/>
      <c r="H132" s="55"/>
      <c r="I132" s="55" t="s">
        <v>322</v>
      </c>
      <c r="J132" s="55"/>
      <c r="AK132" s="70"/>
      <c r="AL132" s="70"/>
      <c r="AM132" s="70"/>
      <c r="AN132" s="70"/>
      <c r="AO132" s="70"/>
      <c r="AP132" s="70"/>
      <c r="AQ132" s="70"/>
      <c r="AR132" s="70"/>
      <c r="AS132" s="70"/>
      <c r="AT132" s="70"/>
      <c r="AU132" s="70"/>
      <c r="AV132" s="70"/>
      <c r="AW132" s="70"/>
      <c r="AX132" s="70"/>
      <c r="AY132" s="70"/>
      <c r="AZ132" s="70"/>
      <c r="BC132" s="106" t="s">
        <v>42</v>
      </c>
      <c r="BD132" s="260" t="str">
        <f>BD92</f>
        <v>363.171.228-65</v>
      </c>
      <c r="BE132" s="261"/>
      <c r="BF132" s="261"/>
      <c r="BG132" s="261"/>
      <c r="BH132" s="261"/>
      <c r="BI132" s="261"/>
      <c r="BJ132" s="261"/>
      <c r="BK132" s="261"/>
      <c r="BL132" s="261"/>
      <c r="BM132" s="261"/>
      <c r="BN132" s="261"/>
      <c r="BO132" s="261"/>
      <c r="BP132" s="261"/>
      <c r="BQ132" s="261"/>
      <c r="BR132" s="261"/>
      <c r="BV132" s="48"/>
      <c r="BW132" s="48"/>
      <c r="BX132" s="48"/>
      <c r="BY132" s="48"/>
      <c r="BZ132" s="48"/>
      <c r="CA132" s="48"/>
      <c r="CB132" s="48"/>
      <c r="CC132" s="48"/>
      <c r="CD132" s="48"/>
      <c r="CE132" s="48"/>
      <c r="CF132" s="48"/>
      <c r="CG132" s="48"/>
      <c r="CH132" s="48"/>
      <c r="CI132" s="48"/>
      <c r="CJ132" s="48"/>
      <c r="CK132" s="48"/>
      <c r="CL132" s="48"/>
      <c r="CM132" s="48"/>
      <c r="CN132" s="48"/>
      <c r="CO132" s="48"/>
      <c r="CP132" s="48"/>
      <c r="CQ132" s="48"/>
      <c r="CR132" s="48"/>
      <c r="CS132" s="48"/>
      <c r="CT132" s="48"/>
      <c r="CU132" s="48"/>
      <c r="CV132" s="48"/>
      <c r="CW132" s="48"/>
      <c r="CX132" s="48"/>
      <c r="CY132" s="48"/>
      <c r="CZ132" s="48"/>
      <c r="DA132" s="48"/>
      <c r="DB132" s="48"/>
      <c r="DC132" s="48"/>
      <c r="DD132" s="48"/>
      <c r="DE132" s="48"/>
      <c r="DF132" s="48"/>
      <c r="DG132" s="48"/>
      <c r="DH132" s="48"/>
      <c r="DI132" s="48"/>
      <c r="DJ132" s="48"/>
      <c r="DK132" s="48"/>
      <c r="DL132" s="48"/>
      <c r="DM132" s="48"/>
      <c r="DN132" s="48"/>
      <c r="DO132" s="48"/>
      <c r="DP132" s="48"/>
      <c r="DQ132" s="48"/>
      <c r="DR132" s="48"/>
      <c r="DS132" s="48"/>
      <c r="DT132" s="48"/>
      <c r="DU132" s="48"/>
      <c r="DV132" s="48"/>
      <c r="DW132" s="48"/>
      <c r="DX132" s="48"/>
      <c r="DY132" s="48"/>
      <c r="DZ132" s="48"/>
      <c r="EA132" s="48"/>
      <c r="EB132" s="48"/>
      <c r="EC132" s="48"/>
      <c r="ED132" s="48"/>
      <c r="EE132" s="48"/>
      <c r="EF132" s="48"/>
      <c r="EG132" s="48"/>
      <c r="EH132" s="48"/>
      <c r="EI132" s="48"/>
      <c r="EJ132" s="48"/>
      <c r="EK132" s="48"/>
      <c r="EL132" s="48"/>
      <c r="EM132" s="48"/>
      <c r="EN132" s="48"/>
      <c r="EO132" s="48"/>
      <c r="EP132" s="48"/>
      <c r="EQ132" s="48"/>
      <c r="ER132" s="48"/>
      <c r="ES132" s="48"/>
      <c r="ET132" s="48"/>
      <c r="EU132" s="48"/>
      <c r="EV132" s="48"/>
      <c r="EW132" s="48"/>
      <c r="EX132" s="48"/>
      <c r="EY132" s="48"/>
      <c r="EZ132" s="48"/>
      <c r="FA132" s="48"/>
      <c r="FB132" s="48"/>
      <c r="FC132" s="48"/>
      <c r="FD132" s="48"/>
      <c r="FE132" s="48"/>
    </row>
    <row r="133" spans="1:161" ht="11.1" hidden="1" customHeight="1" x14ac:dyDescent="0.2">
      <c r="A133" s="92"/>
      <c r="B133" s="92"/>
      <c r="C133" s="37"/>
      <c r="D133" s="93"/>
      <c r="E133" s="99"/>
      <c r="I133" s="55" t="s">
        <v>323</v>
      </c>
      <c r="AK133" s="70"/>
      <c r="AL133" s="70"/>
      <c r="AM133" s="70"/>
      <c r="AN133" s="70"/>
      <c r="AO133" s="70"/>
      <c r="AP133" s="70"/>
      <c r="AQ133" s="70"/>
      <c r="AR133" s="70"/>
      <c r="AS133" s="70"/>
      <c r="AT133" s="70"/>
      <c r="AU133" s="70"/>
      <c r="AV133" s="70"/>
      <c r="AW133" s="70"/>
      <c r="AX133" s="70"/>
      <c r="AY133" s="70"/>
      <c r="AZ133" s="70"/>
      <c r="BC133" s="106" t="s">
        <v>44</v>
      </c>
      <c r="BD133" s="259" t="str">
        <f>BD93</f>
        <v>RNP: 36317122865 - SP</v>
      </c>
      <c r="BE133" s="259"/>
      <c r="BF133" s="259"/>
      <c r="BG133" s="259"/>
      <c r="BH133" s="259"/>
      <c r="BI133" s="259"/>
      <c r="BJ133" s="259"/>
      <c r="BK133" s="259"/>
      <c r="BL133" s="259"/>
      <c r="BM133" s="259"/>
      <c r="BN133" s="259"/>
      <c r="BO133" s="259"/>
      <c r="BP133" s="259"/>
      <c r="BQ133" s="259"/>
      <c r="BR133" s="259"/>
      <c r="BV133" s="48"/>
      <c r="BW133" s="48"/>
      <c r="BX133" s="48"/>
      <c r="BY133" s="48"/>
      <c r="BZ133" s="48"/>
      <c r="CA133" s="48"/>
      <c r="CB133" s="48"/>
      <c r="CC133" s="48"/>
      <c r="CD133" s="48"/>
      <c r="CE133" s="48"/>
      <c r="CF133" s="48"/>
      <c r="CG133" s="48"/>
      <c r="CH133" s="48"/>
      <c r="CI133" s="48"/>
      <c r="CJ133" s="48"/>
      <c r="CK133" s="48"/>
      <c r="CL133" s="48"/>
      <c r="CM133" s="48"/>
      <c r="CN133" s="48"/>
      <c r="CO133" s="48"/>
      <c r="CP133" s="48"/>
      <c r="CQ133" s="48"/>
      <c r="CR133" s="48"/>
      <c r="CS133" s="48"/>
      <c r="CT133" s="48"/>
      <c r="CU133" s="48"/>
      <c r="CV133" s="48"/>
      <c r="CW133" s="48"/>
      <c r="CX133" s="48"/>
      <c r="CY133" s="48"/>
      <c r="CZ133" s="48"/>
      <c r="DA133" s="48"/>
      <c r="DB133" s="48"/>
      <c r="DC133" s="48"/>
      <c r="DD133" s="48"/>
      <c r="DE133" s="48"/>
      <c r="DF133" s="48"/>
      <c r="DG133" s="48"/>
      <c r="DH133" s="48"/>
      <c r="DI133" s="48"/>
      <c r="DJ133" s="48"/>
      <c r="DK133" s="48"/>
      <c r="DL133" s="48"/>
      <c r="DM133" s="48"/>
      <c r="DN133" s="48"/>
      <c r="DO133" s="48"/>
      <c r="DP133" s="48"/>
      <c r="DQ133" s="48"/>
      <c r="DR133" s="48"/>
      <c r="DS133" s="48"/>
      <c r="DT133" s="48"/>
      <c r="DU133" s="48"/>
      <c r="DV133" s="48"/>
      <c r="DW133" s="48"/>
      <c r="DX133" s="48"/>
      <c r="DY133" s="48"/>
      <c r="DZ133" s="48"/>
      <c r="EA133" s="48"/>
      <c r="EB133" s="48"/>
      <c r="EC133" s="48"/>
      <c r="ED133" s="48"/>
      <c r="EE133" s="48"/>
      <c r="EF133" s="48"/>
      <c r="EG133" s="48"/>
      <c r="EH133" s="48"/>
      <c r="EI133" s="48"/>
      <c r="EJ133" s="48"/>
      <c r="EK133" s="48"/>
      <c r="EL133" s="48"/>
      <c r="EM133" s="48"/>
      <c r="EN133" s="48"/>
      <c r="EO133" s="48"/>
      <c r="EP133" s="48"/>
      <c r="EQ133" s="48"/>
      <c r="ER133" s="48"/>
      <c r="ES133" s="48"/>
      <c r="ET133" s="48"/>
      <c r="EU133" s="48"/>
      <c r="EV133" s="48"/>
      <c r="EW133" s="48"/>
      <c r="EX133" s="48"/>
      <c r="EY133" s="48"/>
      <c r="EZ133" s="48"/>
      <c r="FA133" s="48"/>
      <c r="FB133" s="48"/>
      <c r="FC133" s="48"/>
      <c r="FD133" s="48"/>
      <c r="FE133" s="48"/>
    </row>
    <row r="134" spans="1:161" ht="3.95" hidden="1" customHeight="1" x14ac:dyDescent="0.2">
      <c r="A134" s="92" t="s">
        <v>316</v>
      </c>
      <c r="B134" s="92" t="s">
        <v>316</v>
      </c>
      <c r="C134" s="93"/>
      <c r="D134" s="93"/>
      <c r="E134" s="99"/>
      <c r="F134" s="12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12"/>
      <c r="BV134" s="48"/>
      <c r="BW134" s="48"/>
      <c r="BX134" s="48"/>
      <c r="BY134" s="48"/>
      <c r="BZ134" s="48"/>
      <c r="CA134" s="48"/>
      <c r="CB134" s="48"/>
      <c r="CC134" s="48"/>
      <c r="CD134" s="48"/>
      <c r="CE134" s="48"/>
      <c r="CF134" s="48"/>
      <c r="CG134" s="48"/>
      <c r="CH134" s="48"/>
      <c r="CI134" s="48"/>
      <c r="CJ134" s="48"/>
      <c r="CK134" s="48"/>
      <c r="CL134" s="48"/>
      <c r="CM134" s="48"/>
      <c r="CN134" s="48"/>
      <c r="CO134" s="48"/>
      <c r="CP134" s="48"/>
      <c r="CQ134" s="48"/>
      <c r="CR134" s="48"/>
      <c r="CS134" s="48"/>
      <c r="CT134" s="48"/>
      <c r="CU134" s="48"/>
      <c r="CV134" s="48"/>
      <c r="CW134" s="48"/>
      <c r="CX134" s="48"/>
      <c r="CY134" s="48"/>
      <c r="CZ134" s="48"/>
      <c r="DA134" s="48"/>
      <c r="DB134" s="48"/>
      <c r="DC134" s="48"/>
      <c r="DD134" s="48"/>
      <c r="DE134" s="48"/>
      <c r="DF134" s="48"/>
      <c r="DG134" s="48"/>
      <c r="DH134" s="48"/>
      <c r="DI134" s="48"/>
      <c r="DJ134" s="48"/>
      <c r="DK134" s="48"/>
      <c r="DL134" s="48"/>
      <c r="DM134" s="48"/>
      <c r="DN134" s="48"/>
      <c r="DO134" s="48"/>
      <c r="DP134" s="48"/>
      <c r="DQ134" s="48"/>
      <c r="DR134" s="48"/>
      <c r="DS134" s="48"/>
      <c r="DT134" s="48"/>
      <c r="DU134" s="48"/>
      <c r="DV134" s="48"/>
      <c r="DW134" s="48"/>
      <c r="DX134" s="48"/>
      <c r="DY134" s="48"/>
      <c r="DZ134" s="48"/>
      <c r="EA134" s="48"/>
      <c r="EB134" s="48"/>
      <c r="EC134" s="48"/>
      <c r="ED134" s="48"/>
      <c r="EE134" s="48"/>
      <c r="EF134" s="48"/>
      <c r="EG134" s="48"/>
      <c r="EH134" s="48"/>
      <c r="EI134" s="48"/>
      <c r="EJ134" s="48"/>
      <c r="EK134" s="48"/>
      <c r="EL134" s="48"/>
      <c r="EM134" s="48"/>
      <c r="EN134" s="48"/>
      <c r="EO134" s="48"/>
      <c r="EP134" s="48"/>
      <c r="EQ134" s="48"/>
      <c r="ER134" s="48"/>
      <c r="ES134" s="48"/>
      <c r="ET134" s="48"/>
      <c r="EU134" s="48"/>
      <c r="EV134" s="48"/>
      <c r="EW134" s="48"/>
      <c r="EX134" s="48"/>
      <c r="EY134" s="48"/>
      <c r="EZ134" s="48"/>
      <c r="FA134" s="48"/>
      <c r="FB134" s="48"/>
      <c r="FC134" s="48"/>
      <c r="FD134" s="48"/>
      <c r="FE134" s="48"/>
    </row>
    <row r="135" spans="1:161" ht="3.95" hidden="1" customHeight="1" x14ac:dyDescent="0.2">
      <c r="A135" s="138" t="s">
        <v>317</v>
      </c>
      <c r="B135" s="138" t="s">
        <v>317</v>
      </c>
      <c r="C135" s="93"/>
      <c r="D135" s="93"/>
      <c r="E135" s="99"/>
      <c r="F135" s="12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12"/>
      <c r="BV135" s="48"/>
      <c r="BW135" s="48"/>
      <c r="BX135" s="48"/>
      <c r="BY135" s="48"/>
      <c r="BZ135" s="48"/>
      <c r="CA135" s="48"/>
      <c r="CB135" s="48"/>
      <c r="CC135" s="48"/>
      <c r="CD135" s="48"/>
      <c r="CE135" s="48"/>
      <c r="CF135" s="48"/>
      <c r="CG135" s="48"/>
      <c r="CH135" s="48"/>
      <c r="CI135" s="48"/>
      <c r="CJ135" s="48"/>
      <c r="CK135" s="48"/>
      <c r="CL135" s="48"/>
      <c r="CM135" s="48"/>
      <c r="CN135" s="48"/>
      <c r="CO135" s="48"/>
      <c r="CP135" s="48"/>
      <c r="CQ135" s="48"/>
      <c r="CR135" s="48"/>
      <c r="CS135" s="48"/>
      <c r="CT135" s="48"/>
      <c r="CU135" s="48"/>
      <c r="CV135" s="48"/>
      <c r="CW135" s="48"/>
      <c r="CX135" s="48"/>
      <c r="CY135" s="48"/>
      <c r="CZ135" s="48"/>
      <c r="DA135" s="48"/>
      <c r="DB135" s="48"/>
      <c r="DC135" s="48"/>
      <c r="DD135" s="48"/>
      <c r="DE135" s="48"/>
      <c r="DF135" s="48"/>
      <c r="DG135" s="48"/>
      <c r="DH135" s="48"/>
      <c r="DI135" s="48"/>
      <c r="DJ135" s="48"/>
      <c r="DK135" s="48"/>
      <c r="DL135" s="48"/>
      <c r="DM135" s="48"/>
      <c r="DN135" s="48"/>
      <c r="DO135" s="48"/>
      <c r="DP135" s="48"/>
      <c r="DQ135" s="48"/>
      <c r="DR135" s="48"/>
      <c r="DS135" s="48"/>
      <c r="DT135" s="48"/>
      <c r="DU135" s="48"/>
      <c r="DV135" s="48"/>
      <c r="DW135" s="48"/>
      <c r="DX135" s="48"/>
      <c r="DY135" s="48"/>
      <c r="DZ135" s="48"/>
      <c r="EA135" s="48"/>
      <c r="EB135" s="48"/>
      <c r="EC135" s="48"/>
      <c r="ED135" s="48"/>
      <c r="EE135" s="48"/>
      <c r="EF135" s="48"/>
      <c r="EG135" s="48"/>
      <c r="EH135" s="48"/>
      <c r="EI135" s="48"/>
      <c r="EJ135" s="48"/>
      <c r="EK135" s="48"/>
      <c r="EL135" s="48"/>
      <c r="EM135" s="48"/>
      <c r="EN135" s="48"/>
      <c r="EO135" s="48"/>
      <c r="EP135" s="48"/>
      <c r="EQ135" s="48"/>
      <c r="ER135" s="48"/>
      <c r="ES135" s="48"/>
      <c r="ET135" s="48"/>
      <c r="EU135" s="48"/>
      <c r="EV135" s="48"/>
      <c r="EW135" s="48"/>
      <c r="EX135" s="48"/>
      <c r="EY135" s="48"/>
      <c r="EZ135" s="48"/>
      <c r="FA135" s="48"/>
      <c r="FB135" s="48"/>
      <c r="FC135" s="48"/>
      <c r="FD135" s="48"/>
      <c r="FE135" s="48"/>
    </row>
    <row r="136" spans="1:161" s="98" customFormat="1" ht="11.1" hidden="1" customHeight="1" x14ac:dyDescent="0.2">
      <c r="A136" s="138"/>
      <c r="B136" s="138"/>
      <c r="C136" s="93"/>
      <c r="D136" s="93"/>
      <c r="E136" s="100"/>
      <c r="F136" s="101"/>
      <c r="G136" s="311" t="s">
        <v>118</v>
      </c>
      <c r="H136" s="311"/>
      <c r="I136" s="306" t="s">
        <v>267</v>
      </c>
      <c r="J136" s="306"/>
      <c r="K136" s="306"/>
      <c r="L136" s="306"/>
      <c r="M136" s="306"/>
      <c r="N136" s="306"/>
      <c r="O136" s="306"/>
      <c r="P136" s="306"/>
      <c r="Q136" s="306"/>
      <c r="R136" s="306"/>
      <c r="S136" s="306"/>
      <c r="T136" s="306"/>
      <c r="U136" s="306"/>
      <c r="V136" s="306"/>
      <c r="W136" s="306"/>
      <c r="X136" s="306"/>
      <c r="Y136" s="306"/>
      <c r="Z136" s="306" t="s">
        <v>268</v>
      </c>
      <c r="AA136" s="306"/>
      <c r="AB136" s="306"/>
      <c r="AC136" s="306"/>
      <c r="AD136" s="306"/>
      <c r="AE136" s="306"/>
      <c r="AF136" s="306"/>
      <c r="AG136" s="306"/>
      <c r="AH136" s="306"/>
      <c r="AI136" s="306"/>
      <c r="AJ136" s="308" t="s">
        <v>549</v>
      </c>
      <c r="AK136" s="308"/>
      <c r="AL136" s="308"/>
      <c r="AM136" s="310">
        <f>BO96+1</f>
        <v>17</v>
      </c>
      <c r="AN136" s="310"/>
      <c r="AO136" s="310"/>
      <c r="AP136" s="310"/>
      <c r="AQ136" s="310">
        <f>AM136+1</f>
        <v>18</v>
      </c>
      <c r="AR136" s="310"/>
      <c r="AS136" s="310"/>
      <c r="AT136" s="310"/>
      <c r="AU136" s="310">
        <f>AQ136+1</f>
        <v>19</v>
      </c>
      <c r="AV136" s="310"/>
      <c r="AW136" s="310"/>
      <c r="AX136" s="310"/>
      <c r="AY136" s="310">
        <f>AU136+1</f>
        <v>20</v>
      </c>
      <c r="AZ136" s="310"/>
      <c r="BA136" s="310"/>
      <c r="BB136" s="310"/>
      <c r="BC136" s="310">
        <f>AY136+1</f>
        <v>21</v>
      </c>
      <c r="BD136" s="310"/>
      <c r="BE136" s="310"/>
      <c r="BF136" s="310"/>
      <c r="BG136" s="310">
        <f>BC136+1</f>
        <v>22</v>
      </c>
      <c r="BH136" s="310"/>
      <c r="BI136" s="310"/>
      <c r="BJ136" s="310"/>
      <c r="BK136" s="310">
        <f>BG136+1</f>
        <v>23</v>
      </c>
      <c r="BL136" s="310"/>
      <c r="BM136" s="310"/>
      <c r="BN136" s="310"/>
      <c r="BO136" s="310">
        <f>BK136+1</f>
        <v>24</v>
      </c>
      <c r="BP136" s="310"/>
      <c r="BQ136" s="310"/>
      <c r="BR136" s="310"/>
      <c r="BS136" s="35"/>
      <c r="BT136" s="35"/>
      <c r="BU136" s="44"/>
      <c r="BV136" s="48"/>
      <c r="BW136" s="48"/>
      <c r="BX136" s="48"/>
      <c r="BY136" s="48"/>
      <c r="BZ136" s="48"/>
      <c r="CA136" s="48"/>
      <c r="CB136" s="48"/>
      <c r="CC136" s="48"/>
      <c r="CD136" s="48"/>
      <c r="CE136" s="48"/>
      <c r="CF136" s="48"/>
      <c r="CG136" s="48"/>
      <c r="CH136" s="48"/>
      <c r="CI136" s="48"/>
      <c r="CJ136" s="48"/>
      <c r="CK136" s="48"/>
      <c r="CL136" s="48"/>
      <c r="CM136" s="48"/>
      <c r="CN136" s="48"/>
      <c r="CO136" s="48"/>
      <c r="CP136" s="48"/>
      <c r="CQ136" s="48"/>
      <c r="CR136" s="48"/>
      <c r="CS136" s="48"/>
      <c r="CT136" s="48"/>
      <c r="CU136" s="48"/>
      <c r="CV136" s="48"/>
      <c r="CW136" s="48"/>
      <c r="CX136" s="48"/>
      <c r="CY136" s="48"/>
      <c r="CZ136" s="48"/>
      <c r="DA136" s="48"/>
      <c r="DB136" s="48"/>
      <c r="DC136" s="48"/>
      <c r="DD136" s="48"/>
      <c r="DE136" s="48"/>
      <c r="DF136" s="48"/>
      <c r="DG136" s="48"/>
      <c r="DH136" s="48"/>
      <c r="DI136" s="48"/>
      <c r="DJ136" s="48"/>
      <c r="DK136" s="48"/>
      <c r="DL136" s="48"/>
      <c r="DM136" s="48"/>
      <c r="DN136" s="48"/>
      <c r="DO136" s="48"/>
      <c r="DP136" s="48"/>
      <c r="DQ136" s="48"/>
      <c r="DR136" s="48"/>
      <c r="DS136" s="48"/>
      <c r="DT136" s="48"/>
      <c r="DU136" s="48"/>
      <c r="DV136" s="48"/>
      <c r="DW136" s="48"/>
      <c r="DX136" s="48"/>
      <c r="DY136" s="48"/>
      <c r="DZ136" s="48"/>
      <c r="EA136" s="48"/>
      <c r="EB136" s="48"/>
      <c r="EC136" s="48"/>
      <c r="ED136" s="48"/>
      <c r="EE136" s="48"/>
      <c r="EF136" s="48"/>
      <c r="EG136" s="48"/>
      <c r="EH136" s="48"/>
      <c r="EI136" s="48"/>
      <c r="EJ136" s="48"/>
      <c r="EK136" s="48"/>
      <c r="EL136" s="48"/>
      <c r="EM136" s="48"/>
      <c r="EN136" s="48"/>
      <c r="EO136" s="48"/>
      <c r="EP136" s="48"/>
      <c r="EQ136" s="48"/>
      <c r="ER136" s="48"/>
      <c r="ES136" s="48"/>
      <c r="ET136" s="48"/>
      <c r="EU136" s="48"/>
      <c r="EV136" s="48"/>
      <c r="EW136" s="48"/>
      <c r="EX136" s="48"/>
      <c r="EY136" s="48"/>
      <c r="EZ136" s="48"/>
      <c r="FA136" s="48"/>
      <c r="FB136" s="48"/>
      <c r="FC136" s="48"/>
      <c r="FD136" s="48"/>
      <c r="FE136" s="48"/>
    </row>
    <row r="137" spans="1:161" s="98" customFormat="1" ht="11.1" hidden="1" customHeight="1" x14ac:dyDescent="0.2">
      <c r="A137" s="138"/>
      <c r="B137" s="138"/>
      <c r="C137" s="93"/>
      <c r="D137" s="93"/>
      <c r="E137" s="100"/>
      <c r="F137" s="102"/>
      <c r="G137" s="312"/>
      <c r="H137" s="312"/>
      <c r="I137" s="307"/>
      <c r="J137" s="307"/>
      <c r="K137" s="307"/>
      <c r="L137" s="307"/>
      <c r="M137" s="307"/>
      <c r="N137" s="307"/>
      <c r="O137" s="307"/>
      <c r="P137" s="307"/>
      <c r="Q137" s="307"/>
      <c r="R137" s="307"/>
      <c r="S137" s="307"/>
      <c r="T137" s="307"/>
      <c r="U137" s="307"/>
      <c r="V137" s="307"/>
      <c r="W137" s="307"/>
      <c r="X137" s="307"/>
      <c r="Y137" s="307"/>
      <c r="Z137" s="307"/>
      <c r="AA137" s="307"/>
      <c r="AB137" s="307"/>
      <c r="AC137" s="307"/>
      <c r="AD137" s="307"/>
      <c r="AE137" s="307"/>
      <c r="AF137" s="307"/>
      <c r="AG137" s="307"/>
      <c r="AH137" s="307"/>
      <c r="AI137" s="307"/>
      <c r="AJ137" s="309"/>
      <c r="AK137" s="309"/>
      <c r="AL137" s="309"/>
      <c r="AM137" s="302" t="s">
        <v>269</v>
      </c>
      <c r="AN137" s="302"/>
      <c r="AO137" s="302" t="s">
        <v>270</v>
      </c>
      <c r="AP137" s="302"/>
      <c r="AQ137" s="302" t="str">
        <f>AM137</f>
        <v xml:space="preserve"> Sp*</v>
      </c>
      <c r="AR137" s="302"/>
      <c r="AS137" s="302" t="str">
        <f>AO137</f>
        <v>Ac*</v>
      </c>
      <c r="AT137" s="302"/>
      <c r="AU137" s="302" t="str">
        <f>AQ137</f>
        <v xml:space="preserve"> Sp*</v>
      </c>
      <c r="AV137" s="302"/>
      <c r="AW137" s="302" t="str">
        <f>AS137</f>
        <v>Ac*</v>
      </c>
      <c r="AX137" s="302"/>
      <c r="AY137" s="302" t="str">
        <f>AU137</f>
        <v xml:space="preserve"> Sp*</v>
      </c>
      <c r="AZ137" s="302"/>
      <c r="BA137" s="302" t="str">
        <f>AW137</f>
        <v>Ac*</v>
      </c>
      <c r="BB137" s="302"/>
      <c r="BC137" s="302" t="str">
        <f>AY137</f>
        <v xml:space="preserve"> Sp*</v>
      </c>
      <c r="BD137" s="302"/>
      <c r="BE137" s="302" t="str">
        <f>BA137</f>
        <v>Ac*</v>
      </c>
      <c r="BF137" s="302"/>
      <c r="BG137" s="302" t="str">
        <f>BC137</f>
        <v xml:space="preserve"> Sp*</v>
      </c>
      <c r="BH137" s="302"/>
      <c r="BI137" s="302" t="str">
        <f>BE137</f>
        <v>Ac*</v>
      </c>
      <c r="BJ137" s="302"/>
      <c r="BK137" s="302" t="str">
        <f>BG137</f>
        <v xml:space="preserve"> Sp*</v>
      </c>
      <c r="BL137" s="302"/>
      <c r="BM137" s="302" t="str">
        <f>BI137</f>
        <v>Ac*</v>
      </c>
      <c r="BN137" s="302"/>
      <c r="BO137" s="302" t="str">
        <f>BK137</f>
        <v xml:space="preserve"> Sp*</v>
      </c>
      <c r="BP137" s="302"/>
      <c r="BQ137" s="302" t="str">
        <f>BM137</f>
        <v>Ac*</v>
      </c>
      <c r="BR137" s="302"/>
      <c r="BS137" s="35"/>
      <c r="BT137" s="35"/>
      <c r="BU137" s="44"/>
      <c r="BV137" s="48"/>
      <c r="BW137" s="48"/>
      <c r="BX137" s="48"/>
      <c r="BY137" s="48"/>
      <c r="BZ137" s="48"/>
      <c r="CA137" s="48"/>
      <c r="CB137" s="48"/>
      <c r="CC137" s="48"/>
      <c r="CD137" s="48"/>
      <c r="CE137" s="48"/>
      <c r="CF137" s="48"/>
      <c r="CG137" s="48"/>
      <c r="CH137" s="48"/>
      <c r="CI137" s="48"/>
      <c r="CJ137" s="48"/>
      <c r="CK137" s="48"/>
      <c r="CL137" s="48"/>
      <c r="CM137" s="48"/>
      <c r="CN137" s="48"/>
      <c r="CO137" s="48"/>
      <c r="CP137" s="48"/>
      <c r="CQ137" s="48"/>
      <c r="CR137" s="48"/>
      <c r="CS137" s="48"/>
      <c r="CT137" s="48"/>
      <c r="CU137" s="48"/>
      <c r="CV137" s="48"/>
      <c r="CW137" s="48"/>
      <c r="CX137" s="48"/>
      <c r="CY137" s="48"/>
      <c r="CZ137" s="48"/>
      <c r="DA137" s="48"/>
      <c r="DB137" s="48"/>
      <c r="DC137" s="48"/>
      <c r="DD137" s="48"/>
      <c r="DE137" s="48"/>
      <c r="DF137" s="48"/>
      <c r="DG137" s="48"/>
      <c r="DH137" s="48"/>
      <c r="DI137" s="48"/>
      <c r="DJ137" s="48"/>
      <c r="DK137" s="48"/>
      <c r="DL137" s="48"/>
      <c r="DM137" s="48"/>
      <c r="DN137" s="48"/>
      <c r="DO137" s="48"/>
      <c r="DP137" s="48"/>
      <c r="DQ137" s="48"/>
      <c r="DR137" s="48"/>
      <c r="DS137" s="48"/>
      <c r="DT137" s="48"/>
      <c r="DU137" s="48"/>
      <c r="DV137" s="48"/>
      <c r="DW137" s="48"/>
      <c r="DX137" s="48"/>
      <c r="DY137" s="48"/>
      <c r="DZ137" s="48"/>
      <c r="EA137" s="48"/>
      <c r="EB137" s="48"/>
      <c r="EC137" s="48"/>
      <c r="ED137" s="48"/>
      <c r="EE137" s="48"/>
      <c r="EF137" s="48"/>
      <c r="EG137" s="48"/>
      <c r="EH137" s="48"/>
      <c r="EI137" s="48"/>
      <c r="EJ137" s="48"/>
      <c r="EK137" s="48"/>
      <c r="EL137" s="48"/>
      <c r="EM137" s="48"/>
      <c r="EN137" s="48"/>
      <c r="EO137" s="48"/>
      <c r="EP137" s="48"/>
      <c r="EQ137" s="48"/>
      <c r="ER137" s="48"/>
      <c r="ES137" s="48"/>
      <c r="ET137" s="48"/>
      <c r="EU137" s="48"/>
      <c r="EV137" s="48"/>
      <c r="EW137" s="48"/>
      <c r="EX137" s="48"/>
      <c r="EY137" s="48"/>
      <c r="EZ137" s="48"/>
      <c r="FA137" s="48"/>
      <c r="FB137" s="48"/>
      <c r="FC137" s="48"/>
      <c r="FD137" s="48"/>
      <c r="FE137" s="48"/>
    </row>
    <row r="138" spans="1:161" s="98" customFormat="1" ht="11.1" hidden="1" customHeight="1" x14ac:dyDescent="0.2">
      <c r="A138" s="138"/>
      <c r="B138" s="138"/>
      <c r="C138" s="93"/>
      <c r="D138" s="93"/>
      <c r="E138" s="100"/>
      <c r="G138" s="312"/>
      <c r="H138" s="312"/>
      <c r="I138" s="307"/>
      <c r="J138" s="307"/>
      <c r="K138" s="307"/>
      <c r="L138" s="307"/>
      <c r="M138" s="307"/>
      <c r="N138" s="307"/>
      <c r="O138" s="307"/>
      <c r="P138" s="307"/>
      <c r="Q138" s="307"/>
      <c r="R138" s="307"/>
      <c r="S138" s="307"/>
      <c r="T138" s="307"/>
      <c r="U138" s="307"/>
      <c r="V138" s="307"/>
      <c r="W138" s="307"/>
      <c r="X138" s="307"/>
      <c r="Y138" s="307"/>
      <c r="Z138" s="304" t="s">
        <v>51</v>
      </c>
      <c r="AA138" s="304"/>
      <c r="AB138" s="304"/>
      <c r="AC138" s="304"/>
      <c r="AD138" s="304"/>
      <c r="AE138" s="304"/>
      <c r="AF138" s="304"/>
      <c r="AG138" s="305" t="s">
        <v>35</v>
      </c>
      <c r="AH138" s="305"/>
      <c r="AI138" s="305"/>
      <c r="AJ138" s="305" t="s">
        <v>35</v>
      </c>
      <c r="AK138" s="305"/>
      <c r="AL138" s="305"/>
      <c r="AM138" s="305" t="s">
        <v>35</v>
      </c>
      <c r="AN138" s="305"/>
      <c r="AO138" s="305" t="s">
        <v>35</v>
      </c>
      <c r="AP138" s="305"/>
      <c r="AQ138" s="301" t="str">
        <f>AM138</f>
        <v xml:space="preserve"> </v>
      </c>
      <c r="AR138" s="302"/>
      <c r="AS138" s="301" t="str">
        <f>AO138</f>
        <v xml:space="preserve"> </v>
      </c>
      <c r="AT138" s="302"/>
      <c r="AU138" s="301" t="str">
        <f>AQ138</f>
        <v xml:space="preserve"> </v>
      </c>
      <c r="AV138" s="302"/>
      <c r="AW138" s="301" t="str">
        <f>AS138</f>
        <v xml:space="preserve"> </v>
      </c>
      <c r="AX138" s="302"/>
      <c r="AY138" s="301" t="str">
        <f>AU138</f>
        <v xml:space="preserve"> </v>
      </c>
      <c r="AZ138" s="302"/>
      <c r="BA138" s="301" t="str">
        <f>AW138</f>
        <v xml:space="preserve"> </v>
      </c>
      <c r="BB138" s="302"/>
      <c r="BC138" s="301" t="str">
        <f>AY138</f>
        <v xml:space="preserve"> </v>
      </c>
      <c r="BD138" s="302"/>
      <c r="BE138" s="301" t="str">
        <f>BA138</f>
        <v xml:space="preserve"> </v>
      </c>
      <c r="BF138" s="302"/>
      <c r="BG138" s="301" t="str">
        <f>BC138</f>
        <v xml:space="preserve"> </v>
      </c>
      <c r="BH138" s="302"/>
      <c r="BI138" s="301" t="str">
        <f>BE138</f>
        <v xml:space="preserve"> </v>
      </c>
      <c r="BJ138" s="302"/>
      <c r="BK138" s="301" t="str">
        <f>BG138</f>
        <v xml:space="preserve"> </v>
      </c>
      <c r="BL138" s="302"/>
      <c r="BM138" s="301" t="str">
        <f>BI138</f>
        <v xml:space="preserve"> </v>
      </c>
      <c r="BN138" s="302"/>
      <c r="BO138" s="301" t="str">
        <f>BK138</f>
        <v xml:space="preserve"> </v>
      </c>
      <c r="BP138" s="302"/>
      <c r="BQ138" s="301" t="str">
        <f>BM138</f>
        <v xml:space="preserve"> </v>
      </c>
      <c r="BR138" s="302"/>
      <c r="BS138" s="103"/>
      <c r="BU138" s="44"/>
      <c r="BV138" s="48"/>
      <c r="BW138" s="48"/>
      <c r="BX138" s="48"/>
      <c r="BY138" s="48"/>
      <c r="BZ138" s="48"/>
      <c r="CA138" s="48"/>
      <c r="CB138" s="48"/>
      <c r="CC138" s="48"/>
      <c r="CD138" s="48"/>
      <c r="CE138" s="48"/>
      <c r="CF138" s="48"/>
      <c r="CG138" s="48"/>
      <c r="CH138" s="48"/>
      <c r="CI138" s="48"/>
      <c r="CJ138" s="48"/>
      <c r="CK138" s="48"/>
      <c r="CL138" s="48"/>
      <c r="CM138" s="48"/>
      <c r="CN138" s="48"/>
      <c r="CO138" s="48"/>
      <c r="CP138" s="48"/>
      <c r="CQ138" s="48"/>
      <c r="CR138" s="48"/>
      <c r="CS138" s="48"/>
      <c r="CT138" s="48"/>
      <c r="CU138" s="48"/>
      <c r="CV138" s="48"/>
      <c r="CW138" s="48"/>
      <c r="CX138" s="48"/>
      <c r="CY138" s="48"/>
      <c r="CZ138" s="48"/>
      <c r="DA138" s="48"/>
      <c r="DB138" s="48"/>
      <c r="DC138" s="48"/>
      <c r="DD138" s="48"/>
      <c r="DE138" s="48"/>
      <c r="DF138" s="48"/>
      <c r="DG138" s="48"/>
      <c r="DH138" s="48"/>
      <c r="DI138" s="48"/>
      <c r="DJ138" s="48"/>
      <c r="DK138" s="48"/>
      <c r="DL138" s="48"/>
      <c r="DM138" s="48"/>
      <c r="DN138" s="48"/>
      <c r="DO138" s="48"/>
      <c r="DP138" s="48"/>
      <c r="DQ138" s="48"/>
      <c r="DR138" s="48"/>
      <c r="DS138" s="48"/>
      <c r="DT138" s="48"/>
      <c r="DU138" s="48"/>
      <c r="DV138" s="48"/>
      <c r="DW138" s="48"/>
      <c r="DX138" s="48"/>
      <c r="DY138" s="48"/>
      <c r="DZ138" s="48"/>
      <c r="EA138" s="48"/>
      <c r="EB138" s="48"/>
      <c r="EC138" s="48"/>
      <c r="ED138" s="48"/>
      <c r="EE138" s="48"/>
      <c r="EF138" s="48"/>
      <c r="EG138" s="48"/>
      <c r="EH138" s="48"/>
      <c r="EI138" s="48"/>
      <c r="EJ138" s="48"/>
      <c r="EK138" s="48"/>
      <c r="EL138" s="48"/>
      <c r="EM138" s="48"/>
      <c r="EN138" s="48"/>
      <c r="EO138" s="48"/>
      <c r="EP138" s="48"/>
      <c r="EQ138" s="48"/>
      <c r="ER138" s="48"/>
      <c r="ES138" s="48"/>
      <c r="ET138" s="48"/>
      <c r="EU138" s="48"/>
      <c r="EV138" s="48"/>
      <c r="EW138" s="48"/>
      <c r="EX138" s="48"/>
      <c r="EY138" s="48"/>
      <c r="EZ138" s="48"/>
      <c r="FA138" s="48"/>
      <c r="FB138" s="48"/>
      <c r="FC138" s="48"/>
      <c r="FD138" s="48"/>
      <c r="FE138" s="48"/>
    </row>
    <row r="139" spans="1:161" s="48" customFormat="1" ht="11.1" hidden="1" customHeight="1" x14ac:dyDescent="0.2">
      <c r="A139" s="97"/>
      <c r="B139" s="139" t="s">
        <v>547</v>
      </c>
      <c r="C139" s="303"/>
      <c r="D139" s="303"/>
      <c r="E139" s="96"/>
      <c r="G139" s="252" t="s">
        <v>508</v>
      </c>
      <c r="H139" s="252"/>
      <c r="I139" s="271" t="s">
        <v>271</v>
      </c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  <c r="Z139" s="272">
        <f>Proposta!AK216</f>
        <v>0</v>
      </c>
      <c r="AA139" s="272"/>
      <c r="AB139" s="272"/>
      <c r="AC139" s="272"/>
      <c r="AD139" s="272"/>
      <c r="AE139" s="272"/>
      <c r="AF139" s="272"/>
      <c r="AG139" s="171">
        <f>Proposta!$AR$116</f>
        <v>2.4194</v>
      </c>
      <c r="AH139" s="171"/>
      <c r="AI139" s="171"/>
      <c r="AJ139" s="171">
        <f>BQ99</f>
        <v>0</v>
      </c>
      <c r="AK139" s="171"/>
      <c r="AL139" s="171"/>
      <c r="AM139" s="172"/>
      <c r="AN139" s="173"/>
      <c r="AO139" s="171">
        <f t="shared" ref="AO139:AO158" si="17">BQ99+AM139</f>
        <v>0</v>
      </c>
      <c r="AP139" s="171"/>
      <c r="AQ139" s="172"/>
      <c r="AR139" s="173"/>
      <c r="AS139" s="171">
        <f>IF(SUM(AQ$139:AR$158)&gt;0,AO139+AQ139,0)</f>
        <v>0</v>
      </c>
      <c r="AT139" s="171"/>
      <c r="AU139" s="172"/>
      <c r="AV139" s="173"/>
      <c r="AW139" s="171">
        <f>IF(SUM(AU$139:AV$158)&gt;0,AS139+AU139,0)</f>
        <v>0</v>
      </c>
      <c r="AX139" s="171"/>
      <c r="AY139" s="172"/>
      <c r="AZ139" s="173"/>
      <c r="BA139" s="171">
        <f>IF(SUM(AY$139:AZ$158)&gt;0,AW139+AY139,0)</f>
        <v>0</v>
      </c>
      <c r="BB139" s="171"/>
      <c r="BC139" s="172"/>
      <c r="BD139" s="173"/>
      <c r="BE139" s="171">
        <f>IF(SUM(BC$139:BD$158)&gt;0,BA139+BC139,0)</f>
        <v>0</v>
      </c>
      <c r="BF139" s="171"/>
      <c r="BG139" s="172"/>
      <c r="BH139" s="173"/>
      <c r="BI139" s="171">
        <f>IF(SUM(BG$139:BH$158)&gt;0,BE139+BG139,0)</f>
        <v>0</v>
      </c>
      <c r="BJ139" s="171"/>
      <c r="BK139" s="172"/>
      <c r="BL139" s="173"/>
      <c r="BM139" s="171">
        <f>IF(SUM(BK$139:BL$158)&gt;0,BI139+BK139,0)</f>
        <v>0</v>
      </c>
      <c r="BN139" s="171"/>
      <c r="BO139" s="172"/>
      <c r="BP139" s="173"/>
      <c r="BQ139" s="171">
        <f>IF(SUM(BO$139:BP$158)&gt;0,BM139+BO139,0)</f>
        <v>0</v>
      </c>
      <c r="BR139" s="171"/>
    </row>
    <row r="140" spans="1:161" s="48" customFormat="1" ht="11.1" hidden="1" customHeight="1" x14ac:dyDescent="0.2">
      <c r="A140" s="96"/>
      <c r="B140" s="139"/>
      <c r="C140" s="303"/>
      <c r="D140" s="303"/>
      <c r="E140" s="96"/>
      <c r="G140" s="252" t="s">
        <v>512</v>
      </c>
      <c r="H140" s="252"/>
      <c r="I140" s="271" t="s">
        <v>272</v>
      </c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272">
        <f>Proposta!$AK$118</f>
        <v>3809.8874000000001</v>
      </c>
      <c r="AA140" s="272"/>
      <c r="AB140" s="272"/>
      <c r="AC140" s="272"/>
      <c r="AD140" s="272"/>
      <c r="AE140" s="272"/>
      <c r="AF140" s="272"/>
      <c r="AG140" s="171">
        <f>Proposta!$AR$118</f>
        <v>6.1449999999999996</v>
      </c>
      <c r="AH140" s="171"/>
      <c r="AI140" s="171"/>
      <c r="AJ140" s="171">
        <f t="shared" ref="AJ140:AJ158" si="18">BQ100</f>
        <v>0</v>
      </c>
      <c r="AK140" s="171"/>
      <c r="AL140" s="171"/>
      <c r="AM140" s="172"/>
      <c r="AN140" s="173"/>
      <c r="AO140" s="171">
        <f t="shared" si="17"/>
        <v>0</v>
      </c>
      <c r="AP140" s="171"/>
      <c r="AQ140" s="172"/>
      <c r="AR140" s="173"/>
      <c r="AS140" s="171">
        <f t="shared" ref="AS140:AS158" si="19">IF(SUM(AQ$139:AR$158)&gt;0,AO140+AQ140,0)</f>
        <v>0</v>
      </c>
      <c r="AT140" s="171"/>
      <c r="AU140" s="172"/>
      <c r="AV140" s="173"/>
      <c r="AW140" s="171">
        <f t="shared" ref="AW140:AW158" si="20">IF(SUM(AU$139:AV$158)&gt;0,AS140+AU140,0)</f>
        <v>0</v>
      </c>
      <c r="AX140" s="171"/>
      <c r="AY140" s="172"/>
      <c r="AZ140" s="173"/>
      <c r="BA140" s="171">
        <f t="shared" ref="BA140:BA158" si="21">IF(SUM(AY$139:AZ$158)&gt;0,AW140+AY140,0)</f>
        <v>0</v>
      </c>
      <c r="BB140" s="171"/>
      <c r="BC140" s="172"/>
      <c r="BD140" s="173"/>
      <c r="BE140" s="171">
        <f t="shared" ref="BE140:BE158" si="22">IF(SUM(BC$139:BD$158)&gt;0,BA140+BC140,0)</f>
        <v>0</v>
      </c>
      <c r="BF140" s="171"/>
      <c r="BG140" s="172"/>
      <c r="BH140" s="173"/>
      <c r="BI140" s="171">
        <f t="shared" ref="BI140:BI158" si="23">IF(SUM(BG$139:BH$158)&gt;0,BE140+BG140,0)</f>
        <v>0</v>
      </c>
      <c r="BJ140" s="171"/>
      <c r="BK140" s="172"/>
      <c r="BL140" s="173"/>
      <c r="BM140" s="171">
        <f t="shared" ref="BM140:BM158" si="24">IF(SUM(BK$139:BL$158)&gt;0,BI140+BK140,0)</f>
        <v>0</v>
      </c>
      <c r="BN140" s="171"/>
      <c r="BO140" s="172"/>
      <c r="BP140" s="173"/>
      <c r="BQ140" s="171">
        <f t="shared" ref="BQ140:BQ158" si="25">IF(SUM(BO$139:BP$158)&gt;0,BM140+BO140,0)</f>
        <v>0</v>
      </c>
      <c r="BR140" s="171"/>
    </row>
    <row r="141" spans="1:161" s="48" customFormat="1" ht="11.1" hidden="1" customHeight="1" x14ac:dyDescent="0.2">
      <c r="A141" s="96"/>
      <c r="B141" s="139"/>
      <c r="C141" s="303"/>
      <c r="D141" s="303"/>
      <c r="E141" s="96"/>
      <c r="G141" s="252" t="s">
        <v>513</v>
      </c>
      <c r="H141" s="252"/>
      <c r="I141" s="271" t="s">
        <v>273</v>
      </c>
      <c r="J141" s="179"/>
      <c r="K141" s="179"/>
      <c r="L141" s="179"/>
      <c r="M141" s="179"/>
      <c r="N141" s="179"/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79"/>
      <c r="Z141" s="272">
        <f>Proposta!$AK$130</f>
        <v>10181.278</v>
      </c>
      <c r="AA141" s="272"/>
      <c r="AB141" s="272"/>
      <c r="AC141" s="272"/>
      <c r="AD141" s="272"/>
      <c r="AE141" s="272"/>
      <c r="AF141" s="272"/>
      <c r="AG141" s="171">
        <f>Proposta!$AR$130</f>
        <v>16.421399999999998</v>
      </c>
      <c r="AH141" s="171"/>
      <c r="AI141" s="171"/>
      <c r="AJ141" s="171">
        <f t="shared" si="18"/>
        <v>0</v>
      </c>
      <c r="AK141" s="171"/>
      <c r="AL141" s="171"/>
      <c r="AM141" s="172"/>
      <c r="AN141" s="173"/>
      <c r="AO141" s="171">
        <f t="shared" si="17"/>
        <v>0</v>
      </c>
      <c r="AP141" s="171"/>
      <c r="AQ141" s="172"/>
      <c r="AR141" s="173"/>
      <c r="AS141" s="171">
        <f t="shared" si="19"/>
        <v>0</v>
      </c>
      <c r="AT141" s="171"/>
      <c r="AU141" s="172"/>
      <c r="AV141" s="173"/>
      <c r="AW141" s="171">
        <f t="shared" si="20"/>
        <v>0</v>
      </c>
      <c r="AX141" s="171"/>
      <c r="AY141" s="172"/>
      <c r="AZ141" s="173"/>
      <c r="BA141" s="171">
        <f t="shared" si="21"/>
        <v>0</v>
      </c>
      <c r="BB141" s="171"/>
      <c r="BC141" s="172"/>
      <c r="BD141" s="173"/>
      <c r="BE141" s="171">
        <f t="shared" si="22"/>
        <v>0</v>
      </c>
      <c r="BF141" s="171"/>
      <c r="BG141" s="172"/>
      <c r="BH141" s="173"/>
      <c r="BI141" s="171">
        <f t="shared" si="23"/>
        <v>0</v>
      </c>
      <c r="BJ141" s="171"/>
      <c r="BK141" s="172"/>
      <c r="BL141" s="173"/>
      <c r="BM141" s="171">
        <f t="shared" si="24"/>
        <v>0</v>
      </c>
      <c r="BN141" s="171"/>
      <c r="BO141" s="172"/>
      <c r="BP141" s="173"/>
      <c r="BQ141" s="171">
        <f t="shared" si="25"/>
        <v>0</v>
      </c>
      <c r="BR141" s="171"/>
    </row>
    <row r="142" spans="1:161" s="48" customFormat="1" ht="11.1" hidden="1" customHeight="1" x14ac:dyDescent="0.2">
      <c r="A142" s="96"/>
      <c r="B142" s="139"/>
      <c r="C142" s="303"/>
      <c r="D142" s="303"/>
      <c r="E142" s="96"/>
      <c r="G142" s="252" t="s">
        <v>514</v>
      </c>
      <c r="H142" s="252"/>
      <c r="I142" s="271" t="s">
        <v>274</v>
      </c>
      <c r="J142" s="179"/>
      <c r="K142" s="179"/>
      <c r="L142" s="179"/>
      <c r="M142" s="179"/>
      <c r="N142" s="179"/>
      <c r="O142" s="179"/>
      <c r="P142" s="179"/>
      <c r="Q142" s="179"/>
      <c r="R142" s="179"/>
      <c r="S142" s="179"/>
      <c r="T142" s="179"/>
      <c r="U142" s="179"/>
      <c r="V142" s="179"/>
      <c r="W142" s="179"/>
      <c r="X142" s="179"/>
      <c r="Y142" s="179"/>
      <c r="Z142" s="272">
        <f>Proposta!$AK$137</f>
        <v>6485.23</v>
      </c>
      <c r="AA142" s="272"/>
      <c r="AB142" s="272"/>
      <c r="AC142" s="272"/>
      <c r="AD142" s="272"/>
      <c r="AE142" s="272"/>
      <c r="AF142" s="272"/>
      <c r="AG142" s="171">
        <f>Proposta!$AR$137</f>
        <v>10.459999999999999</v>
      </c>
      <c r="AH142" s="171"/>
      <c r="AI142" s="171"/>
      <c r="AJ142" s="171">
        <f t="shared" si="18"/>
        <v>0</v>
      </c>
      <c r="AK142" s="171"/>
      <c r="AL142" s="171"/>
      <c r="AM142" s="172"/>
      <c r="AN142" s="173"/>
      <c r="AO142" s="171">
        <f t="shared" si="17"/>
        <v>0</v>
      </c>
      <c r="AP142" s="171"/>
      <c r="AQ142" s="172"/>
      <c r="AR142" s="173"/>
      <c r="AS142" s="171">
        <f t="shared" si="19"/>
        <v>0</v>
      </c>
      <c r="AT142" s="171"/>
      <c r="AU142" s="172"/>
      <c r="AV142" s="173"/>
      <c r="AW142" s="171">
        <f t="shared" si="20"/>
        <v>0</v>
      </c>
      <c r="AX142" s="171"/>
      <c r="AY142" s="172"/>
      <c r="AZ142" s="173"/>
      <c r="BA142" s="171">
        <f t="shared" si="21"/>
        <v>0</v>
      </c>
      <c r="BB142" s="171"/>
      <c r="BC142" s="172"/>
      <c r="BD142" s="173"/>
      <c r="BE142" s="171">
        <f t="shared" si="22"/>
        <v>0</v>
      </c>
      <c r="BF142" s="171"/>
      <c r="BG142" s="172"/>
      <c r="BH142" s="173"/>
      <c r="BI142" s="171">
        <f t="shared" si="23"/>
        <v>0</v>
      </c>
      <c r="BJ142" s="171"/>
      <c r="BK142" s="172"/>
      <c r="BL142" s="173"/>
      <c r="BM142" s="171">
        <f t="shared" si="24"/>
        <v>0</v>
      </c>
      <c r="BN142" s="171"/>
      <c r="BO142" s="172"/>
      <c r="BP142" s="173"/>
      <c r="BQ142" s="171">
        <f t="shared" si="25"/>
        <v>0</v>
      </c>
      <c r="BR142" s="171"/>
    </row>
    <row r="143" spans="1:161" s="48" customFormat="1" ht="11.1" hidden="1" customHeight="1" x14ac:dyDescent="0.2">
      <c r="A143" s="96"/>
      <c r="B143" s="139"/>
      <c r="C143" s="303"/>
      <c r="D143" s="303"/>
      <c r="E143" s="96"/>
      <c r="G143" s="252" t="s">
        <v>515</v>
      </c>
      <c r="H143" s="252"/>
      <c r="I143" s="271" t="s">
        <v>275</v>
      </c>
      <c r="J143" s="179"/>
      <c r="K143" s="179"/>
      <c r="L143" s="179"/>
      <c r="M143" s="179"/>
      <c r="N143" s="179"/>
      <c r="O143" s="179"/>
      <c r="P143" s="179"/>
      <c r="Q143" s="179"/>
      <c r="R143" s="179"/>
      <c r="S143" s="179"/>
      <c r="T143" s="179"/>
      <c r="U143" s="179"/>
      <c r="V143" s="179"/>
      <c r="W143" s="179"/>
      <c r="X143" s="179"/>
      <c r="Y143" s="179"/>
      <c r="Z143" s="272">
        <f>Proposta!$AK$146</f>
        <v>4079.94</v>
      </c>
      <c r="AA143" s="272"/>
      <c r="AB143" s="272"/>
      <c r="AC143" s="272"/>
      <c r="AD143" s="272"/>
      <c r="AE143" s="272"/>
      <c r="AF143" s="272"/>
      <c r="AG143" s="171">
        <f>Proposta!$AR$146</f>
        <v>6.5805000000000007</v>
      </c>
      <c r="AH143" s="171"/>
      <c r="AI143" s="171"/>
      <c r="AJ143" s="171">
        <f t="shared" si="18"/>
        <v>0</v>
      </c>
      <c r="AK143" s="171"/>
      <c r="AL143" s="171"/>
      <c r="AM143" s="172"/>
      <c r="AN143" s="173"/>
      <c r="AO143" s="171">
        <f t="shared" si="17"/>
        <v>0</v>
      </c>
      <c r="AP143" s="171"/>
      <c r="AQ143" s="172"/>
      <c r="AR143" s="173"/>
      <c r="AS143" s="171">
        <f t="shared" si="19"/>
        <v>0</v>
      </c>
      <c r="AT143" s="171"/>
      <c r="AU143" s="172"/>
      <c r="AV143" s="173"/>
      <c r="AW143" s="171">
        <f t="shared" si="20"/>
        <v>0</v>
      </c>
      <c r="AX143" s="171"/>
      <c r="AY143" s="172"/>
      <c r="AZ143" s="173"/>
      <c r="BA143" s="171">
        <f t="shared" si="21"/>
        <v>0</v>
      </c>
      <c r="BB143" s="171"/>
      <c r="BC143" s="172"/>
      <c r="BD143" s="173"/>
      <c r="BE143" s="171">
        <f t="shared" si="22"/>
        <v>0</v>
      </c>
      <c r="BF143" s="171"/>
      <c r="BG143" s="172"/>
      <c r="BH143" s="173"/>
      <c r="BI143" s="171">
        <f t="shared" si="23"/>
        <v>0</v>
      </c>
      <c r="BJ143" s="171"/>
      <c r="BK143" s="172"/>
      <c r="BL143" s="173"/>
      <c r="BM143" s="171">
        <f t="shared" si="24"/>
        <v>0</v>
      </c>
      <c r="BN143" s="171"/>
      <c r="BO143" s="172"/>
      <c r="BP143" s="173"/>
      <c r="BQ143" s="171">
        <f t="shared" si="25"/>
        <v>0</v>
      </c>
      <c r="BR143" s="171"/>
    </row>
    <row r="144" spans="1:161" s="48" customFormat="1" ht="11.1" hidden="1" customHeight="1" x14ac:dyDescent="0.2">
      <c r="A144" s="96"/>
      <c r="B144" s="139"/>
      <c r="C144" s="303"/>
      <c r="D144" s="303"/>
      <c r="E144" s="96"/>
      <c r="G144" s="252" t="s">
        <v>516</v>
      </c>
      <c r="H144" s="252"/>
      <c r="I144" s="271" t="s">
        <v>276</v>
      </c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79"/>
      <c r="Z144" s="272">
        <f>Proposta!$AK$156</f>
        <v>1417.114</v>
      </c>
      <c r="AA144" s="272"/>
      <c r="AB144" s="272"/>
      <c r="AC144" s="272"/>
      <c r="AD144" s="272"/>
      <c r="AE144" s="272"/>
      <c r="AF144" s="272"/>
      <c r="AG144" s="171">
        <f>Proposta!$AR$156</f>
        <v>2.2856999999999998</v>
      </c>
      <c r="AH144" s="171"/>
      <c r="AI144" s="171"/>
      <c r="AJ144" s="171">
        <f t="shared" si="18"/>
        <v>0</v>
      </c>
      <c r="AK144" s="171"/>
      <c r="AL144" s="171"/>
      <c r="AM144" s="172"/>
      <c r="AN144" s="173"/>
      <c r="AO144" s="171">
        <f t="shared" si="17"/>
        <v>0</v>
      </c>
      <c r="AP144" s="171"/>
      <c r="AQ144" s="172"/>
      <c r="AR144" s="173"/>
      <c r="AS144" s="171">
        <f t="shared" si="19"/>
        <v>0</v>
      </c>
      <c r="AT144" s="171"/>
      <c r="AU144" s="172"/>
      <c r="AV144" s="173"/>
      <c r="AW144" s="171">
        <f t="shared" si="20"/>
        <v>0</v>
      </c>
      <c r="AX144" s="171"/>
      <c r="AY144" s="172"/>
      <c r="AZ144" s="173"/>
      <c r="BA144" s="171">
        <f t="shared" si="21"/>
        <v>0</v>
      </c>
      <c r="BB144" s="171"/>
      <c r="BC144" s="172"/>
      <c r="BD144" s="173"/>
      <c r="BE144" s="171">
        <f t="shared" si="22"/>
        <v>0</v>
      </c>
      <c r="BF144" s="171"/>
      <c r="BG144" s="172"/>
      <c r="BH144" s="173"/>
      <c r="BI144" s="171">
        <f t="shared" si="23"/>
        <v>0</v>
      </c>
      <c r="BJ144" s="171"/>
      <c r="BK144" s="172"/>
      <c r="BL144" s="173"/>
      <c r="BM144" s="171">
        <f t="shared" si="24"/>
        <v>0</v>
      </c>
      <c r="BN144" s="171"/>
      <c r="BO144" s="172"/>
      <c r="BP144" s="173"/>
      <c r="BQ144" s="171">
        <f t="shared" si="25"/>
        <v>0</v>
      </c>
      <c r="BR144" s="171"/>
    </row>
    <row r="145" spans="1:161" s="48" customFormat="1" ht="11.1" hidden="1" customHeight="1" x14ac:dyDescent="0.2">
      <c r="A145" s="96"/>
      <c r="B145" s="139"/>
      <c r="C145" s="303"/>
      <c r="D145" s="303"/>
      <c r="E145" s="96"/>
      <c r="G145" s="252" t="s">
        <v>517</v>
      </c>
      <c r="H145" s="252"/>
      <c r="I145" s="271" t="s">
        <v>277</v>
      </c>
      <c r="J145" s="179"/>
      <c r="K145" s="179"/>
      <c r="L145" s="179"/>
      <c r="M145" s="179"/>
      <c r="N145" s="179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79"/>
      <c r="Z145" s="272">
        <f>Proposta!$AK$165</f>
        <v>5148.4268893719182</v>
      </c>
      <c r="AA145" s="272"/>
      <c r="AB145" s="272"/>
      <c r="AC145" s="272"/>
      <c r="AD145" s="272"/>
      <c r="AE145" s="272"/>
      <c r="AF145" s="272"/>
      <c r="AG145" s="171">
        <f>Proposta!$AR$165</f>
        <v>8.3039000000000005</v>
      </c>
      <c r="AH145" s="171"/>
      <c r="AI145" s="171"/>
      <c r="AJ145" s="171">
        <f t="shared" si="18"/>
        <v>0</v>
      </c>
      <c r="AK145" s="171"/>
      <c r="AL145" s="171"/>
      <c r="AM145" s="172"/>
      <c r="AN145" s="173"/>
      <c r="AO145" s="171">
        <f t="shared" si="17"/>
        <v>0</v>
      </c>
      <c r="AP145" s="171"/>
      <c r="AQ145" s="172"/>
      <c r="AR145" s="173"/>
      <c r="AS145" s="171">
        <f t="shared" si="19"/>
        <v>0</v>
      </c>
      <c r="AT145" s="171"/>
      <c r="AU145" s="172"/>
      <c r="AV145" s="173"/>
      <c r="AW145" s="171">
        <f t="shared" si="20"/>
        <v>0</v>
      </c>
      <c r="AX145" s="171"/>
      <c r="AY145" s="172"/>
      <c r="AZ145" s="173"/>
      <c r="BA145" s="171">
        <f t="shared" si="21"/>
        <v>0</v>
      </c>
      <c r="BB145" s="171"/>
      <c r="BC145" s="172"/>
      <c r="BD145" s="173"/>
      <c r="BE145" s="171">
        <f t="shared" si="22"/>
        <v>0</v>
      </c>
      <c r="BF145" s="171"/>
      <c r="BG145" s="172"/>
      <c r="BH145" s="173"/>
      <c r="BI145" s="171">
        <f t="shared" si="23"/>
        <v>0</v>
      </c>
      <c r="BJ145" s="171"/>
      <c r="BK145" s="172"/>
      <c r="BL145" s="173"/>
      <c r="BM145" s="171">
        <f t="shared" si="24"/>
        <v>0</v>
      </c>
      <c r="BN145" s="171"/>
      <c r="BO145" s="172"/>
      <c r="BP145" s="173"/>
      <c r="BQ145" s="171">
        <f t="shared" si="25"/>
        <v>0</v>
      </c>
      <c r="BR145" s="171"/>
    </row>
    <row r="146" spans="1:161" s="48" customFormat="1" ht="11.1" hidden="1" customHeight="1" x14ac:dyDescent="0.2">
      <c r="A146" s="96"/>
      <c r="B146" s="139"/>
      <c r="C146" s="303"/>
      <c r="D146" s="303"/>
      <c r="E146" s="96"/>
      <c r="G146" s="252" t="s">
        <v>518</v>
      </c>
      <c r="H146" s="252"/>
      <c r="I146" s="271" t="s">
        <v>278</v>
      </c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  <c r="Z146" s="272">
        <f>Proposta!$AK$172</f>
        <v>790.17945781742378</v>
      </c>
      <c r="AA146" s="272"/>
      <c r="AB146" s="272"/>
      <c r="AC146" s="272"/>
      <c r="AD146" s="272"/>
      <c r="AE146" s="272"/>
      <c r="AF146" s="272"/>
      <c r="AG146" s="171">
        <f>Proposta!$AR$172</f>
        <v>1.2745</v>
      </c>
      <c r="AH146" s="171"/>
      <c r="AI146" s="171"/>
      <c r="AJ146" s="171">
        <f t="shared" si="18"/>
        <v>0</v>
      </c>
      <c r="AK146" s="171"/>
      <c r="AL146" s="171"/>
      <c r="AM146" s="172"/>
      <c r="AN146" s="173"/>
      <c r="AO146" s="171">
        <f t="shared" si="17"/>
        <v>0</v>
      </c>
      <c r="AP146" s="171"/>
      <c r="AQ146" s="172"/>
      <c r="AR146" s="173"/>
      <c r="AS146" s="171">
        <f t="shared" si="19"/>
        <v>0</v>
      </c>
      <c r="AT146" s="171"/>
      <c r="AU146" s="172"/>
      <c r="AV146" s="173"/>
      <c r="AW146" s="171">
        <f t="shared" si="20"/>
        <v>0</v>
      </c>
      <c r="AX146" s="171"/>
      <c r="AY146" s="172"/>
      <c r="AZ146" s="173"/>
      <c r="BA146" s="171">
        <f t="shared" si="21"/>
        <v>0</v>
      </c>
      <c r="BB146" s="171"/>
      <c r="BC146" s="172"/>
      <c r="BD146" s="173"/>
      <c r="BE146" s="171">
        <f t="shared" si="22"/>
        <v>0</v>
      </c>
      <c r="BF146" s="171"/>
      <c r="BG146" s="172"/>
      <c r="BH146" s="173"/>
      <c r="BI146" s="171">
        <f t="shared" si="23"/>
        <v>0</v>
      </c>
      <c r="BJ146" s="171"/>
      <c r="BK146" s="172"/>
      <c r="BL146" s="173"/>
      <c r="BM146" s="171">
        <f t="shared" si="24"/>
        <v>0</v>
      </c>
      <c r="BN146" s="171"/>
      <c r="BO146" s="172"/>
      <c r="BP146" s="173"/>
      <c r="BQ146" s="171">
        <f t="shared" si="25"/>
        <v>0</v>
      </c>
      <c r="BR146" s="171"/>
    </row>
    <row r="147" spans="1:161" s="48" customFormat="1" ht="11.1" hidden="1" customHeight="1" x14ac:dyDescent="0.2">
      <c r="A147" s="96"/>
      <c r="B147" s="139"/>
      <c r="C147" s="303"/>
      <c r="D147" s="303"/>
      <c r="E147" s="96"/>
      <c r="G147" s="252" t="s">
        <v>519</v>
      </c>
      <c r="H147" s="252"/>
      <c r="I147" s="271" t="s">
        <v>279</v>
      </c>
      <c r="J147" s="179"/>
      <c r="K147" s="179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79"/>
      <c r="Z147" s="272">
        <f>Proposta!$AK$179</f>
        <v>5085.6072000000004</v>
      </c>
      <c r="AA147" s="272"/>
      <c r="AB147" s="272"/>
      <c r="AC147" s="272"/>
      <c r="AD147" s="272"/>
      <c r="AE147" s="272"/>
      <c r="AF147" s="272"/>
      <c r="AG147" s="171">
        <f>Proposta!$AR$179</f>
        <v>8.2026000000000003</v>
      </c>
      <c r="AH147" s="171"/>
      <c r="AI147" s="171"/>
      <c r="AJ147" s="171">
        <f t="shared" si="18"/>
        <v>0</v>
      </c>
      <c r="AK147" s="171"/>
      <c r="AL147" s="171"/>
      <c r="AM147" s="172"/>
      <c r="AN147" s="173"/>
      <c r="AO147" s="171">
        <f t="shared" si="17"/>
        <v>0</v>
      </c>
      <c r="AP147" s="171"/>
      <c r="AQ147" s="172"/>
      <c r="AR147" s="173"/>
      <c r="AS147" s="171">
        <f t="shared" si="19"/>
        <v>0</v>
      </c>
      <c r="AT147" s="171"/>
      <c r="AU147" s="172"/>
      <c r="AV147" s="173"/>
      <c r="AW147" s="171">
        <f t="shared" si="20"/>
        <v>0</v>
      </c>
      <c r="AX147" s="171"/>
      <c r="AY147" s="172"/>
      <c r="AZ147" s="173"/>
      <c r="BA147" s="171">
        <f t="shared" si="21"/>
        <v>0</v>
      </c>
      <c r="BB147" s="171"/>
      <c r="BC147" s="172"/>
      <c r="BD147" s="173"/>
      <c r="BE147" s="171">
        <f t="shared" si="22"/>
        <v>0</v>
      </c>
      <c r="BF147" s="171"/>
      <c r="BG147" s="172"/>
      <c r="BH147" s="173"/>
      <c r="BI147" s="171">
        <f t="shared" si="23"/>
        <v>0</v>
      </c>
      <c r="BJ147" s="171"/>
      <c r="BK147" s="172"/>
      <c r="BL147" s="173"/>
      <c r="BM147" s="171">
        <f t="shared" si="24"/>
        <v>0</v>
      </c>
      <c r="BN147" s="171"/>
      <c r="BO147" s="172"/>
      <c r="BP147" s="173"/>
      <c r="BQ147" s="171">
        <f t="shared" si="25"/>
        <v>0</v>
      </c>
      <c r="BR147" s="171"/>
    </row>
    <row r="148" spans="1:161" s="48" customFormat="1" ht="11.1" hidden="1" customHeight="1" x14ac:dyDescent="0.2">
      <c r="A148" s="96"/>
      <c r="B148" s="139"/>
      <c r="C148" s="303"/>
      <c r="D148" s="303"/>
      <c r="E148" s="96"/>
      <c r="G148" s="252" t="s">
        <v>520</v>
      </c>
      <c r="H148" s="252"/>
      <c r="I148" s="271" t="s">
        <v>280</v>
      </c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  <c r="Z148" s="272">
        <f>Proposta!$AK$190</f>
        <v>1.0000000000000001E-9</v>
      </c>
      <c r="AA148" s="272"/>
      <c r="AB148" s="272"/>
      <c r="AC148" s="272"/>
      <c r="AD148" s="272"/>
      <c r="AE148" s="272"/>
      <c r="AF148" s="272"/>
      <c r="AG148" s="171">
        <f>Proposta!$AR$190</f>
        <v>0</v>
      </c>
      <c r="AH148" s="171"/>
      <c r="AI148" s="171"/>
      <c r="AJ148" s="171">
        <f t="shared" si="18"/>
        <v>0</v>
      </c>
      <c r="AK148" s="171"/>
      <c r="AL148" s="171"/>
      <c r="AM148" s="172"/>
      <c r="AN148" s="173"/>
      <c r="AO148" s="171">
        <f t="shared" si="17"/>
        <v>0</v>
      </c>
      <c r="AP148" s="171"/>
      <c r="AQ148" s="172"/>
      <c r="AR148" s="173"/>
      <c r="AS148" s="171">
        <f t="shared" si="19"/>
        <v>0</v>
      </c>
      <c r="AT148" s="171"/>
      <c r="AU148" s="172"/>
      <c r="AV148" s="173"/>
      <c r="AW148" s="171">
        <f t="shared" si="20"/>
        <v>0</v>
      </c>
      <c r="AX148" s="171"/>
      <c r="AY148" s="172"/>
      <c r="AZ148" s="173"/>
      <c r="BA148" s="171">
        <f t="shared" si="21"/>
        <v>0</v>
      </c>
      <c r="BB148" s="171"/>
      <c r="BC148" s="172"/>
      <c r="BD148" s="173"/>
      <c r="BE148" s="171">
        <f t="shared" si="22"/>
        <v>0</v>
      </c>
      <c r="BF148" s="171"/>
      <c r="BG148" s="172"/>
      <c r="BH148" s="173"/>
      <c r="BI148" s="171">
        <f t="shared" si="23"/>
        <v>0</v>
      </c>
      <c r="BJ148" s="171"/>
      <c r="BK148" s="172"/>
      <c r="BL148" s="173"/>
      <c r="BM148" s="171">
        <f t="shared" si="24"/>
        <v>0</v>
      </c>
      <c r="BN148" s="171"/>
      <c r="BO148" s="172"/>
      <c r="BP148" s="173"/>
      <c r="BQ148" s="171">
        <f t="shared" si="25"/>
        <v>0</v>
      </c>
      <c r="BR148" s="171"/>
    </row>
    <row r="149" spans="1:161" s="48" customFormat="1" ht="11.1" hidden="1" customHeight="1" x14ac:dyDescent="0.2">
      <c r="A149" s="96"/>
      <c r="B149" s="139"/>
      <c r="C149" s="303"/>
      <c r="D149" s="303"/>
      <c r="E149" s="96"/>
      <c r="G149" s="252" t="s">
        <v>521</v>
      </c>
      <c r="H149" s="252"/>
      <c r="I149" s="271" t="s">
        <v>281</v>
      </c>
      <c r="J149" s="179"/>
      <c r="K149" s="179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  <c r="Z149" s="272">
        <f>Proposta!$AK$197</f>
        <v>3089.2799999999997</v>
      </c>
      <c r="AA149" s="272"/>
      <c r="AB149" s="272"/>
      <c r="AC149" s="272"/>
      <c r="AD149" s="272"/>
      <c r="AE149" s="272"/>
      <c r="AF149" s="272"/>
      <c r="AG149" s="171">
        <f>Proposta!$AR$197</f>
        <v>4.9827000000000004</v>
      </c>
      <c r="AH149" s="171"/>
      <c r="AI149" s="171"/>
      <c r="AJ149" s="171">
        <f t="shared" si="18"/>
        <v>0</v>
      </c>
      <c r="AK149" s="171"/>
      <c r="AL149" s="171"/>
      <c r="AM149" s="172"/>
      <c r="AN149" s="173"/>
      <c r="AO149" s="171">
        <f t="shared" si="17"/>
        <v>0</v>
      </c>
      <c r="AP149" s="171"/>
      <c r="AQ149" s="172"/>
      <c r="AR149" s="173"/>
      <c r="AS149" s="171">
        <f t="shared" si="19"/>
        <v>0</v>
      </c>
      <c r="AT149" s="171"/>
      <c r="AU149" s="172"/>
      <c r="AV149" s="173"/>
      <c r="AW149" s="171">
        <f t="shared" si="20"/>
        <v>0</v>
      </c>
      <c r="AX149" s="171"/>
      <c r="AY149" s="172"/>
      <c r="AZ149" s="173"/>
      <c r="BA149" s="171">
        <f t="shared" si="21"/>
        <v>0</v>
      </c>
      <c r="BB149" s="171"/>
      <c r="BC149" s="172"/>
      <c r="BD149" s="173"/>
      <c r="BE149" s="171">
        <f t="shared" si="22"/>
        <v>0</v>
      </c>
      <c r="BF149" s="171"/>
      <c r="BG149" s="172"/>
      <c r="BH149" s="173"/>
      <c r="BI149" s="171">
        <f t="shared" si="23"/>
        <v>0</v>
      </c>
      <c r="BJ149" s="171"/>
      <c r="BK149" s="172"/>
      <c r="BL149" s="173"/>
      <c r="BM149" s="171">
        <f t="shared" si="24"/>
        <v>0</v>
      </c>
      <c r="BN149" s="171"/>
      <c r="BO149" s="172"/>
      <c r="BP149" s="173"/>
      <c r="BQ149" s="171">
        <f t="shared" si="25"/>
        <v>0</v>
      </c>
      <c r="BR149" s="171"/>
    </row>
    <row r="150" spans="1:161" s="48" customFormat="1" ht="11.1" hidden="1" customHeight="1" x14ac:dyDescent="0.2">
      <c r="A150" s="96"/>
      <c r="B150" s="139"/>
      <c r="C150" s="303"/>
      <c r="D150" s="303"/>
      <c r="E150" s="96"/>
      <c r="G150" s="252" t="s">
        <v>522</v>
      </c>
      <c r="H150" s="252"/>
      <c r="I150" s="271" t="s">
        <v>282</v>
      </c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272">
        <f>Proposta!$AK$207</f>
        <v>3908.7357207409818</v>
      </c>
      <c r="AA150" s="272"/>
      <c r="AB150" s="272"/>
      <c r="AC150" s="272"/>
      <c r="AD150" s="272"/>
      <c r="AE150" s="272"/>
      <c r="AF150" s="272"/>
      <c r="AG150" s="171">
        <f>Proposta!$AR$207</f>
        <v>6.3044000000000002</v>
      </c>
      <c r="AH150" s="171"/>
      <c r="AI150" s="171"/>
      <c r="AJ150" s="171">
        <f t="shared" si="18"/>
        <v>0</v>
      </c>
      <c r="AK150" s="171"/>
      <c r="AL150" s="171"/>
      <c r="AM150" s="172"/>
      <c r="AN150" s="173"/>
      <c r="AO150" s="171">
        <f t="shared" si="17"/>
        <v>0</v>
      </c>
      <c r="AP150" s="171"/>
      <c r="AQ150" s="172"/>
      <c r="AR150" s="173"/>
      <c r="AS150" s="171">
        <f t="shared" si="19"/>
        <v>0</v>
      </c>
      <c r="AT150" s="171"/>
      <c r="AU150" s="172"/>
      <c r="AV150" s="173"/>
      <c r="AW150" s="171">
        <f t="shared" si="20"/>
        <v>0</v>
      </c>
      <c r="AX150" s="171"/>
      <c r="AY150" s="172"/>
      <c r="AZ150" s="173"/>
      <c r="BA150" s="171">
        <f t="shared" si="21"/>
        <v>0</v>
      </c>
      <c r="BB150" s="171"/>
      <c r="BC150" s="172"/>
      <c r="BD150" s="173"/>
      <c r="BE150" s="171">
        <f t="shared" si="22"/>
        <v>0</v>
      </c>
      <c r="BF150" s="171"/>
      <c r="BG150" s="172"/>
      <c r="BH150" s="173"/>
      <c r="BI150" s="171">
        <f t="shared" si="23"/>
        <v>0</v>
      </c>
      <c r="BJ150" s="171"/>
      <c r="BK150" s="172"/>
      <c r="BL150" s="173"/>
      <c r="BM150" s="171">
        <f t="shared" si="24"/>
        <v>0</v>
      </c>
      <c r="BN150" s="171"/>
      <c r="BO150" s="172"/>
      <c r="BP150" s="173"/>
      <c r="BQ150" s="171">
        <f t="shared" si="25"/>
        <v>0</v>
      </c>
      <c r="BR150" s="171"/>
    </row>
    <row r="151" spans="1:161" s="48" customFormat="1" ht="11.1" hidden="1" customHeight="1" x14ac:dyDescent="0.2">
      <c r="A151" s="96"/>
      <c r="B151" s="139"/>
      <c r="C151" s="303"/>
      <c r="D151" s="303"/>
      <c r="E151" s="96"/>
      <c r="G151" s="252" t="s">
        <v>523</v>
      </c>
      <c r="H151" s="252"/>
      <c r="I151" s="271" t="s">
        <v>283</v>
      </c>
      <c r="J151" s="179"/>
      <c r="K151" s="179"/>
      <c r="L151" s="179"/>
      <c r="M151" s="179"/>
      <c r="N151" s="179"/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79"/>
      <c r="Z151" s="272">
        <f>Proposta!$AK$217</f>
        <v>5293.7174999999997</v>
      </c>
      <c r="AA151" s="272"/>
      <c r="AB151" s="272"/>
      <c r="AC151" s="272"/>
      <c r="AD151" s="272"/>
      <c r="AE151" s="272"/>
      <c r="AF151" s="272"/>
      <c r="AG151" s="171">
        <f>Proposta!$AR$217</f>
        <v>8.5382999999999996</v>
      </c>
      <c r="AH151" s="299"/>
      <c r="AI151" s="299"/>
      <c r="AJ151" s="171">
        <f t="shared" si="18"/>
        <v>0</v>
      </c>
      <c r="AK151" s="171"/>
      <c r="AL151" s="171"/>
      <c r="AM151" s="172"/>
      <c r="AN151" s="173"/>
      <c r="AO151" s="171">
        <f t="shared" si="17"/>
        <v>0</v>
      </c>
      <c r="AP151" s="171"/>
      <c r="AQ151" s="172"/>
      <c r="AR151" s="173"/>
      <c r="AS151" s="171">
        <f t="shared" si="19"/>
        <v>0</v>
      </c>
      <c r="AT151" s="171"/>
      <c r="AU151" s="172"/>
      <c r="AV151" s="173"/>
      <c r="AW151" s="171">
        <f t="shared" si="20"/>
        <v>0</v>
      </c>
      <c r="AX151" s="171"/>
      <c r="AY151" s="172"/>
      <c r="AZ151" s="173"/>
      <c r="BA151" s="171">
        <f t="shared" si="21"/>
        <v>0</v>
      </c>
      <c r="BB151" s="171"/>
      <c r="BC151" s="172"/>
      <c r="BD151" s="173"/>
      <c r="BE151" s="171">
        <f t="shared" si="22"/>
        <v>0</v>
      </c>
      <c r="BF151" s="171"/>
      <c r="BG151" s="172"/>
      <c r="BH151" s="173"/>
      <c r="BI151" s="171">
        <f t="shared" si="23"/>
        <v>0</v>
      </c>
      <c r="BJ151" s="171"/>
      <c r="BK151" s="172"/>
      <c r="BL151" s="173"/>
      <c r="BM151" s="171">
        <f t="shared" si="24"/>
        <v>0</v>
      </c>
      <c r="BN151" s="171"/>
      <c r="BO151" s="172"/>
      <c r="BP151" s="173"/>
      <c r="BQ151" s="171">
        <f t="shared" si="25"/>
        <v>0</v>
      </c>
      <c r="BR151" s="171"/>
    </row>
    <row r="152" spans="1:161" s="48" customFormat="1" ht="11.1" hidden="1" customHeight="1" x14ac:dyDescent="0.2">
      <c r="A152" s="96"/>
      <c r="B152" s="139"/>
      <c r="C152" s="303"/>
      <c r="D152" s="303"/>
      <c r="E152" s="96"/>
      <c r="G152" s="252" t="s">
        <v>524</v>
      </c>
      <c r="H152" s="252"/>
      <c r="I152" s="271" t="s">
        <v>284</v>
      </c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  <c r="Z152" s="272">
        <f>Proposta!$AK$228</f>
        <v>720.19100000000003</v>
      </c>
      <c r="AA152" s="272"/>
      <c r="AB152" s="272"/>
      <c r="AC152" s="272"/>
      <c r="AD152" s="272"/>
      <c r="AE152" s="272"/>
      <c r="AF152" s="272"/>
      <c r="AG152" s="171">
        <f>Proposta!$AR$228</f>
        <v>1.1616</v>
      </c>
      <c r="AH152" s="171"/>
      <c r="AI152" s="171"/>
      <c r="AJ152" s="171">
        <f t="shared" si="18"/>
        <v>0</v>
      </c>
      <c r="AK152" s="171"/>
      <c r="AL152" s="171"/>
      <c r="AM152" s="172"/>
      <c r="AN152" s="173"/>
      <c r="AO152" s="171">
        <f t="shared" si="17"/>
        <v>0</v>
      </c>
      <c r="AP152" s="171"/>
      <c r="AQ152" s="172"/>
      <c r="AR152" s="173"/>
      <c r="AS152" s="171">
        <f t="shared" si="19"/>
        <v>0</v>
      </c>
      <c r="AT152" s="171"/>
      <c r="AU152" s="172"/>
      <c r="AV152" s="173"/>
      <c r="AW152" s="171">
        <f t="shared" si="20"/>
        <v>0</v>
      </c>
      <c r="AX152" s="171"/>
      <c r="AY152" s="172"/>
      <c r="AZ152" s="173"/>
      <c r="BA152" s="171">
        <f t="shared" si="21"/>
        <v>0</v>
      </c>
      <c r="BB152" s="171"/>
      <c r="BC152" s="172"/>
      <c r="BD152" s="173"/>
      <c r="BE152" s="171">
        <f t="shared" si="22"/>
        <v>0</v>
      </c>
      <c r="BF152" s="171"/>
      <c r="BG152" s="172"/>
      <c r="BH152" s="173"/>
      <c r="BI152" s="171">
        <f t="shared" si="23"/>
        <v>0</v>
      </c>
      <c r="BJ152" s="171"/>
      <c r="BK152" s="172"/>
      <c r="BL152" s="173"/>
      <c r="BM152" s="171">
        <f t="shared" si="24"/>
        <v>0</v>
      </c>
      <c r="BN152" s="171"/>
      <c r="BO152" s="172"/>
      <c r="BP152" s="173"/>
      <c r="BQ152" s="171">
        <f t="shared" si="25"/>
        <v>0</v>
      </c>
      <c r="BR152" s="171"/>
      <c r="BV152" s="52"/>
      <c r="BW152" s="52"/>
      <c r="BX152" s="52"/>
      <c r="CH152" s="52"/>
      <c r="CI152" s="52"/>
      <c r="CJ152" s="52"/>
      <c r="CK152" s="52"/>
      <c r="CL152" s="52"/>
      <c r="CM152" s="52"/>
      <c r="CN152" s="52"/>
      <c r="CO152" s="52"/>
      <c r="CP152" s="52"/>
      <c r="CQ152" s="52"/>
      <c r="CR152" s="52"/>
      <c r="CS152" s="52"/>
      <c r="CT152" s="52"/>
      <c r="CU152" s="52"/>
      <c r="CV152" s="52"/>
      <c r="CW152" s="52"/>
      <c r="CX152" s="52"/>
      <c r="CY152" s="52"/>
      <c r="CZ152" s="52"/>
      <c r="DA152" s="52"/>
      <c r="DB152" s="52"/>
      <c r="DC152" s="52"/>
      <c r="DD152" s="52"/>
      <c r="DE152" s="52"/>
      <c r="DF152" s="52"/>
      <c r="DG152" s="52"/>
      <c r="DH152" s="52"/>
      <c r="DI152" s="52"/>
      <c r="DJ152" s="52"/>
      <c r="DK152" s="52"/>
      <c r="DL152" s="52"/>
      <c r="DM152" s="52"/>
      <c r="DN152" s="52"/>
      <c r="DO152" s="52"/>
      <c r="DP152" s="52"/>
      <c r="DQ152" s="52"/>
      <c r="DR152" s="52"/>
      <c r="DS152" s="52"/>
      <c r="DT152" s="52"/>
      <c r="DU152" s="52"/>
      <c r="DV152" s="52"/>
      <c r="DW152" s="52"/>
      <c r="DX152" s="52"/>
      <c r="DY152" s="52"/>
      <c r="DZ152" s="52"/>
      <c r="EA152" s="52"/>
      <c r="EB152" s="52"/>
      <c r="EC152" s="52"/>
      <c r="ED152" s="52"/>
      <c r="EE152" s="52"/>
      <c r="EF152" s="52"/>
      <c r="EG152" s="52"/>
      <c r="EH152" s="52"/>
      <c r="EI152" s="52"/>
      <c r="EJ152" s="52"/>
      <c r="EK152" s="52"/>
      <c r="EL152" s="52"/>
      <c r="EM152" s="52"/>
      <c r="EN152" s="52"/>
      <c r="EO152" s="52"/>
      <c r="EP152" s="52"/>
      <c r="EQ152" s="52"/>
      <c r="ER152" s="52"/>
      <c r="ES152" s="52"/>
      <c r="ET152" s="52"/>
      <c r="EU152" s="52"/>
      <c r="EV152" s="52"/>
      <c r="EW152" s="52"/>
      <c r="EX152" s="52"/>
      <c r="EY152" s="52"/>
      <c r="EZ152" s="52"/>
      <c r="FA152" s="52"/>
      <c r="FB152" s="52"/>
      <c r="FC152" s="52"/>
      <c r="FD152" s="52"/>
      <c r="FE152" s="52"/>
    </row>
    <row r="153" spans="1:161" s="48" customFormat="1" ht="11.1" hidden="1" customHeight="1" x14ac:dyDescent="0.2">
      <c r="A153" s="96"/>
      <c r="B153" s="139"/>
      <c r="C153" s="303"/>
      <c r="D153" s="303"/>
      <c r="E153" s="96"/>
      <c r="G153" s="252" t="s">
        <v>525</v>
      </c>
      <c r="H153" s="252"/>
      <c r="I153" s="271" t="s">
        <v>285</v>
      </c>
      <c r="J153" s="179"/>
      <c r="K153" s="179"/>
      <c r="L153" s="179"/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79"/>
      <c r="Z153" s="272">
        <f>Proposta!$AK$234</f>
        <v>2528.4700000000003</v>
      </c>
      <c r="AA153" s="272"/>
      <c r="AB153" s="272"/>
      <c r="AC153" s="272"/>
      <c r="AD153" s="272"/>
      <c r="AE153" s="272"/>
      <c r="AF153" s="272"/>
      <c r="AG153" s="171">
        <f>Proposta!$AR$234</f>
        <v>4.0781999999999998</v>
      </c>
      <c r="AH153" s="171"/>
      <c r="AI153" s="171"/>
      <c r="AJ153" s="171">
        <f t="shared" si="18"/>
        <v>0</v>
      </c>
      <c r="AK153" s="171"/>
      <c r="AL153" s="171"/>
      <c r="AM153" s="172"/>
      <c r="AN153" s="173"/>
      <c r="AO153" s="171">
        <f t="shared" si="17"/>
        <v>0</v>
      </c>
      <c r="AP153" s="171"/>
      <c r="AQ153" s="172"/>
      <c r="AR153" s="173"/>
      <c r="AS153" s="171">
        <f t="shared" si="19"/>
        <v>0</v>
      </c>
      <c r="AT153" s="171"/>
      <c r="AU153" s="172"/>
      <c r="AV153" s="173"/>
      <c r="AW153" s="171">
        <f t="shared" si="20"/>
        <v>0</v>
      </c>
      <c r="AX153" s="171"/>
      <c r="AY153" s="172"/>
      <c r="AZ153" s="173"/>
      <c r="BA153" s="171">
        <f t="shared" si="21"/>
        <v>0</v>
      </c>
      <c r="BB153" s="171"/>
      <c r="BC153" s="172"/>
      <c r="BD153" s="173"/>
      <c r="BE153" s="171">
        <f t="shared" si="22"/>
        <v>0</v>
      </c>
      <c r="BF153" s="171"/>
      <c r="BG153" s="172"/>
      <c r="BH153" s="173"/>
      <c r="BI153" s="171">
        <f t="shared" si="23"/>
        <v>0</v>
      </c>
      <c r="BJ153" s="171"/>
      <c r="BK153" s="172"/>
      <c r="BL153" s="173"/>
      <c r="BM153" s="171">
        <f t="shared" si="24"/>
        <v>0</v>
      </c>
      <c r="BN153" s="171"/>
      <c r="BO153" s="172"/>
      <c r="BP153" s="173"/>
      <c r="BQ153" s="171">
        <f t="shared" si="25"/>
        <v>0</v>
      </c>
      <c r="BR153" s="171"/>
    </row>
    <row r="154" spans="1:161" s="48" customFormat="1" ht="11.1" hidden="1" customHeight="1" x14ac:dyDescent="0.2">
      <c r="A154" s="96"/>
      <c r="B154" s="139"/>
      <c r="C154" s="303"/>
      <c r="D154" s="303"/>
      <c r="E154" s="96"/>
      <c r="G154" s="252" t="s">
        <v>526</v>
      </c>
      <c r="H154" s="252"/>
      <c r="I154" s="271" t="s">
        <v>286</v>
      </c>
      <c r="J154" s="179"/>
      <c r="K154" s="179"/>
      <c r="L154" s="179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79"/>
      <c r="Z154" s="272">
        <f>Proposta!$AK$245</f>
        <v>2324.59</v>
      </c>
      <c r="AA154" s="272"/>
      <c r="AB154" s="272"/>
      <c r="AC154" s="272"/>
      <c r="AD154" s="272"/>
      <c r="AE154" s="272"/>
      <c r="AF154" s="272"/>
      <c r="AG154" s="171">
        <f>Proposta!$AR$245</f>
        <v>3.7492999999999999</v>
      </c>
      <c r="AH154" s="171"/>
      <c r="AI154" s="171"/>
      <c r="AJ154" s="171">
        <f t="shared" si="18"/>
        <v>0</v>
      </c>
      <c r="AK154" s="171"/>
      <c r="AL154" s="171"/>
      <c r="AM154" s="172"/>
      <c r="AN154" s="173"/>
      <c r="AO154" s="171">
        <f t="shared" si="17"/>
        <v>0</v>
      </c>
      <c r="AP154" s="171"/>
      <c r="AQ154" s="172"/>
      <c r="AR154" s="173"/>
      <c r="AS154" s="171">
        <f t="shared" si="19"/>
        <v>0</v>
      </c>
      <c r="AT154" s="171"/>
      <c r="AU154" s="172"/>
      <c r="AV154" s="173"/>
      <c r="AW154" s="171">
        <f t="shared" si="20"/>
        <v>0</v>
      </c>
      <c r="AX154" s="171"/>
      <c r="AY154" s="172"/>
      <c r="AZ154" s="173"/>
      <c r="BA154" s="171">
        <f t="shared" si="21"/>
        <v>0</v>
      </c>
      <c r="BB154" s="171"/>
      <c r="BC154" s="172"/>
      <c r="BD154" s="173"/>
      <c r="BE154" s="171">
        <f t="shared" si="22"/>
        <v>0</v>
      </c>
      <c r="BF154" s="171"/>
      <c r="BG154" s="172"/>
      <c r="BH154" s="173"/>
      <c r="BI154" s="171">
        <f t="shared" si="23"/>
        <v>0</v>
      </c>
      <c r="BJ154" s="171"/>
      <c r="BK154" s="172"/>
      <c r="BL154" s="173"/>
      <c r="BM154" s="171">
        <f t="shared" si="24"/>
        <v>0</v>
      </c>
      <c r="BN154" s="171"/>
      <c r="BO154" s="172"/>
      <c r="BP154" s="173"/>
      <c r="BQ154" s="171">
        <f t="shared" si="25"/>
        <v>0</v>
      </c>
      <c r="BR154" s="171"/>
    </row>
    <row r="155" spans="1:161" s="48" customFormat="1" ht="11.1" hidden="1" customHeight="1" x14ac:dyDescent="0.2">
      <c r="A155" s="96"/>
      <c r="B155" s="139"/>
      <c r="C155" s="303"/>
      <c r="D155" s="303"/>
      <c r="E155" s="96"/>
      <c r="G155" s="252" t="s">
        <v>527</v>
      </c>
      <c r="H155" s="252"/>
      <c r="I155" s="271" t="s">
        <v>287</v>
      </c>
      <c r="J155" s="179"/>
      <c r="K155" s="179"/>
      <c r="L155" s="179"/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79"/>
      <c r="Z155" s="272">
        <f>Proposta!$AK$254</f>
        <v>2321.21</v>
      </c>
      <c r="AA155" s="272"/>
      <c r="AB155" s="272"/>
      <c r="AC155" s="272"/>
      <c r="AD155" s="272"/>
      <c r="AE155" s="272"/>
      <c r="AF155" s="272"/>
      <c r="AG155" s="171">
        <f>Proposta!$AR$254</f>
        <v>3.7439</v>
      </c>
      <c r="AH155" s="171"/>
      <c r="AI155" s="171"/>
      <c r="AJ155" s="171">
        <f t="shared" si="18"/>
        <v>0</v>
      </c>
      <c r="AK155" s="171"/>
      <c r="AL155" s="171"/>
      <c r="AM155" s="172"/>
      <c r="AN155" s="173"/>
      <c r="AO155" s="171">
        <f t="shared" si="17"/>
        <v>0</v>
      </c>
      <c r="AP155" s="171"/>
      <c r="AQ155" s="172"/>
      <c r="AR155" s="173"/>
      <c r="AS155" s="171">
        <f t="shared" si="19"/>
        <v>0</v>
      </c>
      <c r="AT155" s="171"/>
      <c r="AU155" s="172"/>
      <c r="AV155" s="173"/>
      <c r="AW155" s="171">
        <f t="shared" si="20"/>
        <v>0</v>
      </c>
      <c r="AX155" s="171"/>
      <c r="AY155" s="172"/>
      <c r="AZ155" s="173"/>
      <c r="BA155" s="171">
        <f t="shared" si="21"/>
        <v>0</v>
      </c>
      <c r="BB155" s="171"/>
      <c r="BC155" s="172"/>
      <c r="BD155" s="173"/>
      <c r="BE155" s="171">
        <f t="shared" si="22"/>
        <v>0</v>
      </c>
      <c r="BF155" s="171"/>
      <c r="BG155" s="172"/>
      <c r="BH155" s="173"/>
      <c r="BI155" s="171">
        <f t="shared" si="23"/>
        <v>0</v>
      </c>
      <c r="BJ155" s="171"/>
      <c r="BK155" s="172"/>
      <c r="BL155" s="173"/>
      <c r="BM155" s="171">
        <f t="shared" si="24"/>
        <v>0</v>
      </c>
      <c r="BN155" s="171"/>
      <c r="BO155" s="172"/>
      <c r="BP155" s="173"/>
      <c r="BQ155" s="171">
        <f t="shared" si="25"/>
        <v>0</v>
      </c>
      <c r="BR155" s="171"/>
    </row>
    <row r="156" spans="1:161" s="48" customFormat="1" ht="11.1" hidden="1" customHeight="1" x14ac:dyDescent="0.2">
      <c r="A156" s="96"/>
      <c r="B156" s="139"/>
      <c r="C156" s="303"/>
      <c r="D156" s="303"/>
      <c r="E156" s="96"/>
      <c r="G156" s="252" t="s">
        <v>528</v>
      </c>
      <c r="H156" s="252"/>
      <c r="I156" s="271" t="s">
        <v>288</v>
      </c>
      <c r="J156" s="179"/>
      <c r="K156" s="179"/>
      <c r="L156" s="179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79"/>
      <c r="Z156" s="272">
        <f>Proposta!$AK$262</f>
        <v>2637.17</v>
      </c>
      <c r="AA156" s="272"/>
      <c r="AB156" s="272"/>
      <c r="AC156" s="272"/>
      <c r="AD156" s="272"/>
      <c r="AE156" s="272"/>
      <c r="AF156" s="272"/>
      <c r="AG156" s="171">
        <f>Proposta!$AR$262</f>
        <v>4.2535000000000007</v>
      </c>
      <c r="AH156" s="171"/>
      <c r="AI156" s="171"/>
      <c r="AJ156" s="171">
        <f t="shared" si="18"/>
        <v>0</v>
      </c>
      <c r="AK156" s="171"/>
      <c r="AL156" s="171"/>
      <c r="AM156" s="172"/>
      <c r="AN156" s="173"/>
      <c r="AO156" s="171">
        <f t="shared" si="17"/>
        <v>0</v>
      </c>
      <c r="AP156" s="171"/>
      <c r="AQ156" s="172"/>
      <c r="AR156" s="173"/>
      <c r="AS156" s="171">
        <f t="shared" si="19"/>
        <v>0</v>
      </c>
      <c r="AT156" s="171"/>
      <c r="AU156" s="172"/>
      <c r="AV156" s="173"/>
      <c r="AW156" s="171">
        <f t="shared" si="20"/>
        <v>0</v>
      </c>
      <c r="AX156" s="171"/>
      <c r="AY156" s="172"/>
      <c r="AZ156" s="173"/>
      <c r="BA156" s="171">
        <f t="shared" si="21"/>
        <v>0</v>
      </c>
      <c r="BB156" s="171"/>
      <c r="BC156" s="172"/>
      <c r="BD156" s="173"/>
      <c r="BE156" s="171">
        <f t="shared" si="22"/>
        <v>0</v>
      </c>
      <c r="BF156" s="171"/>
      <c r="BG156" s="172"/>
      <c r="BH156" s="173"/>
      <c r="BI156" s="171">
        <f t="shared" si="23"/>
        <v>0</v>
      </c>
      <c r="BJ156" s="171"/>
      <c r="BK156" s="172"/>
      <c r="BL156" s="173"/>
      <c r="BM156" s="171">
        <f t="shared" si="24"/>
        <v>0</v>
      </c>
      <c r="BN156" s="171"/>
      <c r="BO156" s="172"/>
      <c r="BP156" s="173"/>
      <c r="BQ156" s="171">
        <f t="shared" si="25"/>
        <v>0</v>
      </c>
      <c r="BR156" s="171"/>
    </row>
    <row r="157" spans="1:161" s="48" customFormat="1" ht="11.1" hidden="1" customHeight="1" x14ac:dyDescent="0.2">
      <c r="A157" s="96"/>
      <c r="B157" s="139"/>
      <c r="C157" s="303"/>
      <c r="D157" s="303"/>
      <c r="E157" s="96"/>
      <c r="G157" s="252" t="s">
        <v>529</v>
      </c>
      <c r="H157" s="252"/>
      <c r="I157" s="271" t="s">
        <v>289</v>
      </c>
      <c r="J157" s="179"/>
      <c r="K157" s="179"/>
      <c r="L157" s="179"/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79"/>
      <c r="Z157" s="272">
        <f>Proposta!$AK$271</f>
        <v>678.97</v>
      </c>
      <c r="AA157" s="272"/>
      <c r="AB157" s="272"/>
      <c r="AC157" s="272"/>
      <c r="AD157" s="272"/>
      <c r="AE157" s="272"/>
      <c r="AF157" s="272"/>
      <c r="AG157" s="171">
        <f>Proposta!$AR$271</f>
        <v>1.0951</v>
      </c>
      <c r="AH157" s="171"/>
      <c r="AI157" s="171"/>
      <c r="AJ157" s="171">
        <f t="shared" si="18"/>
        <v>0</v>
      </c>
      <c r="AK157" s="171"/>
      <c r="AL157" s="171"/>
      <c r="AM157" s="172"/>
      <c r="AN157" s="173"/>
      <c r="AO157" s="171">
        <f t="shared" si="17"/>
        <v>0</v>
      </c>
      <c r="AP157" s="171"/>
      <c r="AQ157" s="172"/>
      <c r="AR157" s="173"/>
      <c r="AS157" s="171">
        <f t="shared" si="19"/>
        <v>0</v>
      </c>
      <c r="AT157" s="171"/>
      <c r="AU157" s="172"/>
      <c r="AV157" s="173"/>
      <c r="AW157" s="171">
        <f t="shared" si="20"/>
        <v>0</v>
      </c>
      <c r="AX157" s="171"/>
      <c r="AY157" s="172"/>
      <c r="AZ157" s="173"/>
      <c r="BA157" s="171">
        <f t="shared" si="21"/>
        <v>0</v>
      </c>
      <c r="BB157" s="171"/>
      <c r="BC157" s="172"/>
      <c r="BD157" s="173"/>
      <c r="BE157" s="171">
        <f t="shared" si="22"/>
        <v>0</v>
      </c>
      <c r="BF157" s="171"/>
      <c r="BG157" s="172"/>
      <c r="BH157" s="173"/>
      <c r="BI157" s="171">
        <f t="shared" si="23"/>
        <v>0</v>
      </c>
      <c r="BJ157" s="171"/>
      <c r="BK157" s="172"/>
      <c r="BL157" s="173"/>
      <c r="BM157" s="171">
        <f t="shared" si="24"/>
        <v>0</v>
      </c>
      <c r="BN157" s="171"/>
      <c r="BO157" s="172"/>
      <c r="BP157" s="173"/>
      <c r="BQ157" s="171">
        <f t="shared" si="25"/>
        <v>0</v>
      </c>
      <c r="BR157" s="171"/>
      <c r="BV157" s="35"/>
      <c r="BW157" s="35"/>
      <c r="BX157" s="35"/>
      <c r="CH157" s="35"/>
      <c r="CI157" s="35"/>
      <c r="CJ157" s="35"/>
      <c r="CK157" s="35"/>
      <c r="CL157" s="35"/>
      <c r="CM157" s="35"/>
      <c r="CN157" s="35"/>
      <c r="CO157" s="35"/>
      <c r="CP157" s="35"/>
      <c r="CQ157" s="35"/>
      <c r="CR157" s="35"/>
      <c r="CS157" s="35"/>
      <c r="CT157" s="35"/>
      <c r="CU157" s="35"/>
      <c r="CV157" s="35"/>
      <c r="CW157" s="35"/>
      <c r="CX157" s="35"/>
      <c r="CY157" s="35"/>
      <c r="CZ157" s="35"/>
      <c r="DA157" s="35"/>
      <c r="DB157" s="35"/>
      <c r="DC157" s="35"/>
      <c r="DD157" s="35"/>
      <c r="DE157" s="35"/>
      <c r="DF157" s="35"/>
      <c r="DG157" s="35"/>
      <c r="DH157" s="35"/>
      <c r="DI157" s="35"/>
      <c r="DJ157" s="35"/>
      <c r="DK157" s="35"/>
      <c r="DL157" s="35"/>
      <c r="DM157" s="35"/>
      <c r="DN157" s="35"/>
      <c r="DO157" s="35"/>
      <c r="DP157" s="35"/>
      <c r="DQ157" s="35"/>
      <c r="DR157" s="35"/>
      <c r="DS157" s="35"/>
      <c r="DT157" s="35"/>
      <c r="DU157" s="35"/>
      <c r="DV157" s="35"/>
      <c r="DW157" s="35"/>
      <c r="DX157" s="35"/>
      <c r="DY157" s="35"/>
      <c r="DZ157" s="35"/>
      <c r="EA157" s="35"/>
      <c r="EB157" s="35"/>
      <c r="EC157" s="35"/>
      <c r="ED157" s="35"/>
      <c r="EE157" s="35"/>
      <c r="EF157" s="35"/>
      <c r="EG157" s="35"/>
      <c r="EH157" s="35"/>
      <c r="EI157" s="35"/>
      <c r="EJ157" s="35"/>
      <c r="EK157" s="35"/>
      <c r="EL157" s="35"/>
      <c r="EM157" s="35"/>
      <c r="EN157" s="35"/>
      <c r="EO157" s="35"/>
      <c r="EP157" s="35"/>
      <c r="EQ157" s="35"/>
      <c r="ER157" s="35"/>
      <c r="ES157" s="35"/>
      <c r="ET157" s="35"/>
      <c r="EU157" s="35"/>
      <c r="EV157" s="35"/>
      <c r="EW157" s="35"/>
      <c r="EX157" s="35"/>
      <c r="EY157" s="35"/>
      <c r="EZ157" s="35"/>
      <c r="FA157" s="35"/>
      <c r="FB157" s="35"/>
      <c r="FC157" s="35"/>
      <c r="FD157" s="35"/>
      <c r="FE157" s="35"/>
    </row>
    <row r="158" spans="1:161" s="48" customFormat="1" ht="11.1" hidden="1" customHeight="1" x14ac:dyDescent="0.2">
      <c r="A158" s="96"/>
      <c r="B158" s="139" t="s">
        <v>548</v>
      </c>
      <c r="C158" s="303"/>
      <c r="D158" s="303"/>
      <c r="E158" s="96"/>
      <c r="G158" s="252" t="s">
        <v>530</v>
      </c>
      <c r="H158" s="252"/>
      <c r="I158" s="271" t="s">
        <v>290</v>
      </c>
      <c r="J158" s="179"/>
      <c r="K158" s="179"/>
      <c r="L158" s="179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  <c r="Z158" s="272">
        <f>Proposta!$AK$273</f>
        <v>1.0000000000000001E-9</v>
      </c>
      <c r="AA158" s="272"/>
      <c r="AB158" s="272"/>
      <c r="AC158" s="272"/>
      <c r="AD158" s="272"/>
      <c r="AE158" s="272"/>
      <c r="AF158" s="272"/>
      <c r="AG158" s="171">
        <f>Proposta!$AR$273</f>
        <v>0</v>
      </c>
      <c r="AH158" s="171"/>
      <c r="AI158" s="171"/>
      <c r="AJ158" s="171">
        <f t="shared" si="18"/>
        <v>0</v>
      </c>
      <c r="AK158" s="171"/>
      <c r="AL158" s="171"/>
      <c r="AM158" s="172"/>
      <c r="AN158" s="173"/>
      <c r="AO158" s="171">
        <f t="shared" si="17"/>
        <v>0</v>
      </c>
      <c r="AP158" s="171"/>
      <c r="AQ158" s="172"/>
      <c r="AR158" s="173"/>
      <c r="AS158" s="171">
        <f t="shared" si="19"/>
        <v>0</v>
      </c>
      <c r="AT158" s="171"/>
      <c r="AU158" s="172"/>
      <c r="AV158" s="173"/>
      <c r="AW158" s="171">
        <f t="shared" si="20"/>
        <v>0</v>
      </c>
      <c r="AX158" s="171"/>
      <c r="AY158" s="172"/>
      <c r="AZ158" s="173"/>
      <c r="BA158" s="171">
        <f t="shared" si="21"/>
        <v>0</v>
      </c>
      <c r="BB158" s="171"/>
      <c r="BC158" s="172"/>
      <c r="BD158" s="173"/>
      <c r="BE158" s="171">
        <f t="shared" si="22"/>
        <v>0</v>
      </c>
      <c r="BF158" s="171"/>
      <c r="BG158" s="172"/>
      <c r="BH158" s="173"/>
      <c r="BI158" s="171">
        <f t="shared" si="23"/>
        <v>0</v>
      </c>
      <c r="BJ158" s="171"/>
      <c r="BK158" s="172"/>
      <c r="BL158" s="173"/>
      <c r="BM158" s="171">
        <f t="shared" si="24"/>
        <v>0</v>
      </c>
      <c r="BN158" s="171"/>
      <c r="BO158" s="172"/>
      <c r="BP158" s="173"/>
      <c r="BQ158" s="171">
        <f t="shared" si="25"/>
        <v>0</v>
      </c>
      <c r="BR158" s="171"/>
      <c r="BV158" s="35"/>
      <c r="BW158" s="35"/>
      <c r="BX158" s="35"/>
      <c r="CH158" s="35"/>
      <c r="CI158" s="35"/>
      <c r="CJ158" s="35"/>
      <c r="CK158" s="35"/>
      <c r="CL158" s="35"/>
      <c r="CM158" s="35"/>
      <c r="CN158" s="35"/>
      <c r="CO158" s="35"/>
      <c r="CP158" s="35"/>
      <c r="CQ158" s="35"/>
      <c r="CR158" s="35"/>
      <c r="CS158" s="35"/>
      <c r="CT158" s="35"/>
      <c r="CU158" s="35"/>
      <c r="CV158" s="35"/>
      <c r="CW158" s="35"/>
      <c r="CX158" s="35"/>
      <c r="CY158" s="35"/>
      <c r="CZ158" s="35"/>
      <c r="DA158" s="35"/>
      <c r="DB158" s="35"/>
      <c r="DC158" s="35"/>
      <c r="DD158" s="35"/>
      <c r="DE158" s="35"/>
      <c r="DF158" s="35"/>
      <c r="DG158" s="35"/>
      <c r="DH158" s="35"/>
      <c r="DI158" s="35"/>
      <c r="DJ158" s="35"/>
      <c r="DK158" s="35"/>
      <c r="DL158" s="35"/>
      <c r="DM158" s="35"/>
      <c r="DN158" s="35"/>
      <c r="DO158" s="35"/>
      <c r="DP158" s="35"/>
      <c r="DQ158" s="35"/>
      <c r="DR158" s="35"/>
      <c r="DS158" s="35"/>
      <c r="DT158" s="35"/>
      <c r="DU158" s="35"/>
      <c r="DV158" s="35"/>
      <c r="DW158" s="35"/>
      <c r="DX158" s="35"/>
      <c r="DY158" s="35"/>
      <c r="DZ158" s="35"/>
      <c r="EA158" s="35"/>
      <c r="EB158" s="35"/>
      <c r="EC158" s="35"/>
      <c r="ED158" s="35"/>
      <c r="EE158" s="35"/>
      <c r="EF158" s="35"/>
      <c r="EG158" s="35"/>
      <c r="EH158" s="35"/>
      <c r="EI158" s="35"/>
      <c r="EJ158" s="35"/>
      <c r="EK158" s="35"/>
      <c r="EL158" s="35"/>
      <c r="EM158" s="35"/>
      <c r="EN158" s="35"/>
      <c r="EO158" s="35"/>
      <c r="EP158" s="35"/>
      <c r="EQ158" s="35"/>
      <c r="ER158" s="35"/>
      <c r="ES158" s="35"/>
      <c r="ET158" s="35"/>
      <c r="EU158" s="35"/>
      <c r="EV158" s="35"/>
      <c r="EW158" s="35"/>
      <c r="EX158" s="35"/>
      <c r="EY158" s="35"/>
      <c r="EZ158" s="35"/>
      <c r="FA158" s="35"/>
      <c r="FB158" s="35"/>
      <c r="FC158" s="35"/>
      <c r="FD158" s="35"/>
      <c r="FE158" s="35"/>
    </row>
    <row r="159" spans="1:161" s="52" customFormat="1" ht="3.95" hidden="1" customHeight="1" x14ac:dyDescent="0.2">
      <c r="A159" s="104"/>
      <c r="B159" s="104"/>
      <c r="C159" s="85"/>
      <c r="D159" s="105"/>
      <c r="E159" s="104"/>
      <c r="G159" s="160"/>
      <c r="H159" s="160"/>
      <c r="I159" s="160"/>
      <c r="J159" s="160"/>
      <c r="K159" s="160"/>
      <c r="L159" s="160"/>
      <c r="M159" s="160"/>
      <c r="N159" s="160"/>
      <c r="O159" s="160"/>
      <c r="P159" s="160"/>
      <c r="Q159" s="160"/>
      <c r="R159" s="160"/>
      <c r="S159" s="160"/>
      <c r="T159" s="160"/>
      <c r="U159" s="160"/>
      <c r="V159" s="160"/>
      <c r="W159" s="160"/>
      <c r="X159" s="160"/>
      <c r="Y159" s="160"/>
      <c r="Z159" s="160"/>
      <c r="AA159" s="160"/>
      <c r="AB159" s="160"/>
      <c r="AC159" s="160"/>
      <c r="AD159" s="160"/>
      <c r="AE159" s="160"/>
      <c r="AF159" s="160"/>
      <c r="AG159" s="160"/>
      <c r="AH159" s="160"/>
      <c r="AI159" s="160"/>
      <c r="AJ159" s="160"/>
      <c r="AK159" s="160"/>
      <c r="AL159" s="160"/>
      <c r="AM159" s="170">
        <f>COUNTIF(AM139:AN158,"&gt;0")</f>
        <v>0</v>
      </c>
      <c r="AN159" s="170"/>
      <c r="AO159" s="169">
        <v>17</v>
      </c>
      <c r="AP159" s="169"/>
      <c r="AQ159" s="170">
        <f>COUNTIF(AQ139:AR158,"&gt;0")</f>
        <v>0</v>
      </c>
      <c r="AR159" s="170"/>
      <c r="AS159" s="169">
        <v>18</v>
      </c>
      <c r="AT159" s="169"/>
      <c r="AU159" s="170">
        <f>COUNTIF(AU139:AV158,"&gt;0")</f>
        <v>0</v>
      </c>
      <c r="AV159" s="170"/>
      <c r="AW159" s="169">
        <v>19</v>
      </c>
      <c r="AX159" s="169"/>
      <c r="AY159" s="170">
        <f>COUNTIF(AY139:AZ158,"&gt;0")</f>
        <v>0</v>
      </c>
      <c r="AZ159" s="170"/>
      <c r="BA159" s="169">
        <v>20</v>
      </c>
      <c r="BB159" s="169"/>
      <c r="BC159" s="170">
        <f>COUNTIF(BC139:BD158,"&gt;0")</f>
        <v>0</v>
      </c>
      <c r="BD159" s="170"/>
      <c r="BE159" s="169">
        <v>21</v>
      </c>
      <c r="BF159" s="169"/>
      <c r="BG159" s="170">
        <f>COUNTIF(BG139:BH158,"&gt;0")</f>
        <v>0</v>
      </c>
      <c r="BH159" s="170"/>
      <c r="BI159" s="169">
        <v>22</v>
      </c>
      <c r="BJ159" s="169"/>
      <c r="BK159" s="170">
        <f>COUNTIF(BK139:BL158,"&gt;0")</f>
        <v>0</v>
      </c>
      <c r="BL159" s="170"/>
      <c r="BM159" s="169">
        <v>23</v>
      </c>
      <c r="BN159" s="169"/>
      <c r="BO159" s="170">
        <f>COUNTIF(BO139:BP158,"&gt;0")</f>
        <v>0</v>
      </c>
      <c r="BP159" s="170"/>
      <c r="BQ159" s="169">
        <v>24</v>
      </c>
      <c r="BR159" s="169"/>
      <c r="BU159" s="163">
        <f>COUNTIF(AM159:BP159,"&gt;0")-7</f>
        <v>0</v>
      </c>
      <c r="BV159" s="35"/>
      <c r="BW159" s="35"/>
      <c r="BX159" s="35"/>
      <c r="CH159" s="35"/>
      <c r="CI159" s="35"/>
      <c r="CJ159" s="35"/>
      <c r="CK159" s="35"/>
      <c r="CL159" s="35"/>
      <c r="CM159" s="35"/>
      <c r="CN159" s="35"/>
      <c r="CO159" s="35"/>
      <c r="CP159" s="35"/>
      <c r="CQ159" s="35"/>
      <c r="CR159" s="35"/>
      <c r="CS159" s="35"/>
      <c r="CT159" s="35"/>
      <c r="CU159" s="35"/>
      <c r="CV159" s="35"/>
      <c r="CW159" s="35"/>
      <c r="CX159" s="35"/>
      <c r="CY159" s="35"/>
      <c r="CZ159" s="35"/>
      <c r="DA159" s="35"/>
      <c r="DB159" s="35"/>
      <c r="DC159" s="35"/>
      <c r="DD159" s="35"/>
      <c r="DE159" s="35"/>
      <c r="DF159" s="35"/>
      <c r="DG159" s="35"/>
      <c r="DH159" s="35"/>
      <c r="DI159" s="35"/>
      <c r="DJ159" s="35"/>
      <c r="DK159" s="35"/>
      <c r="DL159" s="35"/>
      <c r="DM159" s="35"/>
      <c r="DN159" s="35"/>
      <c r="DO159" s="35"/>
      <c r="DP159" s="35"/>
      <c r="DQ159" s="35"/>
      <c r="DR159" s="35"/>
      <c r="DS159" s="35"/>
      <c r="DT159" s="35"/>
      <c r="DU159" s="35"/>
      <c r="DV159" s="35"/>
      <c r="DW159" s="35"/>
      <c r="DX159" s="35"/>
      <c r="DY159" s="35"/>
      <c r="DZ159" s="35"/>
      <c r="EA159" s="35"/>
      <c r="EB159" s="35"/>
      <c r="EC159" s="35"/>
      <c r="ED159" s="35"/>
      <c r="EE159" s="35"/>
      <c r="EF159" s="35"/>
      <c r="EG159" s="35"/>
      <c r="EH159" s="35"/>
      <c r="EI159" s="35"/>
      <c r="EJ159" s="35"/>
      <c r="EK159" s="35"/>
      <c r="EL159" s="35"/>
      <c r="EM159" s="35"/>
      <c r="EN159" s="35"/>
      <c r="EO159" s="35"/>
      <c r="EP159" s="35"/>
      <c r="EQ159" s="35"/>
      <c r="ER159" s="35"/>
      <c r="ES159" s="35"/>
      <c r="ET159" s="35"/>
      <c r="EU159" s="35"/>
      <c r="EV159" s="35"/>
      <c r="EW159" s="35"/>
      <c r="EX159" s="35"/>
      <c r="EY159" s="35"/>
      <c r="EZ159" s="35"/>
      <c r="FA159" s="35"/>
      <c r="FB159" s="35"/>
      <c r="FC159" s="35"/>
      <c r="FD159" s="35"/>
      <c r="FE159" s="35"/>
    </row>
    <row r="160" spans="1:161" s="48" customFormat="1" ht="11.1" hidden="1" customHeight="1" x14ac:dyDescent="0.2">
      <c r="A160" s="97"/>
      <c r="B160" s="97"/>
      <c r="C160" s="93"/>
      <c r="D160" s="93"/>
      <c r="E160" s="96"/>
      <c r="G160" s="273" t="s">
        <v>619</v>
      </c>
      <c r="H160" s="274"/>
      <c r="I160" s="275"/>
      <c r="J160" s="179" t="s">
        <v>291</v>
      </c>
      <c r="K160" s="179"/>
      <c r="L160" s="17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296" t="s">
        <v>292</v>
      </c>
      <c r="Z160" s="298"/>
      <c r="AA160" s="298"/>
      <c r="AB160" s="298"/>
      <c r="AC160" s="298"/>
      <c r="AD160" s="298"/>
      <c r="AE160" s="298"/>
      <c r="AF160" s="298"/>
      <c r="AG160" s="282">
        <v>1</v>
      </c>
      <c r="AH160" s="283"/>
      <c r="AI160" s="284"/>
      <c r="AJ160" s="257"/>
      <c r="AK160" s="258"/>
      <c r="AL160" s="264">
        <f>MAX(AN161-AJ161,0)</f>
        <v>0</v>
      </c>
      <c r="AM160" s="265"/>
      <c r="AN160" s="265"/>
      <c r="AO160" s="266"/>
      <c r="AP160" s="264">
        <f>MAX(AR161-AN161,0)</f>
        <v>0</v>
      </c>
      <c r="AQ160" s="265"/>
      <c r="AR160" s="265"/>
      <c r="AS160" s="266"/>
      <c r="AT160" s="264">
        <f>MAX(AV161-AR161,0)</f>
        <v>0</v>
      </c>
      <c r="AU160" s="265"/>
      <c r="AV160" s="265"/>
      <c r="AW160" s="266"/>
      <c r="AX160" s="264">
        <f>MAX(AZ161-AV161,0)</f>
        <v>0</v>
      </c>
      <c r="AY160" s="265"/>
      <c r="AZ160" s="265"/>
      <c r="BA160" s="266"/>
      <c r="BB160" s="264">
        <f>MAX(BD161-AZ161,0)</f>
        <v>0</v>
      </c>
      <c r="BC160" s="265"/>
      <c r="BD160" s="265"/>
      <c r="BE160" s="266"/>
      <c r="BF160" s="264">
        <f>MAX(BH161-BD161,0)</f>
        <v>0</v>
      </c>
      <c r="BG160" s="265"/>
      <c r="BH160" s="265"/>
      <c r="BI160" s="266"/>
      <c r="BJ160" s="264">
        <f>MAX(BL161-BH161,0)</f>
        <v>0</v>
      </c>
      <c r="BK160" s="265"/>
      <c r="BL160" s="265"/>
      <c r="BM160" s="266"/>
      <c r="BN160" s="264">
        <f>MAX(BP161-BL161,0)</f>
        <v>0</v>
      </c>
      <c r="BO160" s="265"/>
      <c r="BP160" s="265"/>
      <c r="BQ160" s="266"/>
      <c r="BR160" s="140"/>
      <c r="BS160" s="141"/>
      <c r="BV160" s="35"/>
      <c r="BW160" s="35"/>
      <c r="BX160" s="35"/>
      <c r="BY160" s="35"/>
      <c r="BZ160" s="35"/>
      <c r="CA160" s="35"/>
      <c r="CB160" s="35"/>
      <c r="CC160" s="35"/>
      <c r="CD160" s="35"/>
      <c r="CE160" s="35"/>
      <c r="CF160" s="35"/>
      <c r="CG160" s="35"/>
      <c r="CH160" s="35"/>
      <c r="CI160" s="35"/>
      <c r="CJ160" s="35"/>
      <c r="CK160" s="35"/>
      <c r="CL160" s="35"/>
      <c r="CM160" s="35"/>
      <c r="CN160" s="35"/>
      <c r="CO160" s="35"/>
      <c r="CP160" s="35"/>
      <c r="CQ160" s="35"/>
      <c r="CR160" s="35"/>
      <c r="CS160" s="35"/>
      <c r="CT160" s="35"/>
      <c r="CU160" s="35"/>
      <c r="CV160" s="35"/>
      <c r="CW160" s="35"/>
      <c r="CX160" s="35"/>
      <c r="CY160" s="35"/>
      <c r="CZ160" s="35"/>
      <c r="DA160" s="35"/>
      <c r="DB160" s="35"/>
      <c r="DC160" s="35"/>
      <c r="DD160" s="35"/>
      <c r="DE160" s="35"/>
      <c r="DF160" s="35"/>
      <c r="DG160" s="35"/>
      <c r="DH160" s="35"/>
      <c r="DI160" s="35"/>
      <c r="DJ160" s="35"/>
      <c r="DK160" s="35"/>
      <c r="DL160" s="35"/>
      <c r="DM160" s="35"/>
      <c r="DN160" s="35"/>
      <c r="DO160" s="35"/>
      <c r="DP160" s="35"/>
      <c r="DQ160" s="35"/>
      <c r="DR160" s="35"/>
      <c r="DS160" s="35"/>
      <c r="DT160" s="35"/>
      <c r="DU160" s="35"/>
      <c r="DV160" s="35"/>
      <c r="DW160" s="35"/>
      <c r="DX160" s="35"/>
      <c r="DY160" s="35"/>
      <c r="DZ160" s="35"/>
      <c r="EA160" s="35"/>
      <c r="EB160" s="35"/>
      <c r="EC160" s="35"/>
      <c r="ED160" s="35"/>
      <c r="EE160" s="35"/>
      <c r="EF160" s="35"/>
      <c r="EG160" s="35"/>
      <c r="EH160" s="35"/>
      <c r="EI160" s="35"/>
      <c r="EJ160" s="35"/>
      <c r="EK160" s="35"/>
      <c r="EL160" s="35"/>
      <c r="EM160" s="35"/>
      <c r="EN160" s="35"/>
      <c r="EO160" s="35"/>
      <c r="EP160" s="35"/>
      <c r="EQ160" s="35"/>
      <c r="ER160" s="35"/>
      <c r="ES160" s="35"/>
      <c r="ET160" s="35"/>
      <c r="EU160" s="35"/>
      <c r="EV160" s="35"/>
      <c r="EW160" s="35"/>
      <c r="EX160" s="35"/>
      <c r="EY160" s="35"/>
      <c r="EZ160" s="35"/>
      <c r="FA160" s="35"/>
      <c r="FB160" s="35"/>
      <c r="FC160" s="35"/>
      <c r="FD160" s="35"/>
      <c r="FE160" s="35"/>
    </row>
    <row r="161" spans="1:161" s="48" customFormat="1" ht="11.1" hidden="1" customHeight="1" x14ac:dyDescent="0.2">
      <c r="A161" s="97"/>
      <c r="B161" s="97"/>
      <c r="C161" s="93" t="e">
        <f>C122+1</f>
        <v>#REF!</v>
      </c>
      <c r="D161" s="93">
        <v>-8</v>
      </c>
      <c r="E161" s="96"/>
      <c r="G161" s="276"/>
      <c r="H161" s="277"/>
      <c r="I161" s="278"/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297"/>
      <c r="Z161" s="298"/>
      <c r="AA161" s="298"/>
      <c r="AB161" s="298"/>
      <c r="AC161" s="298"/>
      <c r="AD161" s="298"/>
      <c r="AE161" s="298"/>
      <c r="AF161" s="298"/>
      <c r="AG161" s="285"/>
      <c r="AH161" s="286"/>
      <c r="AI161" s="287"/>
      <c r="AJ161" s="263">
        <f>BP121</f>
        <v>0</v>
      </c>
      <c r="AK161" s="263"/>
      <c r="AL161" s="263"/>
      <c r="AM161" s="142"/>
      <c r="AN161" s="267">
        <f>IF(SUMPRODUCT($AG$139:$AG$158,AO139:AO158)&lt;9970,INT(SUMPRODUCT($AG$59:$AG$78,AO139:AO158)*100)/10000,100)</f>
        <v>0</v>
      </c>
      <c r="AO161" s="268"/>
      <c r="AP161" s="268"/>
      <c r="AQ161" s="269"/>
      <c r="AR161" s="267">
        <f>IF(SUMPRODUCT($AG$139:$AG$158,AS139:AS158)&lt;9970,INT(SUMPRODUCT($AG$59:$AG$78,AS139:AS158)*100)/10000,100)</f>
        <v>0</v>
      </c>
      <c r="AS161" s="268"/>
      <c r="AT161" s="268"/>
      <c r="AU161" s="269"/>
      <c r="AV161" s="267">
        <f>IF(SUMPRODUCT($AG$139:$AG$158,AW139:AW158)&lt;9970,INT(SUMPRODUCT($AG$59:$AG$78,AW139:AW158)*100)/10000,100)</f>
        <v>0</v>
      </c>
      <c r="AW161" s="268"/>
      <c r="AX161" s="268"/>
      <c r="AY161" s="269"/>
      <c r="AZ161" s="267">
        <f>IF(SUMPRODUCT($AG$139:$AG$158,BA139:BA158)&lt;9970,INT(SUMPRODUCT($AG$59:$AG$78,BA139:BA158)*100)/10000,100)</f>
        <v>0</v>
      </c>
      <c r="BA161" s="268"/>
      <c r="BB161" s="268"/>
      <c r="BC161" s="269"/>
      <c r="BD161" s="267">
        <f>IF(SUMPRODUCT($AG$139:$AG$158,BE139:BE158)&lt;9970,INT(SUMPRODUCT($AG$59:$AG$78,BE139:BE158)*100)/10000,100)</f>
        <v>0</v>
      </c>
      <c r="BE161" s="268"/>
      <c r="BF161" s="268"/>
      <c r="BG161" s="269"/>
      <c r="BH161" s="267">
        <f>IF(SUMPRODUCT($AG$139:$AG$158,BI139:BI158)&lt;9970,INT(SUMPRODUCT($AG$59:$AG$78,BI139:BI158)*100)/10000,100)</f>
        <v>0</v>
      </c>
      <c r="BI161" s="268"/>
      <c r="BJ161" s="268"/>
      <c r="BK161" s="269"/>
      <c r="BL161" s="267">
        <f>IF(SUMPRODUCT($AG$139:$AG$158,BM139:BM158)&lt;9970,INT(SUMPRODUCT($AG$59:$AG$78,BM139:BM158)*100)/10000,100)</f>
        <v>0</v>
      </c>
      <c r="BM161" s="268"/>
      <c r="BN161" s="268"/>
      <c r="BO161" s="269"/>
      <c r="BP161" s="267">
        <f>IF(SUMPRODUCT($AG$139:$AG$158,BQ139:BQ158)&lt;9970,INT(SUMPRODUCT($AG$59:$AG$78,BQ139:BQ158)*100)/10000,100)</f>
        <v>0</v>
      </c>
      <c r="BQ161" s="268"/>
      <c r="BR161" s="268"/>
      <c r="BS161" s="269"/>
      <c r="BV161" s="35"/>
      <c r="BW161" s="35"/>
      <c r="BX161" s="35"/>
      <c r="BY161" s="35"/>
      <c r="BZ161" s="35"/>
      <c r="CA161" s="35"/>
      <c r="CB161" s="35"/>
      <c r="CC161" s="35"/>
      <c r="CD161" s="35"/>
      <c r="CE161" s="35"/>
      <c r="CF161" s="35"/>
      <c r="CG161" s="35"/>
      <c r="CH161" s="35"/>
      <c r="CI161" s="35"/>
      <c r="CJ161" s="35"/>
      <c r="CK161" s="35"/>
      <c r="CL161" s="35"/>
      <c r="CM161" s="35"/>
      <c r="CN161" s="35"/>
      <c r="CO161" s="35"/>
      <c r="CP161" s="35"/>
      <c r="CQ161" s="35"/>
      <c r="CR161" s="35"/>
      <c r="CS161" s="35"/>
      <c r="CT161" s="35"/>
      <c r="CU161" s="35"/>
      <c r="CV161" s="35"/>
      <c r="CW161" s="35"/>
      <c r="CX161" s="35"/>
      <c r="CY161" s="35"/>
      <c r="CZ161" s="35"/>
      <c r="DA161" s="35"/>
      <c r="DB161" s="35"/>
      <c r="DC161" s="35"/>
      <c r="DD161" s="35"/>
      <c r="DE161" s="35"/>
      <c r="DF161" s="153"/>
      <c r="DG161" s="153"/>
      <c r="DH161" s="153"/>
      <c r="DI161" s="153"/>
      <c r="DJ161" s="154"/>
      <c r="DK161" s="35"/>
      <c r="DL161" s="35"/>
      <c r="DM161" s="35"/>
      <c r="DN161" s="35"/>
      <c r="DO161" s="35"/>
      <c r="DP161" s="35"/>
      <c r="DQ161" s="35"/>
      <c r="DR161" s="35"/>
      <c r="DS161" s="35"/>
      <c r="DT161" s="35"/>
      <c r="DU161" s="35"/>
      <c r="DV161" s="35"/>
      <c r="DW161" s="35"/>
      <c r="DX161" s="35"/>
      <c r="DY161" s="35"/>
      <c r="DZ161" s="35"/>
      <c r="EA161" s="35"/>
      <c r="EB161" s="35"/>
      <c r="EC161" s="35"/>
      <c r="ED161" s="35"/>
      <c r="EE161" s="35"/>
      <c r="EF161" s="35"/>
      <c r="EG161" s="35"/>
      <c r="EH161" s="35"/>
      <c r="EI161" s="35"/>
      <c r="EJ161" s="35"/>
      <c r="EK161" s="35"/>
      <c r="EL161" s="35"/>
      <c r="EM161" s="35"/>
      <c r="EN161" s="35"/>
      <c r="EO161" s="35"/>
      <c r="EP161" s="35"/>
      <c r="EQ161" s="35"/>
      <c r="ER161" s="35"/>
      <c r="ES161" s="35"/>
      <c r="ET161" s="35"/>
      <c r="EU161" s="35"/>
      <c r="EV161" s="35"/>
      <c r="EW161" s="35"/>
      <c r="EX161" s="35"/>
      <c r="EY161" s="35"/>
      <c r="EZ161" s="35"/>
      <c r="FA161" s="35"/>
      <c r="FB161" s="35"/>
      <c r="FC161" s="35"/>
      <c r="FD161" s="35"/>
      <c r="FE161" s="35"/>
    </row>
    <row r="162" spans="1:161" s="48" customFormat="1" ht="11.1" hidden="1" customHeight="1" x14ac:dyDescent="0.2">
      <c r="A162" s="97"/>
      <c r="B162" s="97"/>
      <c r="C162" s="93" t="e">
        <f>C161+1</f>
        <v>#REF!</v>
      </c>
      <c r="D162" s="93" t="s">
        <v>586</v>
      </c>
      <c r="E162" s="96"/>
      <c r="G162" s="276"/>
      <c r="H162" s="277"/>
      <c r="I162" s="278"/>
      <c r="J162" s="179"/>
      <c r="K162" s="179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288" t="s">
        <v>51</v>
      </c>
      <c r="Z162" s="290">
        <f>SUM(Z139:AF158)</f>
        <v>60499.997167932306</v>
      </c>
      <c r="AA162" s="291"/>
      <c r="AB162" s="291"/>
      <c r="AC162" s="291"/>
      <c r="AD162" s="291"/>
      <c r="AE162" s="291"/>
      <c r="AF162" s="292"/>
      <c r="AG162" s="270"/>
      <c r="AH162" s="270"/>
      <c r="AI162" s="270"/>
      <c r="AJ162" s="257"/>
      <c r="AK162" s="258"/>
      <c r="AL162" s="264">
        <f>MAX(AN163-AJ163,0)</f>
        <v>0</v>
      </c>
      <c r="AM162" s="265"/>
      <c r="AN162" s="265"/>
      <c r="AO162" s="266"/>
      <c r="AP162" s="264">
        <f>MAX(AR163-AN163,0)</f>
        <v>0</v>
      </c>
      <c r="AQ162" s="265"/>
      <c r="AR162" s="265"/>
      <c r="AS162" s="266"/>
      <c r="AT162" s="264">
        <f>MAX(AV163-AR163,0)</f>
        <v>0</v>
      </c>
      <c r="AU162" s="265"/>
      <c r="AV162" s="265"/>
      <c r="AW162" s="266"/>
      <c r="AX162" s="264">
        <f>MAX(AZ163-AV163,0)</f>
        <v>0</v>
      </c>
      <c r="AY162" s="265"/>
      <c r="AZ162" s="265"/>
      <c r="BA162" s="266"/>
      <c r="BB162" s="264">
        <f>MAX(BD163-AZ163,0)</f>
        <v>0</v>
      </c>
      <c r="BC162" s="265"/>
      <c r="BD162" s="265"/>
      <c r="BE162" s="266"/>
      <c r="BF162" s="264">
        <f>MAX(BH163-BD163,0)</f>
        <v>0</v>
      </c>
      <c r="BG162" s="265"/>
      <c r="BH162" s="265"/>
      <c r="BI162" s="266"/>
      <c r="BJ162" s="264">
        <f>MAX(BL163-BH163,0)</f>
        <v>0</v>
      </c>
      <c r="BK162" s="265"/>
      <c r="BL162" s="265"/>
      <c r="BM162" s="266"/>
      <c r="BN162" s="264">
        <f>MAX(BP163-BL163,0)</f>
        <v>0</v>
      </c>
      <c r="BO162" s="265"/>
      <c r="BP162" s="265"/>
      <c r="BQ162" s="266"/>
      <c r="BR162" s="140"/>
      <c r="BS162" s="141"/>
      <c r="BV162" s="35"/>
      <c r="BW162" s="35"/>
      <c r="BX162" s="35"/>
      <c r="BY162" s="35"/>
      <c r="BZ162" s="35"/>
      <c r="CA162" s="35"/>
      <c r="CB162" s="35"/>
      <c r="CC162" s="35"/>
      <c r="CD162" s="35"/>
      <c r="CE162" s="35"/>
      <c r="CF162" s="35"/>
      <c r="CG162" s="35"/>
      <c r="CH162" s="35"/>
      <c r="CI162" s="35"/>
      <c r="CJ162" s="35"/>
      <c r="CK162" s="35"/>
      <c r="CL162" s="35"/>
      <c r="CM162" s="35"/>
      <c r="CN162" s="35"/>
      <c r="CO162" s="35"/>
      <c r="CP162" s="35"/>
      <c r="CQ162" s="35"/>
      <c r="CR162" s="35"/>
      <c r="CS162" s="35"/>
      <c r="CT162" s="35"/>
      <c r="CU162" s="35"/>
      <c r="CV162" s="35"/>
      <c r="CW162" s="35"/>
      <c r="CX162" s="35"/>
      <c r="CY162" s="35"/>
      <c r="CZ162" s="35"/>
      <c r="DA162" s="35"/>
      <c r="DB162" s="35"/>
      <c r="DC162" s="35"/>
      <c r="DD162" s="35"/>
      <c r="DE162" s="35"/>
      <c r="DF162" s="35"/>
      <c r="DG162" s="35"/>
      <c r="DH162" s="35"/>
      <c r="DI162" s="35"/>
      <c r="DJ162" s="35"/>
      <c r="DK162" s="35"/>
      <c r="DL162" s="35"/>
      <c r="DM162" s="35"/>
      <c r="DN162" s="35"/>
      <c r="DO162" s="35"/>
      <c r="DP162" s="35"/>
      <c r="DQ162" s="35"/>
      <c r="DR162" s="35"/>
      <c r="DS162" s="35"/>
      <c r="DT162" s="35"/>
      <c r="DU162" s="35"/>
      <c r="DV162" s="35"/>
      <c r="DW162" s="35"/>
      <c r="DX162" s="35"/>
      <c r="DY162" s="35"/>
      <c r="DZ162" s="35"/>
      <c r="EA162" s="35"/>
      <c r="EB162" s="35"/>
      <c r="EC162" s="35"/>
      <c r="ED162" s="35"/>
      <c r="EE162" s="35"/>
      <c r="EF162" s="35"/>
      <c r="EG162" s="35"/>
      <c r="EH162" s="35"/>
      <c r="EI162" s="35"/>
      <c r="EJ162" s="35"/>
      <c r="EK162" s="35"/>
      <c r="EL162" s="35"/>
      <c r="EM162" s="35"/>
      <c r="EN162" s="35"/>
      <c r="EO162" s="35"/>
      <c r="EP162" s="35"/>
      <c r="EQ162" s="35"/>
      <c r="ER162" s="35"/>
      <c r="ES162" s="35"/>
      <c r="ET162" s="35"/>
      <c r="EU162" s="35"/>
      <c r="EV162" s="35"/>
      <c r="EW162" s="35"/>
      <c r="EX162" s="35"/>
      <c r="EY162" s="35"/>
      <c r="EZ162" s="35"/>
      <c r="FA162" s="35"/>
      <c r="FB162" s="35"/>
      <c r="FC162" s="35"/>
      <c r="FD162" s="35"/>
      <c r="FE162" s="35"/>
    </row>
    <row r="163" spans="1:161" s="48" customFormat="1" ht="11.1" hidden="1" customHeight="1" x14ac:dyDescent="0.2">
      <c r="A163" s="97"/>
      <c r="B163" s="97"/>
      <c r="C163" s="93"/>
      <c r="D163" s="93"/>
      <c r="E163" s="96"/>
      <c r="G163" s="279"/>
      <c r="H163" s="280"/>
      <c r="I163" s="281"/>
      <c r="J163" s="179"/>
      <c r="K163" s="179"/>
      <c r="L163" s="179"/>
      <c r="M163" s="179"/>
      <c r="N163" s="179"/>
      <c r="O163" s="179"/>
      <c r="P163" s="179"/>
      <c r="Q163" s="179"/>
      <c r="R163" s="179"/>
      <c r="S163" s="179"/>
      <c r="T163" s="179"/>
      <c r="U163" s="179"/>
      <c r="V163" s="179"/>
      <c r="W163" s="179"/>
      <c r="X163" s="179"/>
      <c r="Y163" s="289"/>
      <c r="Z163" s="293"/>
      <c r="AA163" s="294"/>
      <c r="AB163" s="294"/>
      <c r="AC163" s="294"/>
      <c r="AD163" s="294"/>
      <c r="AE163" s="294"/>
      <c r="AF163" s="295"/>
      <c r="AG163" s="270"/>
      <c r="AH163" s="270"/>
      <c r="AI163" s="270"/>
      <c r="AJ163" s="263">
        <f>AJ161*Z162/100</f>
        <v>0</v>
      </c>
      <c r="AK163" s="263"/>
      <c r="AL163" s="263"/>
      <c r="AM163" s="143"/>
      <c r="AN163" s="263">
        <f>INT(AN161*$Z$162)/100</f>
        <v>0</v>
      </c>
      <c r="AO163" s="263"/>
      <c r="AP163" s="263"/>
      <c r="AQ163" s="263"/>
      <c r="AR163" s="263">
        <f>INT(AR161*$Z$162)/100</f>
        <v>0</v>
      </c>
      <c r="AS163" s="263"/>
      <c r="AT163" s="263"/>
      <c r="AU163" s="263"/>
      <c r="AV163" s="263">
        <f>INT(AV161*$Z$162)/100</f>
        <v>0</v>
      </c>
      <c r="AW163" s="263"/>
      <c r="AX163" s="263"/>
      <c r="AY163" s="263"/>
      <c r="AZ163" s="263">
        <f>INT(AZ161*$Z$162)/100</f>
        <v>0</v>
      </c>
      <c r="BA163" s="263"/>
      <c r="BB163" s="263"/>
      <c r="BC163" s="263"/>
      <c r="BD163" s="263">
        <f>INT(BD161*$Z$162)/100</f>
        <v>0</v>
      </c>
      <c r="BE163" s="263"/>
      <c r="BF163" s="263"/>
      <c r="BG163" s="263"/>
      <c r="BH163" s="263">
        <f>INT(BH161*$Z$162)/100</f>
        <v>0</v>
      </c>
      <c r="BI163" s="263"/>
      <c r="BJ163" s="263"/>
      <c r="BK163" s="263"/>
      <c r="BL163" s="263">
        <f>INT(BL161*$Z$162)/100</f>
        <v>0</v>
      </c>
      <c r="BM163" s="263"/>
      <c r="BN163" s="263"/>
      <c r="BO163" s="263"/>
      <c r="BP163" s="263">
        <f>INT(BP161*$Z$162)/100</f>
        <v>0</v>
      </c>
      <c r="BQ163" s="263"/>
      <c r="BR163" s="263"/>
      <c r="BS163" s="263"/>
      <c r="BV163" s="35"/>
      <c r="BW163" s="35"/>
      <c r="BX163" s="35"/>
      <c r="BY163" s="35"/>
      <c r="BZ163" s="35"/>
      <c r="CA163" s="35"/>
      <c r="CB163" s="35"/>
      <c r="CC163" s="35"/>
      <c r="CD163" s="35"/>
      <c r="CE163" s="35"/>
      <c r="CF163" s="35"/>
      <c r="CG163" s="35"/>
      <c r="CH163" s="35"/>
      <c r="CI163" s="35"/>
      <c r="CJ163" s="35"/>
      <c r="CK163" s="35"/>
      <c r="CL163" s="35"/>
      <c r="CM163" s="35"/>
      <c r="CN163" s="35"/>
      <c r="CO163" s="35"/>
      <c r="CP163" s="35"/>
      <c r="CQ163" s="35"/>
      <c r="CR163" s="35"/>
      <c r="CS163" s="35"/>
      <c r="CT163" s="35"/>
      <c r="CU163" s="35"/>
      <c r="CV163" s="35"/>
      <c r="CW163" s="35"/>
      <c r="CX163" s="35"/>
      <c r="CY163" s="35"/>
      <c r="CZ163" s="35"/>
      <c r="DA163" s="35"/>
      <c r="DB163" s="35"/>
      <c r="DC163" s="35"/>
      <c r="DD163" s="35"/>
      <c r="DE163" s="35"/>
      <c r="DF163" s="35"/>
      <c r="DG163" s="35"/>
      <c r="DH163" s="35"/>
      <c r="DI163" s="35"/>
      <c r="DJ163" s="35"/>
      <c r="DK163" s="35"/>
      <c r="DL163" s="35"/>
      <c r="DM163" s="35"/>
      <c r="DN163" s="35"/>
      <c r="DO163" s="35"/>
      <c r="DP163" s="35"/>
      <c r="DQ163" s="35"/>
      <c r="DR163" s="35"/>
      <c r="DS163" s="35"/>
      <c r="DT163" s="35"/>
      <c r="DU163" s="35"/>
      <c r="DV163" s="35"/>
      <c r="DW163" s="35"/>
      <c r="DX163" s="35"/>
      <c r="DY163" s="35"/>
      <c r="DZ163" s="35"/>
      <c r="EA163" s="35"/>
      <c r="EB163" s="35"/>
      <c r="EC163" s="35"/>
      <c r="ED163" s="35"/>
      <c r="EE163" s="35"/>
      <c r="EF163" s="35"/>
      <c r="EG163" s="35"/>
      <c r="EH163" s="35"/>
      <c r="EI163" s="35"/>
      <c r="EJ163" s="35"/>
      <c r="EK163" s="35"/>
      <c r="EL163" s="35"/>
      <c r="EM163" s="35"/>
      <c r="EN163" s="35"/>
      <c r="EO163" s="35"/>
      <c r="EP163" s="35"/>
      <c r="EQ163" s="35"/>
      <c r="ER163" s="35"/>
      <c r="ES163" s="35"/>
      <c r="ET163" s="35"/>
      <c r="EU163" s="35"/>
      <c r="EV163" s="35"/>
      <c r="EW163" s="35"/>
      <c r="EX163" s="35"/>
      <c r="EY163" s="35"/>
      <c r="EZ163" s="35"/>
      <c r="FA163" s="35"/>
      <c r="FB163" s="35"/>
      <c r="FC163" s="35"/>
      <c r="FD163" s="35"/>
      <c r="FE163" s="35"/>
    </row>
    <row r="164" spans="1:161" ht="11.1" hidden="1" customHeight="1" x14ac:dyDescent="0.2">
      <c r="A164" s="145"/>
      <c r="B164" s="145"/>
      <c r="C164" s="37"/>
      <c r="D164" s="93"/>
      <c r="E164" s="99"/>
      <c r="G164" s="53"/>
      <c r="H164" s="27"/>
      <c r="AK164" s="106"/>
      <c r="AL164" s="144"/>
      <c r="AM164" s="54" t="s">
        <v>293</v>
      </c>
      <c r="AN164" s="54"/>
      <c r="AO164" s="144"/>
      <c r="AP164" s="144"/>
      <c r="AQ164" s="144"/>
      <c r="AR164" s="144"/>
      <c r="AS164" s="144"/>
      <c r="AT164" s="144"/>
      <c r="AU164" s="144"/>
      <c r="AV164" s="144"/>
      <c r="AW164" s="144"/>
      <c r="AX164" s="144"/>
      <c r="AY164" s="144"/>
      <c r="AZ164" s="144"/>
      <c r="BC164" s="106"/>
      <c r="BD164" s="144"/>
      <c r="BE164" s="144"/>
      <c r="BF164" s="144"/>
      <c r="BG164" s="144"/>
      <c r="BH164" s="144"/>
      <c r="BI164" s="144"/>
      <c r="BJ164" s="144"/>
      <c r="BK164" s="144"/>
      <c r="BL164" s="144"/>
      <c r="BM164" s="144"/>
      <c r="BN164" s="144"/>
      <c r="BO164" s="144"/>
      <c r="BP164" s="144"/>
      <c r="BQ164" s="144"/>
      <c r="BR164" s="144"/>
    </row>
    <row r="165" spans="1:161" ht="11.1" hidden="1" customHeight="1" x14ac:dyDescent="0.2">
      <c r="A165" s="92"/>
      <c r="B165" s="92"/>
      <c r="C165" s="37"/>
      <c r="D165" s="93" t="str">
        <f>IF(cronomes&gt;=17,"D","")</f>
        <v/>
      </c>
      <c r="E165" s="99"/>
      <c r="F165" s="39"/>
      <c r="G165" s="300"/>
      <c r="H165" s="300"/>
      <c r="I165" s="300"/>
      <c r="J165" s="300"/>
      <c r="K165" s="300"/>
      <c r="L165" s="300"/>
      <c r="M165" s="300"/>
      <c r="N165" s="300"/>
      <c r="O165" s="300"/>
      <c r="P165" s="300"/>
      <c r="Q165" s="300"/>
      <c r="R165" s="300"/>
      <c r="S165" s="300"/>
      <c r="T165" s="300"/>
      <c r="U165" s="300"/>
      <c r="V165" s="300"/>
      <c r="W165" s="300"/>
      <c r="X165" s="300"/>
      <c r="BD165" s="146"/>
      <c r="BE165" s="146"/>
      <c r="BF165" s="146"/>
      <c r="BG165" s="146"/>
      <c r="BH165" s="146"/>
      <c r="BI165" s="146"/>
      <c r="BJ165" s="146"/>
      <c r="BK165" s="146"/>
      <c r="BL165" s="146"/>
      <c r="BM165" s="146"/>
      <c r="BN165" s="146"/>
      <c r="BO165" s="146"/>
      <c r="BP165" s="146"/>
      <c r="BQ165" s="146"/>
      <c r="BR165" s="146"/>
    </row>
    <row r="166" spans="1:161" ht="11.1" hidden="1" customHeight="1" x14ac:dyDescent="0.2">
      <c r="A166" s="92"/>
      <c r="B166" s="92"/>
      <c r="C166" s="37"/>
      <c r="D166" s="93"/>
      <c r="E166" s="99"/>
      <c r="G166" s="57" t="s">
        <v>39</v>
      </c>
      <c r="H166" s="107" t="s">
        <v>40</v>
      </c>
      <c r="BD166" s="146"/>
      <c r="BE166" s="146"/>
      <c r="BF166" s="146"/>
      <c r="BG166" s="146"/>
      <c r="BH166" s="146"/>
      <c r="BI166" s="146"/>
      <c r="BJ166" s="146"/>
      <c r="BK166" s="146"/>
      <c r="BL166" s="146"/>
      <c r="BM166" s="146"/>
      <c r="BN166" s="146"/>
      <c r="BO166" s="146"/>
      <c r="BP166" s="146"/>
      <c r="BQ166" s="146"/>
      <c r="BR166" s="146"/>
    </row>
    <row r="167" spans="1:161" ht="3.95" hidden="1" customHeight="1" x14ac:dyDescent="0.2">
      <c r="A167" s="92"/>
      <c r="B167" s="92"/>
      <c r="C167" s="37"/>
      <c r="D167" s="93"/>
      <c r="E167" s="99"/>
    </row>
    <row r="168" spans="1:161" ht="11.1" hidden="1" customHeight="1" x14ac:dyDescent="0.2">
      <c r="A168" s="92"/>
      <c r="B168" s="92"/>
      <c r="C168" s="37"/>
      <c r="D168" s="93"/>
      <c r="E168" s="99"/>
      <c r="G168" s="55"/>
      <c r="H168" s="55"/>
      <c r="I168" s="55"/>
      <c r="J168" s="55"/>
      <c r="AE168" s="33"/>
      <c r="AF168" s="33"/>
      <c r="AG168" s="33"/>
      <c r="AH168" s="33"/>
      <c r="AI168" s="33"/>
      <c r="AK168" s="70"/>
      <c r="AL168" s="70"/>
      <c r="AM168" s="70"/>
      <c r="AN168" s="70"/>
      <c r="AO168" s="70"/>
      <c r="AP168" s="70"/>
      <c r="AQ168" s="70"/>
      <c r="AR168" s="70"/>
      <c r="AS168" s="70"/>
      <c r="AT168" s="70"/>
      <c r="AU168" s="70"/>
      <c r="AV168" s="70"/>
      <c r="AW168" s="70"/>
      <c r="AX168" s="70"/>
      <c r="AY168" s="70"/>
      <c r="AZ168" s="70"/>
      <c r="BC168" s="63"/>
      <c r="BD168" s="63"/>
      <c r="BE168" s="63"/>
      <c r="BF168" s="63"/>
      <c r="BG168" s="63"/>
      <c r="BH168" s="63"/>
      <c r="BI168" s="63"/>
      <c r="BJ168" s="63"/>
      <c r="BK168" s="63"/>
      <c r="BL168" s="63"/>
      <c r="BM168" s="63"/>
      <c r="BN168" s="63"/>
      <c r="BO168" s="63"/>
      <c r="BP168" s="63"/>
      <c r="BQ168" s="63"/>
      <c r="BR168" s="63"/>
    </row>
    <row r="169" spans="1:161" ht="11.1" hidden="1" customHeight="1" x14ac:dyDescent="0.2">
      <c r="A169" s="92"/>
      <c r="B169" s="92"/>
      <c r="C169" s="37"/>
      <c r="D169" s="93"/>
      <c r="E169" s="99"/>
      <c r="G169" s="56"/>
      <c r="H169" s="55"/>
      <c r="I169" s="55"/>
      <c r="J169" s="55"/>
      <c r="AK169" s="70"/>
      <c r="AL169" s="70"/>
      <c r="AM169" s="70"/>
      <c r="AN169" s="70"/>
      <c r="AO169" s="70"/>
      <c r="AP169" s="70"/>
      <c r="AQ169" s="70"/>
      <c r="AR169" s="70"/>
      <c r="AS169" s="70"/>
      <c r="AT169" s="70"/>
      <c r="AU169" s="70"/>
      <c r="AV169" s="70"/>
      <c r="AW169" s="70"/>
      <c r="AX169" s="70"/>
      <c r="AY169" s="70"/>
      <c r="AZ169" s="70"/>
      <c r="BC169" s="58" t="s">
        <v>43</v>
      </c>
      <c r="BD169" s="108" t="s">
        <v>298</v>
      </c>
      <c r="BE169" s="12"/>
      <c r="BF169" s="59"/>
      <c r="BG169" s="12"/>
      <c r="BH169" s="12"/>
      <c r="BI169" s="59"/>
      <c r="BJ169" s="59"/>
      <c r="BK169" s="59"/>
      <c r="BL169" s="59"/>
      <c r="BM169" s="59"/>
      <c r="BN169" s="59"/>
      <c r="BO169" s="59"/>
      <c r="BP169" s="59"/>
      <c r="BQ169" s="59"/>
      <c r="BR169" s="60"/>
    </row>
    <row r="170" spans="1:161" ht="11.1" hidden="1" customHeight="1" x14ac:dyDescent="0.2">
      <c r="A170" s="92"/>
      <c r="B170" s="92"/>
      <c r="C170" s="37"/>
      <c r="D170" s="93"/>
      <c r="E170" s="99"/>
      <c r="G170" s="56"/>
      <c r="H170" s="55"/>
      <c r="I170" s="55"/>
      <c r="J170" s="55"/>
      <c r="AK170" s="70"/>
      <c r="AL170" s="70"/>
      <c r="AM170" s="70"/>
      <c r="AN170" s="70"/>
      <c r="AO170" s="70"/>
      <c r="AP170" s="70"/>
      <c r="AQ170" s="70"/>
      <c r="AR170" s="70"/>
      <c r="AS170" s="70"/>
      <c r="AT170" s="70"/>
      <c r="AU170" s="70"/>
      <c r="AV170" s="70"/>
      <c r="AW170" s="70"/>
      <c r="AX170" s="70"/>
      <c r="AY170" s="70"/>
      <c r="AZ170" s="70"/>
      <c r="BC170" s="106" t="s">
        <v>41</v>
      </c>
      <c r="BD170" s="262" t="str">
        <f>BD91</f>
        <v>TIAGO FERREIRA DA SILVA</v>
      </c>
      <c r="BE170" s="262"/>
      <c r="BF170" s="262"/>
      <c r="BG170" s="262"/>
      <c r="BH170" s="262"/>
      <c r="BI170" s="262"/>
      <c r="BJ170" s="262"/>
      <c r="BK170" s="262"/>
      <c r="BL170" s="262"/>
      <c r="BM170" s="262"/>
      <c r="BN170" s="262"/>
      <c r="BO170" s="262"/>
      <c r="BP170" s="262"/>
      <c r="BQ170" s="262"/>
      <c r="BR170" s="262"/>
    </row>
    <row r="171" spans="1:161" ht="11.1" hidden="1" customHeight="1" x14ac:dyDescent="0.2">
      <c r="A171" s="92"/>
      <c r="B171" s="92"/>
      <c r="C171" s="37"/>
      <c r="D171" s="93"/>
      <c r="E171" s="35"/>
      <c r="G171" s="55"/>
      <c r="H171" s="55"/>
      <c r="I171" s="55"/>
      <c r="J171" s="55"/>
      <c r="AK171" s="70"/>
      <c r="AL171" s="70"/>
      <c r="AM171" s="70"/>
      <c r="AN171" s="70"/>
      <c r="AO171" s="70"/>
      <c r="AP171" s="70"/>
      <c r="AQ171" s="70"/>
      <c r="AR171" s="70"/>
      <c r="AS171" s="70"/>
      <c r="AT171" s="70"/>
      <c r="AU171" s="70"/>
      <c r="AV171" s="70"/>
      <c r="AW171" s="70"/>
      <c r="AX171" s="70"/>
      <c r="AY171" s="70"/>
      <c r="AZ171" s="70"/>
      <c r="BC171" s="106" t="s">
        <v>42</v>
      </c>
      <c r="BD171" s="260" t="str">
        <f>BD132</f>
        <v>363.171.228-65</v>
      </c>
      <c r="BE171" s="261"/>
      <c r="BF171" s="261"/>
      <c r="BG171" s="261"/>
      <c r="BH171" s="261"/>
      <c r="BI171" s="261"/>
      <c r="BJ171" s="261"/>
      <c r="BK171" s="261"/>
      <c r="BL171" s="261"/>
      <c r="BM171" s="261"/>
      <c r="BN171" s="261"/>
      <c r="BO171" s="261"/>
      <c r="BP171" s="261"/>
      <c r="BQ171" s="261"/>
      <c r="BR171" s="261"/>
    </row>
    <row r="172" spans="1:161" ht="11.1" hidden="1" customHeight="1" x14ac:dyDescent="0.2">
      <c r="A172" s="92"/>
      <c r="B172" s="92"/>
      <c r="C172" s="37"/>
      <c r="D172" s="93"/>
      <c r="E172" s="99"/>
      <c r="I172" s="55"/>
      <c r="AK172" s="70"/>
      <c r="AL172" s="70"/>
      <c r="AM172" s="70"/>
      <c r="AN172" s="70"/>
      <c r="AO172" s="70"/>
      <c r="AP172" s="70"/>
      <c r="AQ172" s="70"/>
      <c r="AR172" s="70"/>
      <c r="AS172" s="70"/>
      <c r="AT172" s="70"/>
      <c r="AU172" s="70"/>
      <c r="AV172" s="70"/>
      <c r="AW172" s="70"/>
      <c r="AX172" s="70"/>
      <c r="AY172" s="70"/>
      <c r="AZ172" s="70"/>
      <c r="BC172" s="106" t="s">
        <v>44</v>
      </c>
      <c r="BD172" s="259" t="str">
        <f>BD133</f>
        <v>RNP: 36317122865 - SP</v>
      </c>
      <c r="BE172" s="259"/>
      <c r="BF172" s="259"/>
      <c r="BG172" s="259"/>
      <c r="BH172" s="259"/>
      <c r="BI172" s="259"/>
      <c r="BJ172" s="259"/>
      <c r="BK172" s="259"/>
      <c r="BL172" s="259"/>
      <c r="BM172" s="259"/>
      <c r="BN172" s="259"/>
      <c r="BO172" s="259"/>
      <c r="BP172" s="259"/>
      <c r="BQ172" s="259"/>
      <c r="BR172" s="259"/>
    </row>
    <row r="173" spans="1:161" ht="3.95" hidden="1" customHeight="1" x14ac:dyDescent="0.2">
      <c r="A173" s="92" t="s">
        <v>318</v>
      </c>
      <c r="B173" s="92" t="s">
        <v>318</v>
      </c>
      <c r="C173" s="37"/>
      <c r="D173" s="93"/>
      <c r="E173" s="99" t="s">
        <v>45</v>
      </c>
      <c r="F173" s="1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12"/>
    </row>
    <row r="174" spans="1:161" x14ac:dyDescent="0.2">
      <c r="F174" s="10"/>
      <c r="G174" s="10"/>
      <c r="H174" s="10"/>
      <c r="BT174" s="70"/>
      <c r="BU174" s="70"/>
      <c r="BV174" s="70"/>
      <c r="BW174" s="70"/>
      <c r="BX174" s="70"/>
      <c r="BY174" s="70"/>
      <c r="BZ174" s="70"/>
      <c r="CA174" s="70"/>
      <c r="CB174" s="70"/>
      <c r="CC174" s="70"/>
      <c r="CD174" s="70"/>
      <c r="CE174" s="70"/>
      <c r="CF174" s="70"/>
      <c r="CG174" s="70"/>
      <c r="CH174" s="70"/>
      <c r="CI174" s="70"/>
      <c r="CJ174" s="70"/>
      <c r="CK174" s="70"/>
      <c r="CL174" s="70"/>
      <c r="CM174" s="70"/>
      <c r="CN174" s="70"/>
      <c r="CO174" s="70"/>
      <c r="CP174" s="70"/>
      <c r="CQ174" s="70"/>
      <c r="CR174" s="70"/>
      <c r="CS174" s="70"/>
      <c r="CT174" s="70"/>
      <c r="CU174" s="70"/>
      <c r="CV174" s="70"/>
      <c r="CW174" s="70"/>
      <c r="CX174" s="70"/>
      <c r="CY174" s="70"/>
      <c r="CZ174" s="70"/>
      <c r="DA174" s="70"/>
      <c r="DB174" s="70"/>
      <c r="DC174" s="70"/>
      <c r="DD174" s="70"/>
      <c r="DE174" s="70"/>
      <c r="DF174" s="70"/>
      <c r="DG174" s="70"/>
      <c r="DH174" s="70"/>
      <c r="DI174" s="70"/>
      <c r="DJ174" s="70"/>
      <c r="DK174" s="70"/>
      <c r="DL174" s="70"/>
      <c r="DM174" s="70"/>
      <c r="DN174" s="70"/>
      <c r="DO174" s="70"/>
      <c r="DP174" s="70"/>
      <c r="DQ174" s="70"/>
      <c r="DR174" s="70"/>
      <c r="DS174" s="70"/>
      <c r="DT174" s="70"/>
      <c r="DU174" s="70"/>
      <c r="DV174" s="70"/>
      <c r="DW174" s="70"/>
      <c r="DX174" s="70"/>
      <c r="DY174" s="70"/>
      <c r="DZ174" s="70"/>
    </row>
    <row r="175" spans="1:161" x14ac:dyDescent="0.2">
      <c r="F175" s="10"/>
      <c r="G175" s="10"/>
      <c r="H175" s="10"/>
    </row>
    <row r="176" spans="1:161" x14ac:dyDescent="0.2">
      <c r="F176" s="10"/>
      <c r="G176" s="10"/>
      <c r="H176" s="10"/>
      <c r="I176" s="10"/>
    </row>
    <row r="187" spans="5:5" x14ac:dyDescent="0.2">
      <c r="E187" s="61"/>
    </row>
    <row r="193" spans="5:5" x14ac:dyDescent="0.2">
      <c r="E193" s="14"/>
    </row>
    <row r="194" spans="5:5" x14ac:dyDescent="0.2">
      <c r="E194" s="31"/>
    </row>
    <row r="195" spans="5:5" x14ac:dyDescent="0.2">
      <c r="E195" s="31"/>
    </row>
    <row r="196" spans="5:5" x14ac:dyDescent="0.2">
      <c r="E196" s="31"/>
    </row>
    <row r="197" spans="5:5" x14ac:dyDescent="0.2">
      <c r="E197" s="31"/>
    </row>
    <row r="198" spans="5:5" x14ac:dyDescent="0.2">
      <c r="E198" s="45"/>
    </row>
    <row r="199" spans="5:5" x14ac:dyDescent="0.2">
      <c r="E199" s="41"/>
    </row>
    <row r="200" spans="5:5" x14ac:dyDescent="0.2">
      <c r="E200" s="31"/>
    </row>
    <row r="201" spans="5:5" x14ac:dyDescent="0.2">
      <c r="E201" s="41"/>
    </row>
    <row r="206" spans="5:5" x14ac:dyDescent="0.2">
      <c r="E206" s="31"/>
    </row>
    <row r="207" spans="5:5" x14ac:dyDescent="0.2">
      <c r="E207" s="82"/>
    </row>
    <row r="208" spans="5:5" x14ac:dyDescent="0.2">
      <c r="E208" s="31"/>
    </row>
    <row r="209" spans="5:5" x14ac:dyDescent="0.2">
      <c r="E209" s="31"/>
    </row>
    <row r="210" spans="5:5" x14ac:dyDescent="0.2">
      <c r="E210" s="31"/>
    </row>
    <row r="211" spans="5:5" x14ac:dyDescent="0.2">
      <c r="E211" s="31"/>
    </row>
    <row r="212" spans="5:5" x14ac:dyDescent="0.2">
      <c r="E212" s="31"/>
    </row>
    <row r="213" spans="5:5" x14ac:dyDescent="0.2">
      <c r="E213" s="31"/>
    </row>
    <row r="214" spans="5:5" x14ac:dyDescent="0.2">
      <c r="E214" s="31"/>
    </row>
    <row r="215" spans="5:5" x14ac:dyDescent="0.2">
      <c r="E215" s="31"/>
    </row>
    <row r="216" spans="5:5" x14ac:dyDescent="0.2">
      <c r="E216" s="41"/>
    </row>
    <row r="217" spans="5:5" x14ac:dyDescent="0.2">
      <c r="E217" s="41"/>
    </row>
    <row r="218" spans="5:5" x14ac:dyDescent="0.2">
      <c r="E218" s="45"/>
    </row>
    <row r="219" spans="5:5" x14ac:dyDescent="0.2">
      <c r="E219" s="46"/>
    </row>
    <row r="220" spans="5:5" x14ac:dyDescent="0.2">
      <c r="E220" s="46"/>
    </row>
    <row r="221" spans="5:5" x14ac:dyDescent="0.2">
      <c r="E221" s="46"/>
    </row>
    <row r="222" spans="5:5" x14ac:dyDescent="0.2">
      <c r="E222" s="46"/>
    </row>
    <row r="223" spans="5:5" x14ac:dyDescent="0.2">
      <c r="E223" s="46"/>
    </row>
    <row r="224" spans="5:5" x14ac:dyDescent="0.2">
      <c r="E224" s="46"/>
    </row>
    <row r="225" spans="5:5" x14ac:dyDescent="0.2">
      <c r="E225" s="46"/>
    </row>
    <row r="226" spans="5:5" x14ac:dyDescent="0.2">
      <c r="E226" s="46"/>
    </row>
    <row r="227" spans="5:5" x14ac:dyDescent="0.2">
      <c r="E227" s="46"/>
    </row>
    <row r="228" spans="5:5" x14ac:dyDescent="0.2">
      <c r="E228" s="46"/>
    </row>
    <row r="229" spans="5:5" x14ac:dyDescent="0.2">
      <c r="E229" s="46"/>
    </row>
    <row r="230" spans="5:5" x14ac:dyDescent="0.2">
      <c r="E230" s="46"/>
    </row>
    <row r="231" spans="5:5" x14ac:dyDescent="0.2">
      <c r="E231" s="46"/>
    </row>
    <row r="232" spans="5:5" x14ac:dyDescent="0.2">
      <c r="E232" s="46"/>
    </row>
    <row r="233" spans="5:5" x14ac:dyDescent="0.2">
      <c r="E233" s="46"/>
    </row>
    <row r="234" spans="5:5" x14ac:dyDescent="0.2">
      <c r="E234" s="46"/>
    </row>
    <row r="235" spans="5:5" x14ac:dyDescent="0.2">
      <c r="E235" s="46"/>
    </row>
    <row r="236" spans="5:5" x14ac:dyDescent="0.2">
      <c r="E236" s="46"/>
    </row>
    <row r="237" spans="5:5" x14ac:dyDescent="0.2">
      <c r="E237" s="46"/>
    </row>
    <row r="238" spans="5:5" x14ac:dyDescent="0.2">
      <c r="E238" s="51"/>
    </row>
    <row r="239" spans="5:5" x14ac:dyDescent="0.2">
      <c r="E239" s="45"/>
    </row>
    <row r="240" spans="5:5" x14ac:dyDescent="0.2">
      <c r="E240" s="45"/>
    </row>
    <row r="241" spans="5:5" x14ac:dyDescent="0.2">
      <c r="E241" s="45"/>
    </row>
    <row r="242" spans="5:5" x14ac:dyDescent="0.2">
      <c r="E242" s="31"/>
    </row>
    <row r="243" spans="5:5" x14ac:dyDescent="0.2">
      <c r="E243" s="82"/>
    </row>
    <row r="244" spans="5:5" x14ac:dyDescent="0.2">
      <c r="E244" s="31"/>
    </row>
    <row r="245" spans="5:5" x14ac:dyDescent="0.2">
      <c r="E245" s="31"/>
    </row>
    <row r="246" spans="5:5" x14ac:dyDescent="0.2">
      <c r="E246" s="31"/>
    </row>
    <row r="247" spans="5:5" x14ac:dyDescent="0.2">
      <c r="E247" s="31"/>
    </row>
    <row r="248" spans="5:5" x14ac:dyDescent="0.2">
      <c r="E248" s="31"/>
    </row>
    <row r="249" spans="5:5" x14ac:dyDescent="0.2">
      <c r="E249" s="31"/>
    </row>
    <row r="250" spans="5:5" x14ac:dyDescent="0.2">
      <c r="E250" s="31"/>
    </row>
    <row r="251" spans="5:5" x14ac:dyDescent="0.2">
      <c r="E251" s="31"/>
    </row>
    <row r="252" spans="5:5" x14ac:dyDescent="0.2">
      <c r="E252" s="41"/>
    </row>
    <row r="253" spans="5:5" x14ac:dyDescent="0.2">
      <c r="E253" s="41"/>
    </row>
    <row r="254" spans="5:5" x14ac:dyDescent="0.2">
      <c r="E254" s="45"/>
    </row>
    <row r="255" spans="5:5" x14ac:dyDescent="0.2">
      <c r="E255" s="46"/>
    </row>
    <row r="256" spans="5:5" x14ac:dyDescent="0.2">
      <c r="E256" s="46"/>
    </row>
    <row r="257" spans="5:5" x14ac:dyDescent="0.2">
      <c r="E257" s="46"/>
    </row>
    <row r="258" spans="5:5" x14ac:dyDescent="0.2">
      <c r="E258" s="46"/>
    </row>
    <row r="259" spans="5:5" x14ac:dyDescent="0.2">
      <c r="E259" s="46"/>
    </row>
    <row r="260" spans="5:5" x14ac:dyDescent="0.2">
      <c r="E260" s="46"/>
    </row>
    <row r="261" spans="5:5" x14ac:dyDescent="0.2">
      <c r="E261" s="46"/>
    </row>
    <row r="262" spans="5:5" x14ac:dyDescent="0.2">
      <c r="E262" s="46"/>
    </row>
    <row r="263" spans="5:5" x14ac:dyDescent="0.2">
      <c r="E263" s="46"/>
    </row>
    <row r="264" spans="5:5" x14ac:dyDescent="0.2">
      <c r="E264" s="46"/>
    </row>
    <row r="265" spans="5:5" x14ac:dyDescent="0.2">
      <c r="E265" s="46"/>
    </row>
    <row r="266" spans="5:5" x14ac:dyDescent="0.2">
      <c r="E266" s="46"/>
    </row>
    <row r="267" spans="5:5" x14ac:dyDescent="0.2">
      <c r="E267" s="46"/>
    </row>
    <row r="268" spans="5:5" x14ac:dyDescent="0.2">
      <c r="E268" s="46"/>
    </row>
    <row r="269" spans="5:5" x14ac:dyDescent="0.2">
      <c r="E269" s="46"/>
    </row>
    <row r="270" spans="5:5" x14ac:dyDescent="0.2">
      <c r="E270" s="46"/>
    </row>
    <row r="271" spans="5:5" x14ac:dyDescent="0.2">
      <c r="E271" s="46"/>
    </row>
    <row r="272" spans="5:5" x14ac:dyDescent="0.2">
      <c r="E272" s="46"/>
    </row>
    <row r="273" spans="5:5" x14ac:dyDescent="0.2">
      <c r="E273" s="46"/>
    </row>
    <row r="274" spans="5:5" x14ac:dyDescent="0.2">
      <c r="E274" s="51"/>
    </row>
    <row r="275" spans="5:5" x14ac:dyDescent="0.2">
      <c r="E275" s="45"/>
    </row>
    <row r="276" spans="5:5" x14ac:dyDescent="0.2">
      <c r="E276" s="45"/>
    </row>
    <row r="277" spans="5:5" x14ac:dyDescent="0.2">
      <c r="E277" s="45"/>
    </row>
    <row r="278" spans="5:5" x14ac:dyDescent="0.2">
      <c r="E278" s="45"/>
    </row>
    <row r="279" spans="5:5" x14ac:dyDescent="0.2">
      <c r="E279" s="31"/>
    </row>
    <row r="280" spans="5:5" x14ac:dyDescent="0.2">
      <c r="E280" s="31"/>
    </row>
    <row r="281" spans="5:5" x14ac:dyDescent="0.2">
      <c r="E281" s="82"/>
    </row>
    <row r="282" spans="5:5" x14ac:dyDescent="0.2">
      <c r="E282" s="31"/>
    </row>
    <row r="283" spans="5:5" x14ac:dyDescent="0.2">
      <c r="E283" s="31"/>
    </row>
    <row r="284" spans="5:5" x14ac:dyDescent="0.2">
      <c r="E284" s="31"/>
    </row>
    <row r="285" spans="5:5" x14ac:dyDescent="0.2">
      <c r="E285" s="31"/>
    </row>
    <row r="286" spans="5:5" x14ac:dyDescent="0.2">
      <c r="E286" s="31"/>
    </row>
    <row r="287" spans="5:5" x14ac:dyDescent="0.2">
      <c r="E287" s="31"/>
    </row>
    <row r="288" spans="5:5" x14ac:dyDescent="0.2">
      <c r="E288" s="31"/>
    </row>
    <row r="289" spans="5:5" x14ac:dyDescent="0.2">
      <c r="E289" s="31"/>
    </row>
    <row r="317" spans="5:5" x14ac:dyDescent="0.2">
      <c r="E317" s="62"/>
    </row>
    <row r="325" spans="5:5" x14ac:dyDescent="0.2">
      <c r="E325" s="14"/>
    </row>
    <row r="344" spans="5:5" x14ac:dyDescent="0.2">
      <c r="E344" s="61"/>
    </row>
    <row r="359" spans="5:5" x14ac:dyDescent="0.2">
      <c r="E359" s="13" t="s">
        <v>45</v>
      </c>
    </row>
  </sheetData>
  <sheetCalcPr fullCalcOnLoad="1"/>
  <sheetProtection sheet="1" selectLockedCells="1"/>
  <mergeCells count="1704">
    <mergeCell ref="BD172:BR172"/>
    <mergeCell ref="BH163:BK163"/>
    <mergeCell ref="BL163:BO163"/>
    <mergeCell ref="BP163:BS163"/>
    <mergeCell ref="G165:X165"/>
    <mergeCell ref="BD170:BR170"/>
    <mergeCell ref="BD171:BR171"/>
    <mergeCell ref="BF162:BI162"/>
    <mergeCell ref="BJ162:BM162"/>
    <mergeCell ref="BN162:BQ162"/>
    <mergeCell ref="AG163:AI163"/>
    <mergeCell ref="AJ163:AL163"/>
    <mergeCell ref="AN163:AQ163"/>
    <mergeCell ref="AR163:AU163"/>
    <mergeCell ref="AV163:AY163"/>
    <mergeCell ref="AZ163:BC163"/>
    <mergeCell ref="BD163:BG163"/>
    <mergeCell ref="BP161:BS161"/>
    <mergeCell ref="Y162:Y163"/>
    <mergeCell ref="Z162:AF163"/>
    <mergeCell ref="AG162:AI162"/>
    <mergeCell ref="AJ162:AK162"/>
    <mergeCell ref="AL162:AO162"/>
    <mergeCell ref="AP162:AS162"/>
    <mergeCell ref="AT162:AW162"/>
    <mergeCell ref="AX162:BA162"/>
    <mergeCell ref="BB162:BE162"/>
    <mergeCell ref="BN160:BQ160"/>
    <mergeCell ref="Z161:AF161"/>
    <mergeCell ref="AJ161:AL161"/>
    <mergeCell ref="AN161:AQ161"/>
    <mergeCell ref="AR161:AU161"/>
    <mergeCell ref="AV161:AY161"/>
    <mergeCell ref="AZ161:BC161"/>
    <mergeCell ref="BD161:BG161"/>
    <mergeCell ref="BH161:BK161"/>
    <mergeCell ref="BL161:BO161"/>
    <mergeCell ref="AP160:AS160"/>
    <mergeCell ref="AT160:AW160"/>
    <mergeCell ref="AX160:BA160"/>
    <mergeCell ref="BB160:BE160"/>
    <mergeCell ref="BF160:BI160"/>
    <mergeCell ref="BJ160:BM160"/>
    <mergeCell ref="BM159:BN159"/>
    <mergeCell ref="BO159:BP159"/>
    <mergeCell ref="BQ159:BR159"/>
    <mergeCell ref="G160:I163"/>
    <mergeCell ref="J160:X163"/>
    <mergeCell ref="Y160:Y161"/>
    <mergeCell ref="Z160:AF160"/>
    <mergeCell ref="AG160:AI161"/>
    <mergeCell ref="AJ160:AK160"/>
    <mergeCell ref="AL160:AO160"/>
    <mergeCell ref="BA159:BB159"/>
    <mergeCell ref="BC159:BD159"/>
    <mergeCell ref="BE159:BF159"/>
    <mergeCell ref="BG159:BH159"/>
    <mergeCell ref="BI159:BJ159"/>
    <mergeCell ref="BK159:BL159"/>
    <mergeCell ref="BM158:BN158"/>
    <mergeCell ref="BO158:BP158"/>
    <mergeCell ref="BQ158:BR158"/>
    <mergeCell ref="AM159:AN159"/>
    <mergeCell ref="AO159:AP159"/>
    <mergeCell ref="AQ159:AR159"/>
    <mergeCell ref="AS159:AT159"/>
    <mergeCell ref="AU159:AV159"/>
    <mergeCell ref="AW159:AX159"/>
    <mergeCell ref="AY159:AZ159"/>
    <mergeCell ref="BA158:BB158"/>
    <mergeCell ref="BC158:BD158"/>
    <mergeCell ref="BE158:BF158"/>
    <mergeCell ref="BG158:BH158"/>
    <mergeCell ref="BI158:BJ158"/>
    <mergeCell ref="BK158:BL158"/>
    <mergeCell ref="AO158:AP158"/>
    <mergeCell ref="AQ158:AR158"/>
    <mergeCell ref="AS158:AT158"/>
    <mergeCell ref="AU158:AV158"/>
    <mergeCell ref="AW158:AX158"/>
    <mergeCell ref="AY158:AZ158"/>
    <mergeCell ref="G158:H158"/>
    <mergeCell ref="I158:Y158"/>
    <mergeCell ref="Z158:AF158"/>
    <mergeCell ref="AG158:AI158"/>
    <mergeCell ref="AJ158:AL158"/>
    <mergeCell ref="AM158:AN158"/>
    <mergeCell ref="BG157:BH157"/>
    <mergeCell ref="BI157:BJ157"/>
    <mergeCell ref="BK157:BL157"/>
    <mergeCell ref="BM157:BN157"/>
    <mergeCell ref="BO157:BP157"/>
    <mergeCell ref="BQ157:BR157"/>
    <mergeCell ref="AU157:AV157"/>
    <mergeCell ref="AW157:AX157"/>
    <mergeCell ref="AY157:AZ157"/>
    <mergeCell ref="BA157:BB157"/>
    <mergeCell ref="BC157:BD157"/>
    <mergeCell ref="BE157:BF157"/>
    <mergeCell ref="BQ156:BR156"/>
    <mergeCell ref="G157:H157"/>
    <mergeCell ref="I157:Y157"/>
    <mergeCell ref="Z157:AF157"/>
    <mergeCell ref="AG157:AI157"/>
    <mergeCell ref="AJ157:AL157"/>
    <mergeCell ref="AM157:AN157"/>
    <mergeCell ref="AO157:AP157"/>
    <mergeCell ref="AQ157:AR157"/>
    <mergeCell ref="AS157:AT157"/>
    <mergeCell ref="BE156:BF156"/>
    <mergeCell ref="BG156:BH156"/>
    <mergeCell ref="BI156:BJ156"/>
    <mergeCell ref="BK156:BL156"/>
    <mergeCell ref="BM156:BN156"/>
    <mergeCell ref="BO156:BP156"/>
    <mergeCell ref="AS156:AT156"/>
    <mergeCell ref="AU156:AV156"/>
    <mergeCell ref="AW156:AX156"/>
    <mergeCell ref="AY156:AZ156"/>
    <mergeCell ref="BA156:BB156"/>
    <mergeCell ref="BC156:BD156"/>
    <mergeCell ref="BO155:BP155"/>
    <mergeCell ref="BQ155:BR155"/>
    <mergeCell ref="G156:H156"/>
    <mergeCell ref="I156:Y156"/>
    <mergeCell ref="Z156:AF156"/>
    <mergeCell ref="AG156:AI156"/>
    <mergeCell ref="AJ156:AL156"/>
    <mergeCell ref="AM156:AN156"/>
    <mergeCell ref="AO156:AP156"/>
    <mergeCell ref="AQ156:AR156"/>
    <mergeCell ref="BC155:BD155"/>
    <mergeCell ref="BE155:BF155"/>
    <mergeCell ref="BG155:BH155"/>
    <mergeCell ref="BI155:BJ155"/>
    <mergeCell ref="BK155:BL155"/>
    <mergeCell ref="BM155:BN155"/>
    <mergeCell ref="AQ155:AR155"/>
    <mergeCell ref="AS155:AT155"/>
    <mergeCell ref="AU155:AV155"/>
    <mergeCell ref="AW155:AX155"/>
    <mergeCell ref="AY155:AZ155"/>
    <mergeCell ref="BA155:BB155"/>
    <mergeCell ref="BM154:BN154"/>
    <mergeCell ref="BO154:BP154"/>
    <mergeCell ref="BQ154:BR154"/>
    <mergeCell ref="G155:H155"/>
    <mergeCell ref="I155:Y155"/>
    <mergeCell ref="Z155:AF155"/>
    <mergeCell ref="AG155:AI155"/>
    <mergeCell ref="AJ155:AL155"/>
    <mergeCell ref="AM155:AN155"/>
    <mergeCell ref="AO155:AP155"/>
    <mergeCell ref="BA154:BB154"/>
    <mergeCell ref="BC154:BD154"/>
    <mergeCell ref="BE154:BF154"/>
    <mergeCell ref="BG154:BH154"/>
    <mergeCell ref="BI154:BJ154"/>
    <mergeCell ref="BK154:BL154"/>
    <mergeCell ref="AO154:AP154"/>
    <mergeCell ref="AQ154:AR154"/>
    <mergeCell ref="AS154:AT154"/>
    <mergeCell ref="AU154:AV154"/>
    <mergeCell ref="AW154:AX154"/>
    <mergeCell ref="AY154:AZ154"/>
    <mergeCell ref="G154:H154"/>
    <mergeCell ref="I154:Y154"/>
    <mergeCell ref="Z154:AF154"/>
    <mergeCell ref="AG154:AI154"/>
    <mergeCell ref="AJ154:AL154"/>
    <mergeCell ref="AM154:AN154"/>
    <mergeCell ref="BG153:BH153"/>
    <mergeCell ref="BI153:BJ153"/>
    <mergeCell ref="BK153:BL153"/>
    <mergeCell ref="BM153:BN153"/>
    <mergeCell ref="BO153:BP153"/>
    <mergeCell ref="BQ153:BR153"/>
    <mergeCell ref="AU153:AV153"/>
    <mergeCell ref="AW153:AX153"/>
    <mergeCell ref="AY153:AZ153"/>
    <mergeCell ref="BA153:BB153"/>
    <mergeCell ref="BC153:BD153"/>
    <mergeCell ref="BE153:BF153"/>
    <mergeCell ref="BQ152:BR152"/>
    <mergeCell ref="G153:H153"/>
    <mergeCell ref="I153:Y153"/>
    <mergeCell ref="Z153:AF153"/>
    <mergeCell ref="AG153:AI153"/>
    <mergeCell ref="AJ153:AL153"/>
    <mergeCell ref="AM153:AN153"/>
    <mergeCell ref="AO153:AP153"/>
    <mergeCell ref="AQ153:AR153"/>
    <mergeCell ref="AS153:AT153"/>
    <mergeCell ref="BE152:BF152"/>
    <mergeCell ref="BG152:BH152"/>
    <mergeCell ref="BI152:BJ152"/>
    <mergeCell ref="BK152:BL152"/>
    <mergeCell ref="BM152:BN152"/>
    <mergeCell ref="BO152:BP152"/>
    <mergeCell ref="AS152:AT152"/>
    <mergeCell ref="AU152:AV152"/>
    <mergeCell ref="AW152:AX152"/>
    <mergeCell ref="AY152:AZ152"/>
    <mergeCell ref="BA152:BB152"/>
    <mergeCell ref="BC152:BD152"/>
    <mergeCell ref="BO151:BP151"/>
    <mergeCell ref="BQ151:BR151"/>
    <mergeCell ref="G152:H152"/>
    <mergeCell ref="I152:Y152"/>
    <mergeCell ref="Z152:AF152"/>
    <mergeCell ref="AG152:AI152"/>
    <mergeCell ref="AJ152:AL152"/>
    <mergeCell ref="AM152:AN152"/>
    <mergeCell ref="AO152:AP152"/>
    <mergeCell ref="AQ152:AR152"/>
    <mergeCell ref="BC151:BD151"/>
    <mergeCell ref="BE151:BF151"/>
    <mergeCell ref="BG151:BH151"/>
    <mergeCell ref="BI151:BJ151"/>
    <mergeCell ref="BK151:BL151"/>
    <mergeCell ref="BM151:BN151"/>
    <mergeCell ref="AQ151:AR151"/>
    <mergeCell ref="AS151:AT151"/>
    <mergeCell ref="AU151:AV151"/>
    <mergeCell ref="AW151:AX151"/>
    <mergeCell ref="AY151:AZ151"/>
    <mergeCell ref="BA151:BB151"/>
    <mergeCell ref="BM150:BN150"/>
    <mergeCell ref="BO150:BP150"/>
    <mergeCell ref="BQ150:BR150"/>
    <mergeCell ref="G151:H151"/>
    <mergeCell ref="I151:Y151"/>
    <mergeCell ref="Z151:AF151"/>
    <mergeCell ref="AG151:AI151"/>
    <mergeCell ref="AJ151:AL151"/>
    <mergeCell ref="AM151:AN151"/>
    <mergeCell ref="AO151:AP151"/>
    <mergeCell ref="BA150:BB150"/>
    <mergeCell ref="BC150:BD150"/>
    <mergeCell ref="BE150:BF150"/>
    <mergeCell ref="BG150:BH150"/>
    <mergeCell ref="BI150:BJ150"/>
    <mergeCell ref="BK150:BL150"/>
    <mergeCell ref="AO150:AP150"/>
    <mergeCell ref="AQ150:AR150"/>
    <mergeCell ref="AS150:AT150"/>
    <mergeCell ref="AU150:AV150"/>
    <mergeCell ref="AW150:AX150"/>
    <mergeCell ref="AY150:AZ150"/>
    <mergeCell ref="G150:H150"/>
    <mergeCell ref="I150:Y150"/>
    <mergeCell ref="Z150:AF150"/>
    <mergeCell ref="AG150:AI150"/>
    <mergeCell ref="AJ150:AL150"/>
    <mergeCell ref="AM150:AN150"/>
    <mergeCell ref="BG149:BH149"/>
    <mergeCell ref="BI149:BJ149"/>
    <mergeCell ref="BK149:BL149"/>
    <mergeCell ref="BM149:BN149"/>
    <mergeCell ref="BO149:BP149"/>
    <mergeCell ref="BQ149:BR149"/>
    <mergeCell ref="AU149:AV149"/>
    <mergeCell ref="AW149:AX149"/>
    <mergeCell ref="AY149:AZ149"/>
    <mergeCell ref="BA149:BB149"/>
    <mergeCell ref="BC149:BD149"/>
    <mergeCell ref="BE149:BF149"/>
    <mergeCell ref="BQ148:BR148"/>
    <mergeCell ref="G149:H149"/>
    <mergeCell ref="I149:Y149"/>
    <mergeCell ref="Z149:AF149"/>
    <mergeCell ref="AG149:AI149"/>
    <mergeCell ref="AJ149:AL149"/>
    <mergeCell ref="AM149:AN149"/>
    <mergeCell ref="AO149:AP149"/>
    <mergeCell ref="AQ149:AR149"/>
    <mergeCell ref="AS149:AT149"/>
    <mergeCell ref="BE148:BF148"/>
    <mergeCell ref="BG148:BH148"/>
    <mergeCell ref="BI148:BJ148"/>
    <mergeCell ref="BK148:BL148"/>
    <mergeCell ref="BM148:BN148"/>
    <mergeCell ref="BO148:BP148"/>
    <mergeCell ref="AS148:AT148"/>
    <mergeCell ref="AU148:AV148"/>
    <mergeCell ref="AW148:AX148"/>
    <mergeCell ref="AY148:AZ148"/>
    <mergeCell ref="BA148:BB148"/>
    <mergeCell ref="BC148:BD148"/>
    <mergeCell ref="BO147:BP147"/>
    <mergeCell ref="BQ147:BR147"/>
    <mergeCell ref="G148:H148"/>
    <mergeCell ref="I148:Y148"/>
    <mergeCell ref="Z148:AF148"/>
    <mergeCell ref="AG148:AI148"/>
    <mergeCell ref="AJ148:AL148"/>
    <mergeCell ref="AM148:AN148"/>
    <mergeCell ref="AO148:AP148"/>
    <mergeCell ref="AQ148:AR148"/>
    <mergeCell ref="BC147:BD147"/>
    <mergeCell ref="BE147:BF147"/>
    <mergeCell ref="BG147:BH147"/>
    <mergeCell ref="BI147:BJ147"/>
    <mergeCell ref="BK147:BL147"/>
    <mergeCell ref="BM147:BN147"/>
    <mergeCell ref="AQ147:AR147"/>
    <mergeCell ref="AS147:AT147"/>
    <mergeCell ref="AU147:AV147"/>
    <mergeCell ref="AW147:AX147"/>
    <mergeCell ref="AY147:AZ147"/>
    <mergeCell ref="BA147:BB147"/>
    <mergeCell ref="BM146:BN146"/>
    <mergeCell ref="BO146:BP146"/>
    <mergeCell ref="BQ146:BR146"/>
    <mergeCell ref="G147:H147"/>
    <mergeCell ref="I147:Y147"/>
    <mergeCell ref="Z147:AF147"/>
    <mergeCell ref="AG147:AI147"/>
    <mergeCell ref="AJ147:AL147"/>
    <mergeCell ref="AM147:AN147"/>
    <mergeCell ref="AO147:AP147"/>
    <mergeCell ref="BA146:BB146"/>
    <mergeCell ref="BC146:BD146"/>
    <mergeCell ref="BE146:BF146"/>
    <mergeCell ref="BG146:BH146"/>
    <mergeCell ref="BI146:BJ146"/>
    <mergeCell ref="BK146:BL146"/>
    <mergeCell ref="AO146:AP146"/>
    <mergeCell ref="AQ146:AR146"/>
    <mergeCell ref="AS146:AT146"/>
    <mergeCell ref="AU146:AV146"/>
    <mergeCell ref="AW146:AX146"/>
    <mergeCell ref="AY146:AZ146"/>
    <mergeCell ref="G146:H146"/>
    <mergeCell ref="I146:Y146"/>
    <mergeCell ref="Z146:AF146"/>
    <mergeCell ref="AG146:AI146"/>
    <mergeCell ref="AJ146:AL146"/>
    <mergeCell ref="AM146:AN146"/>
    <mergeCell ref="BG145:BH145"/>
    <mergeCell ref="BI145:BJ145"/>
    <mergeCell ref="BK145:BL145"/>
    <mergeCell ref="BM145:BN145"/>
    <mergeCell ref="BO145:BP145"/>
    <mergeCell ref="BQ145:BR145"/>
    <mergeCell ref="AU145:AV145"/>
    <mergeCell ref="AW145:AX145"/>
    <mergeCell ref="AY145:AZ145"/>
    <mergeCell ref="BA145:BB145"/>
    <mergeCell ref="BC145:BD145"/>
    <mergeCell ref="BE145:BF145"/>
    <mergeCell ref="BQ144:BR144"/>
    <mergeCell ref="G145:H145"/>
    <mergeCell ref="I145:Y145"/>
    <mergeCell ref="Z145:AF145"/>
    <mergeCell ref="AG145:AI145"/>
    <mergeCell ref="AJ145:AL145"/>
    <mergeCell ref="AM145:AN145"/>
    <mergeCell ref="AO145:AP145"/>
    <mergeCell ref="AQ145:AR145"/>
    <mergeCell ref="AS145:AT145"/>
    <mergeCell ref="BE144:BF144"/>
    <mergeCell ref="BG144:BH144"/>
    <mergeCell ref="BI144:BJ144"/>
    <mergeCell ref="BK144:BL144"/>
    <mergeCell ref="BM144:BN144"/>
    <mergeCell ref="BO144:BP144"/>
    <mergeCell ref="AS144:AT144"/>
    <mergeCell ref="AU144:AV144"/>
    <mergeCell ref="AW144:AX144"/>
    <mergeCell ref="AY144:AZ144"/>
    <mergeCell ref="BA144:BB144"/>
    <mergeCell ref="BC144:BD144"/>
    <mergeCell ref="BO143:BP143"/>
    <mergeCell ref="BQ143:BR143"/>
    <mergeCell ref="G144:H144"/>
    <mergeCell ref="I144:Y144"/>
    <mergeCell ref="Z144:AF144"/>
    <mergeCell ref="AG144:AI144"/>
    <mergeCell ref="AJ144:AL144"/>
    <mergeCell ref="AM144:AN144"/>
    <mergeCell ref="AO144:AP144"/>
    <mergeCell ref="AQ144:AR144"/>
    <mergeCell ref="BC143:BD143"/>
    <mergeCell ref="BE143:BF143"/>
    <mergeCell ref="BG143:BH143"/>
    <mergeCell ref="BI143:BJ143"/>
    <mergeCell ref="BK143:BL143"/>
    <mergeCell ref="BM143:BN143"/>
    <mergeCell ref="AQ143:AR143"/>
    <mergeCell ref="AS143:AT143"/>
    <mergeCell ref="AU143:AV143"/>
    <mergeCell ref="AW143:AX143"/>
    <mergeCell ref="AY143:AZ143"/>
    <mergeCell ref="BA143:BB143"/>
    <mergeCell ref="BM142:BN142"/>
    <mergeCell ref="BO142:BP142"/>
    <mergeCell ref="BQ142:BR142"/>
    <mergeCell ref="G143:H143"/>
    <mergeCell ref="I143:Y143"/>
    <mergeCell ref="Z143:AF143"/>
    <mergeCell ref="AG143:AI143"/>
    <mergeCell ref="AJ143:AL143"/>
    <mergeCell ref="AM143:AN143"/>
    <mergeCell ref="AO143:AP143"/>
    <mergeCell ref="BA142:BB142"/>
    <mergeCell ref="BC142:BD142"/>
    <mergeCell ref="BE142:BF142"/>
    <mergeCell ref="BG142:BH142"/>
    <mergeCell ref="BI142:BJ142"/>
    <mergeCell ref="BK142:BL142"/>
    <mergeCell ref="AO142:AP142"/>
    <mergeCell ref="AQ142:AR142"/>
    <mergeCell ref="AS142:AT142"/>
    <mergeCell ref="AU142:AV142"/>
    <mergeCell ref="AW142:AX142"/>
    <mergeCell ref="AY142:AZ142"/>
    <mergeCell ref="G142:H142"/>
    <mergeCell ref="I142:Y142"/>
    <mergeCell ref="Z142:AF142"/>
    <mergeCell ref="AG142:AI142"/>
    <mergeCell ref="AJ142:AL142"/>
    <mergeCell ref="AM142:AN142"/>
    <mergeCell ref="BG141:BH141"/>
    <mergeCell ref="BI141:BJ141"/>
    <mergeCell ref="BK141:BL141"/>
    <mergeCell ref="BM141:BN141"/>
    <mergeCell ref="BO141:BP141"/>
    <mergeCell ref="BQ141:BR141"/>
    <mergeCell ref="AU141:AV141"/>
    <mergeCell ref="AW141:AX141"/>
    <mergeCell ref="AY141:AZ141"/>
    <mergeCell ref="BA141:BB141"/>
    <mergeCell ref="BC141:BD141"/>
    <mergeCell ref="BE141:BF141"/>
    <mergeCell ref="BQ140:BR140"/>
    <mergeCell ref="G141:H141"/>
    <mergeCell ref="I141:Y141"/>
    <mergeCell ref="Z141:AF141"/>
    <mergeCell ref="AG141:AI141"/>
    <mergeCell ref="AJ141:AL141"/>
    <mergeCell ref="AM141:AN141"/>
    <mergeCell ref="AO141:AP141"/>
    <mergeCell ref="AQ141:AR141"/>
    <mergeCell ref="AS141:AT141"/>
    <mergeCell ref="BE140:BF140"/>
    <mergeCell ref="BG140:BH140"/>
    <mergeCell ref="BI140:BJ140"/>
    <mergeCell ref="BK140:BL140"/>
    <mergeCell ref="BM140:BN140"/>
    <mergeCell ref="BO140:BP140"/>
    <mergeCell ref="AS140:AT140"/>
    <mergeCell ref="AU140:AV140"/>
    <mergeCell ref="AW140:AX140"/>
    <mergeCell ref="AY140:AZ140"/>
    <mergeCell ref="BA140:BB140"/>
    <mergeCell ref="BC140:BD140"/>
    <mergeCell ref="BO139:BP139"/>
    <mergeCell ref="BQ139:BR139"/>
    <mergeCell ref="G140:H140"/>
    <mergeCell ref="I140:Y140"/>
    <mergeCell ref="Z140:AF140"/>
    <mergeCell ref="AG140:AI140"/>
    <mergeCell ref="AJ140:AL140"/>
    <mergeCell ref="AM140:AN140"/>
    <mergeCell ref="AO140:AP140"/>
    <mergeCell ref="AQ140:AR140"/>
    <mergeCell ref="BC139:BD139"/>
    <mergeCell ref="BE139:BF139"/>
    <mergeCell ref="BG139:BH139"/>
    <mergeCell ref="BI139:BJ139"/>
    <mergeCell ref="BK139:BL139"/>
    <mergeCell ref="BM139:BN139"/>
    <mergeCell ref="AQ139:AR139"/>
    <mergeCell ref="AS139:AT139"/>
    <mergeCell ref="AU139:AV139"/>
    <mergeCell ref="AW139:AX139"/>
    <mergeCell ref="AY139:AZ139"/>
    <mergeCell ref="BA139:BB139"/>
    <mergeCell ref="BQ138:BR138"/>
    <mergeCell ref="C139:C158"/>
    <mergeCell ref="D139:D158"/>
    <mergeCell ref="G139:H139"/>
    <mergeCell ref="I139:Y139"/>
    <mergeCell ref="Z139:AF139"/>
    <mergeCell ref="AG139:AI139"/>
    <mergeCell ref="AJ139:AL139"/>
    <mergeCell ref="AM139:AN139"/>
    <mergeCell ref="AO139:AP139"/>
    <mergeCell ref="BE138:BF138"/>
    <mergeCell ref="BG138:BH138"/>
    <mergeCell ref="BI138:BJ138"/>
    <mergeCell ref="BK138:BL138"/>
    <mergeCell ref="BM138:BN138"/>
    <mergeCell ref="BO138:BP138"/>
    <mergeCell ref="AS138:AT138"/>
    <mergeCell ref="AU138:AV138"/>
    <mergeCell ref="AW138:AX138"/>
    <mergeCell ref="AY138:AZ138"/>
    <mergeCell ref="BA138:BB138"/>
    <mergeCell ref="BC138:BD138"/>
    <mergeCell ref="BK137:BL137"/>
    <mergeCell ref="BM137:BN137"/>
    <mergeCell ref="BO137:BP137"/>
    <mergeCell ref="BQ137:BR137"/>
    <mergeCell ref="Z138:AF138"/>
    <mergeCell ref="AG138:AI138"/>
    <mergeCell ref="AJ138:AL138"/>
    <mergeCell ref="AM138:AN138"/>
    <mergeCell ref="AO138:AP138"/>
    <mergeCell ref="AQ138:AR138"/>
    <mergeCell ref="AY137:AZ137"/>
    <mergeCell ref="BA137:BB137"/>
    <mergeCell ref="BC137:BD137"/>
    <mergeCell ref="BE137:BF137"/>
    <mergeCell ref="BG137:BH137"/>
    <mergeCell ref="BI137:BJ137"/>
    <mergeCell ref="BC136:BF136"/>
    <mergeCell ref="BG136:BJ136"/>
    <mergeCell ref="BK136:BN136"/>
    <mergeCell ref="BO136:BR136"/>
    <mergeCell ref="AM137:AN137"/>
    <mergeCell ref="AO137:AP137"/>
    <mergeCell ref="AQ137:AR137"/>
    <mergeCell ref="AS137:AT137"/>
    <mergeCell ref="AU137:AV137"/>
    <mergeCell ref="AW137:AX137"/>
    <mergeCell ref="BD132:BR132"/>
    <mergeCell ref="BD133:BR133"/>
    <mergeCell ref="G136:H138"/>
    <mergeCell ref="I136:Y138"/>
    <mergeCell ref="Z136:AI137"/>
    <mergeCell ref="AJ136:AL137"/>
    <mergeCell ref="AM136:AP136"/>
    <mergeCell ref="AQ136:AT136"/>
    <mergeCell ref="AU136:AX136"/>
    <mergeCell ref="AY136:BB136"/>
    <mergeCell ref="BD123:BG123"/>
    <mergeCell ref="BH123:BK123"/>
    <mergeCell ref="BL123:BO123"/>
    <mergeCell ref="BP123:BS123"/>
    <mergeCell ref="G126:X126"/>
    <mergeCell ref="BD131:BR131"/>
    <mergeCell ref="BB122:BE122"/>
    <mergeCell ref="BF122:BI122"/>
    <mergeCell ref="BJ122:BM122"/>
    <mergeCell ref="BN122:BQ122"/>
    <mergeCell ref="AG123:AI123"/>
    <mergeCell ref="AJ123:AL123"/>
    <mergeCell ref="AN123:AQ123"/>
    <mergeCell ref="AR123:AU123"/>
    <mergeCell ref="AV123:AY123"/>
    <mergeCell ref="AZ123:BC123"/>
    <mergeCell ref="BL121:BO121"/>
    <mergeCell ref="BP121:BS121"/>
    <mergeCell ref="Y122:Y123"/>
    <mergeCell ref="Z122:AF123"/>
    <mergeCell ref="AG122:AI122"/>
    <mergeCell ref="AJ122:AK122"/>
    <mergeCell ref="AL122:AO122"/>
    <mergeCell ref="AP122:AS122"/>
    <mergeCell ref="AT122:AW122"/>
    <mergeCell ref="AX122:BA122"/>
    <mergeCell ref="BJ120:BM120"/>
    <mergeCell ref="BN120:BQ120"/>
    <mergeCell ref="Z121:AF121"/>
    <mergeCell ref="AJ121:AL121"/>
    <mergeCell ref="AN121:AQ121"/>
    <mergeCell ref="AR121:AU121"/>
    <mergeCell ref="AV121:AY121"/>
    <mergeCell ref="AZ121:BC121"/>
    <mergeCell ref="BD121:BG121"/>
    <mergeCell ref="BH121:BK121"/>
    <mergeCell ref="AL120:AO120"/>
    <mergeCell ref="AP120:AS120"/>
    <mergeCell ref="AT120:AW120"/>
    <mergeCell ref="AX120:BA120"/>
    <mergeCell ref="BB120:BE120"/>
    <mergeCell ref="BF120:BI120"/>
    <mergeCell ref="BK119:BL119"/>
    <mergeCell ref="BM119:BN119"/>
    <mergeCell ref="BO119:BP119"/>
    <mergeCell ref="BQ119:BR119"/>
    <mergeCell ref="G120:I123"/>
    <mergeCell ref="J120:X123"/>
    <mergeCell ref="Y120:Y121"/>
    <mergeCell ref="Z120:AF120"/>
    <mergeCell ref="AG120:AI121"/>
    <mergeCell ref="AJ120:AK120"/>
    <mergeCell ref="AY119:AZ119"/>
    <mergeCell ref="BA119:BB119"/>
    <mergeCell ref="BC119:BD119"/>
    <mergeCell ref="BE119:BF119"/>
    <mergeCell ref="BG119:BH119"/>
    <mergeCell ref="BI119:BJ119"/>
    <mergeCell ref="AM119:AN119"/>
    <mergeCell ref="AO119:AP119"/>
    <mergeCell ref="AQ119:AR119"/>
    <mergeCell ref="AS119:AT119"/>
    <mergeCell ref="AU119:AV119"/>
    <mergeCell ref="AW119:AX119"/>
    <mergeCell ref="BG118:BH118"/>
    <mergeCell ref="BI118:BJ118"/>
    <mergeCell ref="BK118:BL118"/>
    <mergeCell ref="BM118:BN118"/>
    <mergeCell ref="BO118:BP118"/>
    <mergeCell ref="BQ118:BR118"/>
    <mergeCell ref="AU118:AV118"/>
    <mergeCell ref="AW118:AX118"/>
    <mergeCell ref="AY118:AZ118"/>
    <mergeCell ref="BA118:BB118"/>
    <mergeCell ref="BC118:BD118"/>
    <mergeCell ref="BE118:BF118"/>
    <mergeCell ref="BQ117:BR117"/>
    <mergeCell ref="G118:H118"/>
    <mergeCell ref="I118:Y118"/>
    <mergeCell ref="Z118:AF118"/>
    <mergeCell ref="AG118:AI118"/>
    <mergeCell ref="AJ118:AL118"/>
    <mergeCell ref="AM118:AN118"/>
    <mergeCell ref="AO118:AP118"/>
    <mergeCell ref="AQ118:AR118"/>
    <mergeCell ref="AS118:AT118"/>
    <mergeCell ref="BE117:BF117"/>
    <mergeCell ref="BG117:BH117"/>
    <mergeCell ref="BI117:BJ117"/>
    <mergeCell ref="BK117:BL117"/>
    <mergeCell ref="BM117:BN117"/>
    <mergeCell ref="BO117:BP117"/>
    <mergeCell ref="AS117:AT117"/>
    <mergeCell ref="AU117:AV117"/>
    <mergeCell ref="AW117:AX117"/>
    <mergeCell ref="AY117:AZ117"/>
    <mergeCell ref="BA117:BB117"/>
    <mergeCell ref="BC117:BD117"/>
    <mergeCell ref="BO116:BP116"/>
    <mergeCell ref="BQ116:BR116"/>
    <mergeCell ref="G117:H117"/>
    <mergeCell ref="I117:Y117"/>
    <mergeCell ref="Z117:AF117"/>
    <mergeCell ref="AG117:AI117"/>
    <mergeCell ref="AJ117:AL117"/>
    <mergeCell ref="AM117:AN117"/>
    <mergeCell ref="AO117:AP117"/>
    <mergeCell ref="AQ117:AR117"/>
    <mergeCell ref="BC116:BD116"/>
    <mergeCell ref="BE116:BF116"/>
    <mergeCell ref="BG116:BH116"/>
    <mergeCell ref="BI116:BJ116"/>
    <mergeCell ref="BK116:BL116"/>
    <mergeCell ref="BM116:BN116"/>
    <mergeCell ref="AQ116:AR116"/>
    <mergeCell ref="AS116:AT116"/>
    <mergeCell ref="AU116:AV116"/>
    <mergeCell ref="AW116:AX116"/>
    <mergeCell ref="AY116:AZ116"/>
    <mergeCell ref="BA116:BB116"/>
    <mergeCell ref="BM115:BN115"/>
    <mergeCell ref="BO115:BP115"/>
    <mergeCell ref="BQ115:BR115"/>
    <mergeCell ref="G116:H116"/>
    <mergeCell ref="I116:Y116"/>
    <mergeCell ref="Z116:AF116"/>
    <mergeCell ref="AG116:AI116"/>
    <mergeCell ref="AJ116:AL116"/>
    <mergeCell ref="AM116:AN116"/>
    <mergeCell ref="AO116:AP116"/>
    <mergeCell ref="BA115:BB115"/>
    <mergeCell ref="BC115:BD115"/>
    <mergeCell ref="BE115:BF115"/>
    <mergeCell ref="BG115:BH115"/>
    <mergeCell ref="BI115:BJ115"/>
    <mergeCell ref="BK115:BL115"/>
    <mergeCell ref="AO115:AP115"/>
    <mergeCell ref="AQ115:AR115"/>
    <mergeCell ref="AS115:AT115"/>
    <mergeCell ref="AU115:AV115"/>
    <mergeCell ref="AW115:AX115"/>
    <mergeCell ref="AY115:AZ115"/>
    <mergeCell ref="G115:H115"/>
    <mergeCell ref="I115:Y115"/>
    <mergeCell ref="Z115:AF115"/>
    <mergeCell ref="AG115:AI115"/>
    <mergeCell ref="AJ115:AL115"/>
    <mergeCell ref="AM115:AN115"/>
    <mergeCell ref="BG114:BH114"/>
    <mergeCell ref="BI114:BJ114"/>
    <mergeCell ref="BK114:BL114"/>
    <mergeCell ref="BM114:BN114"/>
    <mergeCell ref="BO114:BP114"/>
    <mergeCell ref="BQ114:BR114"/>
    <mergeCell ref="AU114:AV114"/>
    <mergeCell ref="AW114:AX114"/>
    <mergeCell ref="AY114:AZ114"/>
    <mergeCell ref="BA114:BB114"/>
    <mergeCell ref="BC114:BD114"/>
    <mergeCell ref="BE114:BF114"/>
    <mergeCell ref="BQ113:BR113"/>
    <mergeCell ref="G114:H114"/>
    <mergeCell ref="I114:Y114"/>
    <mergeCell ref="Z114:AF114"/>
    <mergeCell ref="AG114:AI114"/>
    <mergeCell ref="AJ114:AL114"/>
    <mergeCell ref="AM114:AN114"/>
    <mergeCell ref="AO114:AP114"/>
    <mergeCell ref="AQ114:AR114"/>
    <mergeCell ref="AS114:AT114"/>
    <mergeCell ref="BE113:BF113"/>
    <mergeCell ref="BG113:BH113"/>
    <mergeCell ref="BI113:BJ113"/>
    <mergeCell ref="BK113:BL113"/>
    <mergeCell ref="BM113:BN113"/>
    <mergeCell ref="BO113:BP113"/>
    <mergeCell ref="AS113:AT113"/>
    <mergeCell ref="AU113:AV113"/>
    <mergeCell ref="AW113:AX113"/>
    <mergeCell ref="AY113:AZ113"/>
    <mergeCell ref="BA113:BB113"/>
    <mergeCell ref="BC113:BD113"/>
    <mergeCell ref="BO112:BP112"/>
    <mergeCell ref="BQ112:BR112"/>
    <mergeCell ref="G113:H113"/>
    <mergeCell ref="I113:Y113"/>
    <mergeCell ref="Z113:AF113"/>
    <mergeCell ref="AG113:AI113"/>
    <mergeCell ref="AJ113:AL113"/>
    <mergeCell ref="AM113:AN113"/>
    <mergeCell ref="AO113:AP113"/>
    <mergeCell ref="AQ113:AR113"/>
    <mergeCell ref="BC112:BD112"/>
    <mergeCell ref="BE112:BF112"/>
    <mergeCell ref="BG112:BH112"/>
    <mergeCell ref="BI112:BJ112"/>
    <mergeCell ref="BK112:BL112"/>
    <mergeCell ref="BM112:BN112"/>
    <mergeCell ref="AQ112:AR112"/>
    <mergeCell ref="AS112:AT112"/>
    <mergeCell ref="AU112:AV112"/>
    <mergeCell ref="AW112:AX112"/>
    <mergeCell ref="AY112:AZ112"/>
    <mergeCell ref="BA112:BB112"/>
    <mergeCell ref="BM111:BN111"/>
    <mergeCell ref="BO111:BP111"/>
    <mergeCell ref="BQ111:BR111"/>
    <mergeCell ref="G112:H112"/>
    <mergeCell ref="I112:Y112"/>
    <mergeCell ref="Z112:AF112"/>
    <mergeCell ref="AG112:AI112"/>
    <mergeCell ref="AJ112:AL112"/>
    <mergeCell ref="AM112:AN112"/>
    <mergeCell ref="AO112:AP112"/>
    <mergeCell ref="BA111:BB111"/>
    <mergeCell ref="BC111:BD111"/>
    <mergeCell ref="BE111:BF111"/>
    <mergeCell ref="BG111:BH111"/>
    <mergeCell ref="BI111:BJ111"/>
    <mergeCell ref="BK111:BL111"/>
    <mergeCell ref="AO111:AP111"/>
    <mergeCell ref="AQ111:AR111"/>
    <mergeCell ref="AS111:AT111"/>
    <mergeCell ref="AU111:AV111"/>
    <mergeCell ref="AW111:AX111"/>
    <mergeCell ref="AY111:AZ111"/>
    <mergeCell ref="G111:H111"/>
    <mergeCell ref="I111:Y111"/>
    <mergeCell ref="Z111:AF111"/>
    <mergeCell ref="AG111:AI111"/>
    <mergeCell ref="AJ111:AL111"/>
    <mergeCell ref="AM111:AN111"/>
    <mergeCell ref="BG110:BH110"/>
    <mergeCell ref="BI110:BJ110"/>
    <mergeCell ref="BK110:BL110"/>
    <mergeCell ref="BM110:BN110"/>
    <mergeCell ref="BO110:BP110"/>
    <mergeCell ref="BQ110:BR110"/>
    <mergeCell ref="AU110:AV110"/>
    <mergeCell ref="AW110:AX110"/>
    <mergeCell ref="AY110:AZ110"/>
    <mergeCell ref="BA110:BB110"/>
    <mergeCell ref="BC110:BD110"/>
    <mergeCell ref="BE110:BF110"/>
    <mergeCell ref="BQ109:BR109"/>
    <mergeCell ref="G110:H110"/>
    <mergeCell ref="I110:Y110"/>
    <mergeCell ref="Z110:AF110"/>
    <mergeCell ref="AG110:AI110"/>
    <mergeCell ref="AJ110:AL110"/>
    <mergeCell ref="AM110:AN110"/>
    <mergeCell ref="AO110:AP110"/>
    <mergeCell ref="AQ110:AR110"/>
    <mergeCell ref="AS110:AT110"/>
    <mergeCell ref="BE109:BF109"/>
    <mergeCell ref="BG109:BH109"/>
    <mergeCell ref="BI109:BJ109"/>
    <mergeCell ref="BK109:BL109"/>
    <mergeCell ref="BM109:BN109"/>
    <mergeCell ref="BO109:BP109"/>
    <mergeCell ref="AS109:AT109"/>
    <mergeCell ref="AU109:AV109"/>
    <mergeCell ref="AW109:AX109"/>
    <mergeCell ref="AY109:AZ109"/>
    <mergeCell ref="BA109:BB109"/>
    <mergeCell ref="BC109:BD109"/>
    <mergeCell ref="BO108:BP108"/>
    <mergeCell ref="BQ108:BR108"/>
    <mergeCell ref="G109:H109"/>
    <mergeCell ref="I109:Y109"/>
    <mergeCell ref="Z109:AF109"/>
    <mergeCell ref="AG109:AI109"/>
    <mergeCell ref="AJ109:AL109"/>
    <mergeCell ref="AM109:AN109"/>
    <mergeCell ref="AO109:AP109"/>
    <mergeCell ref="AQ109:AR109"/>
    <mergeCell ref="BC108:BD108"/>
    <mergeCell ref="BE108:BF108"/>
    <mergeCell ref="BG108:BH108"/>
    <mergeCell ref="BI108:BJ108"/>
    <mergeCell ref="BK108:BL108"/>
    <mergeCell ref="BM108:BN108"/>
    <mergeCell ref="AQ108:AR108"/>
    <mergeCell ref="AS108:AT108"/>
    <mergeCell ref="AU108:AV108"/>
    <mergeCell ref="AW108:AX108"/>
    <mergeCell ref="AY108:AZ108"/>
    <mergeCell ref="BA108:BB108"/>
    <mergeCell ref="BM107:BN107"/>
    <mergeCell ref="BO107:BP107"/>
    <mergeCell ref="BQ107:BR107"/>
    <mergeCell ref="G108:H108"/>
    <mergeCell ref="I108:Y108"/>
    <mergeCell ref="Z108:AF108"/>
    <mergeCell ref="AG108:AI108"/>
    <mergeCell ref="AJ108:AL108"/>
    <mergeCell ref="AM108:AN108"/>
    <mergeCell ref="AO108:AP108"/>
    <mergeCell ref="BA107:BB107"/>
    <mergeCell ref="BC107:BD107"/>
    <mergeCell ref="BE107:BF107"/>
    <mergeCell ref="BG107:BH107"/>
    <mergeCell ref="BI107:BJ107"/>
    <mergeCell ref="BK107:BL107"/>
    <mergeCell ref="AO107:AP107"/>
    <mergeCell ref="AQ107:AR107"/>
    <mergeCell ref="AS107:AT107"/>
    <mergeCell ref="AU107:AV107"/>
    <mergeCell ref="AW107:AX107"/>
    <mergeCell ref="AY107:AZ107"/>
    <mergeCell ref="BK106:BL106"/>
    <mergeCell ref="BM106:BN106"/>
    <mergeCell ref="BO106:BP106"/>
    <mergeCell ref="BQ106:BR106"/>
    <mergeCell ref="G107:H107"/>
    <mergeCell ref="I107:Y107"/>
    <mergeCell ref="Z107:AF107"/>
    <mergeCell ref="AG107:AI107"/>
    <mergeCell ref="AJ107:AL107"/>
    <mergeCell ref="AM107:AN107"/>
    <mergeCell ref="AY106:AZ106"/>
    <mergeCell ref="BA106:BB106"/>
    <mergeCell ref="BC106:BD106"/>
    <mergeCell ref="BE106:BF106"/>
    <mergeCell ref="BG106:BH106"/>
    <mergeCell ref="BI106:BJ106"/>
    <mergeCell ref="AM106:AN106"/>
    <mergeCell ref="AO106:AP106"/>
    <mergeCell ref="AQ106:AR106"/>
    <mergeCell ref="AS106:AT106"/>
    <mergeCell ref="AU106:AV106"/>
    <mergeCell ref="AW106:AX106"/>
    <mergeCell ref="BI105:BJ105"/>
    <mergeCell ref="BK105:BL105"/>
    <mergeCell ref="BM105:BN105"/>
    <mergeCell ref="BO105:BP105"/>
    <mergeCell ref="BQ105:BR105"/>
    <mergeCell ref="G106:H106"/>
    <mergeCell ref="I106:Y106"/>
    <mergeCell ref="Z106:AF106"/>
    <mergeCell ref="AG106:AI106"/>
    <mergeCell ref="AJ106:AL106"/>
    <mergeCell ref="AW105:AX105"/>
    <mergeCell ref="AY105:AZ105"/>
    <mergeCell ref="BA105:BB105"/>
    <mergeCell ref="BC105:BD105"/>
    <mergeCell ref="BE105:BF105"/>
    <mergeCell ref="BG105:BH105"/>
    <mergeCell ref="AJ105:AL105"/>
    <mergeCell ref="AM105:AN105"/>
    <mergeCell ref="AO105:AP105"/>
    <mergeCell ref="AQ105:AR105"/>
    <mergeCell ref="AS105:AT105"/>
    <mergeCell ref="AU105:AV105"/>
    <mergeCell ref="BG104:BH104"/>
    <mergeCell ref="BI104:BJ104"/>
    <mergeCell ref="BK104:BL104"/>
    <mergeCell ref="BM104:BN104"/>
    <mergeCell ref="BO104:BP104"/>
    <mergeCell ref="BQ104:BR104"/>
    <mergeCell ref="AU104:AV104"/>
    <mergeCell ref="AW104:AX104"/>
    <mergeCell ref="AY104:AZ104"/>
    <mergeCell ref="BA104:BB104"/>
    <mergeCell ref="BC104:BD104"/>
    <mergeCell ref="BE104:BF104"/>
    <mergeCell ref="BQ103:BR103"/>
    <mergeCell ref="G104:H104"/>
    <mergeCell ref="I104:Y104"/>
    <mergeCell ref="Z104:AF104"/>
    <mergeCell ref="AG104:AI104"/>
    <mergeCell ref="AJ104:AL104"/>
    <mergeCell ref="AM104:AN104"/>
    <mergeCell ref="AO104:AP104"/>
    <mergeCell ref="AQ104:AR104"/>
    <mergeCell ref="AS104:AT104"/>
    <mergeCell ref="BE103:BF103"/>
    <mergeCell ref="BG103:BH103"/>
    <mergeCell ref="BI103:BJ103"/>
    <mergeCell ref="BK103:BL103"/>
    <mergeCell ref="BM103:BN103"/>
    <mergeCell ref="BO103:BP103"/>
    <mergeCell ref="AS103:AT103"/>
    <mergeCell ref="AU103:AV103"/>
    <mergeCell ref="AW103:AX103"/>
    <mergeCell ref="AY103:AZ103"/>
    <mergeCell ref="BA103:BB103"/>
    <mergeCell ref="BC103:BD103"/>
    <mergeCell ref="BO102:BP102"/>
    <mergeCell ref="BQ102:BR102"/>
    <mergeCell ref="G103:H103"/>
    <mergeCell ref="I103:Y103"/>
    <mergeCell ref="Z103:AF103"/>
    <mergeCell ref="AG103:AI103"/>
    <mergeCell ref="AJ103:AL103"/>
    <mergeCell ref="AM103:AN103"/>
    <mergeCell ref="AO103:AP103"/>
    <mergeCell ref="AQ103:AR103"/>
    <mergeCell ref="BC102:BD102"/>
    <mergeCell ref="BE102:BF102"/>
    <mergeCell ref="BG102:BH102"/>
    <mergeCell ref="BI102:BJ102"/>
    <mergeCell ref="BK102:BL102"/>
    <mergeCell ref="BM102:BN102"/>
    <mergeCell ref="AQ102:AR102"/>
    <mergeCell ref="AS102:AT102"/>
    <mergeCell ref="AU102:AV102"/>
    <mergeCell ref="AW102:AX102"/>
    <mergeCell ref="AY102:AZ102"/>
    <mergeCell ref="BA102:BB102"/>
    <mergeCell ref="BM101:BN101"/>
    <mergeCell ref="BO101:BP101"/>
    <mergeCell ref="BQ101:BR101"/>
    <mergeCell ref="G102:H102"/>
    <mergeCell ref="I102:Y102"/>
    <mergeCell ref="Z102:AF102"/>
    <mergeCell ref="AG102:AI102"/>
    <mergeCell ref="AJ102:AL102"/>
    <mergeCell ref="AM102:AN102"/>
    <mergeCell ref="AO102:AP102"/>
    <mergeCell ref="BA101:BB101"/>
    <mergeCell ref="BC101:BD101"/>
    <mergeCell ref="BE101:BF101"/>
    <mergeCell ref="BG101:BH101"/>
    <mergeCell ref="BI101:BJ101"/>
    <mergeCell ref="BK101:BL101"/>
    <mergeCell ref="AO101:AP101"/>
    <mergeCell ref="AQ101:AR101"/>
    <mergeCell ref="AS101:AT101"/>
    <mergeCell ref="AU101:AV101"/>
    <mergeCell ref="AW101:AX101"/>
    <mergeCell ref="AY101:AZ101"/>
    <mergeCell ref="BK100:BL100"/>
    <mergeCell ref="BM100:BN100"/>
    <mergeCell ref="BO100:BP100"/>
    <mergeCell ref="BQ100:BR100"/>
    <mergeCell ref="G101:H101"/>
    <mergeCell ref="I101:Y101"/>
    <mergeCell ref="Z101:AF101"/>
    <mergeCell ref="AG101:AI101"/>
    <mergeCell ref="AJ101:AL101"/>
    <mergeCell ref="AM101:AN101"/>
    <mergeCell ref="AY100:AZ100"/>
    <mergeCell ref="BA100:BB100"/>
    <mergeCell ref="BC100:BD100"/>
    <mergeCell ref="BE100:BF100"/>
    <mergeCell ref="BG100:BH100"/>
    <mergeCell ref="BI100:BJ100"/>
    <mergeCell ref="AM100:AN100"/>
    <mergeCell ref="AO100:AP100"/>
    <mergeCell ref="AQ100:AR100"/>
    <mergeCell ref="AS100:AT100"/>
    <mergeCell ref="AU100:AV100"/>
    <mergeCell ref="AW100:AX100"/>
    <mergeCell ref="BI99:BJ99"/>
    <mergeCell ref="BK99:BL99"/>
    <mergeCell ref="BM99:BN99"/>
    <mergeCell ref="BO99:BP99"/>
    <mergeCell ref="BQ99:BR99"/>
    <mergeCell ref="G100:H100"/>
    <mergeCell ref="I100:Y100"/>
    <mergeCell ref="Z100:AF100"/>
    <mergeCell ref="AG100:AI100"/>
    <mergeCell ref="AJ100:AL100"/>
    <mergeCell ref="AW99:AX99"/>
    <mergeCell ref="AY99:AZ99"/>
    <mergeCell ref="BA99:BB99"/>
    <mergeCell ref="BC99:BD99"/>
    <mergeCell ref="BE99:BF99"/>
    <mergeCell ref="BG99:BH99"/>
    <mergeCell ref="AJ99:AL99"/>
    <mergeCell ref="AM99:AN99"/>
    <mergeCell ref="AO99:AP99"/>
    <mergeCell ref="AQ99:AR99"/>
    <mergeCell ref="AS99:AT99"/>
    <mergeCell ref="AU99:AV99"/>
    <mergeCell ref="C99:C118"/>
    <mergeCell ref="D99:D118"/>
    <mergeCell ref="G99:H99"/>
    <mergeCell ref="I99:Y99"/>
    <mergeCell ref="Z99:AF99"/>
    <mergeCell ref="AG99:AI99"/>
    <mergeCell ref="G105:H105"/>
    <mergeCell ref="I105:Y105"/>
    <mergeCell ref="Z105:AF105"/>
    <mergeCell ref="AG105:AI105"/>
    <mergeCell ref="BG98:BH98"/>
    <mergeCell ref="BI98:BJ98"/>
    <mergeCell ref="BK98:BL98"/>
    <mergeCell ref="BM98:BN98"/>
    <mergeCell ref="BO98:BP98"/>
    <mergeCell ref="BQ98:BR98"/>
    <mergeCell ref="AU98:AV98"/>
    <mergeCell ref="AW98:AX98"/>
    <mergeCell ref="AY98:AZ98"/>
    <mergeCell ref="BA98:BB98"/>
    <mergeCell ref="BC98:BD98"/>
    <mergeCell ref="BE98:BF98"/>
    <mergeCell ref="BM97:BN97"/>
    <mergeCell ref="BO97:BP97"/>
    <mergeCell ref="BQ97:BR97"/>
    <mergeCell ref="Z98:AF98"/>
    <mergeCell ref="AG98:AI98"/>
    <mergeCell ref="AJ98:AL98"/>
    <mergeCell ref="AM98:AN98"/>
    <mergeCell ref="AO98:AP98"/>
    <mergeCell ref="AQ98:AR98"/>
    <mergeCell ref="AS98:AT98"/>
    <mergeCell ref="BA97:BB97"/>
    <mergeCell ref="BC97:BD97"/>
    <mergeCell ref="BE97:BF97"/>
    <mergeCell ref="BG97:BH97"/>
    <mergeCell ref="BI97:BJ97"/>
    <mergeCell ref="BK97:BL97"/>
    <mergeCell ref="BG96:BJ96"/>
    <mergeCell ref="BK96:BN96"/>
    <mergeCell ref="BO96:BR96"/>
    <mergeCell ref="AM97:AN97"/>
    <mergeCell ref="AO97:AP97"/>
    <mergeCell ref="AQ97:AR97"/>
    <mergeCell ref="AS97:AT97"/>
    <mergeCell ref="AU97:AV97"/>
    <mergeCell ref="AW97:AX97"/>
    <mergeCell ref="AY97:AZ97"/>
    <mergeCell ref="BD93:BR93"/>
    <mergeCell ref="G96:H98"/>
    <mergeCell ref="I96:Y98"/>
    <mergeCell ref="Z96:AI97"/>
    <mergeCell ref="AJ96:AL97"/>
    <mergeCell ref="AM96:AP96"/>
    <mergeCell ref="AQ96:AT96"/>
    <mergeCell ref="AU96:AX96"/>
    <mergeCell ref="AY96:BB96"/>
    <mergeCell ref="BC96:BF96"/>
    <mergeCell ref="BH83:BK83"/>
    <mergeCell ref="BL83:BO83"/>
    <mergeCell ref="BP83:BS83"/>
    <mergeCell ref="G86:X86"/>
    <mergeCell ref="BD91:BR91"/>
    <mergeCell ref="BD92:BR92"/>
    <mergeCell ref="BD90:BR90"/>
    <mergeCell ref="BF82:BI82"/>
    <mergeCell ref="BJ82:BM82"/>
    <mergeCell ref="BN82:BQ82"/>
    <mergeCell ref="AG83:AI83"/>
    <mergeCell ref="AJ83:AL83"/>
    <mergeCell ref="AN83:AQ83"/>
    <mergeCell ref="AR83:AU83"/>
    <mergeCell ref="AV83:AY83"/>
    <mergeCell ref="AZ83:BC83"/>
    <mergeCell ref="BD83:BG83"/>
    <mergeCell ref="BP81:BS81"/>
    <mergeCell ref="Y82:Y83"/>
    <mergeCell ref="Z82:AF83"/>
    <mergeCell ref="AG82:AI82"/>
    <mergeCell ref="AJ82:AK82"/>
    <mergeCell ref="AL82:AO82"/>
    <mergeCell ref="AP82:AS82"/>
    <mergeCell ref="AT82:AW82"/>
    <mergeCell ref="AX82:BA82"/>
    <mergeCell ref="BB82:BE82"/>
    <mergeCell ref="BN80:BQ80"/>
    <mergeCell ref="Z81:AF81"/>
    <mergeCell ref="AJ81:AL81"/>
    <mergeCell ref="AN81:AQ81"/>
    <mergeCell ref="AR81:AU81"/>
    <mergeCell ref="AV81:AY81"/>
    <mergeCell ref="AZ81:BC81"/>
    <mergeCell ref="BD81:BG81"/>
    <mergeCell ref="BH81:BK81"/>
    <mergeCell ref="BL81:BO81"/>
    <mergeCell ref="AP80:AS80"/>
    <mergeCell ref="AT80:AW80"/>
    <mergeCell ref="AX80:BA80"/>
    <mergeCell ref="BB80:BE80"/>
    <mergeCell ref="BF80:BI80"/>
    <mergeCell ref="BJ80:BM80"/>
    <mergeCell ref="BM79:BN79"/>
    <mergeCell ref="BO79:BP79"/>
    <mergeCell ref="BQ79:BR79"/>
    <mergeCell ref="G80:I83"/>
    <mergeCell ref="J80:X83"/>
    <mergeCell ref="Y80:Y81"/>
    <mergeCell ref="Z80:AF80"/>
    <mergeCell ref="AG80:AI81"/>
    <mergeCell ref="AJ80:AK80"/>
    <mergeCell ref="AL80:AO80"/>
    <mergeCell ref="BA79:BB79"/>
    <mergeCell ref="BC79:BD79"/>
    <mergeCell ref="BE79:BF79"/>
    <mergeCell ref="BG79:BH79"/>
    <mergeCell ref="BI79:BJ79"/>
    <mergeCell ref="BK79:BL79"/>
    <mergeCell ref="BM78:BN78"/>
    <mergeCell ref="BO78:BP78"/>
    <mergeCell ref="BQ78:BR78"/>
    <mergeCell ref="AM79:AN79"/>
    <mergeCell ref="AO79:AP79"/>
    <mergeCell ref="AQ79:AR79"/>
    <mergeCell ref="AS79:AT79"/>
    <mergeCell ref="AU79:AV79"/>
    <mergeCell ref="AW79:AX79"/>
    <mergeCell ref="AY79:AZ79"/>
    <mergeCell ref="BA78:BB78"/>
    <mergeCell ref="BC78:BD78"/>
    <mergeCell ref="BE78:BF78"/>
    <mergeCell ref="BG78:BH78"/>
    <mergeCell ref="BI78:BJ78"/>
    <mergeCell ref="BK78:BL78"/>
    <mergeCell ref="AO78:AP78"/>
    <mergeCell ref="AQ78:AR78"/>
    <mergeCell ref="AS78:AT78"/>
    <mergeCell ref="AU78:AV78"/>
    <mergeCell ref="AW78:AX78"/>
    <mergeCell ref="AY78:AZ78"/>
    <mergeCell ref="G78:H78"/>
    <mergeCell ref="I78:Y78"/>
    <mergeCell ref="Z78:AF78"/>
    <mergeCell ref="AG78:AI78"/>
    <mergeCell ref="AJ78:AL78"/>
    <mergeCell ref="AM78:AN78"/>
    <mergeCell ref="BG77:BH77"/>
    <mergeCell ref="BI77:BJ77"/>
    <mergeCell ref="BK77:BL77"/>
    <mergeCell ref="BM77:BN77"/>
    <mergeCell ref="BO77:BP77"/>
    <mergeCell ref="BQ77:BR77"/>
    <mergeCell ref="AU77:AV77"/>
    <mergeCell ref="AW77:AX77"/>
    <mergeCell ref="AY77:AZ77"/>
    <mergeCell ref="BA77:BB77"/>
    <mergeCell ref="BC77:BD77"/>
    <mergeCell ref="BE77:BF77"/>
    <mergeCell ref="BQ76:BR76"/>
    <mergeCell ref="G77:H77"/>
    <mergeCell ref="I77:Y77"/>
    <mergeCell ref="Z77:AF77"/>
    <mergeCell ref="AG77:AI77"/>
    <mergeCell ref="AJ77:AL77"/>
    <mergeCell ref="AM77:AN77"/>
    <mergeCell ref="AO77:AP77"/>
    <mergeCell ref="AQ77:AR77"/>
    <mergeCell ref="AS77:AT77"/>
    <mergeCell ref="BE76:BF76"/>
    <mergeCell ref="BG76:BH76"/>
    <mergeCell ref="BI76:BJ76"/>
    <mergeCell ref="BK76:BL76"/>
    <mergeCell ref="BM76:BN76"/>
    <mergeCell ref="BO76:BP76"/>
    <mergeCell ref="AS76:AT76"/>
    <mergeCell ref="AU76:AV76"/>
    <mergeCell ref="AW76:AX76"/>
    <mergeCell ref="AY76:AZ76"/>
    <mergeCell ref="BA76:BB76"/>
    <mergeCell ref="BC76:BD76"/>
    <mergeCell ref="BO75:BP75"/>
    <mergeCell ref="BQ75:BR75"/>
    <mergeCell ref="G76:H76"/>
    <mergeCell ref="I76:Y76"/>
    <mergeCell ref="Z76:AF76"/>
    <mergeCell ref="AG76:AI76"/>
    <mergeCell ref="AJ76:AL76"/>
    <mergeCell ref="AM76:AN76"/>
    <mergeCell ref="AO76:AP76"/>
    <mergeCell ref="AQ76:AR76"/>
    <mergeCell ref="BC75:BD75"/>
    <mergeCell ref="BE75:BF75"/>
    <mergeCell ref="BG75:BH75"/>
    <mergeCell ref="BI75:BJ75"/>
    <mergeCell ref="BK75:BL75"/>
    <mergeCell ref="BM75:BN75"/>
    <mergeCell ref="AQ75:AR75"/>
    <mergeCell ref="AS75:AT75"/>
    <mergeCell ref="AU75:AV75"/>
    <mergeCell ref="AW75:AX75"/>
    <mergeCell ref="AY75:AZ75"/>
    <mergeCell ref="BA75:BB75"/>
    <mergeCell ref="BM74:BN74"/>
    <mergeCell ref="BO74:BP74"/>
    <mergeCell ref="BQ74:BR74"/>
    <mergeCell ref="G75:H75"/>
    <mergeCell ref="I75:Y75"/>
    <mergeCell ref="Z75:AF75"/>
    <mergeCell ref="AG75:AI75"/>
    <mergeCell ref="AJ75:AL75"/>
    <mergeCell ref="AM75:AN75"/>
    <mergeCell ref="AO75:AP75"/>
    <mergeCell ref="BA74:BB74"/>
    <mergeCell ref="BC74:BD74"/>
    <mergeCell ref="BE74:BF74"/>
    <mergeCell ref="BG74:BH74"/>
    <mergeCell ref="BI74:BJ74"/>
    <mergeCell ref="BK74:BL74"/>
    <mergeCell ref="AO74:AP74"/>
    <mergeCell ref="AQ74:AR74"/>
    <mergeCell ref="AS74:AT74"/>
    <mergeCell ref="AU74:AV74"/>
    <mergeCell ref="AW74:AX74"/>
    <mergeCell ref="AY74:AZ74"/>
    <mergeCell ref="G74:H74"/>
    <mergeCell ref="I74:Y74"/>
    <mergeCell ref="Z74:AF74"/>
    <mergeCell ref="AG74:AI74"/>
    <mergeCell ref="AJ74:AL74"/>
    <mergeCell ref="AM74:AN74"/>
    <mergeCell ref="BG73:BH73"/>
    <mergeCell ref="BI73:BJ73"/>
    <mergeCell ref="BK73:BL73"/>
    <mergeCell ref="BM73:BN73"/>
    <mergeCell ref="BO73:BP73"/>
    <mergeCell ref="BQ73:BR73"/>
    <mergeCell ref="AU73:AV73"/>
    <mergeCell ref="AW73:AX73"/>
    <mergeCell ref="AY73:AZ73"/>
    <mergeCell ref="BA73:BB73"/>
    <mergeCell ref="BC73:BD73"/>
    <mergeCell ref="BE73:BF73"/>
    <mergeCell ref="BQ72:BR72"/>
    <mergeCell ref="G73:H73"/>
    <mergeCell ref="I73:Y73"/>
    <mergeCell ref="Z73:AF73"/>
    <mergeCell ref="AG73:AI73"/>
    <mergeCell ref="AJ73:AL73"/>
    <mergeCell ref="AM73:AN73"/>
    <mergeCell ref="AO73:AP73"/>
    <mergeCell ref="AQ73:AR73"/>
    <mergeCell ref="AS73:AT73"/>
    <mergeCell ref="BE72:BF72"/>
    <mergeCell ref="BG72:BH72"/>
    <mergeCell ref="BI72:BJ72"/>
    <mergeCell ref="BK72:BL72"/>
    <mergeCell ref="BM72:BN72"/>
    <mergeCell ref="BO72:BP72"/>
    <mergeCell ref="AS72:AT72"/>
    <mergeCell ref="AU72:AV72"/>
    <mergeCell ref="AW72:AX72"/>
    <mergeCell ref="AY72:AZ72"/>
    <mergeCell ref="BA72:BB72"/>
    <mergeCell ref="BC72:BD72"/>
    <mergeCell ref="BO71:BP71"/>
    <mergeCell ref="BQ71:BR71"/>
    <mergeCell ref="G72:H72"/>
    <mergeCell ref="I72:Y72"/>
    <mergeCell ref="Z72:AF72"/>
    <mergeCell ref="AG72:AI72"/>
    <mergeCell ref="AJ72:AL72"/>
    <mergeCell ref="AM72:AN72"/>
    <mergeCell ref="AO72:AP72"/>
    <mergeCell ref="AQ72:AR72"/>
    <mergeCell ref="BC71:BD71"/>
    <mergeCell ref="BE71:BF71"/>
    <mergeCell ref="BG71:BH71"/>
    <mergeCell ref="BI71:BJ71"/>
    <mergeCell ref="BK71:BL71"/>
    <mergeCell ref="BM71:BN71"/>
    <mergeCell ref="AQ71:AR71"/>
    <mergeCell ref="AS71:AT71"/>
    <mergeCell ref="AU71:AV71"/>
    <mergeCell ref="AW71:AX71"/>
    <mergeCell ref="AY71:AZ71"/>
    <mergeCell ref="BA71:BB71"/>
    <mergeCell ref="BM70:BN70"/>
    <mergeCell ref="BO70:BP70"/>
    <mergeCell ref="BQ70:BR70"/>
    <mergeCell ref="G71:H71"/>
    <mergeCell ref="I71:Y71"/>
    <mergeCell ref="Z71:AF71"/>
    <mergeCell ref="AG71:AI71"/>
    <mergeCell ref="AJ71:AL71"/>
    <mergeCell ref="AM71:AN71"/>
    <mergeCell ref="AO71:AP71"/>
    <mergeCell ref="BA70:BB70"/>
    <mergeCell ref="BC70:BD70"/>
    <mergeCell ref="BE70:BF70"/>
    <mergeCell ref="BG70:BH70"/>
    <mergeCell ref="BI70:BJ70"/>
    <mergeCell ref="BK70:BL70"/>
    <mergeCell ref="AO70:AP70"/>
    <mergeCell ref="AQ70:AR70"/>
    <mergeCell ref="AS70:AT70"/>
    <mergeCell ref="AU70:AV70"/>
    <mergeCell ref="AW70:AX70"/>
    <mergeCell ref="AY70:AZ70"/>
    <mergeCell ref="G70:H70"/>
    <mergeCell ref="I70:Y70"/>
    <mergeCell ref="Z70:AF70"/>
    <mergeCell ref="AG70:AI70"/>
    <mergeCell ref="AJ70:AL70"/>
    <mergeCell ref="AM70:AN70"/>
    <mergeCell ref="BG69:BH69"/>
    <mergeCell ref="BI69:BJ69"/>
    <mergeCell ref="BK69:BL69"/>
    <mergeCell ref="BM69:BN69"/>
    <mergeCell ref="BO69:BP69"/>
    <mergeCell ref="BQ69:BR69"/>
    <mergeCell ref="AU69:AV69"/>
    <mergeCell ref="AW69:AX69"/>
    <mergeCell ref="AY69:AZ69"/>
    <mergeCell ref="BA69:BB69"/>
    <mergeCell ref="BC69:BD69"/>
    <mergeCell ref="BE69:BF69"/>
    <mergeCell ref="BQ68:BR68"/>
    <mergeCell ref="G69:H69"/>
    <mergeCell ref="I69:Y69"/>
    <mergeCell ref="Z69:AF69"/>
    <mergeCell ref="AG69:AI69"/>
    <mergeCell ref="AJ69:AL69"/>
    <mergeCell ref="AM69:AN69"/>
    <mergeCell ref="AO69:AP69"/>
    <mergeCell ref="AQ69:AR69"/>
    <mergeCell ref="AS69:AT69"/>
    <mergeCell ref="BE68:BF68"/>
    <mergeCell ref="BG68:BH68"/>
    <mergeCell ref="BI68:BJ68"/>
    <mergeCell ref="BK68:BL68"/>
    <mergeCell ref="BM68:BN68"/>
    <mergeCell ref="BO68:BP68"/>
    <mergeCell ref="AS68:AT68"/>
    <mergeCell ref="AU68:AV68"/>
    <mergeCell ref="AW68:AX68"/>
    <mergeCell ref="AY68:AZ68"/>
    <mergeCell ref="BA68:BB68"/>
    <mergeCell ref="BC68:BD68"/>
    <mergeCell ref="BO67:BP67"/>
    <mergeCell ref="BQ67:BR67"/>
    <mergeCell ref="G68:H68"/>
    <mergeCell ref="I68:Y68"/>
    <mergeCell ref="Z68:AF68"/>
    <mergeCell ref="AG68:AI68"/>
    <mergeCell ref="AJ68:AL68"/>
    <mergeCell ref="AM68:AN68"/>
    <mergeCell ref="AO68:AP68"/>
    <mergeCell ref="AQ68:AR68"/>
    <mergeCell ref="BC67:BD67"/>
    <mergeCell ref="BE67:BF67"/>
    <mergeCell ref="BG67:BH67"/>
    <mergeCell ref="BI67:BJ67"/>
    <mergeCell ref="BK67:BL67"/>
    <mergeCell ref="BM67:BN67"/>
    <mergeCell ref="AQ67:AR67"/>
    <mergeCell ref="AS67:AT67"/>
    <mergeCell ref="AU67:AV67"/>
    <mergeCell ref="AW67:AX67"/>
    <mergeCell ref="AY67:AZ67"/>
    <mergeCell ref="BA67:BB67"/>
    <mergeCell ref="BM66:BN66"/>
    <mergeCell ref="BO66:BP66"/>
    <mergeCell ref="BQ66:BR66"/>
    <mergeCell ref="G67:H67"/>
    <mergeCell ref="I67:Y67"/>
    <mergeCell ref="Z67:AF67"/>
    <mergeCell ref="AG67:AI67"/>
    <mergeCell ref="AJ67:AL67"/>
    <mergeCell ref="AM67:AN67"/>
    <mergeCell ref="AO67:AP67"/>
    <mergeCell ref="BA66:BB66"/>
    <mergeCell ref="BC66:BD66"/>
    <mergeCell ref="BE66:BF66"/>
    <mergeCell ref="BG66:BH66"/>
    <mergeCell ref="BI66:BJ66"/>
    <mergeCell ref="BK66:BL66"/>
    <mergeCell ref="AO66:AP66"/>
    <mergeCell ref="AQ66:AR66"/>
    <mergeCell ref="AS66:AT66"/>
    <mergeCell ref="AU66:AV66"/>
    <mergeCell ref="AW66:AX66"/>
    <mergeCell ref="AY66:AZ66"/>
    <mergeCell ref="G66:H66"/>
    <mergeCell ref="I66:Y66"/>
    <mergeCell ref="Z66:AF66"/>
    <mergeCell ref="AG66:AI66"/>
    <mergeCell ref="AJ66:AL66"/>
    <mergeCell ref="AM66:AN66"/>
    <mergeCell ref="BG65:BH65"/>
    <mergeCell ref="BI65:BJ65"/>
    <mergeCell ref="BK65:BL65"/>
    <mergeCell ref="BM65:BN65"/>
    <mergeCell ref="BO65:BP65"/>
    <mergeCell ref="BQ65:BR65"/>
    <mergeCell ref="AU65:AV65"/>
    <mergeCell ref="AW65:AX65"/>
    <mergeCell ref="AY65:AZ65"/>
    <mergeCell ref="BA65:BB65"/>
    <mergeCell ref="BC65:BD65"/>
    <mergeCell ref="BE65:BF65"/>
    <mergeCell ref="BQ64:BR64"/>
    <mergeCell ref="G65:H65"/>
    <mergeCell ref="I65:Y65"/>
    <mergeCell ref="Z65:AF65"/>
    <mergeCell ref="AG65:AI65"/>
    <mergeCell ref="AJ65:AL65"/>
    <mergeCell ref="AM65:AN65"/>
    <mergeCell ref="AO65:AP65"/>
    <mergeCell ref="AQ65:AR65"/>
    <mergeCell ref="AS65:AT65"/>
    <mergeCell ref="BE64:BF64"/>
    <mergeCell ref="BG64:BH64"/>
    <mergeCell ref="BI64:BJ64"/>
    <mergeCell ref="BK64:BL64"/>
    <mergeCell ref="BM64:BN64"/>
    <mergeCell ref="BO64:BP64"/>
    <mergeCell ref="AS64:AT64"/>
    <mergeCell ref="AU64:AV64"/>
    <mergeCell ref="AW64:AX64"/>
    <mergeCell ref="AY64:AZ64"/>
    <mergeCell ref="BA64:BB64"/>
    <mergeCell ref="BC64:BD64"/>
    <mergeCell ref="BO63:BP63"/>
    <mergeCell ref="BQ63:BR63"/>
    <mergeCell ref="G64:H64"/>
    <mergeCell ref="I64:Y64"/>
    <mergeCell ref="Z64:AF64"/>
    <mergeCell ref="AG64:AI64"/>
    <mergeCell ref="AJ64:AL64"/>
    <mergeCell ref="AM64:AN64"/>
    <mergeCell ref="AO64:AP64"/>
    <mergeCell ref="AQ64:AR64"/>
    <mergeCell ref="BC63:BD63"/>
    <mergeCell ref="BE63:BF63"/>
    <mergeCell ref="BG63:BH63"/>
    <mergeCell ref="BI63:BJ63"/>
    <mergeCell ref="BK63:BL63"/>
    <mergeCell ref="BM63:BN63"/>
    <mergeCell ref="AQ63:AR63"/>
    <mergeCell ref="AS63:AT63"/>
    <mergeCell ref="AU63:AV63"/>
    <mergeCell ref="AW63:AX63"/>
    <mergeCell ref="AY63:AZ63"/>
    <mergeCell ref="BA63:BB63"/>
    <mergeCell ref="BM62:BN62"/>
    <mergeCell ref="BO62:BP62"/>
    <mergeCell ref="BQ62:BR62"/>
    <mergeCell ref="G63:H63"/>
    <mergeCell ref="I63:Y63"/>
    <mergeCell ref="Z63:AF63"/>
    <mergeCell ref="AG63:AI63"/>
    <mergeCell ref="AJ63:AL63"/>
    <mergeCell ref="AM63:AN63"/>
    <mergeCell ref="AO63:AP63"/>
    <mergeCell ref="BA62:BB62"/>
    <mergeCell ref="BC62:BD62"/>
    <mergeCell ref="BE62:BF62"/>
    <mergeCell ref="BG62:BH62"/>
    <mergeCell ref="BI62:BJ62"/>
    <mergeCell ref="BK62:BL62"/>
    <mergeCell ref="AO62:AP62"/>
    <mergeCell ref="AQ62:AR62"/>
    <mergeCell ref="AS62:AT62"/>
    <mergeCell ref="AU62:AV62"/>
    <mergeCell ref="AW62:AX62"/>
    <mergeCell ref="AY62:AZ62"/>
    <mergeCell ref="G62:H62"/>
    <mergeCell ref="I62:Y62"/>
    <mergeCell ref="Z62:AF62"/>
    <mergeCell ref="AG62:AI62"/>
    <mergeCell ref="AJ62:AL62"/>
    <mergeCell ref="AM62:AN62"/>
    <mergeCell ref="BG61:BH61"/>
    <mergeCell ref="BI61:BJ61"/>
    <mergeCell ref="BK61:BL61"/>
    <mergeCell ref="BM61:BN61"/>
    <mergeCell ref="BO61:BP61"/>
    <mergeCell ref="BQ61:BR61"/>
    <mergeCell ref="AU61:AV61"/>
    <mergeCell ref="AW61:AX61"/>
    <mergeCell ref="AY61:AZ61"/>
    <mergeCell ref="BA61:BB61"/>
    <mergeCell ref="BC61:BD61"/>
    <mergeCell ref="BE61:BF61"/>
    <mergeCell ref="BQ60:BR60"/>
    <mergeCell ref="G61:H61"/>
    <mergeCell ref="I61:Y61"/>
    <mergeCell ref="Z61:AF61"/>
    <mergeCell ref="AG61:AI61"/>
    <mergeCell ref="AJ61:AL61"/>
    <mergeCell ref="AM61:AN61"/>
    <mergeCell ref="AO61:AP61"/>
    <mergeCell ref="AQ61:AR61"/>
    <mergeCell ref="AS61:AT61"/>
    <mergeCell ref="BE60:BF60"/>
    <mergeCell ref="BG60:BH60"/>
    <mergeCell ref="BI60:BJ60"/>
    <mergeCell ref="BK60:BL60"/>
    <mergeCell ref="BM60:BN60"/>
    <mergeCell ref="BO60:BP60"/>
    <mergeCell ref="AS60:AT60"/>
    <mergeCell ref="AU60:AV60"/>
    <mergeCell ref="AW60:AX60"/>
    <mergeCell ref="AY60:AZ60"/>
    <mergeCell ref="BA60:BB60"/>
    <mergeCell ref="BC60:BD60"/>
    <mergeCell ref="BO59:BP59"/>
    <mergeCell ref="BQ59:BR59"/>
    <mergeCell ref="G60:H60"/>
    <mergeCell ref="I60:Y60"/>
    <mergeCell ref="Z60:AF60"/>
    <mergeCell ref="AG60:AI60"/>
    <mergeCell ref="AJ60:AL60"/>
    <mergeCell ref="AM60:AN60"/>
    <mergeCell ref="AO60:AP60"/>
    <mergeCell ref="AQ60:AR60"/>
    <mergeCell ref="BC59:BD59"/>
    <mergeCell ref="BE59:BF59"/>
    <mergeCell ref="BG59:BH59"/>
    <mergeCell ref="BI59:BJ59"/>
    <mergeCell ref="BK59:BL59"/>
    <mergeCell ref="BM59:BN59"/>
    <mergeCell ref="AQ59:AR59"/>
    <mergeCell ref="AS59:AT59"/>
    <mergeCell ref="AU59:AV59"/>
    <mergeCell ref="AW59:AX59"/>
    <mergeCell ref="AY59:AZ59"/>
    <mergeCell ref="BA59:BB59"/>
    <mergeCell ref="BQ58:BR58"/>
    <mergeCell ref="C59:C78"/>
    <mergeCell ref="D59:D78"/>
    <mergeCell ref="G59:H59"/>
    <mergeCell ref="I59:Y59"/>
    <mergeCell ref="Z59:AF59"/>
    <mergeCell ref="AG59:AI59"/>
    <mergeCell ref="AJ59:AL59"/>
    <mergeCell ref="AM59:AN59"/>
    <mergeCell ref="AO59:AP59"/>
    <mergeCell ref="BE58:BF58"/>
    <mergeCell ref="BG58:BH58"/>
    <mergeCell ref="BI58:BJ58"/>
    <mergeCell ref="BK58:BL58"/>
    <mergeCell ref="BM58:BN58"/>
    <mergeCell ref="BO58:BP58"/>
    <mergeCell ref="AS58:AT58"/>
    <mergeCell ref="AU58:AV58"/>
    <mergeCell ref="AW58:AX58"/>
    <mergeCell ref="AY58:AZ58"/>
    <mergeCell ref="BA58:BB58"/>
    <mergeCell ref="BC58:BD58"/>
    <mergeCell ref="BK57:BL57"/>
    <mergeCell ref="BM57:BN57"/>
    <mergeCell ref="BO57:BP57"/>
    <mergeCell ref="BQ57:BR57"/>
    <mergeCell ref="Z58:AF58"/>
    <mergeCell ref="AG58:AI58"/>
    <mergeCell ref="AJ58:AL58"/>
    <mergeCell ref="AM58:AN58"/>
    <mergeCell ref="AO58:AP58"/>
    <mergeCell ref="AQ58:AR58"/>
    <mergeCell ref="AY57:AZ57"/>
    <mergeCell ref="BA57:BB57"/>
    <mergeCell ref="BC57:BD57"/>
    <mergeCell ref="BE57:BF57"/>
    <mergeCell ref="BG57:BH57"/>
    <mergeCell ref="BI57:BJ57"/>
    <mergeCell ref="AM57:AN57"/>
    <mergeCell ref="AO57:AP57"/>
    <mergeCell ref="AQ57:AR57"/>
    <mergeCell ref="AS57:AT57"/>
    <mergeCell ref="AU57:AV57"/>
    <mergeCell ref="AW57:AX57"/>
    <mergeCell ref="AU56:AX56"/>
    <mergeCell ref="AY56:BB56"/>
    <mergeCell ref="BC56:BF56"/>
    <mergeCell ref="BG56:BJ56"/>
    <mergeCell ref="BK56:BN56"/>
    <mergeCell ref="BO56:BR56"/>
    <mergeCell ref="AU54:AZ54"/>
    <mergeCell ref="BA54:BC54"/>
    <mergeCell ref="BD54:BO54"/>
    <mergeCell ref="BP54:BR54"/>
    <mergeCell ref="G56:I58"/>
    <mergeCell ref="J56:Y58"/>
    <mergeCell ref="Z56:AI57"/>
    <mergeCell ref="AJ56:AL57"/>
    <mergeCell ref="AM56:AP56"/>
    <mergeCell ref="AQ56:AT56"/>
    <mergeCell ref="BK48:BR48"/>
    <mergeCell ref="G50:N50"/>
    <mergeCell ref="O49:P49"/>
    <mergeCell ref="Q49:W49"/>
    <mergeCell ref="G54:I54"/>
    <mergeCell ref="J54:AB54"/>
    <mergeCell ref="AC54:AE54"/>
    <mergeCell ref="AF54:AI54"/>
    <mergeCell ref="AJ54:AL54"/>
    <mergeCell ref="AM54:AT54"/>
    <mergeCell ref="O50:W50"/>
    <mergeCell ref="G48:AA48"/>
    <mergeCell ref="AT47:AU47"/>
    <mergeCell ref="AV47:BB47"/>
    <mergeCell ref="BC47:BD47"/>
    <mergeCell ref="BE47:BJ47"/>
    <mergeCell ref="G49:H49"/>
    <mergeCell ref="I49:N49"/>
    <mergeCell ref="AT48:BB48"/>
    <mergeCell ref="BC48:BJ48"/>
    <mergeCell ref="BH45:BR45"/>
    <mergeCell ref="G46:AO46"/>
    <mergeCell ref="AP46:AZ46"/>
    <mergeCell ref="BA46:BE46"/>
    <mergeCell ref="BF46:BR46"/>
    <mergeCell ref="G47:H47"/>
    <mergeCell ref="I47:AA47"/>
    <mergeCell ref="AB47:AC47"/>
    <mergeCell ref="BK47:BL47"/>
    <mergeCell ref="BM47:BR47"/>
    <mergeCell ref="I45:AO45"/>
    <mergeCell ref="AP45:AQ45"/>
    <mergeCell ref="AR45:AZ45"/>
    <mergeCell ref="BA45:BB45"/>
    <mergeCell ref="BC45:BE45"/>
    <mergeCell ref="BF45:BG45"/>
    <mergeCell ref="BL41:BM41"/>
    <mergeCell ref="BN41:BR41"/>
    <mergeCell ref="G42:Z42"/>
    <mergeCell ref="AA42:AF42"/>
    <mergeCell ref="AN42:AW42"/>
    <mergeCell ref="BF42:BK42"/>
    <mergeCell ref="AN41:AO41"/>
    <mergeCell ref="AP41:AW41"/>
    <mergeCell ref="AX41:AY41"/>
    <mergeCell ref="AZ41:BE41"/>
    <mergeCell ref="BF41:BG41"/>
    <mergeCell ref="BH41:BK41"/>
    <mergeCell ref="G41:H41"/>
    <mergeCell ref="I41:Z41"/>
    <mergeCell ref="AA41:AB41"/>
    <mergeCell ref="AC41:AF41"/>
    <mergeCell ref="AG41:AH41"/>
    <mergeCell ref="AI41:AM41"/>
    <mergeCell ref="G30:I30"/>
    <mergeCell ref="K30:BR30"/>
    <mergeCell ref="BM33:BR33"/>
    <mergeCell ref="BM34:BR34"/>
    <mergeCell ref="AM36:BN36"/>
    <mergeCell ref="AM37:BN37"/>
    <mergeCell ref="G27:I27"/>
    <mergeCell ref="K27:BR27"/>
    <mergeCell ref="G28:I28"/>
    <mergeCell ref="K28:BR28"/>
    <mergeCell ref="G29:I29"/>
    <mergeCell ref="K29:BR29"/>
    <mergeCell ref="G20:BR20"/>
    <mergeCell ref="G22:BR22"/>
    <mergeCell ref="G24:I24"/>
    <mergeCell ref="K24:BR24"/>
    <mergeCell ref="G26:I26"/>
    <mergeCell ref="K26:BR26"/>
    <mergeCell ref="G13:I13"/>
    <mergeCell ref="K13:M13"/>
    <mergeCell ref="O13:BR14"/>
    <mergeCell ref="G16:I16"/>
    <mergeCell ref="K16:M16"/>
    <mergeCell ref="O16:BR18"/>
    <mergeCell ref="V3:BC3"/>
    <mergeCell ref="V4:BC4"/>
    <mergeCell ref="V5:BC5"/>
    <mergeCell ref="G10:I10"/>
    <mergeCell ref="K10:M10"/>
    <mergeCell ref="O10:BR11"/>
    <mergeCell ref="AG42:AM42"/>
    <mergeCell ref="BL42:BR42"/>
    <mergeCell ref="AX42:BE42"/>
    <mergeCell ref="AD47:AJ47"/>
    <mergeCell ref="AB48:AJ48"/>
    <mergeCell ref="AK47:AL47"/>
    <mergeCell ref="AM47:AS47"/>
    <mergeCell ref="AK48:AS48"/>
    <mergeCell ref="G44:BR44"/>
    <mergeCell ref="G45:H45"/>
  </mergeCells>
  <conditionalFormatting sqref="AN81:BS81 AN83:BS83 AN163:BS163 AN123:BS123 AN121:BS121 AN161:BS161">
    <cfRule type="cellIs" dxfId="12" priority="3" stopIfTrue="1" operator="equal">
      <formula>AN81+AL80</formula>
    </cfRule>
  </conditionalFormatting>
  <conditionalFormatting sqref="AO139:AP158 AO99:AP118 BM139:BN158 AS139:AT158 AW139:AX158 BA139:BB158 BE139:BF158 BI139:BJ158 BQ139:BR158 BM99:BN118 AS99:AT118 AW99:AX118 BA99:BB118 BE99:BF118 BI99:BJ118 BQ99:BR118 AO59:AP78">
    <cfRule type="cellIs" dxfId="11" priority="4" stopIfTrue="1" operator="equal">
      <formula>AO59+SUM(AM$59:AN$78)</formula>
    </cfRule>
    <cfRule type="cellIs" dxfId="10" priority="5" stopIfTrue="1" operator="equal">
      <formula>0</formula>
    </cfRule>
  </conditionalFormatting>
  <conditionalFormatting sqref="BO99:BP118 BK139:BL158 AQ139:AR158 AU139:AV158 AY139:AZ158 BC139:BD158 BG139:BH158 AU99:AV118 AQ99:AR118 BO139:BP158 AY99:AZ118 BC99:BD118 BG99:BH118 BK99:BL118 AY59:AZ78 BO59:BP78 BK59:BL78 BG59:BH78 BC59:BD78 AQ59:AR78 AU59:AV78">
    <cfRule type="cellIs" dxfId="9" priority="14" stopIfTrue="1" operator="equal">
      <formula>AO59-100</formula>
    </cfRule>
  </conditionalFormatting>
  <conditionalFormatting sqref="AM99:AN118 AM139:AN158">
    <cfRule type="cellIs" dxfId="8" priority="15" stopIfTrue="1" operator="equal">
      <formula>BQ59-100</formula>
    </cfRule>
  </conditionalFormatting>
  <conditionalFormatting sqref="BP54:BR54">
    <cfRule type="cellIs" dxfId="7" priority="6" stopIfTrue="1" operator="equal">
      <formula>0</formula>
    </cfRule>
  </conditionalFormatting>
  <conditionalFormatting sqref="BD131:BR132 BD170:BR171 AJ161:AL161 AL124 AJ123:AL123 AG160:AI161 AJ121:AL121 AJ83:AL83 AG120:AI121 Z122:AF123 BD91:BR92 AJ163:AL163 AO124:AZ124 BD124:BR124 Z162:AF163 AL164 AO164:AZ164 BD164:BR164 AJ81:AL81 AG80:AI81 Z82:AF83 AO84:AZ84 BD84:BR84 AL84 G16:G17">
    <cfRule type="cellIs" dxfId="6" priority="1" stopIfTrue="1" operator="equal">
      <formula>0</formula>
    </cfRule>
  </conditionalFormatting>
  <conditionalFormatting sqref="I139:Y158 I99:Y118 I59:Y78">
    <cfRule type="cellIs" dxfId="5" priority="7" stopIfTrue="1" operator="equal">
      <formula>""</formula>
    </cfRule>
  </conditionalFormatting>
  <conditionalFormatting sqref="BD93:BR93 BD133:BR133 BD172:BR172">
    <cfRule type="cellIs" dxfId="4" priority="8" stopIfTrue="1" operator="equal">
      <formula>0</formula>
    </cfRule>
  </conditionalFormatting>
  <conditionalFormatting sqref="AL160:BQ160 AL80:BQ80 AL82:BQ82 AL120:BQ120 AL122:BQ122 AL162:BQ162">
    <cfRule type="cellIs" dxfId="3" priority="9" stopIfTrue="1" operator="equal">
      <formula>0</formula>
    </cfRule>
  </conditionalFormatting>
  <conditionalFormatting sqref="BI59:BJ78 AW59:AX78 AS59:AT78 BE59:BF78 BA59:BB78 BM59:BN78 BQ59:BR78">
    <cfRule type="cellIs" dxfId="2" priority="16" stopIfTrue="1" operator="equal">
      <formula>0</formula>
    </cfRule>
    <cfRule type="cellIs" dxfId="1" priority="17" stopIfTrue="1" operator="equal">
      <formula>100</formula>
    </cfRule>
  </conditionalFormatting>
  <conditionalFormatting sqref="AJ59:AL78">
    <cfRule type="cellIs" dxfId="0" priority="18" stopIfTrue="1" operator="equal">
      <formula>100</formula>
    </cfRule>
  </conditionalFormatting>
  <printOptions horizontalCentered="1"/>
  <pageMargins left="0.59055118110236227" right="0.78740157480314965" top="0.78740157480314965" bottom="0.19685039370078741" header="0.39370078740157483" footer="0.19685039370078741"/>
  <pageSetup paperSize="9" scale="89" fitToHeight="0" orientation="landscape" horizontalDpi="1200" verticalDpi="1200" r:id="rId1"/>
  <headerFooter alignWithMargins="0">
    <oddHeader>&amp;R AE &amp;14 130 &amp;10 019</oddHeader>
    <oddFooter>&amp;LVigência: 13/07/2020&amp;CPFUI-Proponente_AE130
&amp;A&amp;R&amp;P/&amp;N</oddFooter>
  </headerFooter>
  <rowBreaks count="1" manualBreakCount="1">
    <brk id="134" min="5" max="7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31</vt:i4>
      </vt:variant>
    </vt:vector>
  </HeadingPairs>
  <TitlesOfParts>
    <vt:vector size="33" baseType="lpstr">
      <vt:lpstr>Proposta</vt:lpstr>
      <vt:lpstr>Reprog</vt:lpstr>
      <vt:lpstr>Reprog!AImp01</vt:lpstr>
      <vt:lpstr>AImp01</vt:lpstr>
      <vt:lpstr>Reprog!AImp02</vt:lpstr>
      <vt:lpstr>AImp02</vt:lpstr>
      <vt:lpstr>Reprog!AImp03</vt:lpstr>
      <vt:lpstr>AImp03</vt:lpstr>
      <vt:lpstr>Proposta!Area_de_impressao</vt:lpstr>
      <vt:lpstr>Reprog!Area_de_impressao</vt:lpstr>
      <vt:lpstr>Reprog!crono1</vt:lpstr>
      <vt:lpstr>crono1</vt:lpstr>
      <vt:lpstr>Reprog!crono2</vt:lpstr>
      <vt:lpstr>crono2</vt:lpstr>
      <vt:lpstr>Reprog!crono3</vt:lpstr>
      <vt:lpstr>crono3</vt:lpstr>
      <vt:lpstr>Reprog!cronomes</vt:lpstr>
      <vt:lpstr>cronomes</vt:lpstr>
      <vt:lpstr>Elmto001</vt:lpstr>
      <vt:lpstr>Reprog!grp01</vt:lpstr>
      <vt:lpstr>grp01</vt:lpstr>
      <vt:lpstr>Reprog!grp02</vt:lpstr>
      <vt:lpstr>grp02</vt:lpstr>
      <vt:lpstr>Reprog!grp03</vt:lpstr>
      <vt:lpstr>grp03</vt:lpstr>
      <vt:lpstr>Reprog!grp04</vt:lpstr>
      <vt:lpstr>grp04</vt:lpstr>
      <vt:lpstr>Reprog!grpT</vt:lpstr>
      <vt:lpstr>grpT</vt:lpstr>
      <vt:lpstr>Reprog!parpre</vt:lpstr>
      <vt:lpstr>parpre</vt:lpstr>
      <vt:lpstr>Reprog!totacum</vt:lpstr>
      <vt:lpstr>totacum</vt:lpstr>
    </vt:vector>
  </TitlesOfParts>
  <Company>Caixa Econômica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c069326</dc:creator>
  <cp:lastModifiedBy>Felipe Gandra</cp:lastModifiedBy>
  <cp:lastPrinted>2021-06-11T20:17:49Z</cp:lastPrinted>
  <dcterms:created xsi:type="dcterms:W3CDTF">2013-06-21T15:03:04Z</dcterms:created>
  <dcterms:modified xsi:type="dcterms:W3CDTF">2021-06-19T18:27:45Z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1a47ad8-907a-4afd-bc2a-6b2ee4f96f0c_Enabled">
    <vt:lpwstr>True</vt:lpwstr>
  </property>
  <property fmtid="{D5CDD505-2E9C-101B-9397-08002B2CF9AE}" pid="3" name="MSIP_Label_f1a47ad8-907a-4afd-bc2a-6b2ee4f96f0c_SiteId">
    <vt:lpwstr>ab9bba98-684a-43fb-add8-9c2bebede229</vt:lpwstr>
  </property>
  <property fmtid="{D5CDD505-2E9C-101B-9397-08002B2CF9AE}" pid="4" name="MSIP_Label_f1a47ad8-907a-4afd-bc2a-6b2ee4f96f0c_Owner">
    <vt:lpwstr>c069326@corp.caixa.gov.br</vt:lpwstr>
  </property>
  <property fmtid="{D5CDD505-2E9C-101B-9397-08002B2CF9AE}" pid="5" name="MSIP_Label_f1a47ad8-907a-4afd-bc2a-6b2ee4f96f0c_SetDate">
    <vt:lpwstr>2020-07-13T19:54:35.8123648Z</vt:lpwstr>
  </property>
  <property fmtid="{D5CDD505-2E9C-101B-9397-08002B2CF9AE}" pid="6" name="MSIP_Label_f1a47ad8-907a-4afd-bc2a-6b2ee4f96f0c_Name">
    <vt:lpwstr>#EXTERNO.CONFIDENCIAL</vt:lpwstr>
  </property>
  <property fmtid="{D5CDD505-2E9C-101B-9397-08002B2CF9AE}" pid="7" name="MSIP_Label_f1a47ad8-907a-4afd-bc2a-6b2ee4f96f0c_Application">
    <vt:lpwstr>Microsoft Azure Information Protection</vt:lpwstr>
  </property>
  <property fmtid="{D5CDD505-2E9C-101B-9397-08002B2CF9AE}" pid="8" name="MSIP_Label_f1a47ad8-907a-4afd-bc2a-6b2ee4f96f0c_ActionId">
    <vt:lpwstr>1bd364cf-a68f-4c66-8936-8344d82ff6a4</vt:lpwstr>
  </property>
  <property fmtid="{D5CDD505-2E9C-101B-9397-08002B2CF9AE}" pid="9" name="MSIP_Label_f1a47ad8-907a-4afd-bc2a-6b2ee4f96f0c_Extended_MSFT_Method">
    <vt:lpwstr>Manual</vt:lpwstr>
  </property>
  <property fmtid="{D5CDD505-2E9C-101B-9397-08002B2CF9AE}" pid="10" name="Sensitivity">
    <vt:lpwstr>#EXTERNO.CONFIDENCIAL</vt:lpwstr>
  </property>
</Properties>
</file>