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elipe Gandra\Documents\"/>
    </mc:Choice>
  </mc:AlternateContent>
  <bookViews>
    <workbookView xWindow="32760" yWindow="32760" windowWidth="15345" windowHeight="4290"/>
  </bookViews>
  <sheets>
    <sheet name="Proposta" sheetId="10" r:id="rId1"/>
  </sheets>
  <definedNames>
    <definedName name="AImp01">Proposta!$F$32:$BS$324</definedName>
    <definedName name="AImp02">Proposta!$F$32:$BS$364</definedName>
    <definedName name="AImp03">Proposta!$F$32:$BS$403</definedName>
    <definedName name="_xlnm.Print_Area" localSheetId="0">Proposta!$F$32:$BS$324</definedName>
    <definedName name="crono1">Proposta!$AM$289:$BR$308</definedName>
    <definedName name="crono2">Proposta!$AM$329:$BR$348</definedName>
    <definedName name="crono3">Proposta!$AM$369:$BR$388</definedName>
    <definedName name="cronomes">Proposta!$AC$284</definedName>
    <definedName name="Elmto001">Proposta!$CF$303:$CH$306</definedName>
    <definedName name="_grp01">Proposta!$315:$324</definedName>
    <definedName name="_grp02">Proposta!$355:$364</definedName>
    <definedName name="_grp03">Proposta!$325:$403</definedName>
    <definedName name="_grp04">Proposta!$365:$403</definedName>
    <definedName name="grpT">Proposta!$315:$403</definedName>
    <definedName name="parpre">Proposta!$BP$284</definedName>
    <definedName name="totacum">Proposta!$AJ$311</definedName>
  </definedNames>
  <calcPr calcId="162913" calcMode="manual" fullCalcOnLoad="1"/>
</workbook>
</file>

<file path=xl/calcChain.xml><?xml version="1.0" encoding="utf-8"?>
<calcChain xmlns="http://schemas.openxmlformats.org/spreadsheetml/2006/main">
  <c r="O108" i="10" l="1"/>
  <c r="D316" i="10"/>
  <c r="D356" i="10"/>
  <c r="D395" i="10"/>
  <c r="C3" i="10"/>
  <c r="C5" i="10"/>
  <c r="C46" i="10"/>
  <c r="C48" i="10"/>
  <c r="BO389" i="10"/>
  <c r="BK389" i="10"/>
  <c r="BG389" i="10"/>
  <c r="BC389" i="10"/>
  <c r="AY389" i="10"/>
  <c r="AU389" i="10"/>
  <c r="AQ389" i="10"/>
  <c r="AM389" i="10"/>
  <c r="BU389" i="10"/>
  <c r="BO309" i="10"/>
  <c r="BK309" i="10"/>
  <c r="BG309" i="10"/>
  <c r="BC309" i="10"/>
  <c r="AY309" i="10"/>
  <c r="AU309" i="10"/>
  <c r="AQ309" i="10"/>
  <c r="AM309" i="10"/>
  <c r="BO349" i="10"/>
  <c r="BK349" i="10"/>
  <c r="BG349" i="10"/>
  <c r="BC349" i="10"/>
  <c r="AY349" i="10"/>
  <c r="AU349" i="10"/>
  <c r="AQ349" i="10"/>
  <c r="BU349" i="10"/>
  <c r="AM34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K116" i="10"/>
  <c r="Z289" i="10"/>
  <c r="AK119" i="10"/>
  <c r="AK120" i="10"/>
  <c r="AK121" i="10"/>
  <c r="AK122" i="10"/>
  <c r="AK123" i="10"/>
  <c r="AK118" i="10"/>
  <c r="AK124" i="10"/>
  <c r="AK125" i="10"/>
  <c r="AK126" i="10"/>
  <c r="AK127" i="10"/>
  <c r="AK128" i="10"/>
  <c r="AK129" i="10"/>
  <c r="AK131" i="10"/>
  <c r="AK132" i="10"/>
  <c r="AK133" i="10"/>
  <c r="AK134" i="10"/>
  <c r="AK135" i="10"/>
  <c r="AK136" i="10"/>
  <c r="AK138" i="10"/>
  <c r="AK139" i="10"/>
  <c r="AK140" i="10"/>
  <c r="AK141" i="10"/>
  <c r="AK142" i="10"/>
  <c r="AK143" i="10"/>
  <c r="AK144" i="10"/>
  <c r="AK145" i="10"/>
  <c r="AK147" i="10"/>
  <c r="AK148" i="10"/>
  <c r="AK149" i="10"/>
  <c r="AK150" i="10"/>
  <c r="AK151" i="10"/>
  <c r="AK152" i="10"/>
  <c r="AK153" i="10"/>
  <c r="AK154" i="10"/>
  <c r="AK155" i="10"/>
  <c r="AK157" i="10"/>
  <c r="AK158" i="10"/>
  <c r="AK159" i="10"/>
  <c r="AK160" i="10"/>
  <c r="AK161" i="10"/>
  <c r="AK162" i="10"/>
  <c r="AK163" i="10"/>
  <c r="AK164" i="10"/>
  <c r="AK166" i="10"/>
  <c r="AK167" i="10"/>
  <c r="AK168" i="10"/>
  <c r="AK169" i="10"/>
  <c r="AK170" i="10"/>
  <c r="AK171" i="10"/>
  <c r="AK173" i="10"/>
  <c r="AK174" i="10"/>
  <c r="AK175" i="10"/>
  <c r="AK176" i="10"/>
  <c r="AK177" i="10"/>
  <c r="AK178" i="10"/>
  <c r="AK180" i="10"/>
  <c r="AK181" i="10"/>
  <c r="AK182" i="10"/>
  <c r="AK183" i="10"/>
  <c r="AK184" i="10"/>
  <c r="AK185" i="10"/>
  <c r="AK186" i="10"/>
  <c r="AK187" i="10"/>
  <c r="AK188" i="10"/>
  <c r="AK189" i="10"/>
  <c r="AK191" i="10"/>
  <c r="AK192" i="10"/>
  <c r="AK193" i="10"/>
  <c r="AK194" i="10"/>
  <c r="AK195" i="10"/>
  <c r="AK196" i="10"/>
  <c r="AK198" i="10"/>
  <c r="AK199" i="10"/>
  <c r="AK200" i="10"/>
  <c r="AK201" i="10"/>
  <c r="AK202" i="10"/>
  <c r="AK203" i="10"/>
  <c r="AK204" i="10"/>
  <c r="AK205" i="10"/>
  <c r="AK206" i="10"/>
  <c r="AK208" i="10"/>
  <c r="AK209" i="10"/>
  <c r="AK210" i="10"/>
  <c r="AK211" i="10"/>
  <c r="AK212" i="10"/>
  <c r="AK213" i="10"/>
  <c r="AK214" i="10"/>
  <c r="AK215" i="10"/>
  <c r="AK216" i="10"/>
  <c r="AK218" i="10"/>
  <c r="AK219" i="10"/>
  <c r="AK220" i="10"/>
  <c r="AK221" i="10"/>
  <c r="AK222" i="10"/>
  <c r="AK223" i="10"/>
  <c r="AK224" i="10"/>
  <c r="AK225" i="10"/>
  <c r="AK226" i="10"/>
  <c r="AK227" i="10"/>
  <c r="AK229" i="10"/>
  <c r="AK230" i="10"/>
  <c r="AK231" i="10"/>
  <c r="AK232" i="10"/>
  <c r="AK228" i="10"/>
  <c r="Z382" i="10"/>
  <c r="AK233" i="10"/>
  <c r="AK235" i="10"/>
  <c r="AK236" i="10"/>
  <c r="AK234" i="10"/>
  <c r="AR237" i="10"/>
  <c r="AK237" i="10"/>
  <c r="AK238" i="10"/>
  <c r="AK239" i="10"/>
  <c r="AK240" i="10"/>
  <c r="AK241" i="10"/>
  <c r="AK242" i="10"/>
  <c r="AK243" i="10"/>
  <c r="AK244" i="10"/>
  <c r="AK246" i="10"/>
  <c r="AK247" i="10"/>
  <c r="AK248" i="10"/>
  <c r="AK249" i="10"/>
  <c r="AK250" i="10"/>
  <c r="AK251" i="10"/>
  <c r="AK245" i="10"/>
  <c r="AR252" i="10"/>
  <c r="AK252" i="10"/>
  <c r="AK253" i="10"/>
  <c r="AK255" i="10"/>
  <c r="AK256" i="10"/>
  <c r="AK257" i="10"/>
  <c r="AK258" i="10"/>
  <c r="AK259" i="10"/>
  <c r="AK260" i="10"/>
  <c r="AK261" i="10"/>
  <c r="AK263" i="10"/>
  <c r="AK264" i="10"/>
  <c r="AK265" i="10"/>
  <c r="AK266" i="10"/>
  <c r="AK267" i="10"/>
  <c r="AK268" i="10"/>
  <c r="AK269" i="10"/>
  <c r="AK270" i="10"/>
  <c r="AK272" i="10"/>
  <c r="AR272" i="10"/>
  <c r="AK271" i="10"/>
  <c r="Z387" i="10"/>
  <c r="AK274" i="10"/>
  <c r="AK273" i="10"/>
  <c r="Z348" i="10"/>
  <c r="AK275" i="10"/>
  <c r="AK276" i="10"/>
  <c r="A108" i="10"/>
  <c r="A106" i="10"/>
  <c r="BD323" i="10"/>
  <c r="BD363" i="10"/>
  <c r="BD402" i="10"/>
  <c r="BD322" i="10"/>
  <c r="BD362" i="10"/>
  <c r="BD401" i="10"/>
  <c r="BD321" i="10"/>
  <c r="BD400" i="10"/>
  <c r="A1" i="10"/>
  <c r="B1" i="10"/>
  <c r="BM62" i="10"/>
  <c r="BP284" i="10"/>
  <c r="AQ286" i="10"/>
  <c r="AU286" i="10"/>
  <c r="AY286" i="10"/>
  <c r="BC286" i="10"/>
  <c r="BG286" i="10"/>
  <c r="BK286" i="10"/>
  <c r="BO286" i="10"/>
  <c r="AM326" i="10"/>
  <c r="AQ326" i="10"/>
  <c r="AU326" i="10"/>
  <c r="AY326" i="10"/>
  <c r="BC326" i="10"/>
  <c r="BG326" i="10"/>
  <c r="BK326" i="10"/>
  <c r="BO326" i="10"/>
  <c r="AM366" i="10"/>
  <c r="AQ366" i="10"/>
  <c r="AU366" i="10"/>
  <c r="AY366" i="10"/>
  <c r="BC366" i="10"/>
  <c r="BG366" i="10"/>
  <c r="BK366" i="10"/>
  <c r="BO366" i="10"/>
  <c r="AQ287" i="10"/>
  <c r="AS287" i="10"/>
  <c r="AW287" i="10"/>
  <c r="BA287" i="10"/>
  <c r="BE287" i="10"/>
  <c r="BI287" i="10"/>
  <c r="BM287" i="10"/>
  <c r="BQ287" i="10"/>
  <c r="AU287" i="10"/>
  <c r="AY287" i="10"/>
  <c r="BC287" i="10"/>
  <c r="BG287" i="10"/>
  <c r="BK287" i="10"/>
  <c r="BO287" i="10"/>
  <c r="AQ288" i="10"/>
  <c r="AU288" i="10"/>
  <c r="AY288" i="10"/>
  <c r="BC288" i="10"/>
  <c r="BG288" i="10"/>
  <c r="BK288" i="10"/>
  <c r="BO288" i="10"/>
  <c r="AS288" i="10"/>
  <c r="AW288" i="10"/>
  <c r="BA288" i="10"/>
  <c r="BE288" i="10"/>
  <c r="BI288" i="10"/>
  <c r="BM288" i="10"/>
  <c r="BQ288" i="10"/>
  <c r="AQ327" i="10"/>
  <c r="AU327" i="10"/>
  <c r="AY327" i="10"/>
  <c r="BC327" i="10"/>
  <c r="BG327" i="10"/>
  <c r="BK327" i="10"/>
  <c r="BO327" i="10"/>
  <c r="AS327" i="10"/>
  <c r="AW327" i="10"/>
  <c r="BA327" i="10"/>
  <c r="BE327" i="10"/>
  <c r="BI327" i="10"/>
  <c r="BM327" i="10"/>
  <c r="BQ327" i="10"/>
  <c r="AQ328" i="10"/>
  <c r="AU328" i="10"/>
  <c r="AY328" i="10"/>
  <c r="BC328" i="10"/>
  <c r="BG328" i="10"/>
  <c r="BK328" i="10"/>
  <c r="BO328" i="10"/>
  <c r="AS328" i="10"/>
  <c r="AW328" i="10"/>
  <c r="BA328" i="10"/>
  <c r="BE328" i="10"/>
  <c r="BI328" i="10"/>
  <c r="BM328" i="10"/>
  <c r="BQ328" i="10"/>
  <c r="AQ367" i="10"/>
  <c r="AU367" i="10"/>
  <c r="AY367" i="10"/>
  <c r="BC367" i="10"/>
  <c r="BG367" i="10"/>
  <c r="BK367" i="10"/>
  <c r="BO367" i="10"/>
  <c r="AS367" i="10"/>
  <c r="AW367" i="10"/>
  <c r="BA367" i="10"/>
  <c r="BE367" i="10"/>
  <c r="BI367" i="10"/>
  <c r="BM367" i="10"/>
  <c r="BQ367" i="10"/>
  <c r="AQ368" i="10"/>
  <c r="AU368" i="10"/>
  <c r="AY368" i="10"/>
  <c r="BC368" i="10"/>
  <c r="BG368" i="10"/>
  <c r="BK368" i="10"/>
  <c r="BO368" i="10"/>
  <c r="AS368" i="10"/>
  <c r="AW368" i="10"/>
  <c r="BA368" i="10"/>
  <c r="BE368" i="10"/>
  <c r="BI368" i="10"/>
  <c r="BM368" i="10"/>
  <c r="BQ368" i="10"/>
  <c r="BD361" i="10"/>
  <c r="AR274" i="10"/>
  <c r="AR275" i="10"/>
  <c r="AR243" i="10"/>
  <c r="Z343" i="10"/>
  <c r="AR241" i="10"/>
  <c r="AR238" i="10"/>
  <c r="AK207" i="10"/>
  <c r="AR250" i="10"/>
  <c r="AK172" i="10"/>
  <c r="Z388" i="10"/>
  <c r="Z308" i="10"/>
  <c r="AK262" i="10"/>
  <c r="AR269" i="10"/>
  <c r="C50" i="10"/>
  <c r="C54" i="10"/>
  <c r="C59" i="10"/>
  <c r="C62" i="10"/>
  <c r="C66" i="10"/>
  <c r="C67" i="10"/>
  <c r="C72" i="10"/>
  <c r="C87" i="10"/>
  <c r="C94" i="10"/>
  <c r="C100" i="10"/>
  <c r="C103" i="10"/>
  <c r="C106" i="10"/>
  <c r="C107" i="10"/>
  <c r="C108" i="10"/>
  <c r="C116" i="10"/>
  <c r="C118" i="10"/>
  <c r="C130" i="10"/>
  <c r="C137" i="10"/>
  <c r="C146" i="10"/>
  <c r="C156" i="10"/>
  <c r="C165" i="10"/>
  <c r="C172" i="10"/>
  <c r="C179" i="10"/>
  <c r="C190" i="10"/>
  <c r="C197" i="10"/>
  <c r="C207" i="10"/>
  <c r="C217" i="10"/>
  <c r="C228" i="10"/>
  <c r="C234" i="10"/>
  <c r="C245" i="10"/>
  <c r="C254" i="10"/>
  <c r="C262" i="10"/>
  <c r="C271" i="10"/>
  <c r="C273" i="10"/>
  <c r="C284" i="10"/>
  <c r="C311" i="10"/>
  <c r="C312" i="10"/>
  <c r="C351" i="10"/>
  <c r="C352" i="10"/>
  <c r="C391" i="10"/>
  <c r="C392" i="10"/>
  <c r="B3" i="10"/>
  <c r="D3" i="10"/>
  <c r="Z383" i="10"/>
  <c r="AR239" i="10"/>
  <c r="AR236" i="10"/>
  <c r="Z303" i="10"/>
  <c r="AR240" i="10"/>
  <c r="AR244" i="10"/>
  <c r="AR242" i="10"/>
  <c r="AR235" i="10"/>
  <c r="AR232" i="10"/>
  <c r="Z302" i="10"/>
  <c r="AR229" i="10"/>
  <c r="AR123" i="10"/>
  <c r="AR127" i="10"/>
  <c r="AR265" i="10"/>
  <c r="AR176" i="10"/>
  <c r="AR177" i="10"/>
  <c r="AR173" i="10"/>
  <c r="BU309" i="10"/>
  <c r="Z340" i="10"/>
  <c r="Z380" i="10"/>
  <c r="AR212" i="10"/>
  <c r="AR213" i="10"/>
  <c r="AR210" i="10"/>
  <c r="Z347" i="10"/>
  <c r="AR117" i="10"/>
  <c r="Z307" i="10"/>
  <c r="Z329" i="10"/>
  <c r="Z369" i="10"/>
  <c r="BU284" i="10"/>
  <c r="AS300" i="10"/>
  <c r="AS304" i="10"/>
  <c r="AW304" i="10"/>
  <c r="BA304" i="10"/>
  <c r="BE304" i="10"/>
  <c r="BI304" i="10"/>
  <c r="BM304" i="10"/>
  <c r="BQ304" i="10"/>
  <c r="AS295" i="10"/>
  <c r="AS308" i="10"/>
  <c r="AW308" i="10"/>
  <c r="BA308" i="10"/>
  <c r="BE308" i="10"/>
  <c r="BI308" i="10"/>
  <c r="BM308" i="10"/>
  <c r="BQ308" i="10"/>
  <c r="AS298" i="10"/>
  <c r="AW298" i="10"/>
  <c r="BA298" i="10"/>
  <c r="BE298" i="10"/>
  <c r="BI298" i="10"/>
  <c r="BM298" i="10"/>
  <c r="BQ298" i="10"/>
  <c r="AW300" i="10"/>
  <c r="BA300" i="10"/>
  <c r="BE300" i="10"/>
  <c r="BI300" i="10"/>
  <c r="BM300" i="10"/>
  <c r="BQ300" i="10"/>
  <c r="AW295" i="10"/>
  <c r="BA295" i="10"/>
  <c r="BE295" i="10"/>
  <c r="BI295" i="10"/>
  <c r="BM295" i="10"/>
  <c r="BQ295" i="10"/>
  <c r="AS299" i="10"/>
  <c r="AS293" i="10"/>
  <c r="AW299" i="10"/>
  <c r="AS294" i="10"/>
  <c r="AW293" i="10"/>
  <c r="BA293" i="10"/>
  <c r="BE293" i="10"/>
  <c r="BI293" i="10"/>
  <c r="BM293" i="10"/>
  <c r="BQ293" i="10"/>
  <c r="BA299" i="10"/>
  <c r="BE299" i="10"/>
  <c r="BI299" i="10"/>
  <c r="BM299" i="10"/>
  <c r="BQ299" i="10"/>
  <c r="AS301" i="10"/>
  <c r="AS305" i="10"/>
  <c r="AS289" i="10"/>
  <c r="AW294" i="10"/>
  <c r="AS290" i="10"/>
  <c r="AW290" i="10"/>
  <c r="BA290" i="10"/>
  <c r="BE290" i="10"/>
  <c r="BI290" i="10"/>
  <c r="BM290" i="10"/>
  <c r="BQ290" i="10"/>
  <c r="AS307" i="10"/>
  <c r="AW301" i="10"/>
  <c r="AW305" i="10"/>
  <c r="BA305" i="10"/>
  <c r="BE305" i="10"/>
  <c r="BI305" i="10"/>
  <c r="BM305" i="10"/>
  <c r="BQ305" i="10"/>
  <c r="AW289" i="10"/>
  <c r="BA294" i="10"/>
  <c r="AS297" i="10"/>
  <c r="AS302" i="10"/>
  <c r="AS303" i="10"/>
  <c r="AW303" i="10"/>
  <c r="BA303" i="10"/>
  <c r="BE303" i="10"/>
  <c r="BI303" i="10"/>
  <c r="BM303" i="10"/>
  <c r="BQ303" i="10"/>
  <c r="AS291" i="10"/>
  <c r="AW307" i="10"/>
  <c r="BA307" i="10"/>
  <c r="BE307" i="10"/>
  <c r="BI307" i="10"/>
  <c r="BM307" i="10"/>
  <c r="BQ307" i="10"/>
  <c r="BA301" i="10"/>
  <c r="BE301" i="10"/>
  <c r="BI301" i="10"/>
  <c r="BM301" i="10"/>
  <c r="BQ301" i="10"/>
  <c r="BE294" i="10"/>
  <c r="AS292" i="10"/>
  <c r="AW292" i="10"/>
  <c r="BA292" i="10"/>
  <c r="BE292" i="10"/>
  <c r="BI292" i="10"/>
  <c r="BM292" i="10"/>
  <c r="BQ292" i="10"/>
  <c r="AS296" i="10"/>
  <c r="AW296" i="10"/>
  <c r="BA296" i="10"/>
  <c r="BE296" i="10"/>
  <c r="BI296" i="10"/>
  <c r="BM296" i="10"/>
  <c r="BQ296" i="10"/>
  <c r="AW297" i="10"/>
  <c r="BA297" i="10"/>
  <c r="BE297" i="10"/>
  <c r="BI297" i="10"/>
  <c r="BM297" i="10"/>
  <c r="BQ297" i="10"/>
  <c r="AW302" i="10"/>
  <c r="BA302" i="10"/>
  <c r="BE302" i="10"/>
  <c r="BI302" i="10"/>
  <c r="BM302" i="10"/>
  <c r="BQ302" i="10"/>
  <c r="AW291" i="10"/>
  <c r="BA291" i="10"/>
  <c r="BE291" i="10"/>
  <c r="BI291" i="10"/>
  <c r="BM291" i="10"/>
  <c r="BQ291" i="10"/>
  <c r="BI294" i="10"/>
  <c r="BM294" i="10"/>
  <c r="BQ294" i="10"/>
  <c r="AS306" i="10"/>
  <c r="AW306" i="10"/>
  <c r="BA306" i="10"/>
  <c r="BE306" i="10"/>
  <c r="BI306" i="10"/>
  <c r="BM306" i="10"/>
  <c r="BQ306" i="10"/>
  <c r="AO343" i="10"/>
  <c r="AS343" i="10"/>
  <c r="AW343" i="10"/>
  <c r="BA343" i="10"/>
  <c r="BE343" i="10"/>
  <c r="BI343" i="10"/>
  <c r="BM343" i="10"/>
  <c r="BQ343" i="10"/>
  <c r="AJ343" i="10"/>
  <c r="AJ336" i="10"/>
  <c r="AO336" i="10"/>
  <c r="AS336" i="10"/>
  <c r="AW336" i="10"/>
  <c r="BA336" i="10"/>
  <c r="BE336" i="10"/>
  <c r="BI336" i="10"/>
  <c r="BM336" i="10"/>
  <c r="BQ336" i="10"/>
  <c r="AO332" i="10"/>
  <c r="AS332" i="10"/>
  <c r="AW332" i="10"/>
  <c r="BA332" i="10"/>
  <c r="BE332" i="10"/>
  <c r="BI332" i="10"/>
  <c r="BM332" i="10"/>
  <c r="BQ332" i="10"/>
  <c r="AJ332" i="10"/>
  <c r="AJ335" i="10"/>
  <c r="AO335" i="10"/>
  <c r="AS335" i="10"/>
  <c r="AW335" i="10"/>
  <c r="BA335" i="10"/>
  <c r="BE335" i="10"/>
  <c r="BI335" i="10"/>
  <c r="BM335" i="10"/>
  <c r="BQ335" i="10"/>
  <c r="AO340" i="10"/>
  <c r="AS340" i="10"/>
  <c r="AW340" i="10"/>
  <c r="BA340" i="10"/>
  <c r="BE340" i="10"/>
  <c r="BI340" i="10"/>
  <c r="BM340" i="10"/>
  <c r="BQ340" i="10"/>
  <c r="AJ340" i="10"/>
  <c r="AO346" i="10"/>
  <c r="AS346" i="10"/>
  <c r="AW346" i="10"/>
  <c r="BA346" i="10"/>
  <c r="BE346" i="10"/>
  <c r="BI346" i="10"/>
  <c r="BM346" i="10"/>
  <c r="BQ346" i="10"/>
  <c r="AJ346" i="10"/>
  <c r="AJ345" i="10"/>
  <c r="AO345" i="10"/>
  <c r="AS345" i="10"/>
  <c r="AW345" i="10"/>
  <c r="BA345" i="10"/>
  <c r="BE345" i="10"/>
  <c r="BI345" i="10"/>
  <c r="BM345" i="10"/>
  <c r="BQ345" i="10"/>
  <c r="AJ339" i="10"/>
  <c r="AO339" i="10"/>
  <c r="AS339" i="10"/>
  <c r="AW339" i="10"/>
  <c r="BA339" i="10"/>
  <c r="BE339" i="10"/>
  <c r="BI339" i="10"/>
  <c r="BM339" i="10"/>
  <c r="BQ339" i="10"/>
  <c r="AO338" i="10"/>
  <c r="AS338" i="10"/>
  <c r="AW338" i="10"/>
  <c r="BA338" i="10"/>
  <c r="BE338" i="10"/>
  <c r="BI338" i="10"/>
  <c r="BM338" i="10"/>
  <c r="BQ338" i="10"/>
  <c r="AJ338" i="10"/>
  <c r="AJ334" i="10"/>
  <c r="AO334" i="10"/>
  <c r="AS334" i="10"/>
  <c r="AW334" i="10"/>
  <c r="BA334" i="10"/>
  <c r="BE334" i="10"/>
  <c r="BI334" i="10"/>
  <c r="BM334" i="10"/>
  <c r="BQ334" i="10"/>
  <c r="AJ347" i="10"/>
  <c r="AO347" i="10"/>
  <c r="AS347" i="10"/>
  <c r="AW347" i="10"/>
  <c r="BA347" i="10"/>
  <c r="BE347" i="10"/>
  <c r="BI347" i="10"/>
  <c r="BM347" i="10"/>
  <c r="BQ347" i="10"/>
  <c r="AJ348" i="10"/>
  <c r="AO348" i="10"/>
  <c r="AS348" i="10"/>
  <c r="AW348" i="10"/>
  <c r="BA348" i="10"/>
  <c r="BE348" i="10"/>
  <c r="BI348" i="10"/>
  <c r="BM348" i="10"/>
  <c r="BQ348" i="10"/>
  <c r="AO341" i="10"/>
  <c r="AS341" i="10"/>
  <c r="AW341" i="10"/>
  <c r="BA341" i="10"/>
  <c r="BE341" i="10"/>
  <c r="BI341" i="10"/>
  <c r="BM341" i="10"/>
  <c r="BQ341" i="10"/>
  <c r="AJ341" i="10"/>
  <c r="AO333" i="10"/>
  <c r="AS333" i="10"/>
  <c r="AW333" i="10"/>
  <c r="BA333" i="10"/>
  <c r="BE333" i="10"/>
  <c r="BI333" i="10"/>
  <c r="BM333" i="10"/>
  <c r="BQ333" i="10"/>
  <c r="AJ333" i="10"/>
  <c r="AJ331" i="10"/>
  <c r="AO331" i="10"/>
  <c r="AS331" i="10"/>
  <c r="AW331" i="10"/>
  <c r="BA331" i="10"/>
  <c r="BE331" i="10"/>
  <c r="BI331" i="10"/>
  <c r="BM331" i="10"/>
  <c r="BQ331" i="10"/>
  <c r="AJ342" i="10"/>
  <c r="AO342" i="10"/>
  <c r="AS342" i="10"/>
  <c r="AW342" i="10"/>
  <c r="BA342" i="10"/>
  <c r="BE342" i="10"/>
  <c r="BI342" i="10"/>
  <c r="BM342" i="10"/>
  <c r="BQ342" i="10"/>
  <c r="AO330" i="10"/>
  <c r="AS330" i="10"/>
  <c r="AW330" i="10"/>
  <c r="BA330" i="10"/>
  <c r="BE330" i="10"/>
  <c r="BI330" i="10"/>
  <c r="BM330" i="10"/>
  <c r="BQ330" i="10"/>
  <c r="AJ330" i="10"/>
  <c r="AO344" i="10"/>
  <c r="AS344" i="10"/>
  <c r="AW344" i="10"/>
  <c r="BA344" i="10"/>
  <c r="BE344" i="10"/>
  <c r="BI344" i="10"/>
  <c r="BM344" i="10"/>
  <c r="BQ344" i="10"/>
  <c r="AJ344" i="10"/>
  <c r="AO337" i="10"/>
  <c r="AS337" i="10"/>
  <c r="AW337" i="10"/>
  <c r="BA337" i="10"/>
  <c r="BE337" i="10"/>
  <c r="BI337" i="10"/>
  <c r="BM337" i="10"/>
  <c r="BQ337" i="10"/>
  <c r="AJ337" i="10"/>
  <c r="BA289" i="10"/>
  <c r="AO379" i="10"/>
  <c r="AS379" i="10"/>
  <c r="AW379" i="10"/>
  <c r="BA379" i="10"/>
  <c r="BE379" i="10"/>
  <c r="BI379" i="10"/>
  <c r="BM379" i="10"/>
  <c r="BQ379" i="10"/>
  <c r="AJ379" i="10"/>
  <c r="AJ375" i="10"/>
  <c r="AO375" i="10"/>
  <c r="AS375" i="10"/>
  <c r="AW375" i="10"/>
  <c r="BA375" i="10"/>
  <c r="BE375" i="10"/>
  <c r="BI375" i="10"/>
  <c r="BM375" i="10"/>
  <c r="BQ375" i="10"/>
  <c r="AJ388" i="10"/>
  <c r="AO388" i="10"/>
  <c r="AS388" i="10"/>
  <c r="AW388" i="10"/>
  <c r="BA388" i="10"/>
  <c r="BE388" i="10"/>
  <c r="BI388" i="10"/>
  <c r="BM388" i="10"/>
  <c r="BQ388" i="10"/>
  <c r="AJ387" i="10"/>
  <c r="AO387" i="10"/>
  <c r="AS387" i="10"/>
  <c r="AW387" i="10"/>
  <c r="BA387" i="10"/>
  <c r="BE387" i="10"/>
  <c r="BI387" i="10"/>
  <c r="BM387" i="10"/>
  <c r="BQ387" i="10"/>
  <c r="AJ385" i="10"/>
  <c r="AO385" i="10"/>
  <c r="AS385" i="10"/>
  <c r="AW385" i="10"/>
  <c r="BA385" i="10"/>
  <c r="BE385" i="10"/>
  <c r="BI385" i="10"/>
  <c r="BM385" i="10"/>
  <c r="BQ385" i="10"/>
  <c r="AJ382" i="10"/>
  <c r="AO382" i="10"/>
  <c r="AS382" i="10"/>
  <c r="AW382" i="10"/>
  <c r="BA382" i="10"/>
  <c r="BE382" i="10"/>
  <c r="BI382" i="10"/>
  <c r="BM382" i="10"/>
  <c r="BQ382" i="10"/>
  <c r="AJ371" i="10"/>
  <c r="AO371" i="10"/>
  <c r="AS371" i="10"/>
  <c r="AW371" i="10"/>
  <c r="BA371" i="10"/>
  <c r="BE371" i="10"/>
  <c r="BI371" i="10"/>
  <c r="BM371" i="10"/>
  <c r="BQ371" i="10"/>
  <c r="AO377" i="10"/>
  <c r="AS377" i="10"/>
  <c r="AW377" i="10"/>
  <c r="BA377" i="10"/>
  <c r="BE377" i="10"/>
  <c r="BI377" i="10"/>
  <c r="BM377" i="10"/>
  <c r="BQ377" i="10"/>
  <c r="AJ377" i="10"/>
  <c r="AO372" i="10"/>
  <c r="AS372" i="10"/>
  <c r="AW372" i="10"/>
  <c r="BA372" i="10"/>
  <c r="BE372" i="10"/>
  <c r="BI372" i="10"/>
  <c r="BM372" i="10"/>
  <c r="BQ372" i="10"/>
  <c r="AJ372" i="10"/>
  <c r="AO374" i="10"/>
  <c r="AS374" i="10"/>
  <c r="AW374" i="10"/>
  <c r="BA374" i="10"/>
  <c r="BE374" i="10"/>
  <c r="BI374" i="10"/>
  <c r="BM374" i="10"/>
  <c r="BQ374" i="10"/>
  <c r="AJ374" i="10"/>
  <c r="AO376" i="10"/>
  <c r="AS376" i="10"/>
  <c r="AW376" i="10"/>
  <c r="BA376" i="10"/>
  <c r="BE376" i="10"/>
  <c r="BI376" i="10"/>
  <c r="BM376" i="10"/>
  <c r="BQ376" i="10"/>
  <c r="AJ376" i="10"/>
  <c r="AJ370" i="10"/>
  <c r="AO370" i="10"/>
  <c r="AS370" i="10"/>
  <c r="AW370" i="10"/>
  <c r="BA370" i="10"/>
  <c r="BE370" i="10"/>
  <c r="BI370" i="10"/>
  <c r="BM370" i="10"/>
  <c r="BQ370" i="10"/>
  <c r="BE289" i="10"/>
  <c r="AO384" i="10"/>
  <c r="AS384" i="10"/>
  <c r="AW384" i="10"/>
  <c r="BA384" i="10"/>
  <c r="BE384" i="10"/>
  <c r="BI384" i="10"/>
  <c r="BM384" i="10"/>
  <c r="BQ384" i="10"/>
  <c r="AJ384" i="10"/>
  <c r="AJ373" i="10"/>
  <c r="AO373" i="10"/>
  <c r="AS373" i="10"/>
  <c r="AW373" i="10"/>
  <c r="BA373" i="10"/>
  <c r="BE373" i="10"/>
  <c r="BI373" i="10"/>
  <c r="BM373" i="10"/>
  <c r="BQ373" i="10"/>
  <c r="AO386" i="10"/>
  <c r="AS386" i="10"/>
  <c r="AW386" i="10"/>
  <c r="BA386" i="10"/>
  <c r="BE386" i="10"/>
  <c r="BI386" i="10"/>
  <c r="BM386" i="10"/>
  <c r="BQ386" i="10"/>
  <c r="AJ386" i="10"/>
  <c r="AJ381" i="10"/>
  <c r="AO381" i="10"/>
  <c r="AS381" i="10"/>
  <c r="AW381" i="10"/>
  <c r="BA381" i="10"/>
  <c r="BE381" i="10"/>
  <c r="BI381" i="10"/>
  <c r="BM381" i="10"/>
  <c r="BQ381" i="10"/>
  <c r="AJ378" i="10"/>
  <c r="AO378" i="10"/>
  <c r="AS378" i="10"/>
  <c r="AW378" i="10"/>
  <c r="BA378" i="10"/>
  <c r="BE378" i="10"/>
  <c r="BI378" i="10"/>
  <c r="BM378" i="10"/>
  <c r="BQ378" i="10"/>
  <c r="AO380" i="10"/>
  <c r="AS380" i="10"/>
  <c r="AW380" i="10"/>
  <c r="BA380" i="10"/>
  <c r="BE380" i="10"/>
  <c r="BI380" i="10"/>
  <c r="BM380" i="10"/>
  <c r="BQ380" i="10"/>
  <c r="AJ380" i="10"/>
  <c r="AJ383" i="10"/>
  <c r="AO383" i="10"/>
  <c r="AS383" i="10"/>
  <c r="AW383" i="10"/>
  <c r="BA383" i="10"/>
  <c r="BE383" i="10"/>
  <c r="BI383" i="10"/>
  <c r="BM383" i="10"/>
  <c r="BQ383" i="10"/>
  <c r="BI289" i="10"/>
  <c r="BM289" i="10"/>
  <c r="BQ289" i="10"/>
  <c r="AJ329" i="10"/>
  <c r="AO329" i="10"/>
  <c r="AS329" i="10"/>
  <c r="AW329" i="10"/>
  <c r="BA329" i="10"/>
  <c r="BE329" i="10"/>
  <c r="BI329" i="10"/>
  <c r="BM329" i="10"/>
  <c r="BQ329" i="10"/>
  <c r="AJ369" i="10"/>
  <c r="AO369" i="10"/>
  <c r="AS369" i="10"/>
  <c r="AW369" i="10"/>
  <c r="BA369" i="10"/>
  <c r="BE369" i="10"/>
  <c r="BI369" i="10"/>
  <c r="BM369" i="10"/>
  <c r="BQ369" i="10"/>
  <c r="Z330" i="10"/>
  <c r="AR121" i="10"/>
  <c r="AR119" i="10"/>
  <c r="AR126" i="10"/>
  <c r="Z370" i="10"/>
  <c r="AR129" i="10"/>
  <c r="AR128" i="10"/>
  <c r="AR125" i="10"/>
  <c r="AR124" i="10"/>
  <c r="AR122" i="10"/>
  <c r="Z290" i="10"/>
  <c r="AR120" i="10"/>
  <c r="AK277" i="10"/>
  <c r="AR245" i="10"/>
  <c r="AR264" i="10"/>
  <c r="AR270" i="10"/>
  <c r="AR267" i="10"/>
  <c r="AR263" i="10"/>
  <c r="Z386" i="10"/>
  <c r="AR266" i="10"/>
  <c r="Z306" i="10"/>
  <c r="Z346" i="10"/>
  <c r="AR268" i="10"/>
  <c r="AR175" i="10"/>
  <c r="AR178" i="10"/>
  <c r="Z336" i="10"/>
  <c r="Z376" i="10"/>
  <c r="Z296" i="10"/>
  <c r="Z300" i="10"/>
  <c r="AR211" i="10"/>
  <c r="AR216" i="10"/>
  <c r="AR215" i="10"/>
  <c r="AR209" i="10"/>
  <c r="AR208" i="10"/>
  <c r="AK146" i="10"/>
  <c r="AR214" i="10"/>
  <c r="AR174" i="10"/>
  <c r="AR247" i="10"/>
  <c r="AR246" i="10"/>
  <c r="AK165" i="10"/>
  <c r="AR171" i="10"/>
  <c r="AK254" i="10"/>
  <c r="AR248" i="10"/>
  <c r="AR249" i="10"/>
  <c r="Z384" i="10"/>
  <c r="AR253" i="10"/>
  <c r="Z304" i="10"/>
  <c r="AK156" i="10"/>
  <c r="AR163" i="10"/>
  <c r="AR154" i="10"/>
  <c r="AK130" i="10"/>
  <c r="AR136" i="10"/>
  <c r="Z344" i="10"/>
  <c r="AR251" i="10"/>
  <c r="AK137" i="10"/>
  <c r="AR144" i="10"/>
  <c r="Z342" i="10"/>
  <c r="AR230" i="10"/>
  <c r="AR233" i="10"/>
  <c r="AR231" i="10"/>
  <c r="AK217" i="10"/>
  <c r="AK197" i="10"/>
  <c r="AR192" i="10"/>
  <c r="AK190" i="10"/>
  <c r="AK179" i="10"/>
  <c r="AR188" i="10"/>
  <c r="AR276" i="10"/>
  <c r="AG344" i="10"/>
  <c r="AG304" i="10"/>
  <c r="AG384" i="10"/>
  <c r="AR218" i="10"/>
  <c r="Z301" i="10"/>
  <c r="AR219" i="10"/>
  <c r="Z381" i="10"/>
  <c r="AR224" i="10"/>
  <c r="AR221" i="10"/>
  <c r="Z341" i="10"/>
  <c r="AR222" i="10"/>
  <c r="AR220" i="10"/>
  <c r="AR226" i="10"/>
  <c r="AR223" i="10"/>
  <c r="AR217" i="10"/>
  <c r="AR225" i="10"/>
  <c r="AR149" i="10"/>
  <c r="AR151" i="10"/>
  <c r="AR148" i="10"/>
  <c r="AR152" i="10"/>
  <c r="AR150" i="10"/>
  <c r="Z373" i="10"/>
  <c r="AR147" i="10"/>
  <c r="Z293" i="10"/>
  <c r="AR146" i="10"/>
  <c r="AR153" i="10"/>
  <c r="Z333" i="10"/>
  <c r="AR155" i="10"/>
  <c r="AR199" i="10"/>
  <c r="Z379" i="10"/>
  <c r="AR202" i="10"/>
  <c r="AR200" i="10"/>
  <c r="AR206" i="10"/>
  <c r="AR197" i="10"/>
  <c r="Z339" i="10"/>
  <c r="AR198" i="10"/>
  <c r="AR204" i="10"/>
  <c r="AR201" i="10"/>
  <c r="AR203" i="10"/>
  <c r="Z299" i="10"/>
  <c r="Z298" i="10"/>
  <c r="Z338" i="10"/>
  <c r="AR194" i="10"/>
  <c r="AR191" i="10"/>
  <c r="AR190" i="10"/>
  <c r="AR196" i="10"/>
  <c r="AR195" i="10"/>
  <c r="AR193" i="10"/>
  <c r="Z378" i="10"/>
  <c r="AR227" i="10"/>
  <c r="AR141" i="10"/>
  <c r="AR259" i="10"/>
  <c r="AR257" i="10"/>
  <c r="AR256" i="10"/>
  <c r="Z345" i="10"/>
  <c r="AR254" i="10"/>
  <c r="AR255" i="10"/>
  <c r="AR261" i="10"/>
  <c r="Z385" i="10"/>
  <c r="Z305" i="10"/>
  <c r="AR258" i="10"/>
  <c r="AR234" i="10"/>
  <c r="AR277" i="10"/>
  <c r="AR116" i="10"/>
  <c r="AR207" i="10"/>
  <c r="AZ277" i="10"/>
  <c r="AR271" i="10"/>
  <c r="AK280" i="10"/>
  <c r="AR280" i="10"/>
  <c r="AR262" i="10"/>
  <c r="AR273" i="10"/>
  <c r="AR205" i="10"/>
  <c r="AR228" i="10"/>
  <c r="Z374" i="10"/>
  <c r="AR162" i="10"/>
  <c r="AR164" i="10"/>
  <c r="Z294" i="10"/>
  <c r="Z334" i="10"/>
  <c r="AR160" i="10"/>
  <c r="AR156" i="10"/>
  <c r="AR158" i="10"/>
  <c r="AR161" i="10"/>
  <c r="AR157" i="10"/>
  <c r="AR118" i="10"/>
  <c r="Z375" i="10"/>
  <c r="AR165" i="10"/>
  <c r="AR169" i="10"/>
  <c r="AR168" i="10"/>
  <c r="AR166" i="10"/>
  <c r="AR167" i="10"/>
  <c r="AR170" i="10"/>
  <c r="Z295" i="10"/>
  <c r="Z335" i="10"/>
  <c r="Z337" i="10"/>
  <c r="AR186" i="10"/>
  <c r="AR182" i="10"/>
  <c r="AR185" i="10"/>
  <c r="Z377" i="10"/>
  <c r="Z297" i="10"/>
  <c r="AR179" i="10"/>
  <c r="AR187" i="10"/>
  <c r="AR180" i="10"/>
  <c r="AR181" i="10"/>
  <c r="AR184" i="10"/>
  <c r="AR183" i="10"/>
  <c r="AR189" i="10"/>
  <c r="AR143" i="10"/>
  <c r="AR139" i="10"/>
  <c r="Z332" i="10"/>
  <c r="AR138" i="10"/>
  <c r="AR137" i="10"/>
  <c r="Z292" i="10"/>
  <c r="Z372" i="10"/>
  <c r="AR142" i="10"/>
  <c r="Z371" i="10"/>
  <c r="Z392" i="10"/>
  <c r="AR132" i="10"/>
  <c r="Z331" i="10"/>
  <c r="Z352" i="10"/>
  <c r="AR133" i="10"/>
  <c r="Z291" i="10"/>
  <c r="Z312" i="10"/>
  <c r="AR131" i="10"/>
  <c r="AR130" i="10"/>
  <c r="AR135" i="10"/>
  <c r="AR134" i="10"/>
  <c r="AR159" i="10"/>
  <c r="AR260" i="10"/>
  <c r="AR140" i="10"/>
  <c r="AR172" i="10"/>
  <c r="AR145" i="10"/>
  <c r="AG371" i="10"/>
  <c r="AG291" i="10"/>
  <c r="AG331" i="10"/>
  <c r="AG388" i="10"/>
  <c r="AG308" i="10"/>
  <c r="AG348" i="10"/>
  <c r="AG336" i="10"/>
  <c r="AG376" i="10"/>
  <c r="AG296" i="10"/>
  <c r="AG332" i="10"/>
  <c r="AG372" i="10"/>
  <c r="AG292" i="10"/>
  <c r="AG382" i="10"/>
  <c r="AG342" i="10"/>
  <c r="AG302" i="10"/>
  <c r="AG335" i="10"/>
  <c r="AG375" i="10"/>
  <c r="AG295" i="10"/>
  <c r="AG290" i="10"/>
  <c r="AG330" i="10"/>
  <c r="AG370" i="10"/>
  <c r="AG374" i="10"/>
  <c r="AG294" i="10"/>
  <c r="AG334" i="10"/>
  <c r="AG347" i="10"/>
  <c r="AG307" i="10"/>
  <c r="AG387" i="10"/>
  <c r="AK279" i="10"/>
  <c r="AR279" i="10"/>
  <c r="AG345" i="10"/>
  <c r="AG305" i="10"/>
  <c r="AG385" i="10"/>
  <c r="AG381" i="10"/>
  <c r="AG301" i="10"/>
  <c r="AG341" i="10"/>
  <c r="AG337" i="10"/>
  <c r="AG377" i="10"/>
  <c r="AG297" i="10"/>
  <c r="AG346" i="10"/>
  <c r="AG386" i="10"/>
  <c r="AG306" i="10"/>
  <c r="AG380" i="10"/>
  <c r="AG340" i="10"/>
  <c r="AG300" i="10"/>
  <c r="AG383" i="10"/>
  <c r="AG343" i="10"/>
  <c r="AG303" i="10"/>
  <c r="AG379" i="10"/>
  <c r="AG299" i="10"/>
  <c r="AG339" i="10"/>
  <c r="AG289" i="10"/>
  <c r="AG329" i="10"/>
  <c r="AG369" i="10"/>
  <c r="AG298" i="10"/>
  <c r="AG338" i="10"/>
  <c r="AG378" i="10"/>
  <c r="AG373" i="10"/>
  <c r="AG293" i="10"/>
  <c r="AG333" i="10"/>
  <c r="AR311" i="10"/>
  <c r="BD311" i="10"/>
  <c r="BH311" i="10"/>
  <c r="AN311" i="10"/>
  <c r="AV311" i="10"/>
  <c r="AN351" i="10"/>
  <c r="AZ351" i="10"/>
  <c r="AN391" i="10"/>
  <c r="AR391" i="10"/>
  <c r="AV391" i="10"/>
  <c r="AZ391" i="10"/>
  <c r="BH391" i="10"/>
  <c r="BP311" i="10"/>
  <c r="AV351" i="10"/>
  <c r="BD351" i="10"/>
  <c r="BP351" i="10"/>
  <c r="BD391" i="10"/>
  <c r="BH351" i="10"/>
  <c r="BL351" i="10"/>
  <c r="BP391" i="10"/>
  <c r="AJ311" i="10"/>
  <c r="AJ313" i="10"/>
  <c r="BL391" i="10"/>
  <c r="AZ311" i="10"/>
  <c r="BL311" i="10"/>
  <c r="AR351" i="10"/>
  <c r="BL313" i="10"/>
  <c r="BJ310" i="10"/>
  <c r="BP393" i="10"/>
  <c r="BN390" i="10"/>
  <c r="AJ391" i="10"/>
  <c r="AJ393" i="10"/>
  <c r="BP353" i="10"/>
  <c r="BN350" i="10"/>
  <c r="BH393" i="10"/>
  <c r="BF390" i="10"/>
  <c r="AN393" i="10"/>
  <c r="AL390" i="10"/>
  <c r="AN313" i="10"/>
  <c r="AL312" i="10"/>
  <c r="AL310" i="10"/>
  <c r="AX310" i="10"/>
  <c r="AZ313" i="10"/>
  <c r="BL353" i="10"/>
  <c r="BJ350" i="10"/>
  <c r="BB350" i="10"/>
  <c r="BD353" i="10"/>
  <c r="AX390" i="10"/>
  <c r="AZ393" i="10"/>
  <c r="AX392" i="10"/>
  <c r="AX350" i="10"/>
  <c r="AZ353" i="10"/>
  <c r="BH313" i="10"/>
  <c r="BF310" i="10"/>
  <c r="AP350" i="10"/>
  <c r="AR353" i="10"/>
  <c r="BJ390" i="10"/>
  <c r="BL393" i="10"/>
  <c r="BJ392" i="10"/>
  <c r="BH353" i="10"/>
  <c r="BF350" i="10"/>
  <c r="AT350" i="10"/>
  <c r="AV353" i="10"/>
  <c r="AT352" i="10"/>
  <c r="AV393" i="10"/>
  <c r="AT390" i="10"/>
  <c r="AN353" i="10"/>
  <c r="AL352" i="10"/>
  <c r="BD313" i="10"/>
  <c r="BB312" i="10"/>
  <c r="BB310" i="10"/>
  <c r="BD393" i="10"/>
  <c r="BB390" i="10"/>
  <c r="BP313" i="10"/>
  <c r="BN312" i="10"/>
  <c r="BN310" i="10"/>
  <c r="AJ351" i="10"/>
  <c r="AJ353" i="10"/>
  <c r="AP390" i="10"/>
  <c r="AR393" i="10"/>
  <c r="AP392" i="10"/>
  <c r="AV313" i="10"/>
  <c r="AT312" i="10"/>
  <c r="AT310" i="10"/>
  <c r="AR313" i="10"/>
  <c r="AP312" i="10"/>
  <c r="AP310" i="10"/>
  <c r="BB392" i="10"/>
  <c r="AL350" i="10"/>
  <c r="BF312" i="10"/>
  <c r="BJ352" i="10"/>
  <c r="BF392" i="10"/>
  <c r="AP352" i="10"/>
  <c r="AX352" i="10"/>
  <c r="BB352" i="10"/>
  <c r="AX312" i="10"/>
  <c r="BN392" i="10"/>
  <c r="AT392" i="10"/>
  <c r="BF352" i="10"/>
  <c r="AL392" i="10"/>
  <c r="BN352" i="10"/>
  <c r="BJ312" i="10"/>
</calcChain>
</file>

<file path=xl/comments1.xml><?xml version="1.0" encoding="utf-8"?>
<comments xmlns="http://schemas.openxmlformats.org/spreadsheetml/2006/main">
  <authors>
    <author>Paulo Henrique Frediani de Moura</author>
  </authors>
  <commentList>
    <comment ref="AG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não é o valor do financiamento, apenas do terreno/imóvel proposto.</t>
        </r>
      </text>
    </comment>
  </commentList>
</comments>
</file>

<file path=xl/sharedStrings.xml><?xml version="1.0" encoding="utf-8"?>
<sst xmlns="http://schemas.openxmlformats.org/spreadsheetml/2006/main" count="1071" uniqueCount="725">
  <si>
    <t>Proposta de Financiamento de Unidade Isolada</t>
  </si>
  <si>
    <t>Construção, Conclusão, Ampliação ou Melhoria/Reforma</t>
  </si>
  <si>
    <t>22.09</t>
  </si>
  <si>
    <t>18.01.01</t>
  </si>
  <si>
    <t>Prazo previsto para execução</t>
  </si>
  <si>
    <t>Orientações para Preenchimento</t>
  </si>
  <si>
    <t>1.01</t>
  </si>
  <si>
    <t>Observações:</t>
  </si>
  <si>
    <t>resp</t>
  </si>
  <si>
    <t>ocultar</t>
  </si>
  <si>
    <t>lista</t>
  </si>
  <si>
    <t>form</t>
  </si>
  <si>
    <t>end</t>
  </si>
  <si>
    <t>Grau de sigilo</t>
  </si>
  <si>
    <t>endfim0</t>
  </si>
  <si>
    <t>1.08</t>
  </si>
  <si>
    <t>Proponente</t>
  </si>
  <si>
    <t>1.09</t>
  </si>
  <si>
    <t>CPF Prop.</t>
  </si>
  <si>
    <t>1.10</t>
  </si>
  <si>
    <t>Telefone Prop.</t>
  </si>
  <si>
    <t xml:space="preserve">Responsável Técnico - RT </t>
  </si>
  <si>
    <t>UF</t>
  </si>
  <si>
    <t>CPF RT</t>
  </si>
  <si>
    <t>1.53</t>
  </si>
  <si>
    <t>Telefone RT</t>
  </si>
  <si>
    <t>Complemento</t>
  </si>
  <si>
    <t>Bairro</t>
  </si>
  <si>
    <t>CEP</t>
  </si>
  <si>
    <t>Município</t>
  </si>
  <si>
    <t>Matrícula</t>
  </si>
  <si>
    <t>Ofício</t>
  </si>
  <si>
    <t>Comarca</t>
  </si>
  <si>
    <t>Casa</t>
  </si>
  <si>
    <t>Apartamento</t>
  </si>
  <si>
    <t xml:space="preserve"> </t>
  </si>
  <si>
    <t>Residencial</t>
  </si>
  <si>
    <t>Comercial</t>
  </si>
  <si>
    <t>Misto</t>
  </si>
  <si>
    <t>LD</t>
  </si>
  <si>
    <t>Local e data</t>
  </si>
  <si>
    <t>Nome:</t>
  </si>
  <si>
    <t>CPF:</t>
  </si>
  <si>
    <t>AE</t>
  </si>
  <si>
    <t>CAU/CREA:</t>
  </si>
  <si>
    <t>endfim2</t>
  </si>
  <si>
    <t>endfim3</t>
  </si>
  <si>
    <t>17.01</t>
  </si>
  <si>
    <t>17.03</t>
  </si>
  <si>
    <t>17.03.01</t>
  </si>
  <si>
    <t>17.03.02</t>
  </si>
  <si>
    <t>R$</t>
  </si>
  <si>
    <t>m²</t>
  </si>
  <si>
    <t>/m²</t>
  </si>
  <si>
    <t>17.02</t>
  </si>
  <si>
    <t>ART/RRT</t>
  </si>
  <si>
    <t>Responsável técnico - RT</t>
  </si>
  <si>
    <t>CAU/CREA</t>
  </si>
  <si>
    <t>CPF</t>
  </si>
  <si>
    <t>Conselho</t>
  </si>
  <si>
    <t>Registro nº</t>
  </si>
  <si>
    <t>17.04</t>
  </si>
  <si>
    <t>17.04.01</t>
  </si>
  <si>
    <t>17.04.02</t>
  </si>
  <si>
    <t>17.04.03</t>
  </si>
  <si>
    <t>Tipo de fundação compatível com as características do solo e da edificação.</t>
  </si>
  <si>
    <t>17.04.04</t>
  </si>
  <si>
    <t>17.04.05</t>
  </si>
  <si>
    <t>Identificação do imóvel proposto</t>
  </si>
  <si>
    <t>Documentação Básica</t>
  </si>
  <si>
    <t>Certidão do imóvel expedida pelo Cartório de Registro Geral de Imóveis</t>
  </si>
  <si>
    <t xml:space="preserve">Documentação para Construção/Conclusão/Reforma/Ampliação </t>
  </si>
  <si>
    <t>No caso de aquisição de terreno, opção de compra e venda:</t>
  </si>
  <si>
    <t>Valor proposto:</t>
  </si>
  <si>
    <t xml:space="preserve">Área: </t>
  </si>
  <si>
    <t>Valor unitário:</t>
  </si>
  <si>
    <t>Objeto</t>
  </si>
  <si>
    <t>Status</t>
  </si>
  <si>
    <t>Alvará/licença de obra*</t>
  </si>
  <si>
    <t>Data de validade:</t>
  </si>
  <si>
    <t>* poderá ser apresentada até a primeira liberação</t>
  </si>
  <si>
    <t>17.06</t>
  </si>
  <si>
    <t>17.06.01</t>
  </si>
  <si>
    <t>17.06.02</t>
  </si>
  <si>
    <t>17.06.03</t>
  </si>
  <si>
    <t>Itens Declarados pelo Responsável Técnico</t>
  </si>
  <si>
    <t xml:space="preserve"> Projeto Arquitetônico</t>
  </si>
  <si>
    <t>Projeto Estrutural</t>
  </si>
  <si>
    <t>Projeto Elétrico</t>
  </si>
  <si>
    <t>Projeto Hidrossanitário</t>
  </si>
  <si>
    <t>Projeto de Impermeabilização</t>
  </si>
  <si>
    <t>Projetos Complementares (opcionais)</t>
  </si>
  <si>
    <t>Execução*</t>
  </si>
  <si>
    <t>Empresa Executora/Construtora</t>
  </si>
  <si>
    <t>CNPJ Empresa</t>
  </si>
  <si>
    <t>Informações da obra</t>
  </si>
  <si>
    <t>Sistema construtivo</t>
  </si>
  <si>
    <t>Convencional</t>
  </si>
  <si>
    <t>Não-convencional*:</t>
  </si>
  <si>
    <t>Padrão de acabamento</t>
  </si>
  <si>
    <t>Alto</t>
  </si>
  <si>
    <t>Normal</t>
  </si>
  <si>
    <t>Baixo</t>
  </si>
  <si>
    <t>Mínimo</t>
  </si>
  <si>
    <t>Regime de construção</t>
  </si>
  <si>
    <t>Administração direta</t>
  </si>
  <si>
    <t>Empreitada:</t>
  </si>
  <si>
    <t>Construtora**</t>
  </si>
  <si>
    <t>CNPJ*</t>
  </si>
  <si>
    <t>*Sistemas não-convencionais serão analisados por profissional do quadro CAIXA</t>
  </si>
  <si>
    <t>**somente em caso de empreitada</t>
  </si>
  <si>
    <t>Quadro de áreas</t>
  </si>
  <si>
    <t>Habitacional</t>
  </si>
  <si>
    <t>Total a construir</t>
  </si>
  <si>
    <t>Benfeitorias</t>
  </si>
  <si>
    <t>Benfeitorias existentes</t>
  </si>
  <si>
    <t>Outros, descrever:</t>
  </si>
  <si>
    <t>Os serviços já executados também deverão ser incluídos no orçamento.</t>
  </si>
  <si>
    <t>Item</t>
  </si>
  <si>
    <t>Serviços</t>
  </si>
  <si>
    <t>Uni-da-de</t>
  </si>
  <si>
    <t>Quantidade</t>
  </si>
  <si>
    <t>Custo Unitário</t>
  </si>
  <si>
    <t>Custo Total</t>
  </si>
  <si>
    <t>Peso</t>
  </si>
  <si>
    <t>[R$]</t>
  </si>
  <si>
    <t>[%]</t>
  </si>
  <si>
    <t>SERVIÇOS PRELIMINARES E GERAIS</t>
  </si>
  <si>
    <t>Descrever todos os serviços preliminares necessários para a execução da obra.</t>
  </si>
  <si>
    <t>vb</t>
  </si>
  <si>
    <t>INFRAESTRUTURA</t>
  </si>
  <si>
    <t>Prever o movimento de terra necessário. O tipo de fundação projetada e a impermeabilização prevista para as fundações.</t>
  </si>
  <si>
    <t>Demolições</t>
  </si>
  <si>
    <t>m³</t>
  </si>
  <si>
    <t>Limpeza do terreno</t>
  </si>
  <si>
    <t>Escavações mecânicas</t>
  </si>
  <si>
    <t>Escavações manuais</t>
  </si>
  <si>
    <t>Aterro e apiloamento</t>
  </si>
  <si>
    <t>Locação da obra</t>
  </si>
  <si>
    <t>Fundações superficiais</t>
  </si>
  <si>
    <t>Fundações profundas</t>
  </si>
  <si>
    <t>Impermeabilização das fundações</t>
  </si>
  <si>
    <t>SUPRAESTRUTURA</t>
  </si>
  <si>
    <t>Descrever o tipo de estrutura projetada e materiais. Prever cinta de concreto para amarração da alveanaria. Na  ausência de laje é obrigatório a colocação de forro.</t>
  </si>
  <si>
    <t>Concreto armado, inclusive forma</t>
  </si>
  <si>
    <t>Laje de fôrro</t>
  </si>
  <si>
    <t>Estrutura de madeira</t>
  </si>
  <si>
    <t>Estrutura metálica</t>
  </si>
  <si>
    <t>PAREDES E PAINEIS</t>
  </si>
  <si>
    <t>Descrever o tipo de alvenaria tanto estrutural quanto de vedação.Especificar onde serão executadas as vergas e contravergas.</t>
  </si>
  <si>
    <t>Alvenaria em tijolo furado</t>
  </si>
  <si>
    <t>Alvenaria em tijolo maciço</t>
  </si>
  <si>
    <t>Alvenaria em bloco estrutural</t>
  </si>
  <si>
    <t>Paredes de concreto</t>
  </si>
  <si>
    <t>Vergas e contravergas de concreto</t>
  </si>
  <si>
    <t>m</t>
  </si>
  <si>
    <t>ESQUADRIAS</t>
  </si>
  <si>
    <t xml:space="preserve">Portas ou janelas em todas as aberturas de quartos, banheiros e vãos externos. </t>
  </si>
  <si>
    <t>Porta de entrada completa</t>
  </si>
  <si>
    <t>conj</t>
  </si>
  <si>
    <t>Portas internas completa</t>
  </si>
  <si>
    <t>Janelas</t>
  </si>
  <si>
    <t>Basculantes</t>
  </si>
  <si>
    <t>VIDROS E PLÁSTICOS</t>
  </si>
  <si>
    <t>Lisos</t>
  </si>
  <si>
    <t>Fantasia</t>
  </si>
  <si>
    <t>Temperado/laminado</t>
  </si>
  <si>
    <t>Tijolo de vidro</t>
  </si>
  <si>
    <t>Plásticos e acrílicos</t>
  </si>
  <si>
    <t xml:space="preserve">COBERTURAS </t>
  </si>
  <si>
    <t>Estrutura para telhado</t>
  </si>
  <si>
    <t>Telhas</t>
  </si>
  <si>
    <t>Calhas e rufos</t>
  </si>
  <si>
    <t>IMPERMEABILIZAÇÕES</t>
  </si>
  <si>
    <t>Terraços e coberturas</t>
  </si>
  <si>
    <t>Pisos e paredes do subsolo</t>
  </si>
  <si>
    <t>Boxes de banheiros</t>
  </si>
  <si>
    <t>Jardineiras</t>
  </si>
  <si>
    <t>REVESTIMENTOS INTERNOS</t>
  </si>
  <si>
    <t>Atender a exigência acabamento nas paredes internas e barra impermeável no box, com altura mínima de 1,50 m.</t>
  </si>
  <si>
    <t>Chapisco</t>
  </si>
  <si>
    <t>Emboço</t>
  </si>
  <si>
    <t>Reboco</t>
  </si>
  <si>
    <t>Reboco paulista</t>
  </si>
  <si>
    <t>Gesso</t>
  </si>
  <si>
    <t>Cerâmica</t>
  </si>
  <si>
    <t>Pastilhas de vidro</t>
  </si>
  <si>
    <t>Porcelanato</t>
  </si>
  <si>
    <t>FORROS</t>
  </si>
  <si>
    <t>Caso esteja previsto o uso de forro, especificar o tipo de material e seu respectivo local de aplicação.</t>
  </si>
  <si>
    <t>PVC</t>
  </si>
  <si>
    <t>Madeira</t>
  </si>
  <si>
    <t>REVESTIMENTOS EXTERNOS</t>
  </si>
  <si>
    <t>Atender às exigências de revestimento externo com pintura.</t>
  </si>
  <si>
    <t>12.12</t>
  </si>
  <si>
    <t>PINTURA</t>
  </si>
  <si>
    <t>Descrever tipos de pinturas previstas e seus respectivos locais de aplicação.</t>
  </si>
  <si>
    <t>Emassamento</t>
  </si>
  <si>
    <t>Pintura interna</t>
  </si>
  <si>
    <t>Pintura externa</t>
  </si>
  <si>
    <t>Pintura sobre madeira</t>
  </si>
  <si>
    <t>Pintura sobre concreto</t>
  </si>
  <si>
    <t>Pintura sobre metal</t>
  </si>
  <si>
    <t>Textura</t>
  </si>
  <si>
    <t>PISOS</t>
  </si>
  <si>
    <t>Atender a exigência de piso impermeável nas áreas molhadas.</t>
  </si>
  <si>
    <t>Contrapiso</t>
  </si>
  <si>
    <t>Cimentado rústico</t>
  </si>
  <si>
    <t>Cimentado liso</t>
  </si>
  <si>
    <t>Piso vinílico</t>
  </si>
  <si>
    <t>Carpete</t>
  </si>
  <si>
    <t>ACABAMENTOS</t>
  </si>
  <si>
    <t>Rodapés</t>
  </si>
  <si>
    <t>Soleiras</t>
  </si>
  <si>
    <t>Peitoris</t>
  </si>
  <si>
    <t>INSTALAÇÕES ELÉTRICAS E TELEFÔNICAS</t>
  </si>
  <si>
    <t>Tubulações e caixas nas lajes</t>
  </si>
  <si>
    <t>Tubulação e caixas nas alvenarias</t>
  </si>
  <si>
    <t>Enfiação</t>
  </si>
  <si>
    <t>Quadros de distribuição</t>
  </si>
  <si>
    <t>un</t>
  </si>
  <si>
    <t>Tomadas, interruptores e disjuntores</t>
  </si>
  <si>
    <t>Quadro de entrada de energia</t>
  </si>
  <si>
    <t>Nº de pontos por cômodo (preencher com a quant. relacionada aos tipos abaixo)</t>
  </si>
  <si>
    <t>Interfone</t>
  </si>
  <si>
    <t>Quartos</t>
  </si>
  <si>
    <t>Sala</t>
  </si>
  <si>
    <t>Cozinha</t>
  </si>
  <si>
    <t>WC</t>
  </si>
  <si>
    <t>Ár. Serviço</t>
  </si>
  <si>
    <t>Tomadas</t>
  </si>
  <si>
    <t>Interruptores</t>
  </si>
  <si>
    <t>Pontos de luz</t>
  </si>
  <si>
    <t>INSTALAÇÕES HIDRÁULICAS</t>
  </si>
  <si>
    <t>Cavalete e hidrômetro</t>
  </si>
  <si>
    <t>Tubulação de água fria</t>
  </si>
  <si>
    <t>Tubulação de água quente</t>
  </si>
  <si>
    <t>Reservatório de água fria</t>
  </si>
  <si>
    <t>Equipamento aquecimento de água</t>
  </si>
  <si>
    <t>Reservatório de água quente</t>
  </si>
  <si>
    <t>INSTALAÇÕES DE ESGOTO E ÁGUAS PLUVIAIS</t>
  </si>
  <si>
    <t>Se utilizado sistema de aquecimento de água, informar características, marca, modelo; Reservatório de água fria capacidade mínima de 500 l.Descrever a solução de drenagem de águas pluviais do terreno ou justificar a dispensa.</t>
  </si>
  <si>
    <t>Tubulação</t>
  </si>
  <si>
    <t>Caixas</t>
  </si>
  <si>
    <t>cx. de gordura</t>
  </si>
  <si>
    <t>cx. passagem</t>
  </si>
  <si>
    <t>fossa séptica</t>
  </si>
  <si>
    <t>sumidouro</t>
  </si>
  <si>
    <t>Fossa Séptica</t>
  </si>
  <si>
    <t>Capacidade</t>
  </si>
  <si>
    <t>Sumidouro</t>
  </si>
  <si>
    <t>Material</t>
  </si>
  <si>
    <t>Rede de drenagem do lote</t>
  </si>
  <si>
    <t>LOUÇAS E METAIS</t>
  </si>
  <si>
    <t>Vasos sanitários</t>
  </si>
  <si>
    <t>Lavatórios</t>
  </si>
  <si>
    <t>Pia de Cozinha</t>
  </si>
  <si>
    <t>Bancadas</t>
  </si>
  <si>
    <t>Tanque</t>
  </si>
  <si>
    <t>Torneiras e registros</t>
  </si>
  <si>
    <t>COMPLEMENTOS</t>
  </si>
  <si>
    <t>Limpeza final e calafetes</t>
  </si>
  <si>
    <t>Descrever.</t>
  </si>
  <si>
    <t>TOTAL</t>
  </si>
  <si>
    <t>Custo/m² [R$]</t>
  </si>
  <si>
    <t>HABITAÇÃO</t>
  </si>
  <si>
    <t>COMERCIAL</t>
  </si>
  <si>
    <t>Serviço</t>
  </si>
  <si>
    <t>Valor</t>
  </si>
  <si>
    <t xml:space="preserve"> Sp*</t>
  </si>
  <si>
    <t>Ac*</t>
  </si>
  <si>
    <t>Serviços preliminares e gerais</t>
  </si>
  <si>
    <t>Infra-estrutura</t>
  </si>
  <si>
    <t>Supra-estrutura</t>
  </si>
  <si>
    <t>Paredes e painéis</t>
  </si>
  <si>
    <t>Esquadrias</t>
  </si>
  <si>
    <t>Vidros e plásticos</t>
  </si>
  <si>
    <t>Coberturas</t>
  </si>
  <si>
    <t>Impermeabilizações</t>
  </si>
  <si>
    <t>Revestimentos internos</t>
  </si>
  <si>
    <t>Forros</t>
  </si>
  <si>
    <t>Revestimentos externos</t>
  </si>
  <si>
    <t>Pintura</t>
  </si>
  <si>
    <t>Pisos</t>
  </si>
  <si>
    <t>Acabamentos</t>
  </si>
  <si>
    <t>Instalações elétricas e telefônicas</t>
  </si>
  <si>
    <t>Instalações hidráulicas</t>
  </si>
  <si>
    <t>Instalações de esgoto e águas pluviais</t>
  </si>
  <si>
    <t>Louças e metais</t>
  </si>
  <si>
    <t>Complementos</t>
  </si>
  <si>
    <t>Outros serviços</t>
  </si>
  <si>
    <t>Totais</t>
  </si>
  <si>
    <t>%</t>
  </si>
  <si>
    <t>* Sp = Simples, Ac = Acumulado</t>
  </si>
  <si>
    <t>Ao assinarmos a atual proposta, comprovamos ciência e declaramos que:</t>
  </si>
  <si>
    <t>•</t>
  </si>
  <si>
    <t>O imóvel atenderá a todas as condições acima;</t>
  </si>
  <si>
    <t xml:space="preserve">Alterações no projeto analisado, não-atendimento das condições mínimas obrigatórias </t>
  </si>
  <si>
    <t>Responsável Técnico - Arquitetura/Engenharia</t>
  </si>
  <si>
    <t>s</t>
  </si>
  <si>
    <t>BR</t>
  </si>
  <si>
    <t>G</t>
  </si>
  <si>
    <t>Muro  de alvenaria</t>
  </si>
  <si>
    <t>Prezado Proponente,</t>
  </si>
  <si>
    <t>Oriente-se pelo seguinte esquema de cores para o preenchimento de informações:</t>
  </si>
  <si>
    <r>
      <t xml:space="preserve">campos em </t>
    </r>
    <r>
      <rPr>
        <b/>
        <sz val="9"/>
        <rFont val="Arial"/>
        <family val="2"/>
      </rPr>
      <t>amarelo claro</t>
    </r>
    <r>
      <rPr>
        <sz val="9"/>
        <rFont val="Arial"/>
        <family val="2"/>
      </rPr>
      <t xml:space="preserve">, preenchidos pelo </t>
    </r>
    <r>
      <rPr>
        <b/>
        <sz val="9"/>
        <rFont val="Arial"/>
        <family val="2"/>
      </rPr>
      <t>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</si>
  <si>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r>
      <t xml:space="preserve">campos em </t>
    </r>
    <r>
      <rPr>
        <b/>
        <sz val="9"/>
        <rFont val="Arial"/>
        <family val="2"/>
      </rPr>
      <t>azul claro</t>
    </r>
    <r>
      <rPr>
        <sz val="9"/>
        <rFont val="Arial"/>
        <family val="2"/>
      </rPr>
      <t>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</si>
  <si>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t>endfim4</t>
  </si>
  <si>
    <t>Endereço (exatamewnte como consta na matrícula do imóvel)</t>
  </si>
  <si>
    <r>
      <t xml:space="preserve">Nº </t>
    </r>
    <r>
      <rPr>
        <b/>
        <sz val="8"/>
        <rFont val="Arial"/>
        <family val="2"/>
      </rPr>
      <t>**</t>
    </r>
  </si>
  <si>
    <t>** se um mesmo RT for o responsável por mais de um serviço, é possível recolher uma única ART/RRT para o conjunto de serviços, desde que todos os serviços estejam devidamente registrados no documento; neste caso, repetir todos os dados para todos os serviços sob sua responsabilidade</t>
  </si>
  <si>
    <t>O2I</t>
  </si>
  <si>
    <t>O2F</t>
  </si>
  <si>
    <t>E2I</t>
  </si>
  <si>
    <t>E2F</t>
  </si>
  <si>
    <t>O3I</t>
  </si>
  <si>
    <t>O3F</t>
  </si>
  <si>
    <t>E3I</t>
  </si>
  <si>
    <t>E3F</t>
  </si>
  <si>
    <t>meses</t>
  </si>
  <si>
    <t>Nº de vistorias/parcelas previstas</t>
  </si>
  <si>
    <t>ORG</t>
  </si>
  <si>
    <t>e/ou qualidade insuficiente da obra implicarão na não-liberação das parcelas ou</t>
  </si>
  <si>
    <t>desenquadramento no programa, e a consequente execução antecipada do contrato.</t>
  </si>
  <si>
    <t>ORI</t>
  </si>
  <si>
    <t>Projeto de arquitetura</t>
  </si>
  <si>
    <t>EXI</t>
  </si>
  <si>
    <t>EXF</t>
  </si>
  <si>
    <t>Data prevista de término</t>
  </si>
  <si>
    <t>P2I</t>
  </si>
  <si>
    <t>P2F</t>
  </si>
  <si>
    <t>EXE</t>
  </si>
  <si>
    <t>17.09</t>
  </si>
  <si>
    <t>17.09.01</t>
  </si>
  <si>
    <t>17.09.02</t>
  </si>
  <si>
    <t>17.09.03</t>
  </si>
  <si>
    <t>17.09.04</t>
  </si>
  <si>
    <t>17.09.05</t>
  </si>
  <si>
    <t>17.04.06</t>
  </si>
  <si>
    <t>17.05</t>
  </si>
  <si>
    <t>17.05.01</t>
  </si>
  <si>
    <t>17.05.02</t>
  </si>
  <si>
    <t>17.05.03</t>
  </si>
  <si>
    <t>17.05.06</t>
  </si>
  <si>
    <t>17.05.04</t>
  </si>
  <si>
    <t>17.05.05</t>
  </si>
  <si>
    <t>17.05.07</t>
  </si>
  <si>
    <t>17.05.08</t>
  </si>
  <si>
    <t>17.05.09</t>
  </si>
  <si>
    <t>17.06.04</t>
  </si>
  <si>
    <t>1.54</t>
  </si>
  <si>
    <t>1.55</t>
  </si>
  <si>
    <t>1.56</t>
  </si>
  <si>
    <t>1.20</t>
  </si>
  <si>
    <t>1.21</t>
  </si>
  <si>
    <t>1.22</t>
  </si>
  <si>
    <t>1.23</t>
  </si>
  <si>
    <t>1.25</t>
  </si>
  <si>
    <t>1.26</t>
  </si>
  <si>
    <t>1.84</t>
  </si>
  <si>
    <t>1.85</t>
  </si>
  <si>
    <t>1.86</t>
  </si>
  <si>
    <t>1.87</t>
  </si>
  <si>
    <t>1.88</t>
  </si>
  <si>
    <t>1.45</t>
  </si>
  <si>
    <t>1.44</t>
  </si>
  <si>
    <t>1.44.01</t>
  </si>
  <si>
    <t>1.45.01</t>
  </si>
  <si>
    <t>1.44.02</t>
  </si>
  <si>
    <t>1.44.03</t>
  </si>
  <si>
    <t>1.45.02</t>
  </si>
  <si>
    <t>1.45.03</t>
  </si>
  <si>
    <t>22.01</t>
  </si>
  <si>
    <t>22.02</t>
  </si>
  <si>
    <t>22.03</t>
  </si>
  <si>
    <t>22.03.01</t>
  </si>
  <si>
    <t>22.03.02</t>
  </si>
  <si>
    <t>Impermeabilização da fundação, de alicerces, baldrames e radiers, em todas as faces que tenham contato com o solo, para evitar a ocorrência de umidade ascendente.</t>
  </si>
  <si>
    <t>17.01.01</t>
  </si>
  <si>
    <t>17.02.01</t>
  </si>
  <si>
    <t>17.02.02</t>
  </si>
  <si>
    <t>17.02.03</t>
  </si>
  <si>
    <t>17.02.04</t>
  </si>
  <si>
    <t>17.02.05</t>
  </si>
  <si>
    <t>17.02.06</t>
  </si>
  <si>
    <t>17.02.07</t>
  </si>
  <si>
    <t>17.02.08</t>
  </si>
  <si>
    <t>17.02.09</t>
  </si>
  <si>
    <t>17.02.10</t>
  </si>
  <si>
    <t>17.02.11</t>
  </si>
  <si>
    <t>17.03.03</t>
  </si>
  <si>
    <t>17.03.04</t>
  </si>
  <si>
    <t>17.03.05</t>
  </si>
  <si>
    <t>17.03.06</t>
  </si>
  <si>
    <t>17.04.07</t>
  </si>
  <si>
    <t>17.04.08</t>
  </si>
  <si>
    <t>17.06.05</t>
  </si>
  <si>
    <t>17.06.06</t>
  </si>
  <si>
    <t>17.06.07</t>
  </si>
  <si>
    <t>17.06.08</t>
  </si>
  <si>
    <t>17.07</t>
  </si>
  <si>
    <t>17.07.01</t>
  </si>
  <si>
    <t>17.07.02</t>
  </si>
  <si>
    <t>17.07.03</t>
  </si>
  <si>
    <t>17.07.04</t>
  </si>
  <si>
    <t>17.07.05</t>
  </si>
  <si>
    <t>17.07.06</t>
  </si>
  <si>
    <t>17.08</t>
  </si>
  <si>
    <t>17.08.01</t>
  </si>
  <si>
    <t>17.08.02</t>
  </si>
  <si>
    <t>17.08.03</t>
  </si>
  <si>
    <t>17.08.04</t>
  </si>
  <si>
    <t>17.08.05</t>
  </si>
  <si>
    <t>17.08.06</t>
  </si>
  <si>
    <t>17.09.06</t>
  </si>
  <si>
    <t>17.09.07</t>
  </si>
  <si>
    <t>17.09.08</t>
  </si>
  <si>
    <t>17.09.09</t>
  </si>
  <si>
    <t>17.09.10</t>
  </si>
  <si>
    <t>17.10</t>
  </si>
  <si>
    <t>17.10.01</t>
  </si>
  <si>
    <t>17.10.02</t>
  </si>
  <si>
    <t>17.10.03</t>
  </si>
  <si>
    <t>17.10.04</t>
  </si>
  <si>
    <t>17.10.05</t>
  </si>
  <si>
    <t>17.10.06</t>
  </si>
  <si>
    <t>17.11</t>
  </si>
  <si>
    <t>17.11.01</t>
  </si>
  <si>
    <t>17.11.02</t>
  </si>
  <si>
    <t>17.11.03</t>
  </si>
  <si>
    <t>17.11.04</t>
  </si>
  <si>
    <t>17.11.05</t>
  </si>
  <si>
    <t>17.11.06</t>
  </si>
  <si>
    <t>17.11.07</t>
  </si>
  <si>
    <t>17.11.08</t>
  </si>
  <si>
    <t>17.11.09</t>
  </si>
  <si>
    <t>17.12.01</t>
  </si>
  <si>
    <t>17.12.02</t>
  </si>
  <si>
    <t>17.12.03</t>
  </si>
  <si>
    <t>17.12.04</t>
  </si>
  <si>
    <t>17.12.05</t>
  </si>
  <si>
    <t>17.12.06</t>
  </si>
  <si>
    <t>17.12.07</t>
  </si>
  <si>
    <t>17.12.08</t>
  </si>
  <si>
    <t>17.12.09</t>
  </si>
  <si>
    <t>17.13</t>
  </si>
  <si>
    <t>17.13.01</t>
  </si>
  <si>
    <t>17.13.02</t>
  </si>
  <si>
    <t>17.13.03</t>
  </si>
  <si>
    <t>17.13.04</t>
  </si>
  <si>
    <t>17.13.05</t>
  </si>
  <si>
    <t>17.13.06</t>
  </si>
  <si>
    <t>17.13.07</t>
  </si>
  <si>
    <t>17.13.08</t>
  </si>
  <si>
    <t>17.13.09</t>
  </si>
  <si>
    <t>17.13.10</t>
  </si>
  <si>
    <t>17.14</t>
  </si>
  <si>
    <t>17.14.01</t>
  </si>
  <si>
    <t>17.14.02</t>
  </si>
  <si>
    <t>17.14.03</t>
  </si>
  <si>
    <t>17.14.04</t>
  </si>
  <si>
    <t>17.14.05</t>
  </si>
  <si>
    <t>17.15</t>
  </si>
  <si>
    <t>17.15.01</t>
  </si>
  <si>
    <t>17.15.02</t>
  </si>
  <si>
    <t>17.15.03</t>
  </si>
  <si>
    <t>17.15.04</t>
  </si>
  <si>
    <t>17.15.05</t>
  </si>
  <si>
    <t>17.15.06</t>
  </si>
  <si>
    <t>17.15.07</t>
  </si>
  <si>
    <t>17.15.08</t>
  </si>
  <si>
    <t>17.15.09</t>
  </si>
  <si>
    <t>17.15.10</t>
  </si>
  <si>
    <t>17.16</t>
  </si>
  <si>
    <t>17.16.01</t>
  </si>
  <si>
    <t>17.16.02</t>
  </si>
  <si>
    <t>17.16.03</t>
  </si>
  <si>
    <t>17.16.04</t>
  </si>
  <si>
    <t>17.16.05</t>
  </si>
  <si>
    <t>17.16.06</t>
  </si>
  <si>
    <t>17.16.07</t>
  </si>
  <si>
    <t>17.16.08</t>
  </si>
  <si>
    <t>17.17</t>
  </si>
  <si>
    <t>17.17.01</t>
  </si>
  <si>
    <t>17.17.02</t>
  </si>
  <si>
    <t>17.17.03</t>
  </si>
  <si>
    <t>17.17.04</t>
  </si>
  <si>
    <t>17.17.05</t>
  </si>
  <si>
    <t>17.17.06</t>
  </si>
  <si>
    <t>17.17.07</t>
  </si>
  <si>
    <t>17.18</t>
  </si>
  <si>
    <t>17.18.01</t>
  </si>
  <si>
    <t>17.18.02</t>
  </si>
  <si>
    <t>17.18.03</t>
  </si>
  <si>
    <t>17.18.04</t>
  </si>
  <si>
    <t>17.18.05</t>
  </si>
  <si>
    <t>17.18.06</t>
  </si>
  <si>
    <t>17.18.07</t>
  </si>
  <si>
    <t>17.18.08</t>
  </si>
  <si>
    <t>17.19</t>
  </si>
  <si>
    <t>17.19.01</t>
  </si>
  <si>
    <t>17.20</t>
  </si>
  <si>
    <t>17.20.01</t>
  </si>
  <si>
    <t>17.20.02</t>
  </si>
  <si>
    <t>17.20.03</t>
  </si>
  <si>
    <t>17.21</t>
  </si>
  <si>
    <t>17.21.03</t>
  </si>
  <si>
    <t>17.21.04</t>
  </si>
  <si>
    <t>18.01</t>
  </si>
  <si>
    <t>18.01.03</t>
  </si>
  <si>
    <t>18.01.04</t>
  </si>
  <si>
    <t>Execu-
tado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</si>
  <si>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</si>
  <si>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</si>
  <si>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</si>
  <si>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</si>
  <si>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</si>
  <si>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</si>
  <si>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</si>
  <si>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</si>
  <si>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</si>
  <si>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</si>
  <si>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</si>
  <si>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</si>
  <si>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</si>
  <si>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</si>
  <si>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</si>
  <si>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</si>
  <si>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</si>
  <si>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</si>
  <si>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</si>
  <si>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Documentação para Aquisição de Terreno e Construção</t>
  </si>
  <si>
    <t>22.09.01</t>
  </si>
  <si>
    <t>22.09.02</t>
  </si>
  <si>
    <t>22.09.03</t>
  </si>
  <si>
    <t>22.09.04</t>
  </si>
  <si>
    <t>22.09.05</t>
  </si>
  <si>
    <t>22.09.06</t>
  </si>
  <si>
    <t>22.09.07</t>
  </si>
  <si>
    <t>Uso de materiais de construção conforme as normas técnicas brasileiras, em especial as constantes no PBQP-H.</t>
  </si>
  <si>
    <t>Impermeabilização das 3 primeiras fiadas de alvenaria, para evitar a ocorrência de umidade ascendente.</t>
  </si>
  <si>
    <t>Tratamento contra cupim em todo tipo de madeira aplicada na estrutura da cobertura e das esquadrias (folhas, caixilhos, marcos, contra-marcos e alizares).</t>
  </si>
  <si>
    <t>O orçamento obrigatoriamente deverá contemplar os itens que atendam às condições mínimas obrigatórias para aceitação do imóvel como garantia.</t>
  </si>
  <si>
    <t>T1I</t>
  </si>
  <si>
    <t>T1F</t>
  </si>
  <si>
    <t>T2I</t>
  </si>
  <si>
    <t>T2F</t>
  </si>
  <si>
    <t>T3I</t>
  </si>
  <si>
    <t>T3F</t>
  </si>
  <si>
    <t>Acumul. anterior</t>
  </si>
  <si>
    <t>10.01</t>
  </si>
  <si>
    <t>10.01.01</t>
  </si>
  <si>
    <t>10.01.02</t>
  </si>
  <si>
    <t>10.02</t>
  </si>
  <si>
    <t>10.02.01</t>
  </si>
  <si>
    <t>10.02.02</t>
  </si>
  <si>
    <t>10.02.03</t>
  </si>
  <si>
    <t>10.02.04</t>
  </si>
  <si>
    <t>10.03</t>
  </si>
  <si>
    <t>10.03.01</t>
  </si>
  <si>
    <t>10.03.02</t>
  </si>
  <si>
    <t>10.04.01</t>
  </si>
  <si>
    <t>10.05.01</t>
  </si>
  <si>
    <t>10.05.01.01</t>
  </si>
  <si>
    <t>10.05.01.02</t>
  </si>
  <si>
    <t>10.04.02</t>
  </si>
  <si>
    <t>10.04.03</t>
  </si>
  <si>
    <t>14.01</t>
  </si>
  <si>
    <t>14.01.01</t>
  </si>
  <si>
    <t>14.01.02</t>
  </si>
  <si>
    <t>14.01.03</t>
  </si>
  <si>
    <t>14.01.04</t>
  </si>
  <si>
    <t>14.01.05</t>
  </si>
  <si>
    <t>14.01.06</t>
  </si>
  <si>
    <t>14.01.07</t>
  </si>
  <si>
    <t>14.01.08</t>
  </si>
  <si>
    <t>14.01.09</t>
  </si>
  <si>
    <t>Especificação - Descrição das características de materiais e serviços, constando
o padrão de acabamento/linha do produto e local onde serão empregados</t>
  </si>
  <si>
    <t>Terreno: valor proposto</t>
  </si>
  <si>
    <t>N°CAU/CREA</t>
  </si>
  <si>
    <t>Uso do imóvel proposto:</t>
  </si>
  <si>
    <t>Tipo do imóvel proposto:</t>
  </si>
  <si>
    <t>Outro, especificar:</t>
  </si>
  <si>
    <t>1.02</t>
  </si>
  <si>
    <t>1.03</t>
  </si>
  <si>
    <t>Modelos Padronizados Caixa</t>
  </si>
  <si>
    <t>Sugerimos sempre guardar o arquivo original em uma pasta segura e preencher uma cópia deste, de forma a garantir a existência de um modelo válido, no caso de um erro qualquer no preenchimento dos dados.</t>
  </si>
  <si>
    <t>Em caso de dúvidas, solicite outro arquivo original deste modelo à sua Agência/SR/CCA de atendimento.</t>
  </si>
  <si>
    <t>e4</t>
  </si>
  <si>
    <t>e3</t>
  </si>
  <si>
    <r>
      <t xml:space="preserve">Este arquivo foi protegido sem senha, apenas para evitar eventuais erros oriundos de distração ou mal uso. Não modifique nada em campos de outras cores (branco, cinza, preto, hachurado...): eles podem conter fórmulas importantes, que invalidem o modelo se forem apagados. Não elimine e/ou apague linhas, colunas ou trechos do modelo, o que pode invalidar seu uso. Lembre-se: </t>
    </r>
    <r>
      <rPr>
        <b/>
        <sz val="9"/>
        <color indexed="10"/>
        <rFont val="Arial"/>
        <family val="2"/>
      </rPr>
      <t>este modelo É a sua proposta! E modificar este modelo pode invalidar a sua proposta.</t>
    </r>
  </si>
  <si>
    <t>(versão com macros, testadas nas versões Excel 2003 a 2013)</t>
  </si>
  <si>
    <t>1.04</t>
  </si>
  <si>
    <t>1.05</t>
  </si>
  <si>
    <r>
      <t xml:space="preserve">Os documentos devem ser </t>
    </r>
    <r>
      <rPr>
        <b/>
        <sz val="9"/>
        <rFont val="Arial"/>
        <family val="2"/>
      </rPr>
      <t>entregues em arquivo digital e também impressos e assinados</t>
    </r>
    <r>
      <rPr>
        <sz val="9"/>
        <rFont val="Arial"/>
        <family val="2"/>
      </rPr>
      <t>.</t>
    </r>
  </si>
  <si>
    <r>
      <t xml:space="preserve">Preencha </t>
    </r>
    <r>
      <rPr>
        <b/>
        <sz val="9"/>
        <rFont val="Arial"/>
        <family val="2"/>
      </rPr>
      <t>todos os campos em azul claro</t>
    </r>
    <r>
      <rPr>
        <sz val="9"/>
        <rFont val="Arial"/>
        <family val="2"/>
      </rPr>
      <t>, podendo ignorar aqueles marcados como opcionais.</t>
    </r>
  </si>
  <si>
    <r>
      <t xml:space="preserve">Caso os dados não tenham sido todos preenchidos, a CAIXA pode solicitar a </t>
    </r>
    <r>
      <rPr>
        <b/>
        <sz val="9"/>
        <rFont val="Arial"/>
        <family val="2"/>
      </rPr>
      <t>complementação da informação</t>
    </r>
    <r>
      <rPr>
        <sz val="9"/>
        <rFont val="Arial"/>
        <family val="2"/>
      </rPr>
      <t>, se esta for fundamental para a análise da proposta; neste caso, a não complementação da informação pode inviabilizar a proposta.</t>
    </r>
  </si>
  <si>
    <t xml:space="preserve">Serv. técnicos , projetos, taxas, desp. inic., inst. provis., barracão, consumos e limpeza de obra </t>
  </si>
  <si>
    <t>Cobertura em telhas cerâmicas, de concreto ou de material com desempenho equivalente. É admitida telha de fibrocimento e &gt;= 6mm em imóvel com laje.</t>
  </si>
  <si>
    <t>#PÚBLICO</t>
  </si>
  <si>
    <t>O projeto arquitetônico aprovado pelos órgãos competentes é exigível para a liberação da primeira parcela.</t>
  </si>
  <si>
    <t>Vergas em todas as portas e janelas, com apoio de no mínimo de 20 cm; contravergas em todas as janelas com vãos acima de 1,00 m.</t>
  </si>
  <si>
    <t>Impermeabilização de áreas úmidas (banheiros, cozinhas, sacadas, lavanderia).</t>
  </si>
  <si>
    <t>Não utilização de alvenaria de vedação com função estrutural.</t>
  </si>
  <si>
    <t>Cinta de amarração em concreto armado sobre todas as paredes portantes.</t>
  </si>
  <si>
    <t>22.09.08</t>
  </si>
  <si>
    <t>22.09.09</t>
  </si>
  <si>
    <t>Sim</t>
  </si>
  <si>
    <t>►</t>
  </si>
  <si>
    <r>
      <t>quadrinhos pretinhos,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clique no quadrinho correspondente à resposta correta; a seleção de uma resposta, </t>
    </r>
    <r>
      <rPr>
        <b/>
        <sz val="9"/>
        <rFont val="Arial"/>
        <family val="2"/>
      </rPr>
      <t>normalmente,</t>
    </r>
    <r>
      <rPr>
        <sz val="9"/>
        <rFont val="Arial"/>
        <family val="2"/>
      </rPr>
      <t xml:space="preserve"> anula outra do mesmo grupo, exceto quando a pergunta admitir mais de uma resposta; selecionar uma resposta já selecionada anula esta mesma (desmarca a resposta já selecionada).</t>
    </r>
  </si>
  <si>
    <t>PROPOSTA</t>
  </si>
  <si>
    <t>CRONOGRAMAS</t>
  </si>
  <si>
    <t>VALORES/CUSTOS</t>
  </si>
  <si>
    <t>OBRA</t>
  </si>
  <si>
    <t>ANOTAÇÕES/RELATÓRIOS DE RESPONSABILIDADE TÉCNICA – ART/RRT</t>
  </si>
  <si>
    <t>DOCUMENTAÇÃO PARA ANÁLISE TÉCNICA</t>
  </si>
  <si>
    <t>º</t>
  </si>
  <si>
    <t>"</t>
  </si>
  <si>
    <t>Rumo</t>
  </si>
  <si>
    <t>W</t>
  </si>
  <si>
    <t>18.50.01</t>
  </si>
  <si>
    <t>18.50.02</t>
  </si>
  <si>
    <t>18.50.03</t>
  </si>
  <si>
    <t>1.90</t>
  </si>
  <si>
    <t xml:space="preserve">Coordenadas Geográficas </t>
  </si>
  <si>
    <t>'</t>
  </si>
  <si>
    <t>1.90.01</t>
  </si>
  <si>
    <t>1.90.03</t>
  </si>
  <si>
    <t>1.90.04</t>
  </si>
  <si>
    <t>1.90.02</t>
  </si>
  <si>
    <t>Latitude</t>
  </si>
  <si>
    <t>1.90.05</t>
  </si>
  <si>
    <t>1.90.08</t>
  </si>
  <si>
    <t>1.90.07</t>
  </si>
  <si>
    <t>1.90.06</t>
  </si>
  <si>
    <t>Longitude</t>
  </si>
  <si>
    <t>GABRIEL TAVARES DA CUNHA</t>
  </si>
  <si>
    <t>JOSE IVALDO ALVES DA SILVA</t>
  </si>
  <si>
    <t>SP</t>
  </si>
  <si>
    <t>RUA MANOEL FERREIRA DE LIMA  4 - 35</t>
  </si>
  <si>
    <t>17055-130</t>
  </si>
  <si>
    <t>PARQUE VIADUTO</t>
  </si>
  <si>
    <t>BAURU</t>
  </si>
  <si>
    <t>1º</t>
  </si>
  <si>
    <t>atende</t>
  </si>
  <si>
    <t>não válido</t>
  </si>
  <si>
    <t>atendido</t>
  </si>
  <si>
    <t>28027230200601674</t>
  </si>
  <si>
    <t>JOSÉ IVALDO ALVES DA SILVA</t>
  </si>
  <si>
    <t>CREA</t>
  </si>
  <si>
    <t>não</t>
  </si>
  <si>
    <t>Porta de correr interna/externa</t>
  </si>
  <si>
    <t>Telhado Existente</t>
  </si>
  <si>
    <t>Saia perimetral externa</t>
  </si>
  <si>
    <t>Molduras de Gesso</t>
  </si>
  <si>
    <t>Bauru,15 de julho de 2020</t>
  </si>
  <si>
    <t>QUARTEIRÃO 4, LOTE "V",QUADRA 35</t>
  </si>
  <si>
    <t>em aprovação</t>
  </si>
  <si>
    <t>Aprovação de projetos, taxas para aprovações e aluguel de barracão com banheiro.</t>
  </si>
  <si>
    <t>Demolição de laje existente na sala</t>
  </si>
  <si>
    <t>Remoção da vegetação com acerto do nivelamento do lote (terraplenagem).</t>
  </si>
  <si>
    <t>Abertura de valas para vigas baldrames e para blocos de transição.</t>
  </si>
  <si>
    <t>Locação de gabarito, demarcação e locação de eixos.</t>
  </si>
  <si>
    <t>Blocos de transição e vigas baldrames c/ concreto armado fck 20MPa.</t>
  </si>
  <si>
    <t>Execução de estacas escavadas</t>
  </si>
  <si>
    <t>Impermeabilizante sobre viga baldrame com pintura asfaltica.</t>
  </si>
  <si>
    <t>Concreto armado fck 20MPa para laje e pilares e vigas.</t>
  </si>
  <si>
    <t>Laje pre fabricada h8 com trelicas e lajotas de ceramica</t>
  </si>
  <si>
    <t>Estrutura de madeira para escoramento de lajes</t>
  </si>
  <si>
    <t>Andaimes e estrutura Pontual metalicas para simbramentos de vigas e lajes</t>
  </si>
  <si>
    <t>Alvenaria em tijolo ceramico não estrutural de 9x19x19 (ou similar)</t>
  </si>
  <si>
    <t>Execução de vergas e contra vergas em todos os vão de janelas e portas</t>
  </si>
  <si>
    <t>Porta de madeira, Folha média, e = 35mm, núcleo sarrafeado.</t>
  </si>
  <si>
    <t>Porta de madeira, Folha leve, e = 35mm, núcleo colméia.</t>
  </si>
  <si>
    <t>De correr em alumínio, com vidro acabamento acetinado ou brilhante.</t>
  </si>
  <si>
    <t>Maxim ar em alumínio, com vidro acabamento acetinado ou brilhante.</t>
  </si>
  <si>
    <t>Porta de correr de aluminio 1,80x2,10 jd.inverno e cozinha, acetinado ou brilhante</t>
  </si>
  <si>
    <t>Vidro liso incolor p/ janelas de sala e quartos com e = 3mm.</t>
  </si>
  <si>
    <t>Vidro canelado p/ janelas maximar dos banheiros com e = 4mm.</t>
  </si>
  <si>
    <t xml:space="preserve">Estrutura metalica em aço leve </t>
  </si>
  <si>
    <t>Telhas metalicas trapezoidal pintadas de um lado. i=5%</t>
  </si>
  <si>
    <t>Em chapas de aço galvanizado zincado.</t>
  </si>
  <si>
    <t>Remoção de todo telhado e madeiramento existente</t>
  </si>
  <si>
    <t>3 demãos argamassa polimérica semi-flexível acrilica no piso e paredes H=1m</t>
  </si>
  <si>
    <t>Argamassa polimérica semi-flexível em todo perímetro externo H=60cm.</t>
  </si>
  <si>
    <t>Argamassa traço 1:3 com aditivo plastificante nas pardes hidraulicas</t>
  </si>
  <si>
    <t>Emboço/massa única traaço 1:2:8 em betoneira, aplicado manualmente</t>
  </si>
  <si>
    <t>Revestimento ceramico esmaltada (placas de 33x45cm)</t>
  </si>
  <si>
    <t xml:space="preserve">Forro de gesso acartonado na sala, abrigo, wcs,e lavanderia </t>
  </si>
  <si>
    <t>Aplicado molduras de gesso simples em todo perimetro interno.</t>
  </si>
  <si>
    <t>Argamassa de cimento e areia no traço 1:3 aplicado c/ colher de pedreiro.</t>
  </si>
  <si>
    <t>APLICAÇÃO E LIXAMENTO DE MASSA LÁTEX EM PAREDES, DUAS DEMÃOS.</t>
  </si>
  <si>
    <t xml:space="preserve">APLICAÇÃO DE PINTURA COM TINTA LÁTEX PVA EM PAREDES, DUAS DEMÃOS. </t>
  </si>
  <si>
    <t>TEXTURA ACRÍLICA, APLICAÇÃO MANUAL EM PAREDE, UMA DEMÃO.</t>
  </si>
  <si>
    <t>Eletrodutos e caixas de pvc anti chama</t>
  </si>
  <si>
    <t xml:space="preserve">Cabos revestidos </t>
  </si>
  <si>
    <t>Quadro de dinjuntor de embutir com circuitos individuais</t>
  </si>
  <si>
    <t>Adequado ao projeto arquitetonico e as necessidades</t>
  </si>
  <si>
    <t>Kit cavalete e hidrometro conforme exigencias da concecionaria local</t>
  </si>
  <si>
    <t>Tubos e conexões em PVC rigido soldavel conforme NBR-5448 da ABNT</t>
  </si>
  <si>
    <t>Tubos e coneçxoes soldaveis para agua quente</t>
  </si>
  <si>
    <t xml:space="preserve">Caixa d'agua 500l  </t>
  </si>
  <si>
    <t>Aquecedor de agua a gás</t>
  </si>
  <si>
    <t>31 litros</t>
  </si>
  <si>
    <t>31 - 42 Litros</t>
  </si>
  <si>
    <t>PVC ou tijolo</t>
  </si>
  <si>
    <t>kit bacia acoplada</t>
  </si>
  <si>
    <t>Em marmore com cuba de embutir</t>
  </si>
  <si>
    <t>Em granito com cuba metalica</t>
  </si>
  <si>
    <t xml:space="preserve">Em granito   </t>
  </si>
  <si>
    <t xml:space="preserve">Em Louça </t>
  </si>
  <si>
    <t>Metalicas convencional</t>
  </si>
  <si>
    <t>Limpeza de obra Geral</t>
  </si>
  <si>
    <t>Emboço/massa cimento/ areia/ plastificante  em betoneira, aplicado manualmente</t>
  </si>
  <si>
    <t>Reboco/massa única traço 1:2:8 em betoneira, aplicado manualmente</t>
  </si>
  <si>
    <t xml:space="preserve">Instalção de rodapes ceramicos </t>
  </si>
  <si>
    <t>composto por duas caixas de arreia e tubulação de PVC para rede publica</t>
  </si>
  <si>
    <t>S</t>
  </si>
  <si>
    <t xml:space="preserve">Revestimento ceramico esmaltado com placas de 60x60cm </t>
  </si>
  <si>
    <t>Peitoril de marmore larg=15cm acentado com argamassa colante</t>
  </si>
  <si>
    <t>Contrapiso com argamassa esp= 3cm traço 1:4  cimento/areia  em área secas e malhadas</t>
  </si>
  <si>
    <t xml:space="preserve">Piso Cimentado traço 1:3 cimento/areia batido em betoneira 400l em areas externas </t>
  </si>
  <si>
    <t>Piso de porcelanato em placas de 60x60 na sala e cozinha</t>
  </si>
  <si>
    <t>Piso vinilico nos Dormitorios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</si>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</sst>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7" formatCode="_(* #,##0.00_);_(* \(#,##0.00\);_(* &quot;-&quot;??_);_(@_)"/>
    <numFmt numFmtId="178" formatCode=";;;"/>
    <numFmt numFmtId="180" formatCode="0.0"/>
    <numFmt numFmtId="191" formatCode=";;"/>
    <numFmt numFmtId="194" formatCode="#,##0.0"/>
    <numFmt numFmtId="199" formatCode="&quot;R$&quot;\ #,##0.00"/>
    <numFmt numFmtId="201" formatCode="dd/mm/yyyy;@"/>
    <numFmt numFmtId="202" formatCode="&quot;Parcela - &quot;00"/>
    <numFmt numFmtId="203" formatCode="00"/>
    <numFmt numFmtId="204" formatCode="&quot;&quot;"/>
    <numFmt numFmtId="205" formatCode="&quot;%&quot;\ @"/>
    <numFmt numFmtId="206" formatCode="&quot;Parcela-&quot;00"/>
    <numFmt numFmtId="209" formatCode="###&quot;.&quot;###&quot;.&quot;###&quot;/&quot;####&quot;-&quot;##"/>
    <numFmt numFmtId="210" formatCode="#####\-####"/>
  </numFmts>
  <fonts count="39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Trebuchet MS"/>
      <family val="2"/>
    </font>
    <font>
      <b/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8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9"/>
      <name val="Trebuchet MS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4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"/>
    </font>
    <font>
      <sz val="5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lightDown"/>
    </fill>
    <fill>
      <patternFill patternType="solid">
        <fgColor indexed="9"/>
        <bgColor indexed="64"/>
      </patternFill>
    </fill>
    <fill>
      <patternFill patternType="lightDown">
        <f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lightDown">
        <bgColor indexed="9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12"/>
      </left>
      <right/>
      <top/>
      <bottom/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 style="medium">
        <color indexed="55"/>
      </right>
      <top style="thin">
        <color indexed="55"/>
      </top>
      <bottom style="medium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52"/>
      </left>
      <right/>
      <top style="medium">
        <color indexed="52"/>
      </top>
      <bottom style="medium">
        <color indexed="52"/>
      </bottom>
      <diagonal/>
    </border>
    <border>
      <left/>
      <right/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medium">
        <color indexed="52"/>
      </top>
      <bottom style="medium">
        <color indexed="5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52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2"/>
      </right>
      <top style="thin">
        <color indexed="22"/>
      </top>
      <bottom/>
      <diagonal/>
    </border>
    <border>
      <left style="thin">
        <color indexed="22"/>
      </left>
      <right style="thin">
        <color indexed="5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/>
    <xf numFmtId="0" fontId="1" fillId="0" borderId="0"/>
  </cellStyleXfs>
  <cellXfs count="533">
    <xf numFmtId="0" fontId="0" fillId="0" borderId="0" xfId="0"/>
    <xf numFmtId="0" fontId="2" fillId="0" borderId="0" xfId="2" applyFont="1" applyAlignment="1" applyProtection="1">
      <alignment vertical="center"/>
    </xf>
    <xf numFmtId="0" fontId="6" fillId="0" borderId="2" xfId="2" applyFont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16" fillId="0" borderId="0" xfId="2" applyNumberFormat="1" applyFont="1" applyAlignment="1" applyProtection="1">
      <alignment horizontal="right"/>
    </xf>
    <xf numFmtId="0" fontId="5" fillId="0" borderId="0" xfId="2" applyFont="1" applyFill="1" applyBorder="1" applyProtection="1"/>
    <xf numFmtId="0" fontId="16" fillId="0" borderId="0" xfId="2" applyNumberFormat="1" applyFont="1" applyBorder="1" applyAlignment="1" applyProtection="1">
      <alignment horizontal="right"/>
    </xf>
    <xf numFmtId="0" fontId="14" fillId="0" borderId="0" xfId="2" applyFont="1" applyFill="1" applyProtection="1"/>
    <xf numFmtId="0" fontId="16" fillId="0" borderId="0" xfId="2" applyFont="1" applyFill="1" applyBorder="1" applyProtection="1"/>
    <xf numFmtId="0" fontId="16" fillId="0" borderId="0" xfId="2" applyFont="1" applyProtection="1"/>
    <xf numFmtId="0" fontId="1" fillId="0" borderId="0" xfId="2" applyProtection="1"/>
    <xf numFmtId="0" fontId="14" fillId="0" borderId="0" xfId="1" applyFont="1" applyFill="1" applyAlignment="1" applyProtection="1">
      <alignment vertical="center"/>
    </xf>
    <xf numFmtId="0" fontId="5" fillId="0" borderId="0" xfId="1" applyFont="1" applyFill="1" applyBorder="1" applyProtection="1"/>
    <xf numFmtId="0" fontId="16" fillId="0" borderId="0" xfId="1" applyNumberFormat="1" applyFont="1" applyFill="1" applyAlignment="1" applyProtection="1">
      <alignment horizontal="right"/>
    </xf>
    <xf numFmtId="0" fontId="16" fillId="0" borderId="0" xfId="1" applyNumberFormat="1" applyFont="1" applyFill="1" applyAlignment="1" applyProtection="1">
      <alignment horizontal="right" vertical="center"/>
    </xf>
    <xf numFmtId="0" fontId="2" fillId="0" borderId="0" xfId="1" applyFont="1" applyFill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vertical="center"/>
    </xf>
    <xf numFmtId="0" fontId="6" fillId="0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vertical="center"/>
    </xf>
    <xf numFmtId="0" fontId="18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vertical="center"/>
    </xf>
    <xf numFmtId="0" fontId="6" fillId="0" borderId="2" xfId="1" applyFont="1" applyFill="1" applyBorder="1" applyAlignment="1" applyProtection="1">
      <alignment horizontal="left" vertical="center" shrinkToFit="1"/>
    </xf>
    <xf numFmtId="0" fontId="6" fillId="0" borderId="2" xfId="1" applyFont="1" applyFill="1" applyBorder="1" applyAlignment="1" applyProtection="1">
      <alignment vertical="center"/>
    </xf>
    <xf numFmtId="0" fontId="5" fillId="0" borderId="0" xfId="1" applyFont="1" applyFill="1" applyProtection="1"/>
    <xf numFmtId="0" fontId="8" fillId="0" borderId="0" xfId="1" applyFont="1" applyFill="1" applyBorder="1" applyAlignment="1" applyProtection="1">
      <alignment vertical="center"/>
    </xf>
    <xf numFmtId="0" fontId="14" fillId="0" borderId="0" xfId="1" applyFont="1" applyFill="1" applyAlignment="1" applyProtection="1">
      <alignment horizontal="left"/>
    </xf>
    <xf numFmtId="0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Protection="1"/>
    <xf numFmtId="0" fontId="14" fillId="0" borderId="0" xfId="1" applyFont="1" applyFill="1" applyProtection="1"/>
    <xf numFmtId="0" fontId="14" fillId="0" borderId="0" xfId="1" applyFont="1" applyFill="1" applyAlignment="1" applyProtection="1">
      <alignment horizontal="left" vertical="center"/>
    </xf>
    <xf numFmtId="0" fontId="14" fillId="0" borderId="0" xfId="1" applyFont="1" applyFill="1" applyAlignment="1" applyProtection="1">
      <alignment horizontal="left" vertical="center" shrinkToFit="1"/>
    </xf>
    <xf numFmtId="0" fontId="1" fillId="0" borderId="0" xfId="1" applyFill="1" applyProtection="1"/>
    <xf numFmtId="0" fontId="5" fillId="0" borderId="0" xfId="1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center" vertical="center"/>
    </xf>
    <xf numFmtId="4" fontId="17" fillId="0" borderId="1" xfId="2" quotePrefix="1" applyNumberFormat="1" applyFont="1" applyFill="1" applyBorder="1" applyAlignment="1" applyProtection="1">
      <alignment horizontal="right" vertical="center"/>
    </xf>
    <xf numFmtId="0" fontId="5" fillId="0" borderId="0" xfId="1" applyFont="1" applyFill="1" applyBorder="1" applyAlignment="1" applyProtection="1">
      <alignment horizontal="left" vertical="center" wrapText="1"/>
    </xf>
    <xf numFmtId="0" fontId="5" fillId="0" borderId="0" xfId="1" applyFont="1" applyFill="1" applyBorder="1" applyAlignment="1" applyProtection="1">
      <alignment horizontal="left" vertical="center" shrinkToFit="1"/>
    </xf>
    <xf numFmtId="2" fontId="16" fillId="0" borderId="0" xfId="1" applyNumberFormat="1" applyFont="1" applyFill="1" applyAlignment="1" applyProtection="1">
      <alignment horizontal="left" vertical="center" wrapText="1"/>
    </xf>
    <xf numFmtId="2" fontId="16" fillId="0" borderId="0" xfId="1" applyNumberFormat="1" applyFont="1" applyFill="1" applyAlignment="1" applyProtection="1">
      <alignment vertical="center"/>
    </xf>
    <xf numFmtId="2" fontId="10" fillId="0" borderId="0" xfId="1" applyNumberFormat="1" applyFont="1" applyFill="1" applyAlignment="1" applyProtection="1">
      <alignment horizontal="left" vertical="center" wrapText="1"/>
    </xf>
    <xf numFmtId="2" fontId="10" fillId="0" borderId="0" xfId="1" applyNumberFormat="1" applyFont="1" applyFill="1" applyAlignment="1" applyProtection="1">
      <alignment vertical="center"/>
    </xf>
    <xf numFmtId="2" fontId="16" fillId="0" borderId="0" xfId="1" applyNumberFormat="1" applyFont="1" applyFill="1" applyAlignment="1" applyProtection="1">
      <alignment horizontal="left" vertical="center" shrinkToFit="1"/>
    </xf>
    <xf numFmtId="2" fontId="16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wrapText="1"/>
    </xf>
    <xf numFmtId="2" fontId="7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shrinkToFit="1"/>
    </xf>
    <xf numFmtId="0" fontId="7" fillId="0" borderId="0" xfId="1" applyFont="1" applyFill="1" applyProtection="1"/>
    <xf numFmtId="2" fontId="16" fillId="0" borderId="0" xfId="1" applyNumberFormat="1" applyFont="1" applyFill="1" applyBorder="1" applyProtection="1"/>
    <xf numFmtId="2" fontId="7" fillId="0" borderId="0" xfId="1" applyNumberFormat="1" applyFont="1" applyFill="1" applyBorder="1" applyProtection="1"/>
    <xf numFmtId="0" fontId="1" fillId="0" borderId="0" xfId="1" applyFill="1" applyAlignment="1" applyProtection="1">
      <alignment horizontal="right"/>
    </xf>
    <xf numFmtId="0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Protection="1"/>
    <xf numFmtId="0" fontId="15" fillId="0" borderId="0" xfId="1" applyFont="1" applyFill="1" applyAlignment="1" applyProtection="1">
      <alignment horizontal="right"/>
    </xf>
    <xf numFmtId="0" fontId="9" fillId="0" borderId="4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</xf>
    <xf numFmtId="0" fontId="1" fillId="0" borderId="0" xfId="1" applyFill="1" applyBorder="1" applyProtection="1"/>
    <xf numFmtId="0" fontId="1" fillId="0" borderId="0" xfId="1" applyNumberFormat="1" applyFill="1" applyBorder="1" applyProtection="1"/>
    <xf numFmtId="0" fontId="24" fillId="0" borderId="0" xfId="1" applyNumberFormat="1" applyFont="1" applyFill="1" applyAlignment="1" applyProtection="1">
      <alignment horizontal="right"/>
    </xf>
    <xf numFmtId="0" fontId="25" fillId="0" borderId="0" xfId="1" applyNumberFormat="1" applyFont="1" applyFill="1" applyAlignment="1" applyProtection="1">
      <alignment horizontal="right" vertical="center"/>
    </xf>
    <xf numFmtId="0" fontId="1" fillId="0" borderId="6" xfId="1" applyFill="1" applyBorder="1" applyProtection="1"/>
    <xf numFmtId="0" fontId="1" fillId="0" borderId="0" xfId="2" applyFill="1" applyProtection="1"/>
    <xf numFmtId="0" fontId="1" fillId="0" borderId="0" xfId="2" applyFont="1" applyFill="1" applyProtection="1"/>
    <xf numFmtId="0" fontId="1" fillId="0" borderId="0" xfId="2" applyFont="1" applyProtection="1"/>
    <xf numFmtId="0" fontId="16" fillId="0" borderId="0" xfId="2" applyFont="1" applyFill="1" applyProtection="1"/>
    <xf numFmtId="0" fontId="1" fillId="0" borderId="0" xfId="2" applyBorder="1" applyProtection="1"/>
    <xf numFmtId="0" fontId="16" fillId="0" borderId="0" xfId="2" applyFont="1" applyBorder="1" applyProtection="1"/>
    <xf numFmtId="0" fontId="0" fillId="0" borderId="0" xfId="0" applyFill="1" applyProtection="1"/>
    <xf numFmtId="0" fontId="1" fillId="0" borderId="0" xfId="1" applyFont="1" applyFill="1" applyProtection="1"/>
    <xf numFmtId="0" fontId="1" fillId="0" borderId="3" xfId="1" applyFill="1" applyBorder="1" applyProtection="1"/>
    <xf numFmtId="0" fontId="1" fillId="0" borderId="2" xfId="1" applyFill="1" applyBorder="1" applyProtection="1"/>
    <xf numFmtId="49" fontId="12" fillId="0" borderId="0" xfId="2" applyNumberFormat="1" applyFont="1" applyBorder="1" applyAlignment="1" applyProtection="1">
      <alignment horizontal="left" vertical="center" wrapText="1"/>
    </xf>
    <xf numFmtId="49" fontId="12" fillId="0" borderId="0" xfId="2" applyNumberFormat="1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 wrapText="1"/>
    </xf>
    <xf numFmtId="0" fontId="5" fillId="0" borderId="0" xfId="2" applyFont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horizontal="left" vertical="top"/>
    </xf>
    <xf numFmtId="0" fontId="1" fillId="0" borderId="0" xfId="1" applyFill="1" applyAlignment="1" applyProtection="1">
      <alignment horizontal="left" vertical="center" wrapText="1"/>
    </xf>
    <xf numFmtId="0" fontId="15" fillId="0" borderId="0" xfId="2" applyFont="1" applyFill="1" applyBorder="1" applyAlignment="1" applyProtection="1">
      <alignment horizontal="left" vertical="center"/>
    </xf>
    <xf numFmtId="0" fontId="16" fillId="0" borderId="0" xfId="1" applyFont="1" applyFill="1" applyAlignment="1" applyProtection="1">
      <alignment horizontal="left" vertical="center" shrinkToFit="1"/>
    </xf>
    <xf numFmtId="0" fontId="16" fillId="0" borderId="0" xfId="2" applyFont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Protection="1"/>
    <xf numFmtId="0" fontId="26" fillId="0" borderId="0" xfId="1" applyFont="1" applyFill="1" applyAlignment="1" applyProtection="1">
      <alignment horizontal="center" vertical="center"/>
    </xf>
    <xf numFmtId="0" fontId="26" fillId="0" borderId="0" xfId="1" applyFont="1" applyFill="1" applyProtection="1"/>
    <xf numFmtId="0" fontId="27" fillId="0" borderId="0" xfId="1" applyFont="1" applyFill="1" applyBorder="1" applyProtection="1"/>
    <xf numFmtId="0" fontId="28" fillId="0" borderId="0" xfId="1" applyFont="1" applyFill="1" applyProtection="1"/>
    <xf numFmtId="0" fontId="26" fillId="0" borderId="0" xfId="1" applyNumberFormat="1" applyFont="1" applyFill="1" applyAlignment="1" applyProtection="1">
      <alignment horizontal="center" vertical="center"/>
    </xf>
    <xf numFmtId="0" fontId="17" fillId="0" borderId="0" xfId="1" applyFont="1" applyFill="1" applyProtection="1"/>
    <xf numFmtId="0" fontId="17" fillId="0" borderId="0" xfId="1" applyNumberFormat="1" applyFont="1" applyFill="1" applyAlignment="1" applyProtection="1">
      <alignment horizontal="center" vertical="center"/>
    </xf>
    <xf numFmtId="0" fontId="28" fillId="0" borderId="0" xfId="2" applyFont="1" applyFill="1" applyProtection="1"/>
    <xf numFmtId="0" fontId="27" fillId="0" borderId="0" xfId="2" applyFont="1" applyFill="1" applyBorder="1" applyProtection="1"/>
    <xf numFmtId="2" fontId="17" fillId="0" borderId="0" xfId="1" applyNumberFormat="1" applyFont="1" applyFill="1" applyProtection="1"/>
    <xf numFmtId="2" fontId="17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/>
    </xf>
    <xf numFmtId="0" fontId="17" fillId="0" borderId="0" xfId="1" applyNumberFormat="1" applyFont="1" applyFill="1" applyAlignment="1" applyProtection="1">
      <alignment horizontal="right"/>
    </xf>
    <xf numFmtId="2" fontId="17" fillId="0" borderId="0" xfId="1" applyNumberFormat="1" applyFont="1" applyFill="1" applyAlignment="1" applyProtection="1">
      <alignment vertical="center"/>
    </xf>
    <xf numFmtId="2" fontId="14" fillId="0" borderId="0" xfId="1" applyNumberFormat="1" applyFont="1" applyFill="1" applyAlignment="1" applyProtection="1">
      <alignment horizontal="left" vertical="center" wrapText="1"/>
    </xf>
    <xf numFmtId="2" fontId="14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 shrinkToFit="1"/>
    </xf>
    <xf numFmtId="2" fontId="17" fillId="0" borderId="0" xfId="1" applyNumberFormat="1" applyFont="1" applyFill="1" applyBorder="1" applyProtection="1"/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right"/>
    </xf>
    <xf numFmtId="0" fontId="17" fillId="0" borderId="7" xfId="1" applyFont="1" applyFill="1" applyBorder="1" applyProtection="1"/>
    <xf numFmtId="0" fontId="17" fillId="0" borderId="0" xfId="1" applyFont="1" applyFill="1" applyBorder="1" applyProtection="1"/>
    <xf numFmtId="204" fontId="5" fillId="0" borderId="1" xfId="1" applyNumberFormat="1" applyFont="1" applyFill="1" applyBorder="1" applyAlignment="1" applyProtection="1">
      <alignment vertical="center" wrapText="1"/>
    </xf>
    <xf numFmtId="0" fontId="16" fillId="0" borderId="0" xfId="1" applyNumberFormat="1" applyFont="1" applyFill="1" applyBorder="1" applyAlignment="1" applyProtection="1">
      <alignment horizontal="right"/>
    </xf>
    <xf numFmtId="0" fontId="16" fillId="0" borderId="0" xfId="2" applyFont="1" applyAlignment="1" applyProtection="1">
      <alignment vertical="center"/>
    </xf>
    <xf numFmtId="0" fontId="16" fillId="0" borderId="0" xfId="1" applyFont="1" applyFill="1" applyAlignment="1" applyProtection="1">
      <alignment vertical="center"/>
    </xf>
    <xf numFmtId="0" fontId="16" fillId="0" borderId="0" xfId="2" applyFont="1" applyAlignment="1" applyProtection="1">
      <alignment horizontal="center"/>
    </xf>
    <xf numFmtId="0" fontId="16" fillId="0" borderId="0" xfId="2" applyFont="1" applyFill="1" applyAlignment="1" applyProtection="1">
      <alignment horizontal="center"/>
    </xf>
    <xf numFmtId="4" fontId="5" fillId="0" borderId="0" xfId="1" applyNumberFormat="1" applyFont="1" applyFill="1" applyBorder="1" applyAlignment="1" applyProtection="1">
      <alignment horizontal="left" vertical="center" wrapText="1" indent="1"/>
    </xf>
    <xf numFmtId="2" fontId="5" fillId="0" borderId="0" xfId="1" applyNumberFormat="1" applyFont="1" applyFill="1" applyAlignment="1" applyProtection="1">
      <alignment vertical="center"/>
    </xf>
    <xf numFmtId="0" fontId="10" fillId="0" borderId="0" xfId="2" applyFont="1" applyProtection="1"/>
    <xf numFmtId="0" fontId="0" fillId="0" borderId="0" xfId="0" applyFill="1" applyAlignment="1" applyProtection="1">
      <alignment horizontal="left" vertical="center" wrapText="1"/>
    </xf>
    <xf numFmtId="0" fontId="13" fillId="0" borderId="0" xfId="2" applyFont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0" fontId="12" fillId="0" borderId="0" xfId="2" applyFont="1" applyBorder="1" applyProtection="1"/>
    <xf numFmtId="0" fontId="12" fillId="0" borderId="0" xfId="0" applyFont="1" applyFill="1" applyBorder="1" applyProtection="1"/>
    <xf numFmtId="0" fontId="0" fillId="0" borderId="8" xfId="0" applyFill="1" applyBorder="1" applyProtection="1"/>
    <xf numFmtId="0" fontId="0" fillId="0" borderId="0" xfId="0" applyFill="1" applyBorder="1" applyAlignment="1" applyProtection="1">
      <alignment horizontal="left" vertical="center" shrinkToFit="1"/>
    </xf>
    <xf numFmtId="0" fontId="17" fillId="0" borderId="1" xfId="2" applyFont="1" applyBorder="1" applyAlignment="1" applyProtection="1">
      <alignment horizontal="right" vertical="center"/>
    </xf>
    <xf numFmtId="0" fontId="28" fillId="0" borderId="0" xfId="1" applyFont="1" applyFill="1" applyAlignment="1" applyProtection="1">
      <alignment horizontal="left" vertical="center" shrinkToFit="1"/>
    </xf>
    <xf numFmtId="0" fontId="4" fillId="0" borderId="0" xfId="0" applyFont="1" applyFill="1" applyProtection="1"/>
    <xf numFmtId="0" fontId="4" fillId="0" borderId="0" xfId="1" applyFont="1" applyFill="1" applyProtection="1"/>
    <xf numFmtId="0" fontId="4" fillId="0" borderId="0" xfId="2" applyFont="1" applyBorder="1" applyProtection="1"/>
    <xf numFmtId="0" fontId="4" fillId="0" borderId="0" xfId="2" applyFont="1" applyProtection="1"/>
    <xf numFmtId="49" fontId="16" fillId="0" borderId="0" xfId="1" applyNumberFormat="1" applyFont="1" applyFill="1" applyProtection="1"/>
    <xf numFmtId="0" fontId="16" fillId="0" borderId="0" xfId="1" applyNumberFormat="1" applyFont="1" applyFill="1" applyProtection="1"/>
    <xf numFmtId="0" fontId="16" fillId="0" borderId="0" xfId="1" applyFont="1" applyFill="1" applyAlignment="1" applyProtection="1">
      <alignment horizontal="center" vertical="center" shrinkToFit="1"/>
    </xf>
    <xf numFmtId="2" fontId="7" fillId="0" borderId="0" xfId="1" applyNumberFormat="1" applyFont="1" applyFill="1" applyAlignment="1" applyProtection="1">
      <alignment horizontal="center" vertical="center"/>
    </xf>
    <xf numFmtId="49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/>
    </xf>
    <xf numFmtId="180" fontId="1" fillId="0" borderId="0" xfId="1" applyNumberFormat="1" applyFill="1" applyAlignment="1" applyProtection="1">
      <alignment shrinkToFit="1"/>
    </xf>
    <xf numFmtId="2" fontId="17" fillId="0" borderId="0" xfId="1" applyNumberFormat="1" applyFont="1" applyFill="1" applyAlignment="1" applyProtection="1">
      <alignment horizontal="left" vertical="center" wrapText="1"/>
    </xf>
    <xf numFmtId="0" fontId="17" fillId="0" borderId="0" xfId="1" applyNumberFormat="1" applyFont="1" applyFill="1" applyProtection="1"/>
    <xf numFmtId="4" fontId="17" fillId="3" borderId="1" xfId="1" applyNumberFormat="1" applyFont="1" applyFill="1" applyBorder="1" applyAlignment="1" applyProtection="1">
      <alignment vertical="center"/>
    </xf>
    <xf numFmtId="4" fontId="15" fillId="0" borderId="6" xfId="1" applyNumberFormat="1" applyFont="1" applyFill="1" applyBorder="1" applyAlignment="1" applyProtection="1">
      <alignment vertical="center"/>
    </xf>
    <xf numFmtId="180" fontId="15" fillId="3" borderId="1" xfId="1" applyNumberFormat="1" applyFont="1" applyFill="1" applyBorder="1" applyAlignment="1" applyProtection="1">
      <alignment horizontal="center" vertical="center"/>
    </xf>
    <xf numFmtId="180" fontId="17" fillId="3" borderId="1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left" shrinkToFit="1"/>
    </xf>
    <xf numFmtId="0" fontId="17" fillId="0" borderId="0" xfId="1" applyFont="1" applyFill="1" applyAlignment="1" applyProtection="1">
      <alignment horizontal="left" vertical="center" shrinkToFit="1"/>
    </xf>
    <xf numFmtId="0" fontId="0" fillId="0" borderId="0" xfId="0" applyProtection="1"/>
    <xf numFmtId="14" fontId="0" fillId="0" borderId="0" xfId="0" applyNumberFormat="1" applyFill="1" applyProtection="1"/>
    <xf numFmtId="0" fontId="2" fillId="4" borderId="0" xfId="2" applyFont="1" applyFill="1" applyAlignment="1" applyProtection="1">
      <alignment vertical="center"/>
      <protection locked="0"/>
    </xf>
    <xf numFmtId="0" fontId="3" fillId="4" borderId="0" xfId="2" applyFont="1" applyFill="1" applyAlignment="1" applyProtection="1">
      <alignment vertical="center"/>
      <protection locked="0"/>
    </xf>
    <xf numFmtId="0" fontId="4" fillId="4" borderId="0" xfId="2" applyFont="1" applyFill="1" applyAlignment="1" applyProtection="1">
      <alignment vertical="center"/>
      <protection locked="0"/>
    </xf>
    <xf numFmtId="0" fontId="6" fillId="4" borderId="2" xfId="2" applyFont="1" applyFill="1" applyBorder="1" applyAlignment="1" applyProtection="1">
      <alignment vertical="center"/>
      <protection locked="0"/>
    </xf>
    <xf numFmtId="0" fontId="8" fillId="4" borderId="0" xfId="2" applyFont="1" applyFill="1" applyBorder="1" applyAlignment="1" applyProtection="1">
      <alignment vertical="center"/>
      <protection locked="0"/>
    </xf>
    <xf numFmtId="0" fontId="1" fillId="4" borderId="0" xfId="1" applyFill="1" applyAlignment="1" applyProtection="1">
      <protection locked="0"/>
    </xf>
    <xf numFmtId="0" fontId="5" fillId="4" borderId="0" xfId="1" applyNumberFormat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center" vertical="center"/>
    </xf>
    <xf numFmtId="49" fontId="16" fillId="0" borderId="0" xfId="1" applyNumberFormat="1" applyFont="1" applyFill="1" applyBorder="1" applyAlignment="1" applyProtection="1">
      <alignment horizontal="left" vertical="center" wrapText="1" indent="1"/>
    </xf>
    <xf numFmtId="0" fontId="13" fillId="5" borderId="9" xfId="2" applyFont="1" applyFill="1" applyBorder="1" applyAlignment="1" applyProtection="1">
      <alignment horizontal="left" vertical="center"/>
    </xf>
    <xf numFmtId="0" fontId="22" fillId="5" borderId="9" xfId="2" applyFont="1" applyFill="1" applyBorder="1" applyAlignment="1" applyProtection="1">
      <alignment horizontal="left" vertical="center"/>
    </xf>
    <xf numFmtId="0" fontId="22" fillId="5" borderId="10" xfId="2" applyFont="1" applyFill="1" applyBorder="1" applyAlignment="1" applyProtection="1">
      <alignment horizontal="left" vertical="center"/>
    </xf>
    <xf numFmtId="203" fontId="7" fillId="0" borderId="11" xfId="1" applyNumberFormat="1" applyFont="1" applyFill="1" applyBorder="1" applyAlignment="1" applyProtection="1">
      <alignment vertical="center" wrapText="1"/>
    </xf>
    <xf numFmtId="178" fontId="7" fillId="0" borderId="11" xfId="1" applyNumberFormat="1" applyFont="1" applyFill="1" applyBorder="1" applyAlignment="1" applyProtection="1">
      <alignment vertical="center" wrapText="1"/>
    </xf>
    <xf numFmtId="191" fontId="35" fillId="0" borderId="0" xfId="1" applyNumberFormat="1" applyFont="1" applyFill="1" applyProtection="1"/>
    <xf numFmtId="1" fontId="36" fillId="0" borderId="0" xfId="1" applyNumberFormat="1" applyFont="1" applyFill="1" applyProtection="1"/>
    <xf numFmtId="0" fontId="0" fillId="0" borderId="0" xfId="0" applyFill="1"/>
    <xf numFmtId="204" fontId="5" fillId="0" borderId="1" xfId="1" applyNumberFormat="1" applyFont="1" applyFill="1" applyBorder="1" applyAlignment="1">
      <alignment vertical="center" wrapText="1"/>
    </xf>
    <xf numFmtId="0" fontId="0" fillId="0" borderId="0" xfId="1" applyFont="1" applyFill="1" applyProtection="1"/>
    <xf numFmtId="1" fontId="33" fillId="0" borderId="11" xfId="1" applyNumberFormat="1" applyFont="1" applyFill="1" applyBorder="1" applyAlignment="1" applyProtection="1">
      <alignment horizontal="center" vertical="center"/>
      <protection hidden="1"/>
    </xf>
    <xf numFmtId="1" fontId="34" fillId="0" borderId="11" xfId="1" applyNumberFormat="1" applyFont="1" applyFill="1" applyBorder="1" applyAlignment="1" applyProtection="1">
      <alignment horizontal="center" vertical="center" wrapText="1"/>
      <protection hidden="1"/>
    </xf>
    <xf numFmtId="191" fontId="34" fillId="0" borderId="11" xfId="1" applyNumberFormat="1" applyFont="1" applyFill="1" applyBorder="1" applyAlignment="1" applyProtection="1">
      <alignment horizontal="center" vertical="center" wrapText="1"/>
    </xf>
    <xf numFmtId="191" fontId="33" fillId="0" borderId="11" xfId="1" applyNumberFormat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left" vertical="center" wrapText="1"/>
    </xf>
    <xf numFmtId="0" fontId="9" fillId="0" borderId="1" xfId="2" applyNumberFormat="1" applyFont="1" applyBorder="1" applyAlignment="1" applyProtection="1">
      <alignment horizontal="center" vertical="center"/>
    </xf>
    <xf numFmtId="0" fontId="15" fillId="6" borderId="22" xfId="1" applyNumberFormat="1" applyFont="1" applyFill="1" applyBorder="1" applyAlignment="1" applyProtection="1">
      <alignment horizontal="center" vertical="center"/>
      <protection locked="0"/>
    </xf>
    <xf numFmtId="0" fontId="15" fillId="6" borderId="23" xfId="1" applyNumberFormat="1" applyFont="1" applyFill="1" applyBorder="1" applyAlignment="1" applyProtection="1">
      <alignment horizontal="center" vertical="center"/>
      <protection locked="0"/>
    </xf>
    <xf numFmtId="0" fontId="15" fillId="6" borderId="24" xfId="1" applyNumberFormat="1" applyFont="1" applyFill="1" applyBorder="1" applyAlignment="1" applyProtection="1">
      <alignment horizontal="center" vertical="center"/>
      <protection locked="0"/>
    </xf>
    <xf numFmtId="204" fontId="5" fillId="0" borderId="1" xfId="1" applyNumberFormat="1" applyFont="1" applyFill="1" applyBorder="1" applyAlignment="1" applyProtection="1">
      <alignment horizontal="center" vertical="center" wrapText="1"/>
    </xf>
    <xf numFmtId="0" fontId="14" fillId="0" borderId="12" xfId="1" applyFont="1" applyFill="1" applyBorder="1" applyAlignment="1" applyProtection="1">
      <alignment horizontal="left" vertical="center" wrapText="1"/>
    </xf>
    <xf numFmtId="0" fontId="14" fillId="0" borderId="6" xfId="1" applyFont="1" applyFill="1" applyBorder="1" applyAlignment="1" applyProtection="1">
      <alignment horizontal="left" vertical="center" wrapText="1"/>
    </xf>
    <xf numFmtId="0" fontId="14" fillId="0" borderId="13" xfId="1" applyFont="1" applyFill="1" applyBorder="1" applyAlignment="1" applyProtection="1">
      <alignment horizontal="left" vertical="center" wrapText="1"/>
    </xf>
    <xf numFmtId="49" fontId="15" fillId="6" borderId="1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center" vertical="center" wrapText="1"/>
    </xf>
    <xf numFmtId="0" fontId="15" fillId="6" borderId="26" xfId="1" applyNumberFormat="1" applyFont="1" applyFill="1" applyBorder="1" applyAlignment="1" applyProtection="1">
      <alignment horizontal="center" vertical="center"/>
      <protection locked="0"/>
    </xf>
    <xf numFmtId="4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" xfId="1" applyFont="1" applyFill="1" applyBorder="1" applyAlignment="1" applyProtection="1">
      <alignment horizontal="left" vertical="center"/>
      <protection locked="0"/>
    </xf>
    <xf numFmtId="0" fontId="15" fillId="6" borderId="42" xfId="1" applyFont="1" applyFill="1" applyBorder="1" applyAlignment="1" applyProtection="1">
      <alignment horizontal="left" vertical="center"/>
      <protection locked="0"/>
    </xf>
    <xf numFmtId="49" fontId="9" fillId="0" borderId="1" xfId="2" applyNumberFormat="1" applyFont="1" applyBorder="1" applyAlignment="1" applyProtection="1">
      <alignment horizontal="center" vertical="center" wrapText="1"/>
    </xf>
    <xf numFmtId="0" fontId="5" fillId="0" borderId="1" xfId="2" applyFont="1" applyBorder="1" applyAlignment="1" applyProtection="1">
      <alignment horizontal="left" vertical="center" wrapText="1"/>
    </xf>
    <xf numFmtId="0" fontId="5" fillId="0" borderId="18" xfId="2" applyFont="1" applyBorder="1" applyAlignment="1" applyProtection="1">
      <alignment horizontal="left" vertical="center" wrapText="1"/>
    </xf>
    <xf numFmtId="0" fontId="9" fillId="0" borderId="1" xfId="1" applyFont="1" applyFill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left" vertical="center" wrapText="1"/>
    </xf>
    <xf numFmtId="0" fontId="5" fillId="0" borderId="11" xfId="1" applyFont="1" applyFill="1" applyBorder="1" applyAlignment="1" applyProtection="1">
      <alignment horizontal="left" vertical="center" wrapText="1"/>
    </xf>
    <xf numFmtId="0" fontId="5" fillId="0" borderId="19" xfId="1" applyFont="1" applyFill="1" applyBorder="1" applyAlignment="1" applyProtection="1">
      <alignment horizontal="left" vertical="center" wrapText="1"/>
    </xf>
    <xf numFmtId="4" fontId="15" fillId="6" borderId="22" xfId="2" applyNumberFormat="1" applyFont="1" applyFill="1" applyBorder="1" applyAlignment="1" applyProtection="1">
      <alignment horizontal="center" vertical="center"/>
      <protection locked="0"/>
    </xf>
    <xf numFmtId="4" fontId="15" fillId="6" borderId="23" xfId="2" applyNumberFormat="1" applyFont="1" applyFill="1" applyBorder="1" applyAlignment="1" applyProtection="1">
      <alignment horizontal="center" vertical="center"/>
      <protection locked="0"/>
    </xf>
    <xf numFmtId="4" fontId="15" fillId="6" borderId="24" xfId="2" applyNumberFormat="1" applyFont="1" applyFill="1" applyBorder="1" applyAlignment="1" applyProtection="1">
      <alignment horizontal="center" vertical="center"/>
      <protection locked="0"/>
    </xf>
    <xf numFmtId="201" fontId="15" fillId="6" borderId="18" xfId="2" applyNumberFormat="1" applyFont="1" applyFill="1" applyBorder="1" applyAlignment="1" applyProtection="1">
      <alignment horizontal="center" vertical="center"/>
      <protection locked="0"/>
    </xf>
    <xf numFmtId="201" fontId="15" fillId="6" borderId="11" xfId="2" applyNumberFormat="1" applyFont="1" applyFill="1" applyBorder="1" applyAlignment="1" applyProtection="1">
      <alignment horizontal="center" vertical="center"/>
      <protection locked="0"/>
    </xf>
    <xf numFmtId="201" fontId="15" fillId="6" borderId="19" xfId="2" applyNumberFormat="1" applyFont="1" applyFill="1" applyBorder="1" applyAlignment="1" applyProtection="1">
      <alignment horizontal="center" vertical="center"/>
      <protection locked="0"/>
    </xf>
    <xf numFmtId="0" fontId="15" fillId="6" borderId="25" xfId="1" applyNumberFormat="1" applyFont="1" applyFill="1" applyBorder="1" applyAlignment="1" applyProtection="1">
      <alignment horizontal="center" vertical="center"/>
      <protection locked="0"/>
    </xf>
    <xf numFmtId="0" fontId="15" fillId="6" borderId="27" xfId="1" applyNumberFormat="1" applyFont="1" applyFill="1" applyBorder="1" applyAlignment="1" applyProtection="1">
      <alignment horizontal="center" vertical="center"/>
      <protection locked="0"/>
    </xf>
    <xf numFmtId="49" fontId="9" fillId="0" borderId="18" xfId="1" applyNumberFormat="1" applyFont="1" applyFill="1" applyBorder="1" applyAlignment="1" applyProtection="1">
      <alignment horizontal="center" vertical="center"/>
    </xf>
    <xf numFmtId="49" fontId="9" fillId="0" borderId="19" xfId="1" applyNumberFormat="1" applyFont="1" applyFill="1" applyBorder="1" applyAlignment="1" applyProtection="1">
      <alignment horizontal="center" vertical="center"/>
    </xf>
    <xf numFmtId="0" fontId="15" fillId="6" borderId="18" xfId="1" applyFont="1" applyFill="1" applyBorder="1" applyAlignment="1" applyProtection="1">
      <alignment horizontal="left" vertical="center"/>
      <protection locked="0"/>
    </xf>
    <xf numFmtId="0" fontId="15" fillId="6" borderId="11" xfId="1" applyFont="1" applyFill="1" applyBorder="1" applyAlignment="1" applyProtection="1">
      <alignment horizontal="left" vertical="center"/>
      <protection locked="0"/>
    </xf>
    <xf numFmtId="0" fontId="15" fillId="6" borderId="21" xfId="1" applyFont="1" applyFill="1" applyBorder="1" applyAlignment="1" applyProtection="1">
      <alignment horizontal="left" vertical="center"/>
      <protection locked="0"/>
    </xf>
    <xf numFmtId="0" fontId="15" fillId="6" borderId="41" xfId="1" applyFont="1" applyFill="1" applyBorder="1" applyAlignment="1" applyProtection="1">
      <alignment horizontal="left" vertical="center"/>
      <protection locked="0"/>
    </xf>
    <xf numFmtId="49" fontId="9" fillId="0" borderId="11" xfId="1" applyNumberFormat="1" applyFont="1" applyFill="1" applyBorder="1" applyAlignment="1" applyProtection="1">
      <alignment horizontal="center" vertical="center"/>
    </xf>
    <xf numFmtId="0" fontId="17" fillId="0" borderId="18" xfId="1" applyFont="1" applyFill="1" applyBorder="1" applyAlignment="1" applyProtection="1">
      <alignment horizontal="left" vertical="center" wrapText="1" indent="1"/>
    </xf>
    <xf numFmtId="0" fontId="17" fillId="0" borderId="11" xfId="1" applyFont="1" applyFill="1" applyBorder="1" applyAlignment="1" applyProtection="1">
      <alignment horizontal="left" vertical="center" wrapText="1" indent="1"/>
    </xf>
    <xf numFmtId="0" fontId="17" fillId="0" borderId="19" xfId="1" applyFont="1" applyFill="1" applyBorder="1" applyAlignment="1" applyProtection="1">
      <alignment horizontal="left" vertical="center" wrapText="1" indent="1"/>
    </xf>
    <xf numFmtId="0" fontId="17" fillId="0" borderId="18" xfId="1" applyFont="1" applyFill="1" applyBorder="1" applyAlignment="1" applyProtection="1">
      <alignment horizontal="left" vertical="center" wrapText="1"/>
    </xf>
    <xf numFmtId="0" fontId="17" fillId="0" borderId="11" xfId="1" applyFont="1" applyFill="1" applyBorder="1" applyAlignment="1" applyProtection="1">
      <alignment horizontal="left" vertical="center" wrapText="1"/>
    </xf>
    <xf numFmtId="0" fontId="17" fillId="0" borderId="6" xfId="1" applyFont="1" applyFill="1" applyBorder="1" applyAlignment="1" applyProtection="1">
      <alignment horizontal="left" vertical="center" wrapText="1"/>
    </xf>
    <xf numFmtId="0" fontId="17" fillId="0" borderId="13" xfId="1" applyFont="1" applyFill="1" applyBorder="1" applyAlignment="1" applyProtection="1">
      <alignment horizontal="left" vertical="center" wrapText="1"/>
    </xf>
    <xf numFmtId="0" fontId="5" fillId="0" borderId="1" xfId="2" applyFont="1" applyBorder="1" applyAlignment="1" applyProtection="1">
      <alignment horizontal="right" vertical="center"/>
    </xf>
    <xf numFmtId="0" fontId="5" fillId="0" borderId="12" xfId="2" applyFont="1" applyBorder="1" applyAlignment="1" applyProtection="1">
      <alignment horizontal="left" vertical="center" wrapText="1"/>
    </xf>
    <xf numFmtId="0" fontId="5" fillId="0" borderId="6" xfId="2" applyFont="1" applyBorder="1" applyAlignment="1" applyProtection="1">
      <alignment horizontal="left" vertical="center" wrapText="1"/>
    </xf>
    <xf numFmtId="0" fontId="5" fillId="0" borderId="13" xfId="2" applyFont="1" applyBorder="1" applyAlignment="1" applyProtection="1">
      <alignment horizontal="left" vertical="center" wrapText="1"/>
    </xf>
    <xf numFmtId="0" fontId="17" fillId="0" borderId="12" xfId="1" applyFont="1" applyFill="1" applyBorder="1" applyAlignment="1" applyProtection="1">
      <alignment horizontal="left" vertical="center"/>
    </xf>
    <xf numFmtId="0" fontId="17" fillId="0" borderId="6" xfId="1" applyFont="1" applyFill="1" applyBorder="1" applyAlignment="1" applyProtection="1">
      <alignment horizontal="left" vertical="center"/>
    </xf>
    <xf numFmtId="0" fontId="17" fillId="0" borderId="13" xfId="1" applyFont="1" applyFill="1" applyBorder="1" applyAlignment="1" applyProtection="1">
      <alignment horizontal="left" vertical="center"/>
    </xf>
    <xf numFmtId="3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8" xfId="1" applyNumberFormat="1" applyFont="1" applyFill="1" applyBorder="1" applyAlignment="1" applyProtection="1">
      <alignment horizontal="center" vertical="center"/>
      <protection locked="0"/>
    </xf>
    <xf numFmtId="49" fontId="15" fillId="6" borderId="19" xfId="1" applyNumberFormat="1" applyFont="1" applyFill="1" applyBorder="1" applyAlignment="1" applyProtection="1">
      <alignment horizontal="center" vertical="center"/>
      <protection locked="0"/>
    </xf>
    <xf numFmtId="0" fontId="17" fillId="0" borderId="20" xfId="1" applyFont="1" applyFill="1" applyBorder="1" applyAlignment="1" applyProtection="1">
      <alignment horizontal="left" vertical="center" wrapText="1"/>
    </xf>
    <xf numFmtId="0" fontId="17" fillId="0" borderId="21" xfId="1" applyFont="1" applyFill="1" applyBorder="1" applyAlignment="1" applyProtection="1">
      <alignment horizontal="left"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0" borderId="19" xfId="1" applyFont="1" applyFill="1" applyBorder="1" applyAlignment="1" applyProtection="1">
      <alignment horizontal="left" vertical="center" wrapText="1"/>
    </xf>
    <xf numFmtId="0" fontId="15" fillId="6" borderId="19" xfId="1" applyFont="1" applyFill="1" applyBorder="1" applyAlignment="1" applyProtection="1">
      <alignment horizontal="left" vertical="center"/>
      <protection locked="0"/>
    </xf>
    <xf numFmtId="0" fontId="17" fillId="0" borderId="18" xfId="1" applyFont="1" applyFill="1" applyBorder="1" applyAlignment="1" applyProtection="1">
      <alignment horizontal="left" vertical="center"/>
    </xf>
    <xf numFmtId="0" fontId="17" fillId="0" borderId="11" xfId="1" applyFont="1" applyFill="1" applyBorder="1" applyAlignment="1" applyProtection="1">
      <alignment horizontal="left" vertical="center"/>
    </xf>
    <xf numFmtId="0" fontId="17" fillId="0" borderId="19" xfId="1" applyFont="1" applyFill="1" applyBorder="1" applyAlignment="1" applyProtection="1">
      <alignment horizontal="left" vertical="center"/>
    </xf>
    <xf numFmtId="49" fontId="9" fillId="0" borderId="20" xfId="1" applyNumberFormat="1" applyFont="1" applyFill="1" applyBorder="1" applyAlignment="1" applyProtection="1">
      <alignment horizontal="center" vertical="center"/>
    </xf>
    <xf numFmtId="49" fontId="9" fillId="0" borderId="5" xfId="1" applyNumberFormat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left" vertical="center" wrapText="1"/>
    </xf>
    <xf numFmtId="0" fontId="5" fillId="0" borderId="6" xfId="1" applyFont="1" applyFill="1" applyBorder="1" applyAlignment="1" applyProtection="1">
      <alignment horizontal="left" vertical="center" wrapText="1"/>
    </xf>
    <xf numFmtId="0" fontId="5" fillId="0" borderId="13" xfId="1" applyFont="1" applyFill="1" applyBorder="1" applyAlignment="1" applyProtection="1">
      <alignment horizontal="left" vertical="center" wrapText="1"/>
    </xf>
    <xf numFmtId="0" fontId="15" fillId="6" borderId="18" xfId="1" applyFont="1" applyFill="1" applyBorder="1" applyAlignment="1" applyProtection="1">
      <alignment horizontal="left" vertical="center" wrapText="1"/>
      <protection locked="0"/>
    </xf>
    <xf numFmtId="0" fontId="15" fillId="6" borderId="11" xfId="1" applyFont="1" applyFill="1" applyBorder="1" applyAlignment="1" applyProtection="1">
      <alignment horizontal="left" vertical="center" wrapText="1"/>
      <protection locked="0"/>
    </xf>
    <xf numFmtId="0" fontId="15" fillId="6" borderId="19" xfId="1" applyFont="1" applyFill="1" applyBorder="1" applyAlignment="1" applyProtection="1">
      <alignment horizontal="left" vertical="center" wrapText="1"/>
      <protection locked="0"/>
    </xf>
    <xf numFmtId="4" fontId="9" fillId="7" borderId="1" xfId="1" applyNumberFormat="1" applyFont="1" applyFill="1" applyBorder="1" applyAlignment="1" applyProtection="1">
      <alignment horizontal="center" vertical="center" wrapText="1"/>
    </xf>
    <xf numFmtId="0" fontId="5" fillId="7" borderId="1" xfId="1" applyFont="1" applyFill="1" applyBorder="1" applyAlignment="1" applyProtection="1">
      <alignment horizontal="left" vertical="center" wrapText="1"/>
    </xf>
    <xf numFmtId="4" fontId="15" fillId="6" borderId="18" xfId="1" applyNumberFormat="1" applyFont="1" applyFill="1" applyBorder="1" applyAlignment="1" applyProtection="1">
      <alignment horizontal="center" vertical="center"/>
      <protection locked="0"/>
    </xf>
    <xf numFmtId="4" fontId="15" fillId="6" borderId="11" xfId="1" applyNumberFormat="1" applyFont="1" applyFill="1" applyBorder="1" applyAlignment="1" applyProtection="1">
      <alignment horizontal="center" vertical="center"/>
      <protection locked="0"/>
    </xf>
    <xf numFmtId="4" fontId="15" fillId="6" borderId="19" xfId="1" applyNumberFormat="1" applyFont="1" applyFill="1" applyBorder="1" applyAlignment="1" applyProtection="1">
      <alignment horizontal="center" vertical="center"/>
      <protection locked="0"/>
    </xf>
    <xf numFmtId="203" fontId="9" fillId="0" borderId="1" xfId="1" applyNumberFormat="1" applyFont="1" applyFill="1" applyBorder="1" applyAlignment="1" applyProtection="1">
      <alignment horizontal="center" vertical="center"/>
    </xf>
    <xf numFmtId="177" fontId="5" fillId="0" borderId="1" xfId="1" applyNumberFormat="1" applyFont="1" applyFill="1" applyBorder="1" applyAlignment="1" applyProtection="1">
      <alignment horizontal="left" vertical="center" shrinkToFit="1"/>
    </xf>
    <xf numFmtId="0" fontId="5" fillId="0" borderId="1" xfId="1" applyFont="1" applyFill="1" applyBorder="1" applyAlignment="1" applyProtection="1">
      <alignment horizontal="left" vertical="center" shrinkToFit="1"/>
    </xf>
    <xf numFmtId="4" fontId="15" fillId="0" borderId="1" xfId="1" applyNumberFormat="1" applyFont="1" applyFill="1" applyBorder="1" applyAlignment="1" applyProtection="1">
      <alignment horizontal="center" vertical="center"/>
    </xf>
    <xf numFmtId="4" fontId="5" fillId="0" borderId="1" xfId="1" applyNumberFormat="1" applyFont="1" applyFill="1" applyBorder="1" applyAlignment="1" applyProtection="1">
      <alignment horizontal="center" vertical="center" shrinkToFit="1"/>
    </xf>
    <xf numFmtId="2" fontId="7" fillId="3" borderId="18" xfId="1" applyNumberFormat="1" applyFont="1" applyFill="1" applyBorder="1" applyAlignment="1" applyProtection="1">
      <alignment horizontal="center"/>
    </xf>
    <xf numFmtId="2" fontId="7" fillId="3" borderId="19" xfId="1" applyNumberFormat="1" applyFont="1" applyFill="1" applyBorder="1" applyAlignment="1" applyProtection="1">
      <alignment horizontal="center"/>
    </xf>
    <xf numFmtId="0" fontId="15" fillId="0" borderId="21" xfId="2" applyFont="1" applyFill="1" applyBorder="1" applyAlignment="1" applyProtection="1">
      <alignment horizontal="left" vertical="center"/>
    </xf>
    <xf numFmtId="3" fontId="15" fillId="0" borderId="11" xfId="2" applyNumberFormat="1" applyFont="1" applyFill="1" applyBorder="1" applyAlignment="1" applyProtection="1">
      <alignment horizontal="left" vertical="center"/>
    </xf>
    <xf numFmtId="0" fontId="15" fillId="0" borderId="11" xfId="2" applyFont="1" applyFill="1" applyBorder="1" applyAlignment="1" applyProtection="1">
      <alignment horizontal="left" vertical="center"/>
    </xf>
    <xf numFmtId="0" fontId="15" fillId="0" borderId="6" xfId="2" applyFont="1" applyFill="1" applyBorder="1" applyAlignment="1" applyProtection="1">
      <alignment horizontal="left" vertical="center"/>
    </xf>
    <xf numFmtId="2" fontId="15" fillId="10" borderId="38" xfId="1" applyNumberFormat="1" applyFont="1" applyFill="1" applyBorder="1" applyAlignment="1" applyProtection="1">
      <alignment horizontal="center" vertical="center"/>
    </xf>
    <xf numFmtId="2" fontId="15" fillId="10" borderId="39" xfId="1" applyNumberFormat="1" applyFont="1" applyFill="1" applyBorder="1" applyAlignment="1" applyProtection="1">
      <alignment horizontal="center" vertical="center"/>
    </xf>
    <xf numFmtId="2" fontId="15" fillId="10" borderId="40" xfId="1" applyNumberFormat="1" applyFont="1" applyFill="1" applyBorder="1" applyAlignment="1" applyProtection="1">
      <alignment horizontal="center" vertical="center"/>
    </xf>
    <xf numFmtId="180" fontId="15" fillId="6" borderId="18" xfId="1" applyNumberFormat="1" applyFont="1" applyFill="1" applyBorder="1" applyAlignment="1" applyProtection="1">
      <alignment horizontal="center" vertical="center"/>
      <protection locked="0"/>
    </xf>
    <xf numFmtId="180" fontId="15" fillId="6" borderId="19" xfId="1" applyNumberFormat="1" applyFont="1" applyFill="1" applyBorder="1" applyAlignment="1" applyProtection="1">
      <alignment horizontal="center" vertical="center"/>
      <protection locked="0"/>
    </xf>
    <xf numFmtId="0" fontId="17" fillId="0" borderId="31" xfId="1" applyFont="1" applyFill="1" applyBorder="1" applyAlignment="1" applyProtection="1">
      <alignment horizontal="center" vertical="center" wrapText="1"/>
    </xf>
    <xf numFmtId="0" fontId="17" fillId="0" borderId="14" xfId="1" applyFont="1" applyFill="1" applyBorder="1" applyAlignment="1" applyProtection="1">
      <alignment horizontal="center" vertical="center" wrapText="1"/>
    </xf>
    <xf numFmtId="202" fontId="15" fillId="9" borderId="1" xfId="1" applyNumberFormat="1" applyFont="1" applyFill="1" applyBorder="1" applyAlignment="1" applyProtection="1">
      <alignment horizontal="center" vertical="center"/>
    </xf>
    <xf numFmtId="0" fontId="9" fillId="0" borderId="31" xfId="1" applyFont="1" applyFill="1" applyBorder="1" applyAlignment="1" applyProtection="1">
      <alignment horizontal="center" vertical="center" wrapText="1"/>
    </xf>
    <xf numFmtId="0" fontId="9" fillId="0" borderId="14" xfId="1" applyFont="1" applyFill="1" applyBorder="1" applyAlignment="1" applyProtection="1">
      <alignment horizontal="center" vertical="center" wrapText="1"/>
    </xf>
    <xf numFmtId="4" fontId="15" fillId="0" borderId="20" xfId="1" applyNumberFormat="1" applyFont="1" applyFill="1" applyBorder="1" applyAlignment="1" applyProtection="1">
      <alignment horizontal="center" vertical="center" wrapText="1"/>
    </xf>
    <xf numFmtId="4" fontId="15" fillId="0" borderId="21" xfId="1" applyNumberFormat="1" applyFont="1" applyFill="1" applyBorder="1" applyAlignment="1" applyProtection="1">
      <alignment horizontal="center" vertical="center" wrapText="1"/>
    </xf>
    <xf numFmtId="4" fontId="15" fillId="0" borderId="5" xfId="1" applyNumberFormat="1" applyFont="1" applyFill="1" applyBorder="1" applyAlignment="1" applyProtection="1">
      <alignment horizontal="center" vertical="center" wrapText="1"/>
    </xf>
    <xf numFmtId="4" fontId="15" fillId="0" borderId="12" xfId="1" applyNumberFormat="1" applyFont="1" applyFill="1" applyBorder="1" applyAlignment="1" applyProtection="1">
      <alignment horizontal="center" vertical="center" wrapText="1"/>
    </xf>
    <xf numFmtId="4" fontId="15" fillId="0" borderId="6" xfId="1" applyNumberFormat="1" applyFont="1" applyFill="1" applyBorder="1" applyAlignment="1" applyProtection="1">
      <alignment horizontal="center" vertical="center" wrapText="1"/>
    </xf>
    <xf numFmtId="4" fontId="15" fillId="0" borderId="13" xfId="1" applyNumberFormat="1" applyFont="1" applyFill="1" applyBorder="1" applyAlignment="1" applyProtection="1">
      <alignment horizontal="center" vertical="center" wrapText="1"/>
    </xf>
    <xf numFmtId="4" fontId="15" fillId="9" borderId="1" xfId="1" applyNumberFormat="1" applyFont="1" applyFill="1" applyBorder="1" applyAlignment="1" applyProtection="1">
      <alignment horizontal="center" vertical="center"/>
    </xf>
    <xf numFmtId="4" fontId="15" fillId="0" borderId="18" xfId="1" applyNumberFormat="1" applyFont="1" applyFill="1" applyBorder="1" applyAlignment="1" applyProtection="1">
      <alignment horizontal="center" vertical="center"/>
    </xf>
    <xf numFmtId="4" fontId="15" fillId="0" borderId="11" xfId="1" applyNumberFormat="1" applyFont="1" applyFill="1" applyBorder="1" applyAlignment="1" applyProtection="1">
      <alignment horizontal="center" vertical="center"/>
    </xf>
    <xf numFmtId="4" fontId="15" fillId="0" borderId="19" xfId="1" applyNumberFormat="1" applyFont="1" applyFill="1" applyBorder="1" applyAlignment="1" applyProtection="1">
      <alignment horizontal="center" vertical="center"/>
    </xf>
    <xf numFmtId="9" fontId="15" fillId="0" borderId="20" xfId="1" applyNumberFormat="1" applyFont="1" applyFill="1" applyBorder="1" applyAlignment="1" applyProtection="1">
      <alignment horizontal="center" vertical="center" wrapText="1"/>
    </xf>
    <xf numFmtId="9" fontId="15" fillId="0" borderId="21" xfId="1" applyNumberFormat="1" applyFont="1" applyFill="1" applyBorder="1" applyAlignment="1" applyProtection="1">
      <alignment horizontal="center" vertical="center" wrapText="1"/>
    </xf>
    <xf numFmtId="9" fontId="15" fillId="0" borderId="5" xfId="1" applyNumberFormat="1" applyFont="1" applyFill="1" applyBorder="1" applyAlignment="1" applyProtection="1">
      <alignment horizontal="center" vertical="center" wrapText="1"/>
    </xf>
    <xf numFmtId="9" fontId="15" fillId="0" borderId="12" xfId="1" applyNumberFormat="1" applyFont="1" applyFill="1" applyBorder="1" applyAlignment="1" applyProtection="1">
      <alignment horizontal="center" vertical="center" wrapText="1"/>
    </xf>
    <xf numFmtId="9" fontId="15" fillId="0" borderId="6" xfId="1" applyNumberFormat="1" applyFont="1" applyFill="1" applyBorder="1" applyAlignment="1" applyProtection="1">
      <alignment horizontal="center" vertical="center" wrapText="1"/>
    </xf>
    <xf numFmtId="9" fontId="15" fillId="0" borderId="13" xfId="1" applyNumberFormat="1" applyFont="1" applyFill="1" applyBorder="1" applyAlignment="1" applyProtection="1">
      <alignment horizontal="center" vertical="center" wrapText="1"/>
    </xf>
    <xf numFmtId="2" fontId="5" fillId="0" borderId="1" xfId="1" applyNumberFormat="1" applyFont="1" applyFill="1" applyBorder="1" applyAlignment="1" applyProtection="1">
      <alignment horizontal="left" vertical="center" wrapText="1"/>
    </xf>
    <xf numFmtId="4" fontId="5" fillId="0" borderId="1" xfId="1" applyNumberFormat="1" applyFont="1" applyFill="1" applyBorder="1" applyAlignment="1" applyProtection="1">
      <alignment horizontal="center" vertical="center" wrapText="1"/>
    </xf>
    <xf numFmtId="203" fontId="9" fillId="0" borderId="20" xfId="1" applyNumberFormat="1" applyFont="1" applyFill="1" applyBorder="1" applyAlignment="1" applyProtection="1">
      <alignment horizontal="center" vertical="center" wrapText="1"/>
    </xf>
    <xf numFmtId="203" fontId="9" fillId="0" borderId="21" xfId="1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shrinkToFit="1"/>
    </xf>
    <xf numFmtId="0" fontId="15" fillId="6" borderId="6" xfId="1" applyFont="1" applyFill="1" applyBorder="1" applyAlignment="1" applyProtection="1">
      <alignment horizontal="left" vertical="center"/>
      <protection locked="0"/>
    </xf>
    <xf numFmtId="205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0" xfId="1" applyNumberFormat="1" applyFont="1" applyFill="1" applyAlignment="1" applyProtection="1">
      <alignment horizontal="center" vertical="center" wrapText="1"/>
    </xf>
    <xf numFmtId="202" fontId="5" fillId="0" borderId="1" xfId="1" applyNumberFormat="1" applyFont="1" applyFill="1" applyBorder="1" applyAlignment="1" applyProtection="1">
      <alignment horizontal="center" vertical="center" wrapText="1"/>
    </xf>
    <xf numFmtId="205" fontId="17" fillId="0" borderId="1" xfId="1" applyNumberFormat="1" applyFont="1" applyFill="1" applyBorder="1" applyAlignment="1" applyProtection="1">
      <alignment horizontal="center" vertical="center" wrapText="1"/>
    </xf>
    <xf numFmtId="0" fontId="5" fillId="0" borderId="14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4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206" fontId="5" fillId="0" borderId="14" xfId="1" applyNumberFormat="1" applyFont="1" applyFill="1" applyBorder="1" applyAlignment="1" applyProtection="1">
      <alignment horizontal="center" vertical="center" wrapText="1"/>
    </xf>
    <xf numFmtId="2" fontId="5" fillId="0" borderId="14" xfId="1" applyNumberFormat="1" applyFont="1" applyFill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center" vertical="center"/>
    </xf>
    <xf numFmtId="194" fontId="5" fillId="0" borderId="1" xfId="1" applyNumberFormat="1" applyFont="1" applyFill="1" applyBorder="1" applyAlignment="1" applyProtection="1">
      <alignment horizontal="center" vertical="center" shrinkToFit="1"/>
    </xf>
    <xf numFmtId="180" fontId="15" fillId="6" borderId="31" xfId="1" applyNumberFormat="1" applyFont="1" applyFill="1" applyBorder="1" applyAlignment="1" applyProtection="1">
      <alignment horizontal="center" vertical="center"/>
      <protection locked="0"/>
    </xf>
    <xf numFmtId="180" fontId="15" fillId="6" borderId="1" xfId="1" applyNumberFormat="1" applyFont="1" applyFill="1" applyBorder="1" applyAlignment="1" applyProtection="1">
      <alignment horizontal="center" vertical="center"/>
      <protection locked="0"/>
    </xf>
    <xf numFmtId="4" fontId="5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1" applyFont="1" applyFill="1" applyAlignment="1" applyProtection="1">
      <alignment horizontal="center" vertical="center" wrapText="1"/>
    </xf>
    <xf numFmtId="4" fontId="5" fillId="9" borderId="18" xfId="1" applyNumberFormat="1" applyFont="1" applyFill="1" applyBorder="1" applyAlignment="1" applyProtection="1">
      <alignment horizontal="center" vertical="center" wrapText="1"/>
    </xf>
    <xf numFmtId="4" fontId="5" fillId="9" borderId="11" xfId="1" applyNumberFormat="1" applyFont="1" applyFill="1" applyBorder="1" applyAlignment="1" applyProtection="1">
      <alignment horizontal="center" vertical="center" wrapText="1"/>
    </xf>
    <xf numFmtId="4" fontId="5" fillId="9" borderId="19" xfId="1" applyNumberFormat="1" applyFont="1" applyFill="1" applyBorder="1" applyAlignment="1" applyProtection="1">
      <alignment horizontal="center" vertical="center" wrapText="1"/>
    </xf>
    <xf numFmtId="0" fontId="15" fillId="6" borderId="1" xfId="1" applyFont="1" applyFill="1" applyBorder="1" applyAlignment="1" applyProtection="1">
      <alignment horizontal="left" vertical="center" wrapText="1"/>
      <protection locked="0"/>
    </xf>
    <xf numFmtId="20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8" xfId="1" applyNumberFormat="1" applyFont="1" applyFill="1" applyBorder="1" applyAlignment="1" applyProtection="1">
      <alignment horizontal="left" vertical="center" wrapText="1"/>
      <protection locked="0"/>
    </xf>
    <xf numFmtId="204" fontId="15" fillId="6" borderId="11" xfId="1" applyNumberFormat="1" applyFont="1" applyFill="1" applyBorder="1" applyAlignment="1" applyProtection="1">
      <alignment horizontal="left" vertical="center" wrapText="1"/>
      <protection locked="0"/>
    </xf>
    <xf numFmtId="204" fontId="15" fillId="6" borderId="19" xfId="1" applyNumberFormat="1" applyFont="1" applyFill="1" applyBorder="1" applyAlignment="1" applyProtection="1">
      <alignment horizontal="left" vertical="center" wrapText="1"/>
      <protection locked="0"/>
    </xf>
    <xf numFmtId="180" fontId="5" fillId="0" borderId="1" xfId="1" applyNumberFormat="1" applyFont="1" applyFill="1" applyBorder="1" applyAlignment="1" applyProtection="1">
      <alignment horizontal="center" vertical="center" wrapText="1"/>
    </xf>
    <xf numFmtId="177" fontId="5" fillId="7" borderId="1" xfId="1" applyNumberFormat="1" applyFont="1" applyFill="1" applyBorder="1" applyAlignment="1" applyProtection="1">
      <alignment horizontal="left" vertical="center" shrinkToFit="1"/>
    </xf>
    <xf numFmtId="0" fontId="5" fillId="7" borderId="1" xfId="1" applyFont="1" applyFill="1" applyBorder="1" applyAlignment="1" applyProtection="1">
      <alignment horizontal="left" vertical="center" shrinkToFit="1"/>
    </xf>
    <xf numFmtId="4" fontId="15" fillId="6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Fill="1" applyAlignment="1" applyProtection="1">
      <alignment horizontal="center" vertical="center" wrapText="1"/>
    </xf>
    <xf numFmtId="0" fontId="16" fillId="0" borderId="0" xfId="1" applyNumberFormat="1" applyFont="1" applyFill="1" applyAlignment="1" applyProtection="1">
      <alignment horizontal="center" vertical="center" wrapText="1"/>
    </xf>
    <xf numFmtId="204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4" fontId="5" fillId="0" borderId="1" xfId="1" applyNumberFormat="1" applyFont="1" applyFill="1" applyBorder="1" applyAlignment="1" applyProtection="1">
      <alignment horizontal="right" vertical="center" wrapText="1"/>
    </xf>
    <xf numFmtId="2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8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1" xfId="1" applyNumberFormat="1" applyFont="1" applyFill="1" applyBorder="1" applyAlignment="1" applyProtection="1">
      <alignment horizontal="left" vertical="center" wrapText="1"/>
      <protection locked="0"/>
    </xf>
    <xf numFmtId="2" fontId="15" fillId="6" borderId="19" xfId="1" applyNumberFormat="1" applyFont="1" applyFill="1" applyBorder="1" applyAlignment="1" applyProtection="1">
      <alignment horizontal="left" vertical="center" wrapText="1"/>
      <protection locked="0"/>
    </xf>
    <xf numFmtId="0" fontId="9" fillId="0" borderId="12" xfId="1" applyNumberFormat="1" applyFont="1" applyFill="1" applyBorder="1" applyAlignment="1" applyProtection="1">
      <alignment horizontal="center" vertical="center"/>
    </xf>
    <xf numFmtId="0" fontId="9" fillId="0" borderId="6" xfId="1" applyNumberFormat="1" applyFont="1" applyFill="1" applyBorder="1" applyAlignment="1" applyProtection="1">
      <alignment horizontal="center" vertical="center"/>
    </xf>
    <xf numFmtId="0" fontId="9" fillId="0" borderId="13" xfId="1" applyNumberFormat="1" applyFont="1" applyFill="1" applyBorder="1" applyAlignment="1" applyProtection="1">
      <alignment horizontal="center" vertical="center"/>
    </xf>
    <xf numFmtId="204" fontId="5" fillId="7" borderId="18" xfId="1" applyNumberFormat="1" applyFont="1" applyFill="1" applyBorder="1" applyAlignment="1" applyProtection="1">
      <alignment horizontal="left" vertical="center" wrapText="1"/>
    </xf>
    <xf numFmtId="204" fontId="5" fillId="7" borderId="11" xfId="1" applyNumberFormat="1" applyFont="1" applyFill="1" applyBorder="1" applyAlignment="1" applyProtection="1">
      <alignment horizontal="left" vertical="center" wrapText="1"/>
    </xf>
    <xf numFmtId="204" fontId="5" fillId="7" borderId="19" xfId="1" applyNumberFormat="1" applyFont="1" applyFill="1" applyBorder="1" applyAlignment="1" applyProtection="1">
      <alignment horizontal="left" vertical="center" wrapText="1"/>
    </xf>
    <xf numFmtId="4" fontId="5" fillId="7" borderId="1" xfId="1" applyNumberFormat="1" applyFont="1" applyFill="1" applyBorder="1" applyAlignment="1" applyProtection="1">
      <alignment horizontal="center" vertical="center" wrapText="1"/>
    </xf>
    <xf numFmtId="4" fontId="5" fillId="7" borderId="18" xfId="1" applyNumberFormat="1" applyFont="1" applyFill="1" applyBorder="1" applyAlignment="1" applyProtection="1">
      <alignment horizontal="left" vertical="center" wrapText="1"/>
    </xf>
    <xf numFmtId="4" fontId="5" fillId="7" borderId="11" xfId="1" applyNumberFormat="1" applyFont="1" applyFill="1" applyBorder="1" applyAlignment="1" applyProtection="1">
      <alignment horizontal="left" vertical="center" wrapText="1"/>
    </xf>
    <xf numFmtId="4" fontId="5" fillId="7" borderId="19" xfId="1" applyNumberFormat="1" applyFont="1" applyFill="1" applyBorder="1" applyAlignment="1" applyProtection="1">
      <alignment horizontal="left" vertical="center" wrapText="1"/>
    </xf>
    <xf numFmtId="0" fontId="23" fillId="6" borderId="12" xfId="1" applyFont="1" applyFill="1" applyBorder="1" applyAlignment="1" applyProtection="1">
      <alignment horizontal="right" vertical="center" wrapText="1"/>
      <protection locked="0"/>
    </xf>
    <xf numFmtId="0" fontId="23" fillId="6" borderId="6" xfId="1" applyFont="1" applyFill="1" applyBorder="1" applyAlignment="1" applyProtection="1">
      <alignment horizontal="right" vertical="center" wrapText="1"/>
      <protection locked="0"/>
    </xf>
    <xf numFmtId="0" fontId="23" fillId="6" borderId="13" xfId="1" applyFont="1" applyFill="1" applyBorder="1" applyAlignment="1" applyProtection="1">
      <alignment horizontal="right" vertical="center" wrapText="1"/>
      <protection locked="0"/>
    </xf>
    <xf numFmtId="0" fontId="5" fillId="0" borderId="12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13" xfId="0" applyFont="1" applyFill="1" applyBorder="1" applyAlignment="1" applyProtection="1">
      <alignment horizontal="left"/>
    </xf>
    <xf numFmtId="0" fontId="5" fillId="0" borderId="12" xfId="2" applyFont="1" applyFill="1" applyBorder="1" applyAlignment="1" applyProtection="1">
      <alignment horizontal="center" vertical="center" wrapText="1"/>
    </xf>
    <xf numFmtId="0" fontId="5" fillId="0" borderId="6" xfId="2" applyFont="1" applyFill="1" applyBorder="1" applyAlignment="1" applyProtection="1">
      <alignment horizontal="center" vertical="center" wrapText="1"/>
    </xf>
    <xf numFmtId="0" fontId="5" fillId="0" borderId="13" xfId="2" applyFont="1" applyFill="1" applyBorder="1" applyAlignment="1" applyProtection="1">
      <alignment horizontal="center" vertical="center" wrapText="1"/>
    </xf>
    <xf numFmtId="0" fontId="17" fillId="0" borderId="0" xfId="1" applyFont="1" applyFill="1" applyAlignment="1" applyProtection="1">
      <alignment horizontal="center" vertical="center" wrapText="1"/>
    </xf>
    <xf numFmtId="0" fontId="17" fillId="0" borderId="12" xfId="1" applyFont="1" applyFill="1" applyBorder="1" applyAlignment="1" applyProtection="1">
      <alignment horizontal="center" vertical="center"/>
    </xf>
    <xf numFmtId="0" fontId="17" fillId="0" borderId="6" xfId="1" applyFont="1" applyFill="1" applyBorder="1" applyAlignment="1" applyProtection="1">
      <alignment horizontal="center" vertical="center"/>
    </xf>
    <xf numFmtId="0" fontId="17" fillId="0" borderId="13" xfId="1" applyFont="1" applyFill="1" applyBorder="1" applyAlignment="1" applyProtection="1">
      <alignment horizontal="center" vertical="center"/>
    </xf>
    <xf numFmtId="0" fontId="20" fillId="0" borderId="2" xfId="1" applyFont="1" applyFill="1" applyBorder="1" applyAlignment="1" applyProtection="1">
      <alignment horizontal="center" vertical="center"/>
    </xf>
    <xf numFmtId="0" fontId="17" fillId="0" borderId="12" xfId="1" applyNumberFormat="1" applyFont="1" applyFill="1" applyBorder="1" applyAlignment="1" applyProtection="1">
      <alignment horizontal="left" vertical="center"/>
    </xf>
    <xf numFmtId="0" fontId="17" fillId="0" borderId="6" xfId="1" applyNumberFormat="1" applyFont="1" applyFill="1" applyBorder="1" applyAlignment="1" applyProtection="1">
      <alignment horizontal="left" vertical="center"/>
    </xf>
    <xf numFmtId="0" fontId="17" fillId="0" borderId="13" xfId="1" applyNumberFormat="1" applyFont="1" applyFill="1" applyBorder="1" applyAlignment="1" applyProtection="1">
      <alignment horizontal="left" vertical="center"/>
    </xf>
    <xf numFmtId="49" fontId="9" fillId="0" borderId="14" xfId="1" applyNumberFormat="1" applyFont="1" applyFill="1" applyBorder="1" applyAlignment="1" applyProtection="1">
      <alignment horizontal="center" vertical="center"/>
    </xf>
    <xf numFmtId="0" fontId="17" fillId="0" borderId="14" xfId="1" applyNumberFormat="1" applyFont="1" applyFill="1" applyBorder="1" applyAlignment="1" applyProtection="1">
      <alignment horizontal="left" vertical="center"/>
    </xf>
    <xf numFmtId="0" fontId="17" fillId="0" borderId="14" xfId="1" applyFont="1" applyFill="1" applyBorder="1" applyAlignment="1" applyProtection="1">
      <alignment horizontal="left" vertical="center"/>
    </xf>
    <xf numFmtId="0" fontId="17" fillId="0" borderId="7" xfId="1" applyNumberFormat="1" applyFont="1" applyFill="1" applyBorder="1" applyAlignment="1" applyProtection="1">
      <alignment horizontal="left" vertical="center" wrapText="1"/>
    </xf>
    <xf numFmtId="0" fontId="17" fillId="0" borderId="4" xfId="1" applyNumberFormat="1" applyFont="1" applyFill="1" applyBorder="1" applyAlignment="1" applyProtection="1">
      <alignment horizontal="left" vertical="center" wrapText="1"/>
    </xf>
    <xf numFmtId="210" fontId="15" fillId="6" borderId="6" xfId="1" applyNumberFormat="1" applyFont="1" applyFill="1" applyBorder="1" applyAlignment="1" applyProtection="1">
      <alignment horizontal="left" vertical="center"/>
      <protection locked="0"/>
    </xf>
    <xf numFmtId="210" fontId="15" fillId="6" borderId="13" xfId="1" applyNumberFormat="1" applyFont="1" applyFill="1" applyBorder="1" applyAlignment="1" applyProtection="1">
      <alignment horizontal="left" vertical="center"/>
      <protection locked="0"/>
    </xf>
    <xf numFmtId="3" fontId="15" fillId="6" borderId="12" xfId="1" applyNumberFormat="1" applyFont="1" applyFill="1" applyBorder="1" applyAlignment="1" applyProtection="1">
      <alignment horizontal="left" vertical="center"/>
      <protection locked="0"/>
    </xf>
    <xf numFmtId="3" fontId="15" fillId="6" borderId="6" xfId="1" applyNumberFormat="1" applyFont="1" applyFill="1" applyBorder="1" applyAlignment="1" applyProtection="1">
      <alignment horizontal="left" vertical="center"/>
      <protection locked="0"/>
    </xf>
    <xf numFmtId="3" fontId="15" fillId="6" borderId="13" xfId="1" applyNumberFormat="1" applyFont="1" applyFill="1" applyBorder="1" applyAlignment="1" applyProtection="1">
      <alignment horizontal="left" vertical="center"/>
      <protection locked="0"/>
    </xf>
    <xf numFmtId="0" fontId="17" fillId="6" borderId="18" xfId="1" applyFont="1" applyFill="1" applyBorder="1" applyAlignment="1" applyProtection="1">
      <alignment horizontal="left" vertical="center" wrapText="1"/>
      <protection locked="0"/>
    </xf>
    <xf numFmtId="0" fontId="17" fillId="6" borderId="11" xfId="1" applyFont="1" applyFill="1" applyBorder="1" applyAlignment="1" applyProtection="1">
      <alignment horizontal="left" vertical="center" wrapText="1"/>
      <protection locked="0"/>
    </xf>
    <xf numFmtId="0" fontId="17" fillId="6" borderId="19" xfId="1" applyFont="1" applyFill="1" applyBorder="1" applyAlignment="1" applyProtection="1">
      <alignment horizontal="left" vertical="center" wrapText="1"/>
      <protection locked="0"/>
    </xf>
    <xf numFmtId="0" fontId="6" fillId="0" borderId="2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</xf>
    <xf numFmtId="0" fontId="10" fillId="0" borderId="0" xfId="2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7" fillId="0" borderId="34" xfId="2" applyFont="1" applyFill="1" applyBorder="1" applyAlignment="1" applyProtection="1">
      <alignment horizontal="center"/>
    </xf>
    <xf numFmtId="0" fontId="17" fillId="0" borderId="0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49" fontId="16" fillId="0" borderId="36" xfId="2" applyNumberFormat="1" applyFont="1" applyFill="1" applyBorder="1" applyAlignment="1" applyProtection="1">
      <alignment horizontal="center" vertical="top"/>
    </xf>
    <xf numFmtId="49" fontId="16" fillId="0" borderId="2" xfId="2" applyNumberFormat="1" applyFont="1" applyFill="1" applyBorder="1" applyAlignment="1" applyProtection="1">
      <alignment horizontal="center" vertical="top"/>
    </xf>
    <xf numFmtId="49" fontId="16" fillId="0" borderId="37" xfId="2" applyNumberFormat="1" applyFont="1" applyFill="1" applyBorder="1" applyAlignment="1" applyProtection="1">
      <alignment horizontal="center" vertical="top"/>
    </xf>
    <xf numFmtId="0" fontId="14" fillId="0" borderId="18" xfId="2" applyFont="1" applyFill="1" applyBorder="1" applyAlignment="1" applyProtection="1">
      <alignment horizontal="left" vertical="center" wrapText="1"/>
    </xf>
    <xf numFmtId="0" fontId="14" fillId="0" borderId="11" xfId="2" applyFont="1" applyFill="1" applyBorder="1" applyAlignment="1" applyProtection="1">
      <alignment horizontal="left" vertical="center" wrapText="1"/>
    </xf>
    <xf numFmtId="0" fontId="14" fillId="0" borderId="19" xfId="2" applyFont="1" applyFill="1" applyBorder="1" applyAlignment="1" applyProtection="1">
      <alignment horizontal="left" vertical="center" wrapText="1"/>
    </xf>
    <xf numFmtId="0" fontId="21" fillId="0" borderId="0" xfId="1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29" xfId="0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12" fillId="0" borderId="18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3" fillId="8" borderId="0" xfId="2" applyFont="1" applyFill="1" applyBorder="1" applyAlignment="1" applyProtection="1">
      <alignment horizontal="center" vertical="center" wrapText="1"/>
      <protection locked="0"/>
    </xf>
    <xf numFmtId="0" fontId="13" fillId="0" borderId="18" xfId="2" applyFont="1" applyBorder="1" applyAlignment="1" applyProtection="1">
      <alignment horizontal="left" vertical="center" wrapText="1"/>
    </xf>
    <xf numFmtId="0" fontId="13" fillId="0" borderId="11" xfId="2" applyFont="1" applyBorder="1" applyAlignment="1" applyProtection="1">
      <alignment horizontal="left" vertical="center" wrapText="1"/>
    </xf>
    <xf numFmtId="0" fontId="13" fillId="0" borderId="19" xfId="2" applyFont="1" applyBorder="1" applyAlignment="1" applyProtection="1">
      <alignment horizontal="left" vertical="center" wrapText="1"/>
    </xf>
    <xf numFmtId="0" fontId="0" fillId="6" borderId="28" xfId="0" applyFill="1" applyBorder="1" applyAlignment="1" applyProtection="1">
      <alignment horizontal="center"/>
      <protection locked="0"/>
    </xf>
    <xf numFmtId="0" fontId="0" fillId="6" borderId="29" xfId="0" applyFill="1" applyBorder="1" applyAlignment="1" applyProtection="1">
      <alignment horizontal="center"/>
      <protection locked="0"/>
    </xf>
    <xf numFmtId="0" fontId="0" fillId="6" borderId="30" xfId="0" applyFill="1" applyBorder="1" applyAlignment="1" applyProtection="1">
      <alignment horizontal="center"/>
      <protection locked="0"/>
    </xf>
    <xf numFmtId="0" fontId="7" fillId="6" borderId="22" xfId="0" applyFont="1" applyFill="1" applyBorder="1" applyAlignment="1" applyProtection="1">
      <alignment horizontal="center"/>
      <protection locked="0"/>
    </xf>
    <xf numFmtId="0" fontId="7" fillId="6" borderId="23" xfId="0" applyFont="1" applyFill="1" applyBorder="1" applyAlignment="1" applyProtection="1">
      <alignment horizontal="center"/>
      <protection locked="0"/>
    </xf>
    <xf numFmtId="0" fontId="7" fillId="6" borderId="24" xfId="0" applyFont="1" applyFill="1" applyBorder="1" applyAlignment="1" applyProtection="1">
      <alignment horizontal="center"/>
      <protection locked="0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0" fillId="0" borderId="18" xfId="2" applyFont="1" applyBorder="1" applyAlignment="1" applyProtection="1">
      <alignment horizontal="left" vertical="center" wrapText="1"/>
    </xf>
    <xf numFmtId="0" fontId="10" fillId="0" borderId="11" xfId="2" applyFont="1" applyBorder="1" applyAlignment="1" applyProtection="1">
      <alignment horizontal="left" vertical="center" wrapText="1"/>
    </xf>
    <xf numFmtId="0" fontId="10" fillId="0" borderId="19" xfId="2" applyFont="1" applyBorder="1" applyAlignment="1" applyProtection="1">
      <alignment horizontal="left" vertical="center" wrapText="1"/>
    </xf>
    <xf numFmtId="177" fontId="5" fillId="0" borderId="1" xfId="1" applyNumberFormat="1" applyFont="1" applyFill="1" applyBorder="1" applyAlignment="1" applyProtection="1">
      <alignment horizontal="left" vertical="center" wrapText="1"/>
    </xf>
    <xf numFmtId="177" fontId="5" fillId="7" borderId="1" xfId="1" applyNumberFormat="1" applyFont="1" applyFill="1" applyBorder="1" applyAlignment="1" applyProtection="1">
      <alignment horizontal="left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</xf>
    <xf numFmtId="0" fontId="5" fillId="0" borderId="32" xfId="1" applyNumberFormat="1" applyFont="1" applyFill="1" applyBorder="1" applyAlignment="1" applyProtection="1">
      <alignment horizontal="center" vertical="center" wrapText="1"/>
    </xf>
    <xf numFmtId="0" fontId="9" fillId="0" borderId="18" xfId="1" applyNumberFormat="1" applyFont="1" applyFill="1" applyBorder="1" applyAlignment="1" applyProtection="1">
      <alignment horizontal="center" vertical="center" wrapText="1"/>
    </xf>
    <xf numFmtId="0" fontId="9" fillId="0" borderId="11" xfId="1" applyNumberFormat="1" applyFont="1" applyFill="1" applyBorder="1" applyAlignment="1" applyProtection="1">
      <alignment horizontal="center" vertical="center" wrapText="1"/>
    </xf>
    <xf numFmtId="0" fontId="9" fillId="0" borderId="19" xfId="1" applyNumberFormat="1" applyFont="1" applyFill="1" applyBorder="1" applyAlignment="1" applyProtection="1">
      <alignment horizontal="center" vertical="center" wrapText="1"/>
    </xf>
    <xf numFmtId="4" fontId="5" fillId="7" borderId="1" xfId="1" applyNumberFormat="1" applyFont="1" applyFill="1" applyBorder="1" applyAlignment="1" applyProtection="1">
      <alignment horizontal="left" vertical="center" wrapText="1"/>
    </xf>
    <xf numFmtId="4" fontId="5" fillId="0" borderId="19" xfId="1" applyNumberFormat="1" applyFont="1" applyFill="1" applyBorder="1" applyAlignment="1" applyProtection="1">
      <alignment horizontal="left" vertical="center" wrapText="1" indent="1"/>
    </xf>
    <xf numFmtId="0" fontId="5" fillId="0" borderId="1" xfId="1" applyFont="1" applyFill="1" applyBorder="1" applyAlignment="1" applyProtection="1">
      <alignment horizontal="left" vertical="center" wrapText="1" indent="1"/>
    </xf>
    <xf numFmtId="0" fontId="5" fillId="0" borderId="19" xfId="1" applyFont="1" applyFill="1" applyBorder="1" applyAlignment="1" applyProtection="1">
      <alignment horizontal="left" vertical="center" wrapText="1" indent="1"/>
    </xf>
    <xf numFmtId="2" fontId="5" fillId="0" borderId="31" xfId="1" applyNumberFormat="1" applyFont="1" applyFill="1" applyBorder="1" applyAlignment="1" applyProtection="1">
      <alignment horizontal="center" vertical="center"/>
    </xf>
    <xf numFmtId="0" fontId="17" fillId="0" borderId="33" xfId="1" applyNumberFormat="1" applyFont="1" applyFill="1" applyBorder="1" applyAlignment="1" applyProtection="1">
      <alignment horizontal="center" vertical="center" wrapText="1"/>
    </xf>
    <xf numFmtId="0" fontId="5" fillId="0" borderId="31" xfId="1" applyNumberFormat="1" applyFont="1" applyFill="1" applyBorder="1" applyAlignment="1" applyProtection="1">
      <alignment horizontal="center" vertical="center" wrapText="1"/>
    </xf>
    <xf numFmtId="202" fontId="5" fillId="0" borderId="31" xfId="1" applyNumberFormat="1" applyFont="1" applyFill="1" applyBorder="1" applyAlignment="1" applyProtection="1">
      <alignment horizontal="center" vertical="center" wrapText="1"/>
    </xf>
    <xf numFmtId="0" fontId="5" fillId="0" borderId="33" xfId="1" applyNumberFormat="1" applyFont="1" applyFill="1" applyBorder="1" applyAlignment="1" applyProtection="1">
      <alignment horizontal="center" vertical="center" wrapText="1"/>
    </xf>
    <xf numFmtId="0" fontId="14" fillId="0" borderId="18" xfId="1" applyFont="1" applyFill="1" applyBorder="1" applyAlignment="1" applyProtection="1">
      <alignment horizontal="left" vertical="center" wrapText="1"/>
    </xf>
    <xf numFmtId="0" fontId="14" fillId="0" borderId="11" xfId="1" applyFont="1" applyFill="1" applyBorder="1" applyAlignment="1" applyProtection="1">
      <alignment horizontal="left" vertical="center" wrapText="1"/>
    </xf>
    <xf numFmtId="0" fontId="14" fillId="0" borderId="19" xfId="1" applyFont="1" applyFill="1" applyBorder="1" applyAlignment="1" applyProtection="1">
      <alignment horizontal="left" vertical="center" wrapText="1"/>
    </xf>
    <xf numFmtId="49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18" xfId="1" applyNumberFormat="1" applyFont="1" applyFill="1" applyBorder="1" applyAlignment="1" applyProtection="1">
      <alignment horizontal="left" vertical="center" wrapText="1" indent="1"/>
    </xf>
    <xf numFmtId="4" fontId="5" fillId="0" borderId="11" xfId="1" applyNumberFormat="1" applyFont="1" applyFill="1" applyBorder="1" applyAlignment="1" applyProtection="1">
      <alignment horizontal="left" vertical="center" wrapText="1" indent="1"/>
    </xf>
    <xf numFmtId="4" fontId="5" fillId="0" borderId="12" xfId="1" applyNumberFormat="1" applyFont="1" applyFill="1" applyBorder="1" applyAlignment="1" applyProtection="1">
      <alignment horizontal="left" vertical="center" wrapText="1" indent="1"/>
    </xf>
    <xf numFmtId="4" fontId="5" fillId="0" borderId="6" xfId="1" applyNumberFormat="1" applyFont="1" applyFill="1" applyBorder="1" applyAlignment="1" applyProtection="1">
      <alignment horizontal="left" vertical="center" wrapText="1" indent="1"/>
    </xf>
    <xf numFmtId="4" fontId="5" fillId="0" borderId="13" xfId="1" applyNumberFormat="1" applyFont="1" applyFill="1" applyBorder="1" applyAlignment="1" applyProtection="1">
      <alignment horizontal="left" vertical="center" wrapText="1" indent="1"/>
    </xf>
    <xf numFmtId="0" fontId="15" fillId="6" borderId="1" xfId="1" applyNumberFormat="1" applyFont="1" applyFill="1" applyBorder="1" applyAlignment="1" applyProtection="1">
      <alignment horizontal="left" vertical="center"/>
      <protection locked="0"/>
    </xf>
    <xf numFmtId="0" fontId="17" fillId="0" borderId="12" xfId="1" applyFont="1" applyFill="1" applyBorder="1" applyAlignment="1" applyProtection="1">
      <alignment horizontal="center" vertical="center" wrapText="1"/>
    </xf>
    <xf numFmtId="0" fontId="17" fillId="0" borderId="6" xfId="1" applyFont="1" applyFill="1" applyBorder="1" applyAlignment="1" applyProtection="1">
      <alignment horizontal="center" vertical="center" wrapText="1"/>
    </xf>
    <xf numFmtId="0" fontId="17" fillId="0" borderId="13" xfId="1" applyFont="1" applyFill="1" applyBorder="1" applyAlignment="1" applyProtection="1">
      <alignment horizontal="center" vertical="center" wrapText="1"/>
    </xf>
    <xf numFmtId="49" fontId="9" fillId="0" borderId="12" xfId="1" applyNumberFormat="1" applyFont="1" applyFill="1" applyBorder="1" applyAlignment="1" applyProtection="1">
      <alignment horizontal="center" vertical="center"/>
    </xf>
    <xf numFmtId="49" fontId="9" fillId="0" borderId="6" xfId="1" applyNumberFormat="1" applyFont="1" applyFill="1" applyBorder="1" applyAlignment="1" applyProtection="1">
      <alignment horizontal="center" vertical="center"/>
    </xf>
    <xf numFmtId="49" fontId="9" fillId="0" borderId="13" xfId="1" applyNumberFormat="1" applyFont="1" applyFill="1" applyBorder="1" applyAlignment="1" applyProtection="1">
      <alignment horizontal="center" vertical="center"/>
    </xf>
    <xf numFmtId="0" fontId="5" fillId="0" borderId="14" xfId="1" applyFont="1" applyFill="1" applyBorder="1" applyAlignment="1" applyProtection="1">
      <alignment horizontal="center" vertical="center" wrapText="1"/>
    </xf>
    <xf numFmtId="0" fontId="13" fillId="0" borderId="28" xfId="1" applyFont="1" applyFill="1" applyBorder="1" applyAlignment="1" applyProtection="1">
      <alignment horizontal="left" vertical="center" wrapText="1"/>
    </xf>
    <xf numFmtId="0" fontId="13" fillId="0" borderId="29" xfId="1" applyFont="1" applyFill="1" applyBorder="1" applyAlignment="1" applyProtection="1">
      <alignment horizontal="left" vertical="center" wrapText="1"/>
    </xf>
    <xf numFmtId="0" fontId="13" fillId="0" borderId="30" xfId="1" applyFont="1" applyFill="1" applyBorder="1" applyAlignment="1" applyProtection="1">
      <alignment horizontal="left" vertical="center" wrapText="1"/>
    </xf>
    <xf numFmtId="2" fontId="5" fillId="0" borderId="1" xfId="1" applyNumberFormat="1" applyFont="1" applyFill="1" applyBorder="1" applyAlignment="1" applyProtection="1">
      <alignment horizontal="center" vertical="center" wrapText="1"/>
    </xf>
    <xf numFmtId="2" fontId="5" fillId="0" borderId="31" xfId="1" applyNumberFormat="1" applyFont="1" applyFill="1" applyBorder="1" applyAlignment="1" applyProtection="1">
      <alignment horizontal="center" vertical="center" wrapText="1"/>
    </xf>
    <xf numFmtId="0" fontId="17" fillId="0" borderId="32" xfId="1" applyNumberFormat="1" applyFont="1" applyFill="1" applyBorder="1" applyAlignment="1" applyProtection="1">
      <alignment horizontal="center" vertical="center" wrapText="1"/>
    </xf>
    <xf numFmtId="49" fontId="9" fillId="0" borderId="14" xfId="2" applyNumberFormat="1" applyFont="1" applyBorder="1" applyAlignment="1" applyProtection="1">
      <alignment horizontal="center" vertical="center"/>
    </xf>
    <xf numFmtId="4" fontId="15" fillId="6" borderId="1" xfId="2" applyNumberFormat="1" applyFont="1" applyFill="1" applyBorder="1" applyAlignment="1" applyProtection="1">
      <alignment horizontal="right" vertical="center"/>
      <protection locked="0"/>
    </xf>
    <xf numFmtId="4" fontId="15" fillId="6" borderId="1" xfId="2" applyNumberFormat="1" applyFont="1" applyFill="1" applyBorder="1" applyAlignment="1" applyProtection="1">
      <alignment horizontal="left" vertical="center"/>
      <protection locked="0"/>
    </xf>
    <xf numFmtId="4" fontId="15" fillId="6" borderId="25" xfId="2" applyNumberFormat="1" applyFont="1" applyFill="1" applyBorder="1" applyAlignment="1" applyProtection="1">
      <alignment horizontal="center" vertical="center"/>
      <protection locked="0"/>
    </xf>
    <xf numFmtId="4" fontId="15" fillId="6" borderId="26" xfId="2" applyNumberFormat="1" applyFont="1" applyFill="1" applyBorder="1" applyAlignment="1" applyProtection="1">
      <alignment horizontal="center" vertical="center"/>
      <protection locked="0"/>
    </xf>
    <xf numFmtId="4" fontId="15" fillId="6" borderId="27" xfId="2" applyNumberFormat="1" applyFont="1" applyFill="1" applyBorder="1" applyAlignment="1" applyProtection="1">
      <alignment horizontal="center" vertical="center"/>
      <protection locked="0"/>
    </xf>
    <xf numFmtId="199" fontId="15" fillId="0" borderId="1" xfId="2" applyNumberFormat="1" applyFont="1" applyFill="1" applyBorder="1" applyAlignment="1" applyProtection="1">
      <alignment horizontal="right" vertical="center"/>
    </xf>
    <xf numFmtId="0" fontId="9" fillId="0" borderId="12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0" fontId="9" fillId="0" borderId="13" xfId="1" applyFont="1" applyFill="1" applyBorder="1" applyAlignment="1" applyProtection="1">
      <alignment horizontal="center" vertical="center"/>
    </xf>
    <xf numFmtId="4" fontId="15" fillId="6" borderId="18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8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204" fontId="5" fillId="0" borderId="18" xfId="1" applyNumberFormat="1" applyFont="1" applyFill="1" applyBorder="1" applyAlignment="1" applyProtection="1">
      <alignment horizontal="left" vertical="center" wrapText="1"/>
    </xf>
    <xf numFmtId="204" fontId="5" fillId="0" borderId="11" xfId="1" applyNumberFormat="1" applyFont="1" applyFill="1" applyBorder="1" applyAlignment="1" applyProtection="1">
      <alignment horizontal="left" vertical="center" wrapText="1"/>
    </xf>
    <xf numFmtId="204" fontId="5" fillId="0" borderId="19" xfId="1" applyNumberFormat="1" applyFont="1" applyFill="1" applyBorder="1" applyAlignment="1" applyProtection="1">
      <alignment horizontal="left" vertical="center" wrapText="1"/>
    </xf>
    <xf numFmtId="204" fontId="5" fillId="7" borderId="18" xfId="1" applyNumberFormat="1" applyFont="1" applyFill="1" applyBorder="1" applyAlignment="1" applyProtection="1">
      <alignment horizontal="center" vertical="center" wrapText="1"/>
    </xf>
    <xf numFmtId="204" fontId="5" fillId="7" borderId="11" xfId="1" applyNumberFormat="1" applyFont="1" applyFill="1" applyBorder="1" applyAlignment="1" applyProtection="1">
      <alignment horizontal="center" vertical="center" wrapText="1"/>
    </xf>
    <xf numFmtId="204" fontId="5" fillId="7" borderId="19" xfId="1" applyNumberFormat="1" applyFont="1" applyFill="1" applyBorder="1" applyAlignment="1" applyProtection="1">
      <alignment horizontal="center" vertical="center" wrapText="1"/>
    </xf>
    <xf numFmtId="1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14" fontId="23" fillId="6" borderId="12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6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13" xfId="1" applyNumberFormat="1" applyFont="1" applyFill="1" applyBorder="1" applyAlignment="1" applyProtection="1">
      <alignment horizontal="left" vertical="center" wrapText="1"/>
      <protection locked="0"/>
    </xf>
    <xf numFmtId="4" fontId="15" fillId="7" borderId="1" xfId="1" applyNumberFormat="1" applyFont="1" applyFill="1" applyBorder="1" applyAlignment="1" applyProtection="1">
      <alignment horizontal="center" vertical="center"/>
    </xf>
    <xf numFmtId="2" fontId="15" fillId="7" borderId="1" xfId="1" applyNumberFormat="1" applyFont="1" applyFill="1" applyBorder="1" applyAlignment="1" applyProtection="1">
      <alignment horizontal="center" vertical="center" shrinkToFit="1"/>
    </xf>
    <xf numFmtId="4" fontId="5" fillId="3" borderId="18" xfId="1" applyNumberFormat="1" applyFont="1" applyFill="1" applyBorder="1" applyAlignment="1" applyProtection="1">
      <alignment horizontal="center" vertical="center" wrapText="1"/>
    </xf>
    <xf numFmtId="4" fontId="5" fillId="3" borderId="11" xfId="1" applyNumberFormat="1" applyFont="1" applyFill="1" applyBorder="1" applyAlignment="1" applyProtection="1">
      <alignment horizontal="center" vertical="center" wrapText="1"/>
    </xf>
    <xf numFmtId="4" fontId="5" fillId="3" borderId="19" xfId="1" applyNumberFormat="1" applyFont="1" applyFill="1" applyBorder="1" applyAlignment="1" applyProtection="1">
      <alignment horizontal="center" vertical="center" wrapText="1"/>
    </xf>
    <xf numFmtId="4" fontId="23" fillId="7" borderId="20" xfId="1" applyNumberFormat="1" applyFont="1" applyFill="1" applyBorder="1" applyAlignment="1" applyProtection="1">
      <alignment horizontal="center" vertical="center" wrapText="1"/>
    </xf>
    <xf numFmtId="4" fontId="23" fillId="7" borderId="21" xfId="1" applyNumberFormat="1" applyFont="1" applyFill="1" applyBorder="1" applyAlignment="1" applyProtection="1">
      <alignment horizontal="center" vertical="center" wrapText="1"/>
    </xf>
    <xf numFmtId="4" fontId="23" fillId="7" borderId="5" xfId="1" applyNumberFormat="1" applyFont="1" applyFill="1" applyBorder="1" applyAlignment="1" applyProtection="1">
      <alignment horizontal="center" vertical="center" wrapText="1"/>
    </xf>
    <xf numFmtId="0" fontId="15" fillId="0" borderId="21" xfId="2" applyFont="1" applyBorder="1" applyAlignment="1" applyProtection="1">
      <alignment horizontal="left" vertical="top" wrapText="1"/>
    </xf>
    <xf numFmtId="4" fontId="15" fillId="6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8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9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8" xfId="1" applyFont="1" applyFill="1" applyBorder="1" applyAlignment="1" applyProtection="1">
      <alignment horizontal="left" vertical="center" wrapText="1" indent="1"/>
    </xf>
    <xf numFmtId="0" fontId="5" fillId="0" borderId="11" xfId="1" applyFont="1" applyFill="1" applyBorder="1" applyAlignment="1" applyProtection="1">
      <alignment horizontal="left" vertical="center" wrapText="1" indent="1"/>
    </xf>
    <xf numFmtId="0" fontId="9" fillId="4" borderId="1" xfId="1" applyFont="1" applyFill="1" applyBorder="1" applyAlignment="1" applyProtection="1">
      <alignment horizontal="center" vertical="center"/>
      <protection locked="0"/>
    </xf>
    <xf numFmtId="0" fontId="15" fillId="6" borderId="20" xfId="1" applyFont="1" applyFill="1" applyBorder="1" applyAlignment="1" applyProtection="1">
      <alignment horizontal="left" vertical="center"/>
      <protection locked="0"/>
    </xf>
    <xf numFmtId="0" fontId="15" fillId="6" borderId="5" xfId="1" applyFont="1" applyFill="1" applyBorder="1" applyAlignment="1" applyProtection="1">
      <alignment horizontal="left" vertical="center"/>
      <protection locked="0"/>
    </xf>
    <xf numFmtId="0" fontId="15" fillId="6" borderId="7" xfId="1" applyFont="1" applyFill="1" applyBorder="1" applyAlignment="1" applyProtection="1">
      <alignment horizontal="left" vertical="center"/>
      <protection locked="0"/>
    </xf>
    <xf numFmtId="0" fontId="15" fillId="6" borderId="0" xfId="1" applyFont="1" applyFill="1" applyBorder="1" applyAlignment="1" applyProtection="1">
      <alignment horizontal="left" vertical="center"/>
      <protection locked="0"/>
    </xf>
    <xf numFmtId="0" fontId="15" fillId="6" borderId="4" xfId="1" applyFont="1" applyFill="1" applyBorder="1" applyAlignment="1" applyProtection="1">
      <alignment horizontal="left" vertical="center"/>
      <protection locked="0"/>
    </xf>
    <xf numFmtId="0" fontId="15" fillId="6" borderId="12" xfId="1" applyFont="1" applyFill="1" applyBorder="1" applyAlignment="1" applyProtection="1">
      <alignment horizontal="left" vertical="center"/>
      <protection locked="0"/>
    </xf>
    <xf numFmtId="0" fontId="15" fillId="6" borderId="13" xfId="1" applyFont="1" applyFill="1" applyBorder="1" applyAlignment="1" applyProtection="1">
      <alignment horizontal="left" vertical="center"/>
      <protection locked="0"/>
    </xf>
    <xf numFmtId="0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204" fontId="5" fillId="7" borderId="18" xfId="1" quotePrefix="1" applyNumberFormat="1" applyFont="1" applyFill="1" applyBorder="1" applyAlignment="1" applyProtection="1">
      <alignment horizontal="center" vertical="center" wrapText="1"/>
    </xf>
    <xf numFmtId="204" fontId="5" fillId="7" borderId="11" xfId="1" quotePrefix="1" applyNumberFormat="1" applyFont="1" applyFill="1" applyBorder="1" applyAlignment="1" applyProtection="1">
      <alignment horizontal="center" vertical="center" wrapText="1"/>
    </xf>
    <xf numFmtId="204" fontId="5" fillId="7" borderId="19" xfId="1" quotePrefix="1" applyNumberFormat="1" applyFont="1" applyFill="1" applyBorder="1" applyAlignment="1" applyProtection="1">
      <alignment horizontal="center" vertical="center" wrapText="1"/>
    </xf>
    <xf numFmtId="0" fontId="9" fillId="0" borderId="12" xfId="1" applyNumberFormat="1" applyFont="1" applyFill="1" applyBorder="1" applyAlignment="1" applyProtection="1">
      <alignment horizontal="center" vertical="center" wrapText="1"/>
    </xf>
    <xf numFmtId="0" fontId="9" fillId="0" borderId="6" xfId="1" applyNumberFormat="1" applyFont="1" applyFill="1" applyBorder="1" applyAlignment="1" applyProtection="1">
      <alignment horizontal="center" vertical="center" wrapText="1"/>
    </xf>
    <xf numFmtId="0" fontId="9" fillId="0" borderId="13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49" fontId="16" fillId="0" borderId="12" xfId="1" applyNumberFormat="1" applyFont="1" applyFill="1" applyBorder="1" applyAlignment="1" applyProtection="1">
      <alignment horizontal="left" vertical="center" wrapText="1" indent="1"/>
    </xf>
    <xf numFmtId="49" fontId="16" fillId="0" borderId="6" xfId="1" applyNumberFormat="1" applyFont="1" applyFill="1" applyBorder="1" applyAlignment="1" applyProtection="1">
      <alignment horizontal="left" vertical="center" wrapText="1" indent="1"/>
    </xf>
    <xf numFmtId="49" fontId="16" fillId="0" borderId="13" xfId="1" applyNumberFormat="1" applyFont="1" applyFill="1" applyBorder="1" applyAlignment="1" applyProtection="1">
      <alignment horizontal="left" vertical="center" wrapText="1" indent="1"/>
    </xf>
    <xf numFmtId="4" fontId="16" fillId="0" borderId="1" xfId="1" applyNumberFormat="1" applyFont="1" applyFill="1" applyBorder="1" applyAlignment="1">
      <alignment horizontal="right" vertical="center" wrapText="1"/>
    </xf>
    <xf numFmtId="49" fontId="9" fillId="4" borderId="14" xfId="1" applyNumberFormat="1" applyFont="1" applyFill="1" applyBorder="1" applyAlignment="1" applyProtection="1">
      <alignment horizontal="center" vertical="center" wrapText="1"/>
      <protection locked="0"/>
    </xf>
    <xf numFmtId="209" fontId="15" fillId="6" borderId="18" xfId="1" applyNumberFormat="1" applyFont="1" applyFill="1" applyBorder="1" applyAlignment="1" applyProtection="1">
      <alignment horizontal="left" vertical="center"/>
      <protection locked="0"/>
    </xf>
    <xf numFmtId="209" fontId="15" fillId="6" borderId="11" xfId="1" applyNumberFormat="1" applyFont="1" applyFill="1" applyBorder="1" applyAlignment="1" applyProtection="1">
      <alignment horizontal="left" vertical="center"/>
      <protection locked="0"/>
    </xf>
    <xf numFmtId="209" fontId="15" fillId="6" borderId="19" xfId="1" applyNumberFormat="1" applyFont="1" applyFill="1" applyBorder="1" applyAlignment="1" applyProtection="1">
      <alignment horizontal="left" vertical="center"/>
      <protection locked="0"/>
    </xf>
    <xf numFmtId="49" fontId="9" fillId="0" borderId="18" xfId="1" applyNumberFormat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03" fontId="23" fillId="6" borderId="1" xfId="1" applyNumberFormat="1" applyFont="1" applyFill="1" applyBorder="1" applyAlignment="1" applyProtection="1">
      <alignment horizontal="center" vertical="center" wrapText="1"/>
      <protection locked="0"/>
    </xf>
    <xf numFmtId="20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2" xfId="1" applyFont="1" applyFill="1" applyBorder="1" applyAlignment="1" applyProtection="1">
      <alignment horizontal="left" vertical="center" wrapText="1"/>
    </xf>
    <xf numFmtId="0" fontId="38" fillId="0" borderId="12" xfId="1" applyFont="1" applyFill="1" applyBorder="1" applyAlignment="1" applyProtection="1">
      <alignment horizontal="center" vertical="top" wrapText="1"/>
    </xf>
    <xf numFmtId="0" fontId="38" fillId="0" borderId="13" xfId="1" applyFont="1" applyFill="1" applyBorder="1" applyAlignment="1" applyProtection="1">
      <alignment horizontal="center" vertical="top" wrapText="1"/>
    </xf>
    <xf numFmtId="0" fontId="37" fillId="0" borderId="12" xfId="1" quotePrefix="1" applyFont="1" applyFill="1" applyBorder="1" applyAlignment="1" applyProtection="1">
      <alignment horizontal="center" vertical="top" wrapText="1"/>
    </xf>
    <xf numFmtId="0" fontId="37" fillId="0" borderId="13" xfId="1" applyFont="1" applyFill="1" applyBorder="1" applyAlignment="1" applyProtection="1">
      <alignment horizontal="center" vertical="top" wrapText="1"/>
    </xf>
    <xf numFmtId="0" fontId="37" fillId="0" borderId="12" xfId="1" applyFont="1" applyFill="1" applyBorder="1" applyAlignment="1" applyProtection="1">
      <alignment horizontal="center" vertical="top" wrapText="1"/>
    </xf>
    <xf numFmtId="0" fontId="23" fillId="6" borderId="15" xfId="1" applyFont="1" applyFill="1" applyBorder="1" applyAlignment="1" applyProtection="1">
      <alignment horizontal="center" vertical="center" wrapText="1"/>
      <protection locked="0"/>
    </xf>
    <xf numFmtId="0" fontId="23" fillId="6" borderId="16" xfId="1" applyFont="1" applyFill="1" applyBorder="1" applyAlignment="1" applyProtection="1">
      <alignment horizontal="center" vertical="center" wrapText="1"/>
      <protection locked="0"/>
    </xf>
    <xf numFmtId="0" fontId="23" fillId="6" borderId="17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_24DefProposta de construção de unidade isolada- v23" xfId="1"/>
    <cellStyle name="Normal_LAE-OGU" xfId="2"/>
  </cellStyles>
  <dxfs count="1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1"/>
        </patternFill>
      </fill>
    </dxf>
    <dxf>
      <font>
        <condense val="0"/>
        <extend val="0"/>
        <color indexed="27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2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114300</xdr:rowOff>
    </xdr:from>
    <xdr:to>
      <xdr:col>17</xdr:col>
      <xdr:colOff>76200</xdr:colOff>
      <xdr:row>35</xdr:row>
      <xdr:rowOff>133350</xdr:rowOff>
    </xdr:to>
    <xdr:pic macro="[0]!VeriAWP">
      <xdr:nvPicPr>
        <xdr:cNvPr id="26826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533900"/>
          <a:ext cx="1447800" cy="314325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28" name="Rectangle 3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29" name="Rectangle 4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1" name="Rectangle 6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7" name="Text Box 15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3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3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4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4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4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5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5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5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6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6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6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0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1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7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79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0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1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2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3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4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7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88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89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0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91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2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3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6894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5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6896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323</xdr:row>
      <xdr:rowOff>0</xdr:rowOff>
    </xdr:from>
    <xdr:to>
      <xdr:col>43</xdr:col>
      <xdr:colOff>0</xdr:colOff>
      <xdr:row>323</xdr:row>
      <xdr:rowOff>0</xdr:rowOff>
    </xdr:to>
    <xdr:sp macro="" textlink="">
      <xdr:nvSpPr>
        <xdr:cNvPr id="26900" name="Rectangle 8"/>
        <xdr:cNvSpPr>
          <a:spLocks noChangeArrowheads="1"/>
        </xdr:cNvSpPr>
      </xdr:nvSpPr>
      <xdr:spPr bwMode="auto">
        <a:xfrm>
          <a:off x="5591175" y="3394710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6901" name="Rectangle 9"/>
        <xdr:cNvSpPr>
          <a:spLocks noChangeArrowheads="1"/>
        </xdr:cNvSpPr>
      </xdr:nvSpPr>
      <xdr:spPr bwMode="auto">
        <a:xfrm>
          <a:off x="5705475" y="339471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6903" name="Rectangle 11"/>
        <xdr:cNvSpPr>
          <a:spLocks noChangeArrowheads="1"/>
        </xdr:cNvSpPr>
      </xdr:nvSpPr>
      <xdr:spPr bwMode="auto">
        <a:xfrm>
          <a:off x="5705475" y="339471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363</xdr:row>
      <xdr:rowOff>0</xdr:rowOff>
    </xdr:from>
    <xdr:to>
      <xdr:col>43</xdr:col>
      <xdr:colOff>0</xdr:colOff>
      <xdr:row>363</xdr:row>
      <xdr:rowOff>0</xdr:rowOff>
    </xdr:to>
    <xdr:sp macro="" textlink="">
      <xdr:nvSpPr>
        <xdr:cNvPr id="26905" name="Rectangle 8"/>
        <xdr:cNvSpPr>
          <a:spLocks noChangeArrowheads="1"/>
        </xdr:cNvSpPr>
      </xdr:nvSpPr>
      <xdr:spPr bwMode="auto">
        <a:xfrm>
          <a:off x="5591175" y="339947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6906" name="Rectangle 9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6908" name="Rectangle 11"/>
        <xdr:cNvSpPr>
          <a:spLocks noChangeArrowheads="1"/>
        </xdr:cNvSpPr>
      </xdr:nvSpPr>
      <xdr:spPr bwMode="auto">
        <a:xfrm>
          <a:off x="5705475" y="339947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2</xdr:row>
      <xdr:rowOff>28575</xdr:rowOff>
    </xdr:from>
    <xdr:to>
      <xdr:col>16</xdr:col>
      <xdr:colOff>57150</xdr:colOff>
      <xdr:row>3</xdr:row>
      <xdr:rowOff>66675</xdr:rowOff>
    </xdr:to>
    <xdr:pic>
      <xdr:nvPicPr>
        <xdr:cNvPr id="26909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50"/>
          <a:ext cx="1228725" cy="2667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38100</xdr:colOff>
      <xdr:row>47</xdr:row>
      <xdr:rowOff>28575</xdr:rowOff>
    </xdr:from>
    <xdr:to>
      <xdr:col>35</xdr:col>
      <xdr:colOff>114300</xdr:colOff>
      <xdr:row>47</xdr:row>
      <xdr:rowOff>104775</xdr:rowOff>
    </xdr:to>
    <xdr:sp macro="[0]!BotAlt" textlink="">
      <xdr:nvSpPr>
        <xdr:cNvPr id="26910" name="QO001,13.L0C0;L0C-29^"/>
        <xdr:cNvSpPr>
          <a:spLocks noChangeArrowheads="1"/>
        </xdr:cNvSpPr>
      </xdr:nvSpPr>
      <xdr:spPr bwMode="auto">
        <a:xfrm>
          <a:off x="4514850" y="62388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38100</xdr:colOff>
      <xdr:row>47</xdr:row>
      <xdr:rowOff>28575</xdr:rowOff>
    </xdr:from>
    <xdr:to>
      <xdr:col>42</xdr:col>
      <xdr:colOff>114300</xdr:colOff>
      <xdr:row>47</xdr:row>
      <xdr:rowOff>104775</xdr:rowOff>
    </xdr:to>
    <xdr:sp macro="[0]!BotAlt" textlink="">
      <xdr:nvSpPr>
        <xdr:cNvPr id="26911" name="QO001,23.L0C0;L0C-37^"/>
        <xdr:cNvSpPr>
          <a:spLocks noChangeArrowheads="1"/>
        </xdr:cNvSpPr>
      </xdr:nvSpPr>
      <xdr:spPr bwMode="auto">
        <a:xfrm>
          <a:off x="55816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38100</xdr:colOff>
      <xdr:row>47</xdr:row>
      <xdr:rowOff>28575</xdr:rowOff>
    </xdr:from>
    <xdr:to>
      <xdr:col>50</xdr:col>
      <xdr:colOff>114300</xdr:colOff>
      <xdr:row>47</xdr:row>
      <xdr:rowOff>104775</xdr:rowOff>
    </xdr:to>
    <xdr:sp macro="[0]!BotAlt" textlink="">
      <xdr:nvSpPr>
        <xdr:cNvPr id="26912" name="QO001,33.L0C0;L0C-45^L0C6"/>
        <xdr:cNvSpPr>
          <a:spLocks noChangeArrowheads="1"/>
        </xdr:cNvSpPr>
      </xdr:nvSpPr>
      <xdr:spPr bwMode="auto">
        <a:xfrm>
          <a:off x="6800850" y="62388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38100</xdr:colOff>
      <xdr:row>49</xdr:row>
      <xdr:rowOff>28575</xdr:rowOff>
    </xdr:from>
    <xdr:to>
      <xdr:col>9</xdr:col>
      <xdr:colOff>114300</xdr:colOff>
      <xdr:row>49</xdr:row>
      <xdr:rowOff>104775</xdr:rowOff>
    </xdr:to>
    <xdr:sp macro="[0]!BotAlt" textlink="">
      <xdr:nvSpPr>
        <xdr:cNvPr id="26913" name="QO002,13.L0C0;L0C-3^"/>
        <xdr:cNvSpPr>
          <a:spLocks noChangeArrowheads="1"/>
        </xdr:cNvSpPr>
      </xdr:nvSpPr>
      <xdr:spPr bwMode="auto">
        <a:xfrm>
          <a:off x="552450" y="65055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38100</xdr:colOff>
      <xdr:row>49</xdr:row>
      <xdr:rowOff>28575</xdr:rowOff>
    </xdr:from>
    <xdr:to>
      <xdr:col>18</xdr:col>
      <xdr:colOff>114300</xdr:colOff>
      <xdr:row>49</xdr:row>
      <xdr:rowOff>104775</xdr:rowOff>
    </xdr:to>
    <xdr:sp macro="[0]!BotAlt" textlink="">
      <xdr:nvSpPr>
        <xdr:cNvPr id="26914" name="QO002,23.L0C0;L0C-12^"/>
        <xdr:cNvSpPr>
          <a:spLocks noChangeArrowheads="1"/>
        </xdr:cNvSpPr>
      </xdr:nvSpPr>
      <xdr:spPr bwMode="auto">
        <a:xfrm>
          <a:off x="19240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38100</xdr:colOff>
      <xdr:row>49</xdr:row>
      <xdr:rowOff>28575</xdr:rowOff>
    </xdr:from>
    <xdr:to>
      <xdr:col>27</xdr:col>
      <xdr:colOff>114300</xdr:colOff>
      <xdr:row>49</xdr:row>
      <xdr:rowOff>104775</xdr:rowOff>
    </xdr:to>
    <xdr:sp macro="[0]!BotAlt" textlink="">
      <xdr:nvSpPr>
        <xdr:cNvPr id="26915" name="QO002,33.L0C0;L0C-21^"/>
        <xdr:cNvSpPr>
          <a:spLocks noChangeArrowheads="1"/>
        </xdr:cNvSpPr>
      </xdr:nvSpPr>
      <xdr:spPr bwMode="auto">
        <a:xfrm>
          <a:off x="3295650" y="650557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19050</xdr:colOff>
      <xdr:row>99</xdr:row>
      <xdr:rowOff>28575</xdr:rowOff>
    </xdr:from>
    <xdr:to>
      <xdr:col>20</xdr:col>
      <xdr:colOff>95250</xdr:colOff>
      <xdr:row>99</xdr:row>
      <xdr:rowOff>104775</xdr:rowOff>
    </xdr:to>
    <xdr:sp macro="[0]!BotAlt" textlink="">
      <xdr:nvSpPr>
        <xdr:cNvPr id="26916" name="Q003,12.L0C0;L0C-14^"/>
        <xdr:cNvSpPr>
          <a:spLocks noChangeArrowheads="1"/>
        </xdr:cNvSpPr>
      </xdr:nvSpPr>
      <xdr:spPr bwMode="auto">
        <a:xfrm>
          <a:off x="2209800" y="123063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19050</xdr:colOff>
      <xdr:row>99</xdr:row>
      <xdr:rowOff>28575</xdr:rowOff>
    </xdr:from>
    <xdr:to>
      <xdr:col>31</xdr:col>
      <xdr:colOff>95250</xdr:colOff>
      <xdr:row>99</xdr:row>
      <xdr:rowOff>104775</xdr:rowOff>
    </xdr:to>
    <xdr:sp macro="[0]!BotAlt" textlink="">
      <xdr:nvSpPr>
        <xdr:cNvPr id="26917" name="Q003,22.L0C0;L0C-22^L0C7"/>
        <xdr:cNvSpPr>
          <a:spLocks noChangeArrowheads="1"/>
        </xdr:cNvSpPr>
      </xdr:nvSpPr>
      <xdr:spPr bwMode="auto">
        <a:xfrm>
          <a:off x="3886200" y="1230630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20</xdr:col>
      <xdr:colOff>19050</xdr:colOff>
      <xdr:row>100</xdr:row>
      <xdr:rowOff>28575</xdr:rowOff>
    </xdr:from>
    <xdr:to>
      <xdr:col>20</xdr:col>
      <xdr:colOff>95250</xdr:colOff>
      <xdr:row>100</xdr:row>
      <xdr:rowOff>104775</xdr:rowOff>
    </xdr:to>
    <xdr:sp macro="[0]!BotAlt" textlink="">
      <xdr:nvSpPr>
        <xdr:cNvPr id="26918" name="Q004,14.L0C0;L0C-14^"/>
        <xdr:cNvSpPr>
          <a:spLocks noChangeArrowheads="1"/>
        </xdr:cNvSpPr>
      </xdr:nvSpPr>
      <xdr:spPr bwMode="auto">
        <a:xfrm>
          <a:off x="22098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31</xdr:col>
      <xdr:colOff>19050</xdr:colOff>
      <xdr:row>100</xdr:row>
      <xdr:rowOff>28575</xdr:rowOff>
    </xdr:from>
    <xdr:to>
      <xdr:col>31</xdr:col>
      <xdr:colOff>95250</xdr:colOff>
      <xdr:row>100</xdr:row>
      <xdr:rowOff>104775</xdr:rowOff>
    </xdr:to>
    <xdr:sp macro="[0]!BotAlt" textlink="">
      <xdr:nvSpPr>
        <xdr:cNvPr id="26919" name="Q004,24.L0C0;L0C-25^"/>
        <xdr:cNvSpPr>
          <a:spLocks noChangeArrowheads="1"/>
        </xdr:cNvSpPr>
      </xdr:nvSpPr>
      <xdr:spPr bwMode="auto">
        <a:xfrm>
          <a:off x="3886200" y="124396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19050</xdr:colOff>
      <xdr:row>100</xdr:row>
      <xdr:rowOff>28575</xdr:rowOff>
    </xdr:from>
    <xdr:to>
      <xdr:col>42</xdr:col>
      <xdr:colOff>95250</xdr:colOff>
      <xdr:row>100</xdr:row>
      <xdr:rowOff>104775</xdr:rowOff>
    </xdr:to>
    <xdr:sp macro="[0]!BotAlt" textlink="">
      <xdr:nvSpPr>
        <xdr:cNvPr id="26920" name="Q004,34.L0C0;L0C-36^"/>
        <xdr:cNvSpPr>
          <a:spLocks noChangeArrowheads="1"/>
        </xdr:cNvSpPr>
      </xdr:nvSpPr>
      <xdr:spPr bwMode="auto">
        <a:xfrm>
          <a:off x="55626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53</xdr:col>
      <xdr:colOff>19050</xdr:colOff>
      <xdr:row>100</xdr:row>
      <xdr:rowOff>28575</xdr:rowOff>
    </xdr:from>
    <xdr:to>
      <xdr:col>53</xdr:col>
      <xdr:colOff>95250</xdr:colOff>
      <xdr:row>100</xdr:row>
      <xdr:rowOff>104775</xdr:rowOff>
    </xdr:to>
    <xdr:sp macro="[0]!BotAlt" textlink="">
      <xdr:nvSpPr>
        <xdr:cNvPr id="26921" name="Q004,44.L0C0;L0C-47^"/>
        <xdr:cNvSpPr>
          <a:spLocks noChangeArrowheads="1"/>
        </xdr:cNvSpPr>
      </xdr:nvSpPr>
      <xdr:spPr bwMode="auto">
        <a:xfrm>
          <a:off x="7239000" y="12439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102</xdr:row>
      <xdr:rowOff>28575</xdr:rowOff>
    </xdr:from>
    <xdr:to>
      <xdr:col>9</xdr:col>
      <xdr:colOff>95250</xdr:colOff>
      <xdr:row>102</xdr:row>
      <xdr:rowOff>104775</xdr:rowOff>
    </xdr:to>
    <xdr:sp macro="[0]!BotAlt" textlink="">
      <xdr:nvSpPr>
        <xdr:cNvPr id="26922" name="Q005,12.L0C0;L0C-3^"/>
        <xdr:cNvSpPr>
          <a:spLocks noChangeArrowheads="1"/>
        </xdr:cNvSpPr>
      </xdr:nvSpPr>
      <xdr:spPr bwMode="auto">
        <a:xfrm>
          <a:off x="533400" y="127063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19050</xdr:colOff>
      <xdr:row>102</xdr:row>
      <xdr:rowOff>28575</xdr:rowOff>
    </xdr:from>
    <xdr:to>
      <xdr:col>20</xdr:col>
      <xdr:colOff>95250</xdr:colOff>
      <xdr:row>102</xdr:row>
      <xdr:rowOff>104775</xdr:rowOff>
    </xdr:to>
    <xdr:sp macro="[0]!BotAlt" textlink="">
      <xdr:nvSpPr>
        <xdr:cNvPr id="26923" name="Q005,22.L0C0;L0C-14^L0C8"/>
        <xdr:cNvSpPr>
          <a:spLocks noChangeArrowheads="1"/>
        </xdr:cNvSpPr>
      </xdr:nvSpPr>
      <xdr:spPr bwMode="auto">
        <a:xfrm>
          <a:off x="2209800" y="127063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106</xdr:row>
      <xdr:rowOff>28575</xdr:rowOff>
    </xdr:from>
    <xdr:to>
      <xdr:col>32</xdr:col>
      <xdr:colOff>95250</xdr:colOff>
      <xdr:row>106</xdr:row>
      <xdr:rowOff>104775</xdr:rowOff>
    </xdr:to>
    <xdr:sp macro="[0]!BotAlt" textlink="">
      <xdr:nvSpPr>
        <xdr:cNvPr id="26924" name="Q006,12.L0C0;L0C-26^"/>
        <xdr:cNvSpPr>
          <a:spLocks noChangeArrowheads="1"/>
        </xdr:cNvSpPr>
      </xdr:nvSpPr>
      <xdr:spPr bwMode="auto">
        <a:xfrm>
          <a:off x="4038600" y="13201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106</xdr:row>
      <xdr:rowOff>28575</xdr:rowOff>
    </xdr:from>
    <xdr:to>
      <xdr:col>41</xdr:col>
      <xdr:colOff>95250</xdr:colOff>
      <xdr:row>106</xdr:row>
      <xdr:rowOff>104775</xdr:rowOff>
    </xdr:to>
    <xdr:sp macro="[0]!BotAlt" textlink="">
      <xdr:nvSpPr>
        <xdr:cNvPr id="26925" name="Q006,22.L0C0;L0C-35^L-1C5"/>
        <xdr:cNvSpPr>
          <a:spLocks noChangeArrowheads="1"/>
        </xdr:cNvSpPr>
      </xdr:nvSpPr>
      <xdr:spPr bwMode="auto">
        <a:xfrm>
          <a:off x="5410200" y="13201650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15</xdr:row>
      <xdr:rowOff>38100</xdr:rowOff>
    </xdr:from>
    <xdr:to>
      <xdr:col>6</xdr:col>
      <xdr:colOff>95250</xdr:colOff>
      <xdr:row>15</xdr:row>
      <xdr:rowOff>114300</xdr:rowOff>
    </xdr:to>
    <xdr:sp macro="" textlink="">
      <xdr:nvSpPr>
        <xdr:cNvPr id="26926" name="Quad1"/>
        <xdr:cNvSpPr>
          <a:spLocks noChangeArrowheads="1"/>
        </xdr:cNvSpPr>
      </xdr:nvSpPr>
      <xdr:spPr bwMode="auto">
        <a:xfrm>
          <a:off x="76200" y="1600200"/>
          <a:ext cx="76200" cy="762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15</xdr:row>
      <xdr:rowOff>38100</xdr:rowOff>
    </xdr:from>
    <xdr:to>
      <xdr:col>10</xdr:col>
      <xdr:colOff>95250</xdr:colOff>
      <xdr:row>15</xdr:row>
      <xdr:rowOff>114300</xdr:rowOff>
    </xdr:to>
    <xdr:sp macro="" textlink="">
      <xdr:nvSpPr>
        <xdr:cNvPr id="26927" name="Quad2"/>
        <xdr:cNvSpPr>
          <a:spLocks noChangeArrowheads="1"/>
        </xdr:cNvSpPr>
      </xdr:nvSpPr>
      <xdr:spPr bwMode="auto">
        <a:xfrm>
          <a:off x="685800" y="16002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roposta">
    <tabColor indexed="43"/>
  </sheetPr>
  <dimension ref="A1:IU589"/>
  <sheetViews>
    <sheetView showGridLines="0" tabSelected="1" showRuler="0" topLeftCell="F277" zoomScale="130" zoomScaleNormal="130" zoomScaleSheetLayoutView="90" workbookViewId="0">
      <selection activeCell="F276" sqref="A276:IV276"/>
    </sheetView>
  </sheetViews>
  <sheetFormatPr defaultColWidth="3.7109375" defaultRowHeight="12.75" x14ac:dyDescent="0.2"/>
  <cols>
    <col min="1" max="2" width="4.7109375" style="31" hidden="1" customWidth="1"/>
    <col min="3" max="3" width="4.7109375" style="84" hidden="1" customWidth="1"/>
    <col min="4" max="4" width="4.7109375" style="30" hidden="1" customWidth="1"/>
    <col min="5" max="5" width="4.7109375" style="13" hidden="1" customWidth="1"/>
    <col min="6" max="6" width="0.85546875" style="35" customWidth="1"/>
    <col min="7" max="70" width="2.28515625" style="35" customWidth="1"/>
    <col min="71" max="71" width="0.85546875" style="35" customWidth="1"/>
    <col min="72" max="223" width="2.28515625" style="35" customWidth="1"/>
    <col min="224" max="16384" width="3.7109375" style="35"/>
  </cols>
  <sheetData>
    <row r="1" spans="1:72" ht="5.0999999999999996" hidden="1" customHeight="1" x14ac:dyDescent="0.2">
      <c r="A1" s="111" t="e">
        <f>MATCH("mtde",E:E,0)</f>
        <v>#N/A</v>
      </c>
      <c r="B1" s="111">
        <f>MATCH("endfim2",E:E,0)</f>
        <v>403</v>
      </c>
      <c r="C1" s="83" t="s">
        <v>301</v>
      </c>
      <c r="D1" s="83" t="s">
        <v>300</v>
      </c>
      <c r="E1" s="14"/>
      <c r="F1" s="4" t="s">
        <v>46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64"/>
      <c r="AC1" s="64"/>
      <c r="AD1" s="65" t="s">
        <v>321</v>
      </c>
      <c r="AE1" s="64"/>
      <c r="AF1" s="64"/>
      <c r="AG1" s="64"/>
      <c r="AH1" s="64"/>
      <c r="AI1" s="64"/>
      <c r="AJ1" s="64"/>
      <c r="AK1" s="65" t="s">
        <v>326</v>
      </c>
      <c r="AL1" s="10"/>
      <c r="AM1" s="66" t="s">
        <v>327</v>
      </c>
      <c r="AN1" s="10"/>
      <c r="AO1" s="10"/>
      <c r="AP1" s="10"/>
      <c r="AQ1" s="10"/>
      <c r="AR1" s="66" t="s">
        <v>329</v>
      </c>
      <c r="AS1" s="66" t="s">
        <v>330</v>
      </c>
      <c r="AT1" s="10"/>
      <c r="AU1" s="10"/>
      <c r="AV1" s="10"/>
      <c r="AW1" s="10"/>
      <c r="BQ1" s="71" t="s">
        <v>324</v>
      </c>
      <c r="BT1" s="4" t="s">
        <v>307</v>
      </c>
    </row>
    <row r="2" spans="1:72" ht="14.25" x14ac:dyDescent="0.2">
      <c r="A2" s="84" t="s">
        <v>8</v>
      </c>
      <c r="B2" s="112" t="s">
        <v>9</v>
      </c>
      <c r="C2" s="84" t="s">
        <v>10</v>
      </c>
      <c r="D2" s="84" t="s">
        <v>11</v>
      </c>
      <c r="E2" s="84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50"/>
      <c r="BD2" s="151"/>
    </row>
    <row r="3" spans="1:72" ht="18" x14ac:dyDescent="0.2">
      <c r="A3" s="112"/>
      <c r="B3" s="112">
        <f>MATCH(MAX(C36:C402),C36:C402,0)+7</f>
        <v>364</v>
      </c>
      <c r="C3" s="84">
        <f>MATCH("D",D36:D402,0)+7</f>
        <v>288</v>
      </c>
      <c r="D3" s="30">
        <f>MAX(C36:C403)</f>
        <v>44</v>
      </c>
      <c r="E3" s="14"/>
      <c r="F3" s="2"/>
      <c r="G3" s="2"/>
      <c r="H3" s="2"/>
      <c r="I3" s="152"/>
      <c r="J3" s="152"/>
      <c r="K3" s="152"/>
      <c r="L3" s="152"/>
      <c r="M3" s="152"/>
      <c r="N3" s="152"/>
      <c r="O3" s="152"/>
      <c r="P3" s="152"/>
      <c r="Q3" s="152"/>
      <c r="R3" s="2"/>
      <c r="S3" s="2"/>
      <c r="T3" s="2"/>
      <c r="U3" s="2"/>
      <c r="V3" s="375" t="s">
        <v>585</v>
      </c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</row>
    <row r="4" spans="1:72" ht="15" x14ac:dyDescent="0.2">
      <c r="C4" s="84">
        <v>36</v>
      </c>
      <c r="F4" s="3"/>
      <c r="G4" s="3"/>
      <c r="H4" s="3"/>
      <c r="I4" s="153"/>
      <c r="J4" s="153"/>
      <c r="K4" s="153"/>
      <c r="L4" s="153"/>
      <c r="M4" s="153"/>
      <c r="N4" s="153"/>
      <c r="O4" s="153"/>
      <c r="P4" s="153"/>
      <c r="Q4" s="153"/>
      <c r="R4" s="3"/>
      <c r="S4" s="3"/>
      <c r="T4" s="3"/>
      <c r="U4" s="3"/>
      <c r="V4" s="376" t="s">
        <v>5</v>
      </c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6"/>
      <c r="AT4" s="376"/>
      <c r="AU4" s="376"/>
      <c r="AV4" s="376"/>
      <c r="AW4" s="376"/>
      <c r="AX4" s="376"/>
      <c r="AY4" s="376"/>
      <c r="AZ4" s="376"/>
      <c r="BA4" s="376"/>
      <c r="BB4" s="376"/>
      <c r="BC4" s="376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</row>
    <row r="5" spans="1:72" ht="13.5" x14ac:dyDescent="0.2">
      <c r="C5" s="84">
        <f>SUM(C3:C4)</f>
        <v>324</v>
      </c>
      <c r="F5" s="117"/>
      <c r="G5" s="117"/>
      <c r="H5" s="117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377" t="s">
        <v>591</v>
      </c>
      <c r="W5" s="377"/>
      <c r="X5" s="377"/>
      <c r="Y5" s="377"/>
      <c r="Z5" s="377"/>
      <c r="AA5" s="377"/>
      <c r="AB5" s="377"/>
      <c r="AC5" s="377"/>
      <c r="AD5" s="377"/>
      <c r="AE5" s="377"/>
      <c r="AF5" s="377"/>
      <c r="AG5" s="377"/>
      <c r="AH5" s="377"/>
      <c r="AI5" s="377"/>
      <c r="AJ5" s="377"/>
      <c r="AK5" s="377"/>
      <c r="AL5" s="377"/>
      <c r="AM5" s="377"/>
      <c r="AN5" s="377"/>
      <c r="AO5" s="377"/>
      <c r="AP5" s="377"/>
      <c r="AQ5" s="377"/>
      <c r="AR5" s="377"/>
      <c r="AS5" s="377"/>
      <c r="AT5" s="377"/>
      <c r="AU5" s="377"/>
      <c r="AV5" s="377"/>
      <c r="AW5" s="377"/>
      <c r="AX5" s="377"/>
      <c r="AY5" s="377"/>
      <c r="AZ5" s="377"/>
      <c r="BA5" s="377"/>
      <c r="BB5" s="377"/>
      <c r="BC5" s="377"/>
      <c r="BD5" s="117"/>
    </row>
    <row r="6" spans="1:72" x14ac:dyDescent="0.2">
      <c r="F6" s="70"/>
      <c r="G6" s="119" t="s">
        <v>303</v>
      </c>
      <c r="H6" s="70"/>
      <c r="I6" s="70"/>
      <c r="J6" s="12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72" ht="3.95" customHeight="1" x14ac:dyDescent="0.2">
      <c r="E7" s="110"/>
      <c r="F7" s="121"/>
      <c r="G7" s="122"/>
      <c r="H7" s="122"/>
      <c r="I7" s="123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72" x14ac:dyDescent="0.2">
      <c r="E8" s="110"/>
      <c r="F8" s="70"/>
      <c r="G8" s="117" t="s">
        <v>304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72" ht="3.95" customHeight="1" x14ac:dyDescent="0.2">
      <c r="E9" s="110"/>
      <c r="F9" s="121"/>
      <c r="G9" s="122"/>
      <c r="H9" s="122"/>
      <c r="I9" s="123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72" ht="12.75" hidden="1" customHeight="1" x14ac:dyDescent="0.2">
      <c r="E10" s="110"/>
      <c r="F10" s="121"/>
      <c r="G10" s="390"/>
      <c r="H10" s="391"/>
      <c r="I10" s="392"/>
      <c r="J10" s="121"/>
      <c r="K10" s="393"/>
      <c r="L10" s="394"/>
      <c r="M10" s="395"/>
      <c r="N10" s="70"/>
      <c r="O10" s="378" t="s">
        <v>305</v>
      </c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8"/>
      <c r="AX10" s="378"/>
      <c r="AY10" s="378"/>
      <c r="AZ10" s="378"/>
      <c r="BA10" s="378"/>
      <c r="BB10" s="378"/>
      <c r="BC10" s="378"/>
      <c r="BD10" s="378"/>
      <c r="BE10" s="378"/>
      <c r="BF10" s="378"/>
      <c r="BG10" s="378"/>
      <c r="BH10" s="378"/>
      <c r="BI10" s="378"/>
      <c r="BJ10" s="378"/>
      <c r="BK10" s="378"/>
      <c r="BL10" s="378"/>
      <c r="BM10" s="378"/>
      <c r="BN10" s="378"/>
      <c r="BO10" s="378"/>
      <c r="BP10" s="378"/>
      <c r="BQ10" s="378"/>
      <c r="BR10" s="378"/>
    </row>
    <row r="11" spans="1:72" hidden="1" x14ac:dyDescent="0.2">
      <c r="E11" s="110"/>
      <c r="F11" s="121"/>
      <c r="G11" s="121"/>
      <c r="H11" s="121"/>
      <c r="I11" s="121"/>
      <c r="J11" s="121"/>
      <c r="K11" s="70"/>
      <c r="L11" s="70"/>
      <c r="M11" s="70"/>
      <c r="N11" s="70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378"/>
      <c r="AO11" s="378"/>
      <c r="AP11" s="378"/>
      <c r="AQ11" s="378"/>
      <c r="AR11" s="378"/>
      <c r="AS11" s="378"/>
      <c r="AT11" s="378"/>
      <c r="AU11" s="378"/>
      <c r="AV11" s="378"/>
      <c r="AW11" s="378"/>
      <c r="AX11" s="378"/>
      <c r="AY11" s="378"/>
      <c r="AZ11" s="378"/>
      <c r="BA11" s="378"/>
      <c r="BB11" s="378"/>
      <c r="BC11" s="378"/>
      <c r="BD11" s="378"/>
      <c r="BE11" s="378"/>
      <c r="BF11" s="378"/>
      <c r="BG11" s="378"/>
      <c r="BH11" s="378"/>
      <c r="BI11" s="378"/>
      <c r="BJ11" s="378"/>
      <c r="BK11" s="378"/>
      <c r="BL11" s="378"/>
      <c r="BM11" s="378"/>
      <c r="BN11" s="378"/>
      <c r="BO11" s="378"/>
      <c r="BP11" s="378"/>
      <c r="BQ11" s="378"/>
      <c r="BR11" s="378"/>
    </row>
    <row r="12" spans="1:72" ht="3.95" hidden="1" customHeight="1" x14ac:dyDescent="0.2">
      <c r="E12" s="110"/>
      <c r="F12" s="121"/>
      <c r="G12" s="121"/>
      <c r="H12" s="121"/>
      <c r="I12" s="121"/>
      <c r="J12" s="121"/>
      <c r="K12" s="70"/>
      <c r="L12" s="70"/>
      <c r="M12" s="70"/>
      <c r="N12" s="70"/>
      <c r="O12" s="121"/>
      <c r="P12" s="70"/>
      <c r="Q12" s="70"/>
      <c r="R12" s="12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121"/>
    </row>
    <row r="13" spans="1:72" ht="12.75" customHeight="1" x14ac:dyDescent="0.2">
      <c r="E13" s="110"/>
      <c r="F13" s="121"/>
      <c r="G13" s="403"/>
      <c r="H13" s="404"/>
      <c r="I13" s="405"/>
      <c r="J13" s="121"/>
      <c r="K13" s="406"/>
      <c r="L13" s="407"/>
      <c r="M13" s="408"/>
      <c r="N13" s="70"/>
      <c r="O13" s="378" t="s">
        <v>306</v>
      </c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  <c r="AS13" s="378"/>
      <c r="AT13" s="378"/>
      <c r="AU13" s="378"/>
      <c r="AV13" s="378"/>
      <c r="AW13" s="378"/>
      <c r="AX13" s="378"/>
      <c r="AY13" s="378"/>
      <c r="AZ13" s="378"/>
      <c r="BA13" s="378"/>
      <c r="BB13" s="378"/>
      <c r="BC13" s="378"/>
      <c r="BD13" s="378"/>
      <c r="BE13" s="378"/>
      <c r="BF13" s="378"/>
      <c r="BG13" s="378"/>
      <c r="BH13" s="378"/>
      <c r="BI13" s="378"/>
      <c r="BJ13" s="378"/>
      <c r="BK13" s="378"/>
      <c r="BL13" s="378"/>
      <c r="BM13" s="378"/>
      <c r="BN13" s="378"/>
      <c r="BO13" s="378"/>
      <c r="BP13" s="378"/>
      <c r="BQ13" s="378"/>
      <c r="BR13" s="378"/>
    </row>
    <row r="14" spans="1:72" x14ac:dyDescent="0.2">
      <c r="E14" s="110"/>
      <c r="F14" s="121"/>
      <c r="G14" s="121"/>
      <c r="H14" s="121"/>
      <c r="I14" s="121"/>
      <c r="J14" s="121"/>
      <c r="K14" s="121"/>
      <c r="L14" s="70"/>
      <c r="M14" s="70"/>
      <c r="N14" s="121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378"/>
      <c r="BA14" s="378"/>
      <c r="BB14" s="378"/>
      <c r="BC14" s="378"/>
      <c r="BD14" s="378"/>
      <c r="BE14" s="378"/>
      <c r="BF14" s="378"/>
      <c r="BG14" s="378"/>
      <c r="BH14" s="378"/>
      <c r="BI14" s="378"/>
      <c r="BJ14" s="378"/>
      <c r="BK14" s="378"/>
      <c r="BL14" s="378"/>
      <c r="BM14" s="378"/>
      <c r="BN14" s="378"/>
      <c r="BO14" s="378"/>
      <c r="BP14" s="378"/>
      <c r="BQ14" s="378"/>
      <c r="BR14" s="378"/>
    </row>
    <row r="15" spans="1:72" ht="3.95" customHeight="1" x14ac:dyDescent="0.2">
      <c r="E15" s="110"/>
      <c r="F15" s="121"/>
      <c r="G15" s="121"/>
      <c r="H15" s="121"/>
      <c r="I15" s="121"/>
      <c r="J15" s="121"/>
      <c r="K15" s="121"/>
      <c r="L15" s="70"/>
      <c r="M15" s="70"/>
      <c r="N15" s="12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121"/>
    </row>
    <row r="16" spans="1:72" ht="12.75" customHeight="1" x14ac:dyDescent="0.2">
      <c r="E16" s="110"/>
      <c r="F16" s="121"/>
      <c r="G16" s="511" t="s">
        <v>607</v>
      </c>
      <c r="H16" s="512"/>
      <c r="I16" s="513"/>
      <c r="J16" s="156" t="s">
        <v>608</v>
      </c>
      <c r="K16" s="511" t="s">
        <v>607</v>
      </c>
      <c r="L16" s="512"/>
      <c r="M16" s="513"/>
      <c r="N16" s="70"/>
      <c r="O16" s="378" t="s">
        <v>609</v>
      </c>
      <c r="P16" s="379"/>
      <c r="Q16" s="379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9"/>
      <c r="AC16" s="379"/>
      <c r="AD16" s="379"/>
      <c r="AE16" s="379"/>
      <c r="AF16" s="379"/>
      <c r="AG16" s="379"/>
      <c r="AH16" s="379"/>
      <c r="AI16" s="379"/>
      <c r="AJ16" s="379"/>
      <c r="AK16" s="379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79"/>
      <c r="AX16" s="379"/>
      <c r="AY16" s="379"/>
      <c r="AZ16" s="379"/>
      <c r="BA16" s="379"/>
      <c r="BB16" s="379"/>
      <c r="BC16" s="379"/>
      <c r="BD16" s="379"/>
      <c r="BE16" s="379"/>
      <c r="BF16" s="379"/>
      <c r="BG16" s="379"/>
      <c r="BH16" s="379"/>
      <c r="BI16" s="379"/>
      <c r="BJ16" s="379"/>
      <c r="BK16" s="379"/>
      <c r="BL16" s="379"/>
      <c r="BM16" s="379"/>
      <c r="BN16" s="379"/>
      <c r="BO16" s="379"/>
      <c r="BP16" s="379"/>
      <c r="BQ16" s="379"/>
      <c r="BR16" s="379"/>
    </row>
    <row r="17" spans="1:83" ht="12.75" customHeight="1" x14ac:dyDescent="0.2">
      <c r="E17" s="110"/>
      <c r="F17" s="121"/>
      <c r="G17" s="157"/>
      <c r="H17" s="157"/>
      <c r="I17" s="157"/>
      <c r="K17" s="157"/>
      <c r="L17" s="157"/>
      <c r="M17" s="157"/>
      <c r="N17" s="70"/>
      <c r="O17" s="379"/>
      <c r="P17" s="379"/>
      <c r="Q17" s="379"/>
      <c r="R17" s="379"/>
      <c r="S17" s="379"/>
      <c r="T17" s="379"/>
      <c r="U17" s="379"/>
      <c r="V17" s="379"/>
      <c r="W17" s="379"/>
      <c r="X17" s="379"/>
      <c r="Y17" s="379"/>
      <c r="Z17" s="379"/>
      <c r="AA17" s="379"/>
      <c r="AB17" s="379"/>
      <c r="AC17" s="379"/>
      <c r="AD17" s="379"/>
      <c r="AE17" s="379"/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79"/>
    </row>
    <row r="18" spans="1:83" x14ac:dyDescent="0.2">
      <c r="E18" s="110"/>
      <c r="F18" s="121"/>
      <c r="G18" s="121"/>
      <c r="H18" s="121"/>
      <c r="I18" s="121"/>
      <c r="J18" s="121"/>
      <c r="K18" s="121"/>
      <c r="L18" s="70"/>
      <c r="M18" s="70"/>
      <c r="N18" s="121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/>
      <c r="AV18" s="379"/>
      <c r="AW18" s="379"/>
      <c r="AX18" s="379"/>
      <c r="AY18" s="379"/>
      <c r="AZ18" s="379"/>
      <c r="BA18" s="379"/>
      <c r="BB18" s="379"/>
      <c r="BC18" s="379"/>
      <c r="BD18" s="379"/>
      <c r="BE18" s="379"/>
      <c r="BF18" s="379"/>
      <c r="BG18" s="379"/>
      <c r="BH18" s="379"/>
      <c r="BI18" s="379"/>
      <c r="BJ18" s="379"/>
      <c r="BK18" s="379"/>
      <c r="BL18" s="379"/>
      <c r="BM18" s="379"/>
      <c r="BN18" s="379"/>
      <c r="BO18" s="379"/>
      <c r="BP18" s="379"/>
      <c r="BQ18" s="379"/>
      <c r="BR18" s="379"/>
    </row>
    <row r="19" spans="1:83" ht="3.95" customHeight="1" x14ac:dyDescent="0.2">
      <c r="E19" s="110"/>
      <c r="F19" s="121"/>
      <c r="G19" s="121"/>
      <c r="H19" s="121"/>
      <c r="I19" s="121"/>
      <c r="J19" s="121"/>
      <c r="K19" s="121"/>
      <c r="L19" s="70"/>
      <c r="M19" s="70"/>
      <c r="N19" s="12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121"/>
    </row>
    <row r="20" spans="1:83" ht="42.95" customHeight="1" x14ac:dyDescent="0.2">
      <c r="E20" s="110"/>
      <c r="F20" s="70"/>
      <c r="G20" s="412" t="s">
        <v>590</v>
      </c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  <c r="AB20" s="413"/>
      <c r="AC20" s="413"/>
      <c r="AD20" s="413"/>
      <c r="AE20" s="413"/>
      <c r="AF20" s="413"/>
      <c r="AG20" s="413"/>
      <c r="AH20" s="413"/>
      <c r="AI20" s="413"/>
      <c r="AJ20" s="413"/>
      <c r="AK20" s="413"/>
      <c r="AL20" s="413"/>
      <c r="AM20" s="413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3"/>
      <c r="AZ20" s="413"/>
      <c r="BA20" s="413"/>
      <c r="BB20" s="413"/>
      <c r="BC20" s="413"/>
      <c r="BD20" s="413"/>
      <c r="BE20" s="413"/>
      <c r="BF20" s="413"/>
      <c r="BG20" s="413"/>
      <c r="BH20" s="413"/>
      <c r="BI20" s="413"/>
      <c r="BJ20" s="413"/>
      <c r="BK20" s="413"/>
      <c r="BL20" s="413"/>
      <c r="BM20" s="413"/>
      <c r="BN20" s="413"/>
      <c r="BO20" s="413"/>
      <c r="BP20" s="413"/>
      <c r="BQ20" s="413"/>
      <c r="BR20" s="414"/>
    </row>
    <row r="21" spans="1:83" ht="3.95" customHeight="1" x14ac:dyDescent="0.2">
      <c r="E21" s="11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83" ht="12.75" customHeight="1" x14ac:dyDescent="0.2">
      <c r="E22" s="110"/>
      <c r="F22" s="121"/>
      <c r="G22" s="399" t="s">
        <v>0</v>
      </c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  <c r="AP22" s="399"/>
      <c r="AQ22" s="399"/>
      <c r="AR22" s="399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399"/>
      <c r="BD22" s="399"/>
      <c r="BE22" s="399"/>
      <c r="BF22" s="399"/>
      <c r="BG22" s="399"/>
      <c r="BH22" s="399"/>
      <c r="BI22" s="399"/>
      <c r="BJ22" s="399"/>
      <c r="BK22" s="399"/>
      <c r="BL22" s="399"/>
      <c r="BM22" s="399"/>
      <c r="BN22" s="399"/>
      <c r="BO22" s="399"/>
      <c r="BP22" s="399"/>
      <c r="BQ22" s="399"/>
      <c r="BR22" s="399"/>
    </row>
    <row r="23" spans="1:83" ht="3.95" customHeight="1" x14ac:dyDescent="0.2">
      <c r="E23" s="110"/>
      <c r="F23" s="121"/>
      <c r="G23" s="68"/>
      <c r="H23" s="68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83" ht="12.75" customHeight="1" x14ac:dyDescent="0.2">
      <c r="E24" s="110"/>
      <c r="F24" s="121"/>
      <c r="G24" s="409">
        <v>1</v>
      </c>
      <c r="H24" s="410"/>
      <c r="I24" s="411"/>
      <c r="J24" s="121"/>
      <c r="K24" s="400" t="s">
        <v>7</v>
      </c>
      <c r="L24" s="401"/>
      <c r="M24" s="401"/>
      <c r="N24" s="401"/>
      <c r="O24" s="401"/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  <c r="AI24" s="401"/>
      <c r="AJ24" s="401"/>
      <c r="AK24" s="401"/>
      <c r="AL24" s="401"/>
      <c r="AM24" s="401"/>
      <c r="AN24" s="401"/>
      <c r="AO24" s="401"/>
      <c r="AP24" s="401"/>
      <c r="AQ24" s="401"/>
      <c r="AR24" s="401"/>
      <c r="AS24" s="401"/>
      <c r="AT24" s="401"/>
      <c r="AU24" s="401"/>
      <c r="AV24" s="401"/>
      <c r="AW24" s="401"/>
      <c r="AX24" s="401"/>
      <c r="AY24" s="401"/>
      <c r="AZ24" s="401"/>
      <c r="BA24" s="401"/>
      <c r="BB24" s="401"/>
      <c r="BC24" s="401"/>
      <c r="BD24" s="401"/>
      <c r="BE24" s="401"/>
      <c r="BF24" s="401"/>
      <c r="BG24" s="401"/>
      <c r="BH24" s="401"/>
      <c r="BI24" s="401"/>
      <c r="BJ24" s="401"/>
      <c r="BK24" s="401"/>
      <c r="BL24" s="401"/>
      <c r="BM24" s="401"/>
      <c r="BN24" s="401"/>
      <c r="BO24" s="401"/>
      <c r="BP24" s="401"/>
      <c r="BQ24" s="401"/>
      <c r="BR24" s="402"/>
    </row>
    <row r="25" spans="1:83" ht="3.95" customHeight="1" x14ac:dyDescent="0.2">
      <c r="E25" s="110"/>
      <c r="F25" s="121"/>
      <c r="G25" s="122"/>
      <c r="H25" s="122"/>
      <c r="I25" s="123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83" s="70" customFormat="1" ht="12" customHeight="1" x14ac:dyDescent="0.2">
      <c r="A26" s="124"/>
      <c r="E26" s="125"/>
      <c r="G26" s="396" t="s">
        <v>6</v>
      </c>
      <c r="H26" s="397"/>
      <c r="I26" s="398"/>
      <c r="K26" s="412" t="s">
        <v>595</v>
      </c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13"/>
      <c r="AA26" s="413"/>
      <c r="AB26" s="413"/>
      <c r="AC26" s="413"/>
      <c r="AD26" s="413"/>
      <c r="AE26" s="413"/>
      <c r="AF26" s="413"/>
      <c r="AG26" s="413"/>
      <c r="AH26" s="413"/>
      <c r="AI26" s="413"/>
      <c r="AJ26" s="413"/>
      <c r="AK26" s="413"/>
      <c r="AL26" s="413"/>
      <c r="AM26" s="413"/>
      <c r="AN26" s="413"/>
      <c r="AO26" s="413"/>
      <c r="AP26" s="413"/>
      <c r="AQ26" s="413"/>
      <c r="AR26" s="413"/>
      <c r="AS26" s="413"/>
      <c r="AT26" s="413"/>
      <c r="AU26" s="413"/>
      <c r="AV26" s="413"/>
      <c r="AW26" s="413"/>
      <c r="AX26" s="413"/>
      <c r="AY26" s="413"/>
      <c r="AZ26" s="413"/>
      <c r="BA26" s="413"/>
      <c r="BB26" s="413"/>
      <c r="BC26" s="413"/>
      <c r="BD26" s="413"/>
      <c r="BE26" s="413"/>
      <c r="BF26" s="413"/>
      <c r="BG26" s="413"/>
      <c r="BH26" s="413"/>
      <c r="BI26" s="413"/>
      <c r="BJ26" s="413"/>
      <c r="BK26" s="413"/>
      <c r="BL26" s="413"/>
      <c r="BM26" s="413"/>
      <c r="BN26" s="413"/>
      <c r="BO26" s="413"/>
      <c r="BP26" s="413"/>
      <c r="BQ26" s="413"/>
      <c r="BR26" s="414"/>
    </row>
    <row r="27" spans="1:83" s="70" customFormat="1" ht="24.95" customHeight="1" x14ac:dyDescent="0.2">
      <c r="A27" s="124"/>
      <c r="E27" s="125"/>
      <c r="G27" s="396" t="s">
        <v>583</v>
      </c>
      <c r="H27" s="397"/>
      <c r="I27" s="398"/>
      <c r="K27" s="412" t="s">
        <v>596</v>
      </c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3"/>
      <c r="AR27" s="413"/>
      <c r="AS27" s="413"/>
      <c r="AT27" s="413"/>
      <c r="AU27" s="413"/>
      <c r="AV27" s="413"/>
      <c r="AW27" s="413"/>
      <c r="AX27" s="413"/>
      <c r="AY27" s="413"/>
      <c r="AZ27" s="413"/>
      <c r="BA27" s="413"/>
      <c r="BB27" s="413"/>
      <c r="BC27" s="413"/>
      <c r="BD27" s="413"/>
      <c r="BE27" s="413"/>
      <c r="BF27" s="413"/>
      <c r="BG27" s="413"/>
      <c r="BH27" s="413"/>
      <c r="BI27" s="413"/>
      <c r="BJ27" s="413"/>
      <c r="BK27" s="413"/>
      <c r="BL27" s="413"/>
      <c r="BM27" s="413"/>
      <c r="BN27" s="413"/>
      <c r="BO27" s="413"/>
      <c r="BP27" s="413"/>
      <c r="BQ27" s="413"/>
      <c r="BR27" s="414"/>
      <c r="CE27" s="148"/>
    </row>
    <row r="28" spans="1:83" ht="12.75" customHeight="1" x14ac:dyDescent="0.2">
      <c r="E28" s="110"/>
      <c r="F28" s="121"/>
      <c r="G28" s="396" t="s">
        <v>584</v>
      </c>
      <c r="H28" s="397"/>
      <c r="I28" s="398"/>
      <c r="J28" s="125"/>
      <c r="K28" s="412" t="s">
        <v>594</v>
      </c>
      <c r="L28" s="413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3"/>
      <c r="AH28" s="413"/>
      <c r="AI28" s="413"/>
      <c r="AJ28" s="413"/>
      <c r="AK28" s="413"/>
      <c r="AL28" s="413"/>
      <c r="AM28" s="413"/>
      <c r="AN28" s="413"/>
      <c r="AO28" s="413"/>
      <c r="AP28" s="413"/>
      <c r="AQ28" s="413"/>
      <c r="AR28" s="413"/>
      <c r="AS28" s="413"/>
      <c r="AT28" s="413"/>
      <c r="AU28" s="413"/>
      <c r="AV28" s="413"/>
      <c r="AW28" s="413"/>
      <c r="AX28" s="413"/>
      <c r="AY28" s="413"/>
      <c r="AZ28" s="413"/>
      <c r="BA28" s="413"/>
      <c r="BB28" s="413"/>
      <c r="BC28" s="413"/>
      <c r="BD28" s="413"/>
      <c r="BE28" s="413"/>
      <c r="BF28" s="413"/>
      <c r="BG28" s="413"/>
      <c r="BH28" s="413"/>
      <c r="BI28" s="413"/>
      <c r="BJ28" s="413"/>
      <c r="BK28" s="413"/>
      <c r="BL28" s="413"/>
      <c r="BM28" s="413"/>
      <c r="BN28" s="413"/>
      <c r="BO28" s="413"/>
      <c r="BP28" s="413"/>
      <c r="BQ28" s="413"/>
      <c r="BR28" s="414"/>
    </row>
    <row r="29" spans="1:83" s="70" customFormat="1" ht="24.95" customHeight="1" x14ac:dyDescent="0.2">
      <c r="A29" s="124"/>
      <c r="E29" s="125"/>
      <c r="G29" s="396" t="s">
        <v>592</v>
      </c>
      <c r="H29" s="397"/>
      <c r="I29" s="398"/>
      <c r="K29" s="412" t="s">
        <v>586</v>
      </c>
      <c r="L29" s="413"/>
      <c r="M29" s="413"/>
      <c r="N29" s="413"/>
      <c r="O29" s="413"/>
      <c r="P29" s="413"/>
      <c r="Q29" s="413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  <c r="AE29" s="413"/>
      <c r="AF29" s="413"/>
      <c r="AG29" s="413"/>
      <c r="AH29" s="413"/>
      <c r="AI29" s="413"/>
      <c r="AJ29" s="413"/>
      <c r="AK29" s="413"/>
      <c r="AL29" s="413"/>
      <c r="AM29" s="413"/>
      <c r="AN29" s="413"/>
      <c r="AO29" s="413"/>
      <c r="AP29" s="413"/>
      <c r="AQ29" s="413"/>
      <c r="AR29" s="413"/>
      <c r="AS29" s="413"/>
      <c r="AT29" s="413"/>
      <c r="AU29" s="413"/>
      <c r="AV29" s="413"/>
      <c r="AW29" s="413"/>
      <c r="AX29" s="413"/>
      <c r="AY29" s="413"/>
      <c r="AZ29" s="413"/>
      <c r="BA29" s="413"/>
      <c r="BB29" s="413"/>
      <c r="BC29" s="413"/>
      <c r="BD29" s="413"/>
      <c r="BE29" s="413"/>
      <c r="BF29" s="413"/>
      <c r="BG29" s="413"/>
      <c r="BH29" s="413"/>
      <c r="BI29" s="413"/>
      <c r="BJ29" s="413"/>
      <c r="BK29" s="413"/>
      <c r="BL29" s="413"/>
      <c r="BM29" s="413"/>
      <c r="BN29" s="413"/>
      <c r="BO29" s="413"/>
      <c r="BP29" s="413"/>
      <c r="BQ29" s="413"/>
      <c r="BR29" s="414"/>
    </row>
    <row r="30" spans="1:83" ht="12.75" customHeight="1" x14ac:dyDescent="0.2">
      <c r="E30" s="110"/>
      <c r="F30" s="121"/>
      <c r="G30" s="396" t="s">
        <v>593</v>
      </c>
      <c r="H30" s="397"/>
      <c r="I30" s="398"/>
      <c r="J30" s="125"/>
      <c r="K30" s="386" t="s">
        <v>587</v>
      </c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7"/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7"/>
      <c r="AQ30" s="387"/>
      <c r="AR30" s="387"/>
      <c r="AS30" s="387"/>
      <c r="AT30" s="387"/>
      <c r="AU30" s="387"/>
      <c r="AV30" s="387"/>
      <c r="AW30" s="387"/>
      <c r="AX30" s="387"/>
      <c r="AY30" s="387"/>
      <c r="AZ30" s="387"/>
      <c r="BA30" s="387"/>
      <c r="BB30" s="387"/>
      <c r="BC30" s="387"/>
      <c r="BD30" s="387"/>
      <c r="BE30" s="387"/>
      <c r="BF30" s="387"/>
      <c r="BG30" s="387"/>
      <c r="BH30" s="387"/>
      <c r="BI30" s="387"/>
      <c r="BJ30" s="387"/>
      <c r="BK30" s="387"/>
      <c r="BL30" s="387"/>
      <c r="BM30" s="387"/>
      <c r="BN30" s="387"/>
      <c r="BO30" s="387"/>
      <c r="BP30" s="387"/>
      <c r="BQ30" s="387"/>
      <c r="BR30" s="388"/>
    </row>
    <row r="32" spans="1:83" ht="3.95" customHeight="1" x14ac:dyDescent="0.2">
      <c r="F32" s="15"/>
      <c r="G32" s="16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5"/>
    </row>
    <row r="33" spans="1:130" ht="9.9499999999999993" customHeight="1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M33" s="380" t="s">
        <v>13</v>
      </c>
      <c r="BN33" s="381"/>
      <c r="BO33" s="381"/>
      <c r="BP33" s="381"/>
      <c r="BQ33" s="381"/>
      <c r="BR33" s="382"/>
    </row>
    <row r="34" spans="1:130" ht="9.9499999999999993" customHeight="1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72"/>
      <c r="BJ34" s="72"/>
      <c r="BK34" s="72"/>
      <c r="BL34" s="72"/>
      <c r="BM34" s="383" t="s">
        <v>599</v>
      </c>
      <c r="BN34" s="384"/>
      <c r="BO34" s="384"/>
      <c r="BP34" s="384"/>
      <c r="BQ34" s="384"/>
      <c r="BR34" s="385"/>
      <c r="BS34" s="72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</row>
    <row r="35" spans="1:130" ht="3.95" customHeight="1" x14ac:dyDescent="0.2">
      <c r="F35" s="22"/>
      <c r="G35" s="2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2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U35" s="165"/>
      <c r="BV35" s="165"/>
      <c r="BW35" s="165"/>
      <c r="BX35" s="165"/>
      <c r="BY35" s="165"/>
      <c r="BZ35" s="165"/>
      <c r="CA35" s="165"/>
      <c r="CB35" s="165"/>
      <c r="CC35" s="165"/>
      <c r="CD35" s="165"/>
      <c r="CE35" s="165"/>
    </row>
    <row r="36" spans="1:130" ht="12" customHeight="1" x14ac:dyDescent="0.2">
      <c r="A36" s="9"/>
      <c r="B36" s="9"/>
      <c r="C36" s="83"/>
      <c r="D36" s="8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358" t="s">
        <v>0</v>
      </c>
      <c r="AN36" s="358"/>
      <c r="AO36" s="358"/>
      <c r="AP36" s="358"/>
      <c r="AQ36" s="358"/>
      <c r="AR36" s="358"/>
      <c r="AS36" s="358"/>
      <c r="AT36" s="358"/>
      <c r="AU36" s="358"/>
      <c r="AV36" s="358"/>
      <c r="AW36" s="358"/>
      <c r="AX36" s="358"/>
      <c r="AY36" s="358"/>
      <c r="AZ36" s="358"/>
      <c r="BA36" s="358"/>
      <c r="BB36" s="358"/>
      <c r="BC36" s="358"/>
      <c r="BD36" s="358"/>
      <c r="BE36" s="358"/>
      <c r="BF36" s="358"/>
      <c r="BG36" s="358"/>
      <c r="BH36" s="358"/>
      <c r="BI36" s="358"/>
      <c r="BJ36" s="358"/>
      <c r="BK36" s="358"/>
      <c r="BL36" s="358"/>
      <c r="BM36" s="358"/>
      <c r="BN36" s="358"/>
      <c r="BO36" s="73"/>
      <c r="BP36" s="73"/>
      <c r="BQ36" s="73"/>
      <c r="BR36" s="73"/>
      <c r="BS36" s="73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</row>
    <row r="37" spans="1:130" ht="9.9499999999999993" customHeight="1" x14ac:dyDescent="0.2"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389" t="s">
        <v>1</v>
      </c>
      <c r="AN37" s="389"/>
      <c r="AO37" s="389"/>
      <c r="AP37" s="389"/>
      <c r="AQ37" s="389"/>
      <c r="AR37" s="389"/>
      <c r="AS37" s="389"/>
      <c r="AT37" s="389"/>
      <c r="AU37" s="389"/>
      <c r="AV37" s="389"/>
      <c r="AW37" s="389"/>
      <c r="AX37" s="389"/>
      <c r="AY37" s="389"/>
      <c r="AZ37" s="389"/>
      <c r="BA37" s="389"/>
      <c r="BB37" s="389"/>
      <c r="BC37" s="389"/>
      <c r="BD37" s="389"/>
      <c r="BE37" s="389"/>
      <c r="BF37" s="389"/>
      <c r="BG37" s="389"/>
      <c r="BH37" s="389"/>
      <c r="BI37" s="389"/>
      <c r="BJ37" s="389"/>
      <c r="BK37" s="389"/>
      <c r="BL37" s="389"/>
      <c r="BM37" s="389"/>
      <c r="BN37" s="389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</row>
    <row r="38" spans="1:130" ht="3.95" customHeight="1" x14ac:dyDescent="0.2">
      <c r="F38" s="1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2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</row>
    <row r="39" spans="1:130" s="10" customFormat="1" ht="12.95" customHeight="1" thickBot="1" x14ac:dyDescent="0.25">
      <c r="A39" s="69"/>
      <c r="B39" s="69"/>
      <c r="C39" s="69"/>
      <c r="D39" s="8"/>
      <c r="E39" s="6"/>
      <c r="F39" s="158"/>
      <c r="G39" s="158" t="s">
        <v>610</v>
      </c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60"/>
      <c r="BT39" s="3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35"/>
      <c r="CG39" s="35"/>
      <c r="CH39" s="35"/>
      <c r="CI39" s="35"/>
    </row>
    <row r="40" spans="1:130" s="10" customFormat="1" ht="3.95" customHeight="1" x14ac:dyDescent="0.2">
      <c r="A40" s="9"/>
      <c r="B40" s="9"/>
      <c r="C40" s="9"/>
      <c r="D40" s="67"/>
      <c r="E40" s="4" t="s">
        <v>14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68"/>
      <c r="AV40" s="68"/>
      <c r="AW40" s="68"/>
      <c r="AX40" s="68"/>
      <c r="AY40" s="68"/>
      <c r="AZ40" s="68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35"/>
      <c r="CG40" s="35"/>
      <c r="CH40" s="35"/>
      <c r="CI40" s="35"/>
    </row>
    <row r="41" spans="1:130" s="10" customFormat="1" ht="12" customHeight="1" x14ac:dyDescent="0.2">
      <c r="A41" s="9"/>
      <c r="B41" s="9"/>
      <c r="C41" s="9"/>
      <c r="D41" s="9"/>
      <c r="E41" s="4"/>
      <c r="G41" s="335" t="s">
        <v>15</v>
      </c>
      <c r="H41" s="337"/>
      <c r="I41" s="220" t="s">
        <v>16</v>
      </c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2"/>
      <c r="AA41" s="335" t="s">
        <v>17</v>
      </c>
      <c r="AB41" s="337"/>
      <c r="AC41" s="359" t="s">
        <v>18</v>
      </c>
      <c r="AD41" s="360"/>
      <c r="AE41" s="360"/>
      <c r="AF41" s="361"/>
      <c r="AG41" s="335" t="s">
        <v>19</v>
      </c>
      <c r="AH41" s="337"/>
      <c r="AI41" s="359" t="s">
        <v>20</v>
      </c>
      <c r="AJ41" s="360"/>
      <c r="AK41" s="360"/>
      <c r="AL41" s="360"/>
      <c r="AM41" s="361"/>
      <c r="AN41" s="362" t="s">
        <v>24</v>
      </c>
      <c r="AO41" s="362"/>
      <c r="AP41" s="220" t="s">
        <v>21</v>
      </c>
      <c r="AQ41" s="221"/>
      <c r="AR41" s="221"/>
      <c r="AS41" s="221"/>
      <c r="AT41" s="221"/>
      <c r="AU41" s="221"/>
      <c r="AV41" s="221"/>
      <c r="AW41" s="222"/>
      <c r="AX41" s="362" t="s">
        <v>350</v>
      </c>
      <c r="AY41" s="362"/>
      <c r="AZ41" s="364" t="s">
        <v>579</v>
      </c>
      <c r="BA41" s="364"/>
      <c r="BB41" s="364"/>
      <c r="BC41" s="364"/>
      <c r="BD41" s="365" t="s">
        <v>22</v>
      </c>
      <c r="BE41" s="366"/>
      <c r="BF41" s="362" t="s">
        <v>351</v>
      </c>
      <c r="BG41" s="362"/>
      <c r="BH41" s="363" t="s">
        <v>23</v>
      </c>
      <c r="BI41" s="363"/>
      <c r="BJ41" s="363"/>
      <c r="BK41" s="363"/>
      <c r="BL41" s="362" t="s">
        <v>352</v>
      </c>
      <c r="BM41" s="362"/>
      <c r="BN41" s="363" t="s">
        <v>25</v>
      </c>
      <c r="BO41" s="363"/>
      <c r="BP41" s="363"/>
      <c r="BQ41" s="363"/>
      <c r="BR41" s="363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</row>
    <row r="42" spans="1:130" s="10" customFormat="1" ht="12" customHeight="1" x14ac:dyDescent="0.2">
      <c r="A42" s="9"/>
      <c r="B42" s="9"/>
      <c r="C42" s="113">
        <v>1</v>
      </c>
      <c r="D42" s="113">
        <v>10</v>
      </c>
      <c r="E42" s="4"/>
      <c r="G42" s="204" t="s">
        <v>636</v>
      </c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30"/>
      <c r="AA42" s="369">
        <v>42236621809</v>
      </c>
      <c r="AB42" s="370"/>
      <c r="AC42" s="370"/>
      <c r="AD42" s="370"/>
      <c r="AE42" s="370"/>
      <c r="AF42" s="371"/>
      <c r="AG42" s="224">
        <v>14</v>
      </c>
      <c r="AH42" s="225"/>
      <c r="AI42" s="367">
        <v>996518620</v>
      </c>
      <c r="AJ42" s="367"/>
      <c r="AK42" s="367"/>
      <c r="AL42" s="367"/>
      <c r="AM42" s="368"/>
      <c r="AN42" s="204" t="s">
        <v>637</v>
      </c>
      <c r="AO42" s="205"/>
      <c r="AP42" s="205"/>
      <c r="AQ42" s="205"/>
      <c r="AR42" s="205"/>
      <c r="AS42" s="205"/>
      <c r="AT42" s="205"/>
      <c r="AU42" s="205"/>
      <c r="AV42" s="205"/>
      <c r="AW42" s="230"/>
      <c r="AX42" s="223">
        <v>5070110750</v>
      </c>
      <c r="AY42" s="223"/>
      <c r="AZ42" s="223"/>
      <c r="BA42" s="223"/>
      <c r="BB42" s="223"/>
      <c r="BC42" s="223"/>
      <c r="BD42" s="174" t="s">
        <v>638</v>
      </c>
      <c r="BE42" s="176"/>
      <c r="BF42" s="223">
        <v>12938618808</v>
      </c>
      <c r="BG42" s="223"/>
      <c r="BH42" s="223"/>
      <c r="BI42" s="223"/>
      <c r="BJ42" s="223"/>
      <c r="BK42" s="223"/>
      <c r="BL42" s="224">
        <v>11</v>
      </c>
      <c r="BM42" s="225"/>
      <c r="BN42" s="367">
        <v>984046425</v>
      </c>
      <c r="BO42" s="367"/>
      <c r="BP42" s="367"/>
      <c r="BQ42" s="367"/>
      <c r="BR42" s="368"/>
    </row>
    <row r="43" spans="1:130" s="10" customFormat="1" ht="3.95" customHeight="1" x14ac:dyDescent="0.2">
      <c r="A43" s="9"/>
      <c r="B43" s="9"/>
      <c r="C43" s="113"/>
      <c r="D43" s="113"/>
      <c r="E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2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</row>
    <row r="44" spans="1:130" s="10" customFormat="1" ht="12" customHeight="1" x14ac:dyDescent="0.2">
      <c r="A44" s="9"/>
      <c r="B44" s="9"/>
      <c r="C44" s="113"/>
      <c r="D44" s="114"/>
      <c r="E44" s="4"/>
      <c r="G44" s="236" t="s">
        <v>68</v>
      </c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8"/>
      <c r="BT44" s="64"/>
      <c r="BU44" s="35"/>
      <c r="DX44" s="165"/>
      <c r="DY44" s="165"/>
      <c r="DZ44" s="165"/>
    </row>
    <row r="45" spans="1:130" s="10" customFormat="1" ht="12" customHeight="1" x14ac:dyDescent="0.2">
      <c r="A45" s="9"/>
      <c r="B45" s="9"/>
      <c r="C45" s="113"/>
      <c r="D45" s="114"/>
      <c r="E45" s="4"/>
      <c r="G45" s="202" t="s">
        <v>353</v>
      </c>
      <c r="H45" s="203"/>
      <c r="I45" s="212" t="s">
        <v>308</v>
      </c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29"/>
      <c r="AP45" s="202" t="s">
        <v>354</v>
      </c>
      <c r="AQ45" s="203"/>
      <c r="AR45" s="231" t="s">
        <v>26</v>
      </c>
      <c r="AS45" s="232"/>
      <c r="AT45" s="232"/>
      <c r="AU45" s="232"/>
      <c r="AV45" s="232"/>
      <c r="AW45" s="232"/>
      <c r="AX45" s="232"/>
      <c r="AY45" s="232"/>
      <c r="AZ45" s="233"/>
      <c r="BA45" s="202" t="s">
        <v>356</v>
      </c>
      <c r="BB45" s="203"/>
      <c r="BC45" s="212" t="s">
        <v>28</v>
      </c>
      <c r="BD45" s="213"/>
      <c r="BE45" s="229"/>
      <c r="BF45" s="202" t="s">
        <v>355</v>
      </c>
      <c r="BG45" s="203"/>
      <c r="BH45" s="231" t="s">
        <v>27</v>
      </c>
      <c r="BI45" s="232"/>
      <c r="BJ45" s="232"/>
      <c r="BK45" s="232"/>
      <c r="BL45" s="232"/>
      <c r="BM45" s="232"/>
      <c r="BN45" s="232"/>
      <c r="BO45" s="232"/>
      <c r="BP45" s="232"/>
      <c r="BQ45" s="232"/>
      <c r="BR45" s="233"/>
      <c r="BU45" s="35"/>
      <c r="BV45" s="35"/>
    </row>
    <row r="46" spans="1:130" s="10" customFormat="1" ht="12" customHeight="1" x14ac:dyDescent="0.2">
      <c r="A46" s="9"/>
      <c r="B46" s="9"/>
      <c r="C46" s="113">
        <f>C42+1</f>
        <v>2</v>
      </c>
      <c r="D46" s="114">
        <v>4</v>
      </c>
      <c r="E46" s="4"/>
      <c r="G46" s="239" t="s">
        <v>639</v>
      </c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1"/>
      <c r="AP46" s="204" t="s">
        <v>656</v>
      </c>
      <c r="AQ46" s="205"/>
      <c r="AR46" s="205"/>
      <c r="AS46" s="205"/>
      <c r="AT46" s="205"/>
      <c r="AU46" s="205"/>
      <c r="AV46" s="205"/>
      <c r="AW46" s="205"/>
      <c r="AX46" s="205"/>
      <c r="AY46" s="205"/>
      <c r="AZ46" s="230"/>
      <c r="BA46" s="185" t="s">
        <v>640</v>
      </c>
      <c r="BB46" s="185"/>
      <c r="BC46" s="185"/>
      <c r="BD46" s="185"/>
      <c r="BE46" s="185"/>
      <c r="BF46" s="204" t="s">
        <v>641</v>
      </c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30"/>
      <c r="BU46" s="35"/>
      <c r="BV46" s="35"/>
    </row>
    <row r="47" spans="1:130" s="10" customFormat="1" ht="12" customHeight="1" x14ac:dyDescent="0.2">
      <c r="A47" s="9"/>
      <c r="B47" s="9"/>
      <c r="C47" s="113"/>
      <c r="D47" s="114"/>
      <c r="E47" s="4"/>
      <c r="G47" s="202" t="s">
        <v>357</v>
      </c>
      <c r="H47" s="203"/>
      <c r="I47" s="212" t="s">
        <v>29</v>
      </c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29"/>
      <c r="AB47" s="234" t="s">
        <v>358</v>
      </c>
      <c r="AC47" s="235"/>
      <c r="AD47" s="226" t="s">
        <v>22</v>
      </c>
      <c r="AE47" s="227"/>
      <c r="AF47" s="228"/>
      <c r="AG47" s="202" t="s">
        <v>365</v>
      </c>
      <c r="AH47" s="203"/>
      <c r="AI47" s="212" t="s">
        <v>581</v>
      </c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29"/>
      <c r="BS47" s="35"/>
      <c r="BT47" s="35"/>
      <c r="BU47" s="35"/>
    </row>
    <row r="48" spans="1:130" s="10" customFormat="1" ht="11.1" customHeight="1" x14ac:dyDescent="0.2">
      <c r="A48" s="9">
        <v>1</v>
      </c>
      <c r="B48" s="9"/>
      <c r="C48" s="113">
        <f>C46+1</f>
        <v>3</v>
      </c>
      <c r="D48" s="114">
        <v>9</v>
      </c>
      <c r="E48" s="4"/>
      <c r="G48" s="204" t="s">
        <v>642</v>
      </c>
      <c r="H48" s="205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7"/>
      <c r="AB48" s="174" t="s">
        <v>638</v>
      </c>
      <c r="AC48" s="183"/>
      <c r="AD48" s="183"/>
      <c r="AE48" s="183"/>
      <c r="AF48" s="176"/>
      <c r="AG48" s="202" t="s">
        <v>366</v>
      </c>
      <c r="AH48" s="208"/>
      <c r="AI48" s="203"/>
      <c r="AJ48" s="209" t="s">
        <v>33</v>
      </c>
      <c r="AK48" s="210"/>
      <c r="AL48" s="210"/>
      <c r="AM48" s="211"/>
      <c r="AN48" s="202" t="s">
        <v>368</v>
      </c>
      <c r="AO48" s="208"/>
      <c r="AP48" s="203"/>
      <c r="AQ48" s="209" t="s">
        <v>34</v>
      </c>
      <c r="AR48" s="210"/>
      <c r="AS48" s="210"/>
      <c r="AT48" s="210"/>
      <c r="AU48" s="211"/>
      <c r="AV48" s="202" t="s">
        <v>369</v>
      </c>
      <c r="AW48" s="208"/>
      <c r="AX48" s="203"/>
      <c r="AY48" s="209" t="s">
        <v>582</v>
      </c>
      <c r="AZ48" s="210"/>
      <c r="BA48" s="210"/>
      <c r="BB48" s="210"/>
      <c r="BC48" s="210"/>
      <c r="BD48" s="210"/>
      <c r="BE48" s="211"/>
      <c r="BF48" s="372"/>
      <c r="BG48" s="373"/>
      <c r="BH48" s="373"/>
      <c r="BI48" s="373"/>
      <c r="BJ48" s="373"/>
      <c r="BK48" s="373"/>
      <c r="BL48" s="373"/>
      <c r="BM48" s="373"/>
      <c r="BN48" s="373"/>
      <c r="BO48" s="373"/>
      <c r="BP48" s="373"/>
      <c r="BQ48" s="373"/>
      <c r="BR48" s="374"/>
      <c r="BS48" s="35"/>
      <c r="BT48" s="35"/>
      <c r="BU48" s="35"/>
      <c r="BV48" s="35"/>
      <c r="BW48" s="70"/>
      <c r="BX48" s="70"/>
      <c r="BY48" s="70"/>
      <c r="BZ48" s="70"/>
      <c r="CA48" s="70"/>
      <c r="CB48" s="70"/>
    </row>
    <row r="49" spans="1:255" s="10" customFormat="1" ht="11.1" customHeight="1" x14ac:dyDescent="0.2">
      <c r="A49" s="9"/>
      <c r="B49" s="9"/>
      <c r="C49" s="113"/>
      <c r="D49" s="114"/>
      <c r="E49" s="4"/>
      <c r="G49" s="202" t="s">
        <v>364</v>
      </c>
      <c r="H49" s="203"/>
      <c r="I49" s="212" t="s">
        <v>580</v>
      </c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4"/>
      <c r="AC49" s="214"/>
      <c r="AD49" s="214"/>
      <c r="AE49" s="214"/>
      <c r="AF49" s="215"/>
      <c r="AG49" s="202" t="s">
        <v>359</v>
      </c>
      <c r="AH49" s="203"/>
      <c r="AI49" s="212" t="s">
        <v>578</v>
      </c>
      <c r="AJ49" s="213"/>
      <c r="AK49" s="213"/>
      <c r="AL49" s="213"/>
      <c r="AM49" s="213"/>
      <c r="AN49" s="213"/>
      <c r="AO49" s="229"/>
      <c r="AP49" s="202" t="s">
        <v>360</v>
      </c>
      <c r="AQ49" s="203"/>
      <c r="AR49" s="212" t="s">
        <v>30</v>
      </c>
      <c r="AS49" s="213"/>
      <c r="AT49" s="213"/>
      <c r="AU49" s="213"/>
      <c r="AV49" s="213"/>
      <c r="AW49" s="229"/>
      <c r="AX49" s="202" t="s">
        <v>361</v>
      </c>
      <c r="AY49" s="203"/>
      <c r="AZ49" s="212" t="s">
        <v>31</v>
      </c>
      <c r="BA49" s="213"/>
      <c r="BB49" s="213"/>
      <c r="BC49" s="213"/>
      <c r="BD49" s="213"/>
      <c r="BE49" s="229"/>
      <c r="BF49" s="202" t="s">
        <v>362</v>
      </c>
      <c r="BG49" s="203"/>
      <c r="BH49" s="212" t="s">
        <v>32</v>
      </c>
      <c r="BI49" s="213"/>
      <c r="BJ49" s="213"/>
      <c r="BK49" s="213"/>
      <c r="BL49" s="213"/>
      <c r="BM49" s="229"/>
      <c r="BN49" s="202" t="s">
        <v>363</v>
      </c>
      <c r="BO49" s="203"/>
      <c r="BP49" s="212" t="s">
        <v>22</v>
      </c>
      <c r="BQ49" s="213"/>
      <c r="BR49" s="229"/>
      <c r="BS49" s="70"/>
      <c r="BT49" s="70"/>
      <c r="BU49" s="70"/>
      <c r="BV49" s="35"/>
      <c r="BW49" s="35"/>
      <c r="BX49" s="35"/>
      <c r="BY49" s="35"/>
      <c r="BZ49" s="66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</row>
    <row r="50" spans="1:255" s="10" customFormat="1" ht="11.1" customHeight="1" x14ac:dyDescent="0.2">
      <c r="A50" s="9">
        <v>1</v>
      </c>
      <c r="B50" s="9"/>
      <c r="C50" s="113">
        <f>C48+1</f>
        <v>4</v>
      </c>
      <c r="D50" s="114">
        <v>-4</v>
      </c>
      <c r="E50" s="4"/>
      <c r="G50" s="202" t="s">
        <v>367</v>
      </c>
      <c r="H50" s="208"/>
      <c r="I50" s="203"/>
      <c r="J50" s="209" t="s">
        <v>36</v>
      </c>
      <c r="K50" s="210"/>
      <c r="L50" s="210"/>
      <c r="M50" s="210"/>
      <c r="N50" s="210"/>
      <c r="O50" s="211"/>
      <c r="P50" s="202" t="s">
        <v>370</v>
      </c>
      <c r="Q50" s="208"/>
      <c r="R50" s="203"/>
      <c r="S50" s="209" t="s">
        <v>37</v>
      </c>
      <c r="T50" s="210"/>
      <c r="U50" s="210"/>
      <c r="V50" s="210"/>
      <c r="W50" s="210"/>
      <c r="X50" s="211"/>
      <c r="Y50" s="202" t="s">
        <v>371</v>
      </c>
      <c r="Z50" s="208"/>
      <c r="AA50" s="203"/>
      <c r="AB50" s="209" t="s">
        <v>38</v>
      </c>
      <c r="AC50" s="210"/>
      <c r="AD50" s="210"/>
      <c r="AE50" s="210"/>
      <c r="AF50" s="211"/>
      <c r="AG50" s="184">
        <v>160000</v>
      </c>
      <c r="AH50" s="184"/>
      <c r="AI50" s="184"/>
      <c r="AJ50" s="184"/>
      <c r="AK50" s="184"/>
      <c r="AL50" s="184"/>
      <c r="AM50" s="184"/>
      <c r="AN50" s="184"/>
      <c r="AO50" s="184"/>
      <c r="AP50" s="185">
        <v>60660</v>
      </c>
      <c r="AQ50" s="185"/>
      <c r="AR50" s="185"/>
      <c r="AS50" s="185"/>
      <c r="AT50" s="185"/>
      <c r="AU50" s="185"/>
      <c r="AV50" s="185"/>
      <c r="AW50" s="185"/>
      <c r="AX50" s="185" t="s">
        <v>643</v>
      </c>
      <c r="AY50" s="185"/>
      <c r="AZ50" s="185"/>
      <c r="BA50" s="185"/>
      <c r="BB50" s="185"/>
      <c r="BC50" s="185"/>
      <c r="BD50" s="185"/>
      <c r="BE50" s="185"/>
      <c r="BF50" s="185" t="s">
        <v>642</v>
      </c>
      <c r="BG50" s="185"/>
      <c r="BH50" s="185"/>
      <c r="BI50" s="185"/>
      <c r="BJ50" s="185"/>
      <c r="BK50" s="185"/>
      <c r="BL50" s="185"/>
      <c r="BM50" s="186"/>
      <c r="BN50" s="174" t="s">
        <v>638</v>
      </c>
      <c r="BO50" s="183"/>
      <c r="BP50" s="183"/>
      <c r="BQ50" s="183"/>
      <c r="BR50" s="176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</row>
    <row r="51" spans="1:255" s="10" customFormat="1" ht="3.95" customHeight="1" x14ac:dyDescent="0.2">
      <c r="A51" s="9"/>
      <c r="B51" s="9"/>
      <c r="C51" s="9"/>
      <c r="D51" s="67"/>
      <c r="E51" s="4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</row>
    <row r="52" spans="1:255" s="10" customFormat="1" ht="11.1" customHeight="1" x14ac:dyDescent="0.2">
      <c r="A52" s="9"/>
      <c r="B52" s="9"/>
      <c r="C52" s="113"/>
      <c r="D52" s="114"/>
      <c r="E52" s="4"/>
      <c r="G52" s="444" t="s">
        <v>623</v>
      </c>
      <c r="H52" s="446"/>
      <c r="I52" s="524" t="s">
        <v>624</v>
      </c>
      <c r="J52" s="214"/>
      <c r="K52" s="214"/>
      <c r="L52" s="214"/>
      <c r="M52" s="214"/>
      <c r="N52" s="214"/>
      <c r="O52" s="214"/>
      <c r="P52" s="215"/>
      <c r="Q52" s="441" t="s">
        <v>630</v>
      </c>
      <c r="R52" s="442"/>
      <c r="S52" s="442"/>
      <c r="T52" s="442"/>
      <c r="U52" s="442"/>
      <c r="V52" s="442"/>
      <c r="W52" s="442"/>
      <c r="X52" s="442"/>
      <c r="Y52" s="442"/>
      <c r="Z52" s="442"/>
      <c r="AA52" s="442"/>
      <c r="AB52" s="442"/>
      <c r="AC52" s="442"/>
      <c r="AD52" s="442"/>
      <c r="AE52" s="442"/>
      <c r="AF52" s="442"/>
      <c r="AG52" s="442"/>
      <c r="AH52" s="442"/>
      <c r="AI52" s="442"/>
      <c r="AJ52" s="442"/>
      <c r="AK52" s="443"/>
      <c r="AL52" s="441" t="s">
        <v>635</v>
      </c>
      <c r="AM52" s="442"/>
      <c r="AN52" s="442"/>
      <c r="AO52" s="442"/>
      <c r="AP52" s="442"/>
      <c r="AQ52" s="442"/>
      <c r="AR52" s="442"/>
      <c r="AS52" s="442"/>
      <c r="AT52" s="442"/>
      <c r="AU52" s="442"/>
      <c r="AV52" s="442"/>
      <c r="AW52" s="442"/>
      <c r="AX52" s="442"/>
      <c r="AY52" s="442"/>
      <c r="AZ52" s="442"/>
      <c r="BA52" s="442"/>
      <c r="BB52" s="442"/>
      <c r="BC52" s="442"/>
      <c r="BD52" s="442"/>
      <c r="BE52" s="442"/>
      <c r="BF52" s="443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70"/>
      <c r="BT52" s="70"/>
      <c r="BU52" s="70"/>
      <c r="BV52" s="35"/>
      <c r="BW52" s="35"/>
      <c r="BX52" s="35"/>
      <c r="BY52" s="35"/>
      <c r="BZ52" s="66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</row>
    <row r="53" spans="1:255" s="10" customFormat="1" ht="11.1" customHeight="1" thickBot="1" x14ac:dyDescent="0.25">
      <c r="A53" s="9"/>
      <c r="B53" s="9"/>
      <c r="C53" s="113"/>
      <c r="D53" s="114"/>
      <c r="E53" s="4"/>
      <c r="G53" s="519"/>
      <c r="H53" s="520"/>
      <c r="I53" s="520"/>
      <c r="J53" s="520"/>
      <c r="K53" s="520"/>
      <c r="L53" s="520"/>
      <c r="M53" s="520"/>
      <c r="N53" s="520"/>
      <c r="O53" s="520"/>
      <c r="P53" s="521"/>
      <c r="Q53" s="444" t="s">
        <v>626</v>
      </c>
      <c r="R53" s="445"/>
      <c r="S53" s="446"/>
      <c r="T53" s="525" t="s">
        <v>616</v>
      </c>
      <c r="U53" s="526"/>
      <c r="V53" s="335" t="s">
        <v>629</v>
      </c>
      <c r="W53" s="445"/>
      <c r="X53" s="446"/>
      <c r="Y53" s="527" t="s">
        <v>625</v>
      </c>
      <c r="Z53" s="528"/>
      <c r="AA53" s="335" t="s">
        <v>627</v>
      </c>
      <c r="AB53" s="445"/>
      <c r="AC53" s="446"/>
      <c r="AD53" s="529" t="s">
        <v>617</v>
      </c>
      <c r="AE53" s="528"/>
      <c r="AF53" s="335" t="s">
        <v>628</v>
      </c>
      <c r="AG53" s="445"/>
      <c r="AH53" s="446"/>
      <c r="AI53" s="447" t="s">
        <v>618</v>
      </c>
      <c r="AJ53" s="447"/>
      <c r="AK53" s="447"/>
      <c r="AL53" s="335" t="s">
        <v>631</v>
      </c>
      <c r="AM53" s="445"/>
      <c r="AN53" s="446"/>
      <c r="AO53" s="525" t="s">
        <v>616</v>
      </c>
      <c r="AP53" s="526"/>
      <c r="AQ53" s="335" t="s">
        <v>634</v>
      </c>
      <c r="AR53" s="445"/>
      <c r="AS53" s="446"/>
      <c r="AT53" s="527" t="s">
        <v>625</v>
      </c>
      <c r="AU53" s="528"/>
      <c r="AV53" s="335" t="s">
        <v>633</v>
      </c>
      <c r="AW53" s="445"/>
      <c r="AX53" s="446"/>
      <c r="AY53" s="529" t="s">
        <v>617</v>
      </c>
      <c r="AZ53" s="528"/>
      <c r="BA53" s="335" t="s">
        <v>632</v>
      </c>
      <c r="BB53" s="445"/>
      <c r="BC53" s="446"/>
      <c r="BD53" s="447" t="s">
        <v>618</v>
      </c>
      <c r="BE53" s="447"/>
      <c r="BF53" s="447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70"/>
      <c r="BT53" s="70"/>
      <c r="BU53" s="70"/>
      <c r="BV53" s="35"/>
      <c r="BW53" s="35"/>
      <c r="BX53" s="35"/>
      <c r="BY53" s="35"/>
      <c r="BZ53" s="66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</row>
    <row r="54" spans="1:255" s="10" customFormat="1" ht="11.1" customHeight="1" thickBot="1" x14ac:dyDescent="0.25">
      <c r="A54" s="9">
        <v>0</v>
      </c>
      <c r="B54" s="9"/>
      <c r="C54" s="113">
        <f>C50+1</f>
        <v>5</v>
      </c>
      <c r="D54" s="114">
        <v>-8</v>
      </c>
      <c r="E54" s="4"/>
      <c r="G54" s="519"/>
      <c r="H54" s="520"/>
      <c r="I54" s="520"/>
      <c r="J54" s="520"/>
      <c r="K54" s="520"/>
      <c r="L54" s="520"/>
      <c r="M54" s="520"/>
      <c r="N54" s="520"/>
      <c r="O54" s="520"/>
      <c r="P54" s="521"/>
      <c r="Q54" s="522">
        <v>22</v>
      </c>
      <c r="R54" s="522"/>
      <c r="S54" s="522"/>
      <c r="T54" s="522"/>
      <c r="U54" s="522"/>
      <c r="V54" s="522">
        <v>20</v>
      </c>
      <c r="W54" s="522"/>
      <c r="X54" s="522"/>
      <c r="Y54" s="522"/>
      <c r="Z54" s="522"/>
      <c r="AA54" s="522">
        <v>22</v>
      </c>
      <c r="AB54" s="522"/>
      <c r="AC54" s="522"/>
      <c r="AD54" s="522"/>
      <c r="AE54" s="522"/>
      <c r="AF54" s="530" t="s">
        <v>717</v>
      </c>
      <c r="AG54" s="531"/>
      <c r="AH54" s="531"/>
      <c r="AI54" s="531"/>
      <c r="AJ54" s="531"/>
      <c r="AK54" s="532"/>
      <c r="AL54" s="522">
        <v>49</v>
      </c>
      <c r="AM54" s="522"/>
      <c r="AN54" s="522"/>
      <c r="AO54" s="522"/>
      <c r="AP54" s="522"/>
      <c r="AQ54" s="522">
        <v>6</v>
      </c>
      <c r="AR54" s="522"/>
      <c r="AS54" s="522"/>
      <c r="AT54" s="522"/>
      <c r="AU54" s="522"/>
      <c r="AV54" s="522">
        <v>46</v>
      </c>
      <c r="AW54" s="522"/>
      <c r="AX54" s="522"/>
      <c r="AY54" s="522"/>
      <c r="AZ54" s="522"/>
      <c r="BA54" s="523" t="s">
        <v>619</v>
      </c>
      <c r="BB54" s="523"/>
      <c r="BC54" s="523"/>
      <c r="BD54" s="523"/>
      <c r="BE54" s="523"/>
      <c r="BF54" s="523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</row>
    <row r="55" spans="1:255" s="10" customFormat="1" ht="3.95" customHeight="1" x14ac:dyDescent="0.2">
      <c r="A55" s="9"/>
      <c r="B55" s="9"/>
      <c r="C55" s="9"/>
      <c r="D55" s="67"/>
      <c r="E55" s="4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</row>
    <row r="56" spans="1:255" ht="11.1" customHeight="1" thickBot="1" x14ac:dyDescent="0.25">
      <c r="D56" s="84"/>
      <c r="E56" s="31"/>
      <c r="F56" s="158"/>
      <c r="G56" s="158" t="s">
        <v>615</v>
      </c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60"/>
    </row>
    <row r="57" spans="1:255" ht="3.95" customHeight="1" x14ac:dyDescent="0.2">
      <c r="E57" s="13" t="s">
        <v>14</v>
      </c>
      <c r="F57" s="1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12"/>
    </row>
    <row r="58" spans="1:255" s="32" customFormat="1" ht="11.1" customHeight="1" x14ac:dyDescent="0.2">
      <c r="A58" s="34"/>
      <c r="C58" s="84"/>
      <c r="D58" s="84"/>
      <c r="G58" s="178" t="s">
        <v>69</v>
      </c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80"/>
      <c r="BV58" s="70"/>
      <c r="BW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</row>
    <row r="59" spans="1:255" ht="11.1" customHeight="1" x14ac:dyDescent="0.2">
      <c r="B59" s="32"/>
      <c r="C59" s="84">
        <f>C54+1</f>
        <v>6</v>
      </c>
      <c r="D59" s="84">
        <v>-1</v>
      </c>
      <c r="E59" s="31"/>
      <c r="G59" s="190" t="s">
        <v>372</v>
      </c>
      <c r="H59" s="190"/>
      <c r="I59" s="191" t="s">
        <v>70</v>
      </c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3"/>
      <c r="BM59" s="200" t="s">
        <v>644</v>
      </c>
      <c r="BN59" s="183"/>
      <c r="BO59" s="183"/>
      <c r="BP59" s="183"/>
      <c r="BQ59" s="183"/>
      <c r="BR59" s="201"/>
      <c r="BU59" s="27"/>
      <c r="BV59" s="70"/>
      <c r="BW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</row>
    <row r="60" spans="1:255" ht="3.95" customHeight="1" x14ac:dyDescent="0.2">
      <c r="B60" s="32"/>
      <c r="F60" s="12"/>
      <c r="G60" s="33"/>
      <c r="H60" s="33"/>
      <c r="I60" s="33"/>
      <c r="J60" s="36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12"/>
      <c r="BU60" s="27"/>
      <c r="BV60" s="70"/>
      <c r="BW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</row>
    <row r="61" spans="1:255" s="32" customFormat="1" ht="11.1" customHeight="1" x14ac:dyDescent="0.2">
      <c r="A61" s="34"/>
      <c r="B61" s="37"/>
      <c r="C61" s="84"/>
      <c r="D61" s="30"/>
      <c r="G61" s="178" t="s">
        <v>531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80"/>
      <c r="BV61" s="70"/>
      <c r="BW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</row>
    <row r="62" spans="1:255" ht="11.1" customHeight="1" x14ac:dyDescent="0.2">
      <c r="B62" s="37"/>
      <c r="C62" s="84">
        <f>C59+ 1</f>
        <v>7</v>
      </c>
      <c r="D62" s="30">
        <v>8</v>
      </c>
      <c r="E62" s="31"/>
      <c r="G62" s="190" t="s">
        <v>373</v>
      </c>
      <c r="H62" s="190"/>
      <c r="I62" s="191" t="s">
        <v>72</v>
      </c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3"/>
      <c r="AB62" s="457" t="s">
        <v>650</v>
      </c>
      <c r="AC62" s="458"/>
      <c r="AD62" s="459"/>
      <c r="AE62" s="216" t="s">
        <v>73</v>
      </c>
      <c r="AF62" s="216"/>
      <c r="AG62" s="216"/>
      <c r="AH62" s="216"/>
      <c r="AI62" s="216"/>
      <c r="AJ62" s="216"/>
      <c r="AK62" s="216"/>
      <c r="AL62" s="216"/>
      <c r="AM62" s="126" t="s">
        <v>51</v>
      </c>
      <c r="AN62" s="456">
        <v>190000</v>
      </c>
      <c r="AO62" s="456"/>
      <c r="AP62" s="456"/>
      <c r="AQ62" s="456"/>
      <c r="AR62" s="456"/>
      <c r="AS62" s="456"/>
      <c r="AT62" s="456"/>
      <c r="AU62" s="216" t="s">
        <v>74</v>
      </c>
      <c r="AV62" s="216"/>
      <c r="AW62" s="216"/>
      <c r="AX62" s="216"/>
      <c r="AY62" s="216"/>
      <c r="AZ62" s="216"/>
      <c r="BA62" s="455">
        <v>440</v>
      </c>
      <c r="BB62" s="455"/>
      <c r="BC62" s="455"/>
      <c r="BD62" s="455"/>
      <c r="BE62" s="126" t="s">
        <v>52</v>
      </c>
      <c r="BF62" s="216" t="s">
        <v>75</v>
      </c>
      <c r="BG62" s="216"/>
      <c r="BH62" s="216"/>
      <c r="BI62" s="216"/>
      <c r="BJ62" s="216"/>
      <c r="BK62" s="216"/>
      <c r="BL62" s="216"/>
      <c r="BM62" s="460">
        <f>INT(100*ROUND(AN62/(BA62+0.0000001),4))/100</f>
        <v>431.81</v>
      </c>
      <c r="BN62" s="460"/>
      <c r="BO62" s="460"/>
      <c r="BP62" s="460"/>
      <c r="BQ62" s="460"/>
      <c r="BR62" s="38" t="s">
        <v>53</v>
      </c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</row>
    <row r="63" spans="1:255" ht="3.95" customHeight="1" x14ac:dyDescent="0.2">
      <c r="F63" s="12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70"/>
      <c r="FC63" s="70"/>
      <c r="FD63" s="70"/>
      <c r="FE63" s="70"/>
      <c r="FF63" s="70"/>
      <c r="FG63" s="70"/>
      <c r="FH63" s="70"/>
      <c r="FI63" s="70"/>
      <c r="FJ63" s="70"/>
      <c r="FK63" s="70"/>
      <c r="FL63" s="70"/>
      <c r="FM63" s="70"/>
      <c r="FN63" s="70"/>
      <c r="FO63" s="70"/>
      <c r="FP63" s="70"/>
      <c r="FQ63" s="70"/>
      <c r="FR63" s="70"/>
      <c r="FS63" s="70"/>
      <c r="FT63" s="70"/>
      <c r="FU63" s="70"/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</row>
    <row r="64" spans="1:255" s="90" customFormat="1" ht="11.1" customHeight="1" x14ac:dyDescent="0.2">
      <c r="A64" s="127"/>
      <c r="B64" s="87"/>
      <c r="C64" s="87"/>
      <c r="D64" s="91"/>
      <c r="G64" s="178" t="s">
        <v>71</v>
      </c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80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65"/>
      <c r="BX64" s="165"/>
      <c r="BY64" s="165"/>
      <c r="BZ64" s="165"/>
      <c r="CA64" s="165"/>
      <c r="CB64" s="165"/>
      <c r="CC64" s="165"/>
      <c r="CD64" s="165"/>
      <c r="CE64" s="165"/>
      <c r="CF64" s="165"/>
      <c r="CG64" s="165"/>
      <c r="CH64" s="165"/>
      <c r="CI64" s="165"/>
      <c r="CJ64" s="165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28"/>
      <c r="EX64" s="128"/>
      <c r="EY64" s="128"/>
      <c r="EZ64" s="128"/>
      <c r="FA64" s="128"/>
      <c r="FB64" s="128"/>
      <c r="FC64" s="128"/>
      <c r="FD64" s="128"/>
      <c r="FE64" s="128"/>
      <c r="FF64" s="129"/>
      <c r="FG64" s="129"/>
      <c r="FH64" s="129"/>
      <c r="FI64" s="129"/>
      <c r="FJ64" s="129"/>
      <c r="FK64" s="129"/>
      <c r="FL64" s="129"/>
      <c r="FM64" s="129"/>
      <c r="FN64" s="129"/>
      <c r="FO64" s="129"/>
      <c r="FP64" s="129"/>
      <c r="FQ64" s="129"/>
      <c r="FR64" s="129"/>
      <c r="FS64" s="129"/>
      <c r="FT64" s="129"/>
      <c r="FU64" s="129"/>
      <c r="FV64" s="129"/>
      <c r="FW64" s="129"/>
      <c r="FX64" s="129"/>
      <c r="FY64" s="129"/>
      <c r="FZ64" s="129"/>
      <c r="GA64" s="129"/>
      <c r="GB64" s="129"/>
      <c r="GC64" s="129"/>
      <c r="GD64" s="129"/>
      <c r="GE64" s="129"/>
      <c r="GF64" s="129"/>
      <c r="GG64" s="129"/>
      <c r="GH64" s="129"/>
      <c r="GI64" s="129"/>
      <c r="GJ64" s="129"/>
      <c r="GK64" s="129"/>
      <c r="GL64" s="129"/>
      <c r="GM64" s="129"/>
      <c r="GN64" s="129"/>
      <c r="GO64" s="129"/>
      <c r="GP64" s="129"/>
      <c r="GQ64" s="129"/>
      <c r="GR64" s="129"/>
      <c r="GS64" s="129"/>
      <c r="GT64" s="129"/>
      <c r="GU64" s="129"/>
      <c r="GV64" s="129"/>
      <c r="GW64" s="129"/>
      <c r="GX64" s="129"/>
      <c r="GY64" s="129"/>
      <c r="GZ64" s="129"/>
      <c r="HA64" s="129"/>
      <c r="HB64" s="129"/>
      <c r="HC64" s="129"/>
      <c r="HD64" s="129"/>
      <c r="HE64" s="129"/>
      <c r="HF64" s="129"/>
      <c r="HG64" s="129"/>
      <c r="HH64" s="129"/>
      <c r="HI64" s="129"/>
      <c r="HJ64" s="129"/>
      <c r="HK64" s="129"/>
      <c r="HL64" s="129"/>
      <c r="HM64" s="129"/>
      <c r="HN64" s="129"/>
      <c r="HO64" s="129"/>
      <c r="HP64" s="129"/>
      <c r="HQ64" s="129"/>
      <c r="HR64" s="129"/>
      <c r="HS64" s="129"/>
      <c r="HT64" s="129"/>
      <c r="HU64" s="129"/>
    </row>
    <row r="65" spans="1:192" ht="11.1" customHeight="1" x14ac:dyDescent="0.2">
      <c r="D65" s="84"/>
      <c r="E65" s="31"/>
      <c r="F65" s="12"/>
      <c r="G65" s="187" t="s">
        <v>374</v>
      </c>
      <c r="H65" s="187"/>
      <c r="I65" s="182" t="s">
        <v>76</v>
      </c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 t="s">
        <v>77</v>
      </c>
      <c r="W65" s="182"/>
      <c r="X65" s="182"/>
      <c r="Y65" s="182"/>
      <c r="Z65" s="182"/>
      <c r="AA65" s="182"/>
      <c r="AH65" s="70"/>
      <c r="BV65" s="70"/>
      <c r="BW65" s="165"/>
      <c r="BX65" s="165"/>
      <c r="BY65" s="165"/>
      <c r="BZ65" s="165"/>
      <c r="CA65" s="165"/>
      <c r="CB65" s="165"/>
      <c r="CC65" s="165"/>
      <c r="CD65" s="165"/>
      <c r="CE65" s="165"/>
      <c r="CF65" s="165"/>
      <c r="CG65" s="165"/>
      <c r="CH65" s="165"/>
      <c r="CI65" s="165"/>
      <c r="CJ65" s="165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</row>
    <row r="66" spans="1:192" ht="11.1" customHeight="1" x14ac:dyDescent="0.2">
      <c r="C66" s="84">
        <f>C62+ 1</f>
        <v>8</v>
      </c>
      <c r="D66" s="30">
        <v>3</v>
      </c>
      <c r="F66" s="12"/>
      <c r="G66" s="173" t="s">
        <v>375</v>
      </c>
      <c r="H66" s="173"/>
      <c r="I66" s="173"/>
      <c r="J66" s="172" t="s">
        <v>325</v>
      </c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200" t="s">
        <v>657</v>
      </c>
      <c r="W66" s="183"/>
      <c r="X66" s="183"/>
      <c r="Y66" s="183"/>
      <c r="Z66" s="183"/>
      <c r="AA66" s="201"/>
      <c r="AB66" s="76" t="s">
        <v>600</v>
      </c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V66" s="70"/>
      <c r="BW66" s="165"/>
      <c r="BX66" s="165"/>
      <c r="BY66" s="165"/>
      <c r="BZ66" s="165"/>
      <c r="CA66" s="165"/>
      <c r="CB66" s="165"/>
      <c r="CC66" s="165"/>
      <c r="CD66" s="165"/>
      <c r="CE66" s="165"/>
      <c r="CF66" s="165"/>
      <c r="CG66" s="165"/>
      <c r="CH66" s="165"/>
      <c r="CI66" s="165"/>
      <c r="CJ66" s="165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70"/>
      <c r="FH66" s="70"/>
      <c r="FI66" s="70"/>
      <c r="FJ66" s="70"/>
      <c r="FK66" s="70"/>
      <c r="FL66" s="70"/>
      <c r="FM66" s="70"/>
      <c r="FN66" s="70"/>
      <c r="FO66" s="70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</row>
    <row r="67" spans="1:192" ht="11.1" customHeight="1" x14ac:dyDescent="0.2">
      <c r="A67" s="35"/>
      <c r="C67" s="84">
        <f>C66+ 1</f>
        <v>9</v>
      </c>
      <c r="D67" s="30">
        <v>5</v>
      </c>
      <c r="E67" s="35"/>
      <c r="G67" s="173" t="s">
        <v>376</v>
      </c>
      <c r="H67" s="173"/>
      <c r="I67" s="173"/>
      <c r="J67" s="191" t="s">
        <v>78</v>
      </c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3"/>
      <c r="V67" s="194" t="s">
        <v>645</v>
      </c>
      <c r="W67" s="195"/>
      <c r="X67" s="195"/>
      <c r="Y67" s="195"/>
      <c r="Z67" s="195"/>
      <c r="AA67" s="196"/>
      <c r="AB67" s="216" t="s">
        <v>79</v>
      </c>
      <c r="AC67" s="216"/>
      <c r="AD67" s="216"/>
      <c r="AE67" s="216"/>
      <c r="AF67" s="216"/>
      <c r="AG67" s="216"/>
      <c r="AH67" s="197"/>
      <c r="AI67" s="198"/>
      <c r="AJ67" s="198"/>
      <c r="AK67" s="198"/>
      <c r="AL67" s="198"/>
      <c r="AM67" s="199"/>
      <c r="BV67" s="70"/>
      <c r="BW67" s="165"/>
      <c r="BX67" s="165"/>
      <c r="BY67" s="165"/>
      <c r="BZ67" s="165"/>
      <c r="CA67" s="165"/>
      <c r="CB67" s="165"/>
      <c r="CC67" s="165"/>
      <c r="CD67" s="165"/>
      <c r="CE67" s="165"/>
      <c r="CF67" s="165"/>
      <c r="CG67" s="165"/>
      <c r="CH67" s="165"/>
      <c r="CI67" s="165"/>
      <c r="CJ67" s="165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</row>
    <row r="68" spans="1:192" ht="8.1" customHeight="1" x14ac:dyDescent="0.2">
      <c r="D68" s="84"/>
      <c r="E68" s="31"/>
      <c r="F68" s="12"/>
      <c r="G68" s="74"/>
      <c r="H68" s="75"/>
      <c r="I68" s="75"/>
      <c r="J68" s="76" t="s">
        <v>80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8"/>
      <c r="AG68" s="78"/>
      <c r="AH68" s="78"/>
      <c r="AI68" s="78"/>
      <c r="AJ68" s="78"/>
      <c r="AK68" s="78"/>
      <c r="BV68" s="74"/>
      <c r="BW68" s="165"/>
      <c r="BX68" s="165"/>
      <c r="BY68" s="165"/>
      <c r="BZ68" s="165"/>
      <c r="CA68" s="165"/>
      <c r="CB68" s="165"/>
      <c r="CC68" s="165"/>
      <c r="CD68" s="165"/>
      <c r="CE68" s="165"/>
      <c r="CF68" s="165"/>
      <c r="CG68" s="165"/>
      <c r="CH68" s="165"/>
      <c r="CI68" s="165"/>
      <c r="CJ68" s="165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8"/>
      <c r="EI68" s="78"/>
      <c r="EJ68" s="78"/>
      <c r="EK68" s="78"/>
      <c r="EL68" s="78"/>
      <c r="EM68" s="78"/>
    </row>
    <row r="69" spans="1:192" ht="3.95" customHeight="1" x14ac:dyDescent="0.2">
      <c r="D69" s="84"/>
      <c r="E69" s="31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2"/>
      <c r="BV69" s="11"/>
      <c r="BW69" s="165"/>
      <c r="BX69" s="165"/>
      <c r="BY69" s="165"/>
      <c r="BZ69" s="165"/>
      <c r="CA69" s="165"/>
      <c r="CB69" s="165"/>
      <c r="CC69" s="165"/>
      <c r="CD69" s="165"/>
      <c r="CE69" s="165"/>
      <c r="CF69" s="165"/>
      <c r="CG69" s="165"/>
      <c r="CH69" s="165"/>
      <c r="CI69" s="165"/>
      <c r="CJ69" s="165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2"/>
    </row>
    <row r="70" spans="1:192" s="129" customFormat="1" ht="3.95" customHeight="1" x14ac:dyDescent="0.2">
      <c r="A70" s="88"/>
      <c r="B70" s="88"/>
      <c r="C70" s="87"/>
      <c r="D70" s="87"/>
      <c r="E70" s="88"/>
      <c r="F70" s="89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5"/>
      <c r="AK70" s="130"/>
      <c r="AL70" s="130"/>
      <c r="AM70" s="130"/>
      <c r="AN70" s="130"/>
      <c r="AO70" s="130"/>
      <c r="AP70" s="130"/>
      <c r="AQ70" s="131"/>
      <c r="AR70" s="131"/>
      <c r="AS70" s="131"/>
      <c r="AT70" s="131"/>
      <c r="AU70" s="131"/>
      <c r="AV70" s="131"/>
      <c r="BO70" s="128"/>
      <c r="BP70" s="128"/>
      <c r="BQ70" s="128"/>
      <c r="BR70" s="128"/>
      <c r="BS70" s="128"/>
      <c r="BT70" s="128"/>
      <c r="BU70" s="128"/>
      <c r="BV70" s="128"/>
      <c r="BW70" s="165"/>
      <c r="BX70" s="165"/>
      <c r="BY70" s="165"/>
      <c r="BZ70" s="165"/>
      <c r="CA70" s="165"/>
      <c r="CB70" s="165"/>
      <c r="CC70" s="165"/>
      <c r="CD70" s="165"/>
      <c r="CE70" s="165"/>
      <c r="CF70" s="165"/>
      <c r="CG70" s="165"/>
      <c r="CH70" s="165"/>
      <c r="CI70" s="165"/>
      <c r="CJ70" s="165"/>
      <c r="CK70" s="128"/>
      <c r="CL70" s="128"/>
      <c r="CM70" s="128"/>
      <c r="CN70" s="128"/>
      <c r="FG70" s="128"/>
      <c r="FH70" s="128"/>
      <c r="FI70" s="128"/>
      <c r="FJ70" s="128"/>
      <c r="FK70" s="128"/>
      <c r="FL70" s="128"/>
      <c r="FM70" s="128"/>
      <c r="FN70" s="128"/>
      <c r="FO70" s="128"/>
      <c r="FP70" s="128"/>
      <c r="FQ70" s="128"/>
      <c r="FR70" s="128"/>
      <c r="FS70" s="128"/>
      <c r="FT70" s="128"/>
      <c r="FU70" s="128"/>
      <c r="FV70" s="128"/>
      <c r="FW70" s="128"/>
      <c r="FX70" s="128"/>
      <c r="FY70" s="128"/>
    </row>
    <row r="71" spans="1:192" ht="11.1" customHeight="1" x14ac:dyDescent="0.2">
      <c r="D71" s="84"/>
      <c r="E71" s="31"/>
      <c r="F71" s="12"/>
      <c r="G71" s="454" t="s">
        <v>2</v>
      </c>
      <c r="H71" s="454"/>
      <c r="I71" s="217" t="s">
        <v>85</v>
      </c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9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70"/>
      <c r="FC71" s="70"/>
      <c r="FD71" s="70"/>
      <c r="FE71" s="70"/>
      <c r="FF71" s="70"/>
      <c r="FG71" s="70"/>
      <c r="FH71" s="70"/>
      <c r="FI71" s="70"/>
      <c r="FJ71" s="70"/>
      <c r="FK71" s="70"/>
      <c r="FL71" s="70"/>
      <c r="FM71" s="70"/>
      <c r="FN71" s="70"/>
      <c r="FO71" s="70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</row>
    <row r="72" spans="1:192" s="129" customFormat="1" ht="11.1" customHeight="1" x14ac:dyDescent="0.2">
      <c r="A72" s="88"/>
      <c r="B72" s="88"/>
      <c r="C72" s="299">
        <f>C67+1</f>
        <v>10</v>
      </c>
      <c r="D72" s="354">
        <v>-1</v>
      </c>
      <c r="E72" s="88"/>
      <c r="F72" s="89"/>
      <c r="G72" s="173" t="s">
        <v>532</v>
      </c>
      <c r="H72" s="173"/>
      <c r="I72" s="173"/>
      <c r="J72" s="188" t="s">
        <v>65</v>
      </c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  <c r="AY72" s="188"/>
      <c r="AZ72" s="188"/>
      <c r="BA72" s="188"/>
      <c r="BB72" s="188"/>
      <c r="BC72" s="188"/>
      <c r="BD72" s="188"/>
      <c r="BE72" s="188"/>
      <c r="BF72" s="188"/>
      <c r="BG72" s="188"/>
      <c r="BH72" s="188"/>
      <c r="BI72" s="188"/>
      <c r="BJ72" s="188"/>
      <c r="BK72" s="188"/>
      <c r="BL72" s="188"/>
      <c r="BM72" s="194" t="s">
        <v>644</v>
      </c>
      <c r="BN72" s="195"/>
      <c r="BO72" s="195"/>
      <c r="BP72" s="195"/>
      <c r="BQ72" s="195"/>
      <c r="BR72" s="196"/>
      <c r="BV72" s="128"/>
      <c r="BW72" s="128"/>
      <c r="BX72" s="128"/>
      <c r="BY72" s="128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128"/>
      <c r="DL72" s="128"/>
      <c r="DM72" s="128"/>
      <c r="DN72" s="128"/>
      <c r="DO72" s="128"/>
      <c r="DP72" s="128"/>
      <c r="DQ72" s="128"/>
      <c r="DR72" s="128"/>
      <c r="DS72" s="128"/>
      <c r="DT72" s="128"/>
      <c r="DU72" s="128"/>
      <c r="DV72" s="128"/>
      <c r="DW72" s="128"/>
      <c r="DX72" s="128"/>
      <c r="DY72" s="128"/>
      <c r="DZ72" s="128"/>
      <c r="EA72" s="128"/>
      <c r="EB72" s="128"/>
      <c r="EC72" s="128"/>
      <c r="ED72" s="128"/>
      <c r="EE72" s="128"/>
      <c r="EF72" s="128"/>
      <c r="EG72" s="128"/>
      <c r="EH72" s="128"/>
      <c r="EI72" s="128"/>
      <c r="EJ72" s="128"/>
      <c r="EK72" s="128"/>
      <c r="EL72" s="128"/>
      <c r="EM72" s="128"/>
      <c r="EN72" s="128"/>
      <c r="EO72" s="128"/>
      <c r="EP72" s="128"/>
      <c r="EQ72" s="128"/>
      <c r="ER72" s="128"/>
      <c r="ES72" s="128"/>
      <c r="ET72" s="128"/>
      <c r="EU72" s="128"/>
      <c r="EV72" s="128"/>
      <c r="EW72" s="128"/>
      <c r="EX72" s="128"/>
      <c r="EY72" s="128"/>
      <c r="EZ72" s="128"/>
      <c r="FA72" s="128"/>
      <c r="FB72" s="128"/>
      <c r="FC72" s="128"/>
      <c r="FD72" s="128"/>
      <c r="FE72" s="128"/>
      <c r="FF72" s="128"/>
      <c r="FG72" s="128"/>
      <c r="FH72" s="128"/>
      <c r="FI72" s="128"/>
      <c r="FJ72" s="128"/>
      <c r="FK72" s="128"/>
      <c r="FL72" s="128"/>
      <c r="FM72" s="128"/>
      <c r="FN72" s="128"/>
      <c r="FO72" s="128"/>
      <c r="FP72" s="128"/>
      <c r="FQ72" s="128"/>
      <c r="FR72" s="128"/>
      <c r="FS72" s="128"/>
      <c r="FT72" s="128"/>
      <c r="FU72" s="128"/>
      <c r="FV72" s="128"/>
      <c r="FW72" s="128"/>
      <c r="FX72" s="128"/>
      <c r="FY72" s="128"/>
      <c r="FZ72" s="128"/>
      <c r="GA72" s="128"/>
      <c r="GB72" s="128"/>
      <c r="GC72" s="128"/>
      <c r="GD72" s="128"/>
      <c r="GE72" s="128"/>
      <c r="GF72" s="128"/>
      <c r="GG72" s="128"/>
      <c r="GH72" s="128"/>
      <c r="GI72" s="128"/>
      <c r="GJ72" s="128"/>
    </row>
    <row r="73" spans="1:192" s="129" customFormat="1" ht="11.1" customHeight="1" x14ac:dyDescent="0.2">
      <c r="A73" s="88"/>
      <c r="B73" s="88"/>
      <c r="C73" s="299"/>
      <c r="D73" s="354"/>
      <c r="E73" s="88"/>
      <c r="F73" s="89"/>
      <c r="G73" s="173" t="s">
        <v>533</v>
      </c>
      <c r="H73" s="173"/>
      <c r="I73" s="173"/>
      <c r="J73" s="188" t="s">
        <v>377</v>
      </c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8"/>
      <c r="BD73" s="188"/>
      <c r="BE73" s="188"/>
      <c r="BF73" s="188"/>
      <c r="BG73" s="188"/>
      <c r="BH73" s="188"/>
      <c r="BI73" s="188"/>
      <c r="BJ73" s="188"/>
      <c r="BK73" s="188"/>
      <c r="BL73" s="189"/>
      <c r="BM73" s="194" t="s">
        <v>644</v>
      </c>
      <c r="BN73" s="195"/>
      <c r="BO73" s="195"/>
      <c r="BP73" s="195"/>
      <c r="BQ73" s="195"/>
      <c r="BR73" s="196"/>
      <c r="BV73" s="128"/>
      <c r="BW73" s="128"/>
      <c r="BX73" s="128"/>
      <c r="BY73" s="128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128"/>
      <c r="ES73" s="128"/>
      <c r="ET73" s="128"/>
      <c r="EU73" s="128"/>
      <c r="EV73" s="128"/>
      <c r="EW73" s="128"/>
      <c r="EX73" s="128"/>
      <c r="EY73" s="128"/>
      <c r="EZ73" s="128"/>
      <c r="FA73" s="128"/>
      <c r="FB73" s="128"/>
      <c r="FC73" s="128"/>
      <c r="FD73" s="128"/>
      <c r="FE73" s="128"/>
      <c r="FF73" s="128"/>
      <c r="FG73" s="128"/>
      <c r="FH73" s="128"/>
      <c r="FI73" s="128"/>
      <c r="FJ73" s="128"/>
      <c r="FK73" s="128"/>
      <c r="FL73" s="128"/>
      <c r="FM73" s="128"/>
      <c r="FN73" s="128"/>
      <c r="FO73" s="128"/>
      <c r="FP73" s="128"/>
      <c r="FQ73" s="128"/>
      <c r="FR73" s="128"/>
      <c r="FS73" s="128"/>
      <c r="FT73" s="128"/>
      <c r="FU73" s="128"/>
      <c r="FV73" s="128"/>
      <c r="FW73" s="128"/>
      <c r="FX73" s="128"/>
      <c r="FY73" s="128"/>
      <c r="FZ73" s="128"/>
      <c r="GA73" s="128"/>
      <c r="GB73" s="128"/>
      <c r="GC73" s="128"/>
      <c r="GD73" s="128"/>
      <c r="GE73" s="128"/>
      <c r="GF73" s="128"/>
      <c r="GG73" s="128"/>
      <c r="GH73" s="128"/>
      <c r="GI73" s="128"/>
      <c r="GJ73" s="128"/>
    </row>
    <row r="74" spans="1:192" s="129" customFormat="1" ht="11.1" customHeight="1" x14ac:dyDescent="0.2">
      <c r="A74" s="88"/>
      <c r="B74" s="88"/>
      <c r="C74" s="299"/>
      <c r="D74" s="354"/>
      <c r="E74" s="88"/>
      <c r="F74" s="89"/>
      <c r="G74" s="173" t="s">
        <v>534</v>
      </c>
      <c r="H74" s="173"/>
      <c r="I74" s="173"/>
      <c r="J74" s="188" t="s">
        <v>540</v>
      </c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88"/>
      <c r="AZ74" s="188"/>
      <c r="BA74" s="188"/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9"/>
      <c r="BM74" s="194" t="s">
        <v>644</v>
      </c>
      <c r="BN74" s="195"/>
      <c r="BO74" s="195"/>
      <c r="BP74" s="195"/>
      <c r="BQ74" s="195"/>
      <c r="BR74" s="196"/>
      <c r="BV74" s="128"/>
      <c r="BW74" s="128"/>
      <c r="BX74" s="128"/>
      <c r="BY74" s="128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128"/>
      <c r="DL74" s="128"/>
      <c r="DM74" s="128"/>
      <c r="DN74" s="128"/>
      <c r="DO74" s="128"/>
      <c r="DP74" s="128"/>
      <c r="DQ74" s="128"/>
      <c r="DR74" s="128"/>
      <c r="DS74" s="128"/>
      <c r="DT74" s="128"/>
      <c r="DU74" s="128"/>
      <c r="DV74" s="128"/>
      <c r="DW74" s="128"/>
      <c r="DX74" s="128"/>
      <c r="DY74" s="128"/>
      <c r="DZ74" s="128"/>
      <c r="EA74" s="128"/>
      <c r="EB74" s="128"/>
      <c r="EC74" s="128"/>
      <c r="ED74" s="128"/>
      <c r="EE74" s="128"/>
      <c r="EF74" s="128"/>
      <c r="EG74" s="128"/>
      <c r="EH74" s="128"/>
      <c r="EI74" s="128"/>
      <c r="EJ74" s="128"/>
      <c r="EK74" s="128"/>
      <c r="EL74" s="128"/>
      <c r="EM74" s="128"/>
      <c r="EN74" s="128"/>
      <c r="EO74" s="128"/>
      <c r="EP74" s="128"/>
      <c r="EQ74" s="128"/>
      <c r="ER74" s="128"/>
      <c r="ES74" s="128"/>
      <c r="ET74" s="128"/>
      <c r="EU74" s="128"/>
      <c r="EV74" s="128"/>
      <c r="EW74" s="128"/>
      <c r="EX74" s="128"/>
      <c r="EY74" s="128"/>
      <c r="EZ74" s="128"/>
      <c r="FA74" s="128"/>
      <c r="FB74" s="128"/>
      <c r="FC74" s="128"/>
      <c r="FD74" s="128"/>
      <c r="FE74" s="128"/>
      <c r="FF74" s="128"/>
      <c r="FG74" s="128"/>
      <c r="FH74" s="128"/>
      <c r="FI74" s="128"/>
      <c r="FJ74" s="128"/>
      <c r="FK74" s="128"/>
      <c r="FL74" s="128"/>
      <c r="FM74" s="128"/>
      <c r="FN74" s="128"/>
      <c r="FO74" s="128"/>
      <c r="FP74" s="128"/>
      <c r="FQ74" s="128"/>
      <c r="FR74" s="128"/>
      <c r="FS74" s="128"/>
      <c r="FT74" s="128"/>
      <c r="FU74" s="128"/>
      <c r="FV74" s="128"/>
      <c r="FW74" s="128"/>
      <c r="FX74" s="128"/>
      <c r="FY74" s="128"/>
      <c r="FZ74" s="128"/>
      <c r="GA74" s="128"/>
      <c r="GB74" s="128"/>
      <c r="GC74" s="128"/>
      <c r="GD74" s="128"/>
      <c r="GE74" s="128"/>
      <c r="GF74" s="128"/>
      <c r="GG74" s="128"/>
      <c r="GH74" s="128"/>
      <c r="GI74" s="128"/>
      <c r="GJ74" s="128"/>
    </row>
    <row r="75" spans="1:192" s="129" customFormat="1" ht="11.1" customHeight="1" x14ac:dyDescent="0.2">
      <c r="A75" s="88"/>
      <c r="B75" s="88"/>
      <c r="C75" s="299"/>
      <c r="D75" s="354"/>
      <c r="E75" s="88"/>
      <c r="F75" s="89"/>
      <c r="G75" s="173" t="s">
        <v>535</v>
      </c>
      <c r="H75" s="173"/>
      <c r="I75" s="173"/>
      <c r="J75" s="188" t="s">
        <v>602</v>
      </c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9"/>
      <c r="BM75" s="194" t="s">
        <v>644</v>
      </c>
      <c r="BN75" s="195"/>
      <c r="BO75" s="195"/>
      <c r="BP75" s="195"/>
      <c r="BQ75" s="195"/>
      <c r="BR75" s="196"/>
      <c r="BV75" s="128"/>
      <c r="BW75" s="128"/>
      <c r="BX75" s="128"/>
      <c r="BY75" s="128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128"/>
      <c r="DL75" s="128"/>
      <c r="DM75" s="128"/>
      <c r="DN75" s="128"/>
      <c r="DO75" s="128"/>
      <c r="DP75" s="128"/>
      <c r="DQ75" s="128"/>
      <c r="DR75" s="128"/>
      <c r="DS75" s="128"/>
      <c r="DT75" s="128"/>
      <c r="DU75" s="128"/>
      <c r="DV75" s="128"/>
      <c r="DW75" s="128"/>
      <c r="DX75" s="128"/>
      <c r="DY75" s="128"/>
      <c r="DZ75" s="128"/>
      <c r="EA75" s="128"/>
      <c r="EB75" s="128"/>
      <c r="EC75" s="128"/>
      <c r="ED75" s="128"/>
      <c r="EE75" s="128"/>
      <c r="EF75" s="128"/>
      <c r="EG75" s="128"/>
      <c r="EH75" s="128"/>
      <c r="EI75" s="128"/>
      <c r="EJ75" s="128"/>
      <c r="EK75" s="128"/>
      <c r="EL75" s="128"/>
      <c r="EM75" s="128"/>
      <c r="EN75" s="128"/>
      <c r="EO75" s="128"/>
      <c r="EP75" s="128"/>
      <c r="EQ75" s="128"/>
      <c r="ER75" s="128"/>
      <c r="ES75" s="128"/>
      <c r="ET75" s="128"/>
      <c r="EU75" s="128"/>
      <c r="EV75" s="128"/>
      <c r="EW75" s="128"/>
      <c r="EX75" s="128"/>
      <c r="EY75" s="128"/>
      <c r="EZ75" s="128"/>
      <c r="FA75" s="128"/>
      <c r="FB75" s="128"/>
      <c r="FC75" s="128"/>
      <c r="FD75" s="128"/>
      <c r="FE75" s="128"/>
      <c r="FF75" s="128"/>
      <c r="FG75" s="128"/>
      <c r="FH75" s="128"/>
      <c r="FI75" s="128"/>
      <c r="FJ75" s="128"/>
      <c r="FK75" s="128"/>
      <c r="FL75" s="128"/>
      <c r="FM75" s="128"/>
      <c r="FN75" s="128"/>
      <c r="FO75" s="128"/>
      <c r="FP75" s="128"/>
      <c r="FQ75" s="128"/>
      <c r="FR75" s="128"/>
      <c r="FS75" s="128"/>
      <c r="FT75" s="128"/>
      <c r="FU75" s="128"/>
      <c r="FV75" s="128"/>
      <c r="FW75" s="128"/>
      <c r="FX75" s="128"/>
      <c r="FY75" s="128"/>
      <c r="FZ75" s="128"/>
      <c r="GA75" s="128"/>
      <c r="GB75" s="128"/>
      <c r="GC75" s="128"/>
      <c r="GD75" s="128"/>
      <c r="GE75" s="128"/>
      <c r="GF75" s="128"/>
      <c r="GG75" s="128"/>
      <c r="GH75" s="128"/>
      <c r="GI75" s="128"/>
      <c r="GJ75" s="128"/>
    </row>
    <row r="76" spans="1:192" s="129" customFormat="1" ht="11.1" customHeight="1" x14ac:dyDescent="0.2">
      <c r="A76" s="88"/>
      <c r="B76" s="88"/>
      <c r="C76" s="299"/>
      <c r="D76" s="354"/>
      <c r="E76" s="88"/>
      <c r="F76" s="89"/>
      <c r="G76" s="173" t="s">
        <v>536</v>
      </c>
      <c r="H76" s="173"/>
      <c r="I76" s="173"/>
      <c r="J76" s="188" t="s">
        <v>603</v>
      </c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8"/>
      <c r="BF76" s="188"/>
      <c r="BG76" s="188"/>
      <c r="BH76" s="188"/>
      <c r="BI76" s="188"/>
      <c r="BJ76" s="188"/>
      <c r="BK76" s="188"/>
      <c r="BL76" s="189"/>
      <c r="BM76" s="194" t="s">
        <v>644</v>
      </c>
      <c r="BN76" s="195"/>
      <c r="BO76" s="195"/>
      <c r="BP76" s="195"/>
      <c r="BQ76" s="195"/>
      <c r="BR76" s="196"/>
      <c r="BV76" s="128"/>
      <c r="BW76" s="128"/>
      <c r="BX76" s="128"/>
      <c r="BY76" s="128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128"/>
      <c r="DL76" s="128"/>
      <c r="DM76" s="128"/>
      <c r="DN76" s="128"/>
      <c r="DO76" s="128"/>
      <c r="DP76" s="128"/>
      <c r="DQ76" s="128"/>
      <c r="DR76" s="128"/>
      <c r="DS76" s="128"/>
      <c r="DT76" s="128"/>
      <c r="DU76" s="128"/>
      <c r="DV76" s="128"/>
      <c r="DW76" s="128"/>
      <c r="DX76" s="128"/>
      <c r="DY76" s="128"/>
      <c r="DZ76" s="128"/>
      <c r="EA76" s="128"/>
      <c r="EB76" s="128"/>
      <c r="EC76" s="128"/>
      <c r="ED76" s="128"/>
      <c r="EE76" s="128"/>
      <c r="EF76" s="128"/>
      <c r="EG76" s="128"/>
      <c r="EH76" s="128"/>
      <c r="EI76" s="128"/>
      <c r="EJ76" s="128"/>
      <c r="EK76" s="128"/>
      <c r="EL76" s="128"/>
      <c r="EM76" s="128"/>
      <c r="EN76" s="128"/>
      <c r="EO76" s="128"/>
      <c r="EP76" s="128"/>
      <c r="EQ76" s="128"/>
      <c r="ER76" s="128"/>
      <c r="ES76" s="128"/>
      <c r="ET76" s="128"/>
      <c r="EU76" s="128"/>
      <c r="EV76" s="128"/>
      <c r="EW76" s="128"/>
      <c r="EX76" s="128"/>
      <c r="EY76" s="128"/>
      <c r="EZ76" s="128"/>
      <c r="FA76" s="128"/>
      <c r="FB76" s="128"/>
      <c r="FC76" s="128"/>
      <c r="FD76" s="128"/>
      <c r="FE76" s="128"/>
      <c r="FF76" s="128"/>
      <c r="FG76" s="128"/>
      <c r="FH76" s="128"/>
      <c r="FI76" s="128"/>
      <c r="FJ76" s="128"/>
      <c r="FK76" s="128"/>
      <c r="FL76" s="128"/>
      <c r="FM76" s="128"/>
      <c r="FN76" s="128"/>
      <c r="FO76" s="128"/>
      <c r="FP76" s="128"/>
      <c r="FQ76" s="128"/>
      <c r="FR76" s="128"/>
      <c r="FS76" s="128"/>
      <c r="FT76" s="128"/>
      <c r="FU76" s="128"/>
      <c r="FV76" s="128"/>
      <c r="FW76" s="128"/>
      <c r="FX76" s="128"/>
      <c r="FY76" s="128"/>
      <c r="FZ76" s="128"/>
      <c r="GA76" s="128"/>
      <c r="GB76" s="128"/>
      <c r="GC76" s="128"/>
      <c r="GD76" s="128"/>
      <c r="GE76" s="128"/>
      <c r="GF76" s="128"/>
      <c r="GG76" s="128"/>
      <c r="GH76" s="128"/>
      <c r="GI76" s="128"/>
      <c r="GJ76" s="128"/>
    </row>
    <row r="77" spans="1:192" s="129" customFormat="1" ht="11.1" customHeight="1" x14ac:dyDescent="0.2">
      <c r="A77" s="88"/>
      <c r="B77" s="88"/>
      <c r="C77" s="299"/>
      <c r="D77" s="354"/>
      <c r="E77" s="88"/>
      <c r="F77" s="89"/>
      <c r="G77" s="173" t="s">
        <v>537</v>
      </c>
      <c r="H77" s="173"/>
      <c r="I77" s="173"/>
      <c r="J77" s="188" t="s">
        <v>604</v>
      </c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8"/>
      <c r="AT77" s="188"/>
      <c r="AU77" s="188"/>
      <c r="AV77" s="188"/>
      <c r="AW77" s="188"/>
      <c r="AX77" s="188"/>
      <c r="AY77" s="188"/>
      <c r="AZ77" s="188"/>
      <c r="BA77" s="188"/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88"/>
      <c r="BM77" s="194" t="s">
        <v>644</v>
      </c>
      <c r="BN77" s="195"/>
      <c r="BO77" s="195"/>
      <c r="BP77" s="195"/>
      <c r="BQ77" s="195"/>
      <c r="BR77" s="196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  <c r="DG77" s="128"/>
      <c r="DH77" s="128"/>
      <c r="DI77" s="128"/>
      <c r="DJ77" s="128"/>
      <c r="DK77" s="128"/>
      <c r="DL77" s="128"/>
      <c r="DM77" s="128"/>
      <c r="DN77" s="128"/>
      <c r="DO77" s="128"/>
      <c r="DP77" s="128"/>
      <c r="DQ77" s="128"/>
      <c r="DR77" s="128"/>
      <c r="DS77" s="128"/>
      <c r="DT77" s="128"/>
      <c r="DU77" s="128"/>
      <c r="DV77" s="128"/>
      <c r="DW77" s="128"/>
      <c r="DX77" s="128"/>
      <c r="DY77" s="128"/>
      <c r="DZ77" s="128"/>
      <c r="EA77" s="128"/>
      <c r="EB77" s="128"/>
      <c r="EC77" s="128"/>
      <c r="ED77" s="128"/>
      <c r="EE77" s="128"/>
      <c r="EF77" s="128"/>
      <c r="EG77" s="128"/>
      <c r="EH77" s="128"/>
      <c r="EI77" s="128"/>
      <c r="EJ77" s="128"/>
      <c r="EK77" s="128"/>
      <c r="EL77" s="128"/>
      <c r="EM77" s="128"/>
      <c r="EN77" s="128"/>
      <c r="EO77" s="128"/>
      <c r="EP77" s="128"/>
      <c r="EQ77" s="128"/>
      <c r="ER77" s="128"/>
      <c r="ES77" s="128"/>
      <c r="ET77" s="128"/>
      <c r="EU77" s="128"/>
      <c r="EV77" s="128"/>
      <c r="EW77" s="128"/>
      <c r="EX77" s="128"/>
      <c r="EY77" s="128"/>
      <c r="EZ77" s="128"/>
      <c r="FA77" s="128"/>
      <c r="FB77" s="128"/>
      <c r="FC77" s="128"/>
      <c r="FD77" s="128"/>
      <c r="FE77" s="128"/>
      <c r="FF77" s="128"/>
      <c r="FG77" s="128"/>
      <c r="FH77" s="128"/>
      <c r="FI77" s="128"/>
      <c r="FJ77" s="128"/>
      <c r="FK77" s="128"/>
      <c r="FL77" s="128"/>
      <c r="FM77" s="128"/>
      <c r="FN77" s="128"/>
      <c r="FO77" s="128"/>
      <c r="FP77" s="128"/>
      <c r="FQ77" s="128"/>
      <c r="FR77" s="128"/>
      <c r="FS77" s="128"/>
      <c r="FT77" s="128"/>
      <c r="FU77" s="128"/>
      <c r="FV77" s="128"/>
      <c r="FW77" s="128"/>
      <c r="FX77" s="128"/>
      <c r="FY77" s="128"/>
      <c r="FZ77" s="128"/>
      <c r="GA77" s="128"/>
      <c r="GB77" s="128"/>
      <c r="GC77" s="128"/>
      <c r="GD77" s="128"/>
      <c r="GE77" s="128"/>
      <c r="GF77" s="128"/>
      <c r="GG77" s="128"/>
      <c r="GH77" s="128"/>
      <c r="GI77" s="128"/>
      <c r="GJ77" s="128"/>
    </row>
    <row r="78" spans="1:192" s="129" customFormat="1" ht="11.1" customHeight="1" x14ac:dyDescent="0.2">
      <c r="A78" s="88"/>
      <c r="B78" s="88"/>
      <c r="C78" s="299"/>
      <c r="D78" s="354"/>
      <c r="E78" s="88"/>
      <c r="F78" s="89"/>
      <c r="G78" s="173" t="s">
        <v>538</v>
      </c>
      <c r="H78" s="173"/>
      <c r="I78" s="173"/>
      <c r="J78" s="188" t="s">
        <v>601</v>
      </c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94" t="s">
        <v>644</v>
      </c>
      <c r="BN78" s="195"/>
      <c r="BO78" s="195"/>
      <c r="BP78" s="195"/>
      <c r="BQ78" s="195"/>
      <c r="BR78" s="196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  <c r="CS78" s="128"/>
      <c r="CT78" s="128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28"/>
      <c r="ES78" s="128"/>
      <c r="ET78" s="128"/>
      <c r="EU78" s="128"/>
      <c r="EV78" s="128"/>
      <c r="EW78" s="128"/>
      <c r="EX78" s="128"/>
      <c r="EY78" s="128"/>
      <c r="EZ78" s="128"/>
      <c r="FA78" s="128"/>
      <c r="FB78" s="128"/>
      <c r="FC78" s="128"/>
      <c r="FD78" s="128"/>
      <c r="FE78" s="128"/>
      <c r="FF78" s="128"/>
      <c r="FG78" s="128"/>
      <c r="FH78" s="128"/>
      <c r="FI78" s="128"/>
      <c r="FJ78" s="128"/>
      <c r="FK78" s="128"/>
      <c r="FL78" s="128"/>
      <c r="FM78" s="128"/>
      <c r="FN78" s="128"/>
      <c r="FO78" s="128"/>
      <c r="FP78" s="128"/>
      <c r="FQ78" s="128"/>
      <c r="FR78" s="128"/>
      <c r="FS78" s="128"/>
      <c r="FT78" s="128"/>
      <c r="FU78" s="128"/>
      <c r="FV78" s="128"/>
      <c r="FW78" s="128"/>
      <c r="FX78" s="128"/>
      <c r="FY78" s="128"/>
      <c r="FZ78" s="128"/>
      <c r="GA78" s="128"/>
      <c r="GB78" s="128"/>
      <c r="GC78" s="128"/>
      <c r="GD78" s="128"/>
      <c r="GE78" s="128"/>
      <c r="GF78" s="128"/>
      <c r="GG78" s="128"/>
      <c r="GH78" s="128"/>
      <c r="GI78" s="128"/>
      <c r="GJ78" s="128"/>
    </row>
    <row r="79" spans="1:192" s="129" customFormat="1" ht="11.1" customHeight="1" x14ac:dyDescent="0.2">
      <c r="A79" s="88"/>
      <c r="B79" s="88"/>
      <c r="C79" s="299"/>
      <c r="D79" s="354"/>
      <c r="E79" s="88"/>
      <c r="F79" s="89"/>
      <c r="G79" s="173" t="s">
        <v>605</v>
      </c>
      <c r="H79" s="173"/>
      <c r="I79" s="173"/>
      <c r="J79" s="188" t="s">
        <v>541</v>
      </c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94" t="s">
        <v>644</v>
      </c>
      <c r="BN79" s="195"/>
      <c r="BO79" s="195"/>
      <c r="BP79" s="195"/>
      <c r="BQ79" s="195"/>
      <c r="BR79" s="196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/>
      <c r="FK79" s="128"/>
      <c r="FL79" s="128"/>
      <c r="FM79" s="128"/>
      <c r="FN79" s="128"/>
      <c r="FO79" s="128"/>
      <c r="FP79" s="128"/>
      <c r="FQ79" s="128"/>
      <c r="FR79" s="128"/>
      <c r="FS79" s="128"/>
      <c r="FT79" s="128"/>
      <c r="FU79" s="128"/>
      <c r="FV79" s="128"/>
      <c r="FW79" s="128"/>
      <c r="FX79" s="128"/>
      <c r="FY79" s="128"/>
      <c r="FZ79" s="128"/>
      <c r="GA79" s="128"/>
      <c r="GB79" s="128"/>
      <c r="GC79" s="128"/>
      <c r="GD79" s="128"/>
      <c r="GE79" s="128"/>
      <c r="GF79" s="128"/>
      <c r="GG79" s="128"/>
      <c r="GH79" s="128"/>
      <c r="GI79" s="128"/>
      <c r="GJ79" s="128"/>
    </row>
    <row r="80" spans="1:192" s="129" customFormat="1" ht="11.1" customHeight="1" x14ac:dyDescent="0.2">
      <c r="A80" s="88"/>
      <c r="B80" s="88"/>
      <c r="C80" s="299"/>
      <c r="D80" s="354"/>
      <c r="E80" s="88"/>
      <c r="F80" s="89"/>
      <c r="G80" s="173" t="s">
        <v>606</v>
      </c>
      <c r="H80" s="173"/>
      <c r="I80" s="173"/>
      <c r="J80" s="188" t="s">
        <v>539</v>
      </c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94" t="s">
        <v>644</v>
      </c>
      <c r="BN80" s="195"/>
      <c r="BO80" s="195"/>
      <c r="BP80" s="195"/>
      <c r="BQ80" s="195"/>
      <c r="BR80" s="196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28"/>
      <c r="CW80" s="128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28"/>
      <c r="DN80" s="128"/>
      <c r="DO80" s="128"/>
      <c r="DP80" s="128"/>
      <c r="DQ80" s="128"/>
      <c r="DR80" s="128"/>
      <c r="DS80" s="128"/>
      <c r="DT80" s="128"/>
      <c r="DU80" s="128"/>
      <c r="DV80" s="128"/>
      <c r="DW80" s="128"/>
      <c r="DX80" s="128"/>
      <c r="DY80" s="128"/>
      <c r="DZ80" s="128"/>
      <c r="EA80" s="128"/>
      <c r="EB80" s="128"/>
      <c r="EC80" s="128"/>
      <c r="ED80" s="128"/>
      <c r="EE80" s="128"/>
      <c r="EF80" s="128"/>
      <c r="EG80" s="128"/>
      <c r="EH80" s="128"/>
      <c r="EI80" s="128"/>
      <c r="EJ80" s="128"/>
      <c r="EK80" s="128"/>
      <c r="EL80" s="128"/>
      <c r="EM80" s="128"/>
      <c r="EN80" s="128"/>
      <c r="EO80" s="128"/>
      <c r="EP80" s="128"/>
      <c r="EQ80" s="128"/>
      <c r="ER80" s="128"/>
      <c r="ES80" s="128"/>
      <c r="ET80" s="128"/>
      <c r="EU80" s="128"/>
      <c r="EV80" s="128"/>
      <c r="EW80" s="128"/>
      <c r="EX80" s="128"/>
      <c r="EY80" s="128"/>
      <c r="EZ80" s="128"/>
      <c r="FA80" s="128"/>
      <c r="FB80" s="128"/>
      <c r="FC80" s="128"/>
      <c r="FD80" s="128"/>
      <c r="FE80" s="128"/>
      <c r="FF80" s="128"/>
      <c r="FG80" s="128"/>
      <c r="FH80" s="128"/>
      <c r="FI80" s="128"/>
      <c r="FJ80" s="128"/>
      <c r="FK80" s="128"/>
      <c r="FL80" s="128"/>
      <c r="FM80" s="128"/>
      <c r="FN80" s="128"/>
      <c r="FO80" s="128"/>
      <c r="FP80" s="128"/>
      <c r="FQ80" s="128"/>
      <c r="FR80" s="128"/>
      <c r="FS80" s="128"/>
      <c r="FT80" s="128"/>
      <c r="FU80" s="128"/>
      <c r="FV80" s="128"/>
      <c r="FW80" s="128"/>
      <c r="FX80" s="128"/>
      <c r="FY80" s="128"/>
      <c r="FZ80" s="128"/>
      <c r="GA80" s="128"/>
      <c r="GB80" s="128"/>
      <c r="GC80" s="128"/>
      <c r="GD80" s="128"/>
      <c r="GE80" s="128"/>
      <c r="GF80" s="128"/>
      <c r="GG80" s="128"/>
      <c r="GH80" s="128"/>
      <c r="GI80" s="128"/>
      <c r="GJ80" s="128"/>
    </row>
    <row r="81" spans="1:223" ht="3.95" customHeight="1" x14ac:dyDescent="0.2">
      <c r="D81" s="84"/>
      <c r="E81" s="31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5"/>
      <c r="AK81" s="68"/>
      <c r="AL81" s="68"/>
      <c r="AM81" s="68"/>
      <c r="AN81" s="68"/>
      <c r="AO81" s="68"/>
      <c r="AP81" s="68"/>
      <c r="AQ81" s="10"/>
      <c r="AR81" s="10"/>
      <c r="AS81" s="10"/>
      <c r="AT81" s="10"/>
      <c r="AU81" s="10"/>
      <c r="AV81" s="10"/>
    </row>
    <row r="82" spans="1:223" ht="11.1" customHeight="1" thickBot="1" x14ac:dyDescent="0.25">
      <c r="B82" s="37"/>
      <c r="F82" s="158"/>
      <c r="G82" s="158" t="s">
        <v>614</v>
      </c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60"/>
    </row>
    <row r="83" spans="1:223" ht="3.95" customHeight="1" x14ac:dyDescent="0.2">
      <c r="B83" s="37"/>
      <c r="F83" s="1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12"/>
    </row>
    <row r="84" spans="1:223" s="32" customFormat="1" ht="11.1" customHeight="1" x14ac:dyDescent="0.2">
      <c r="A84" s="34"/>
      <c r="B84" s="37"/>
      <c r="C84" s="84"/>
      <c r="D84" s="30"/>
      <c r="G84" s="178" t="s">
        <v>71</v>
      </c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80"/>
      <c r="BV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</row>
    <row r="85" spans="1:223" ht="11.1" customHeight="1" x14ac:dyDescent="0.2">
      <c r="D85" s="84"/>
      <c r="E85" s="31"/>
      <c r="F85" s="12"/>
      <c r="G85" s="187" t="s">
        <v>567</v>
      </c>
      <c r="H85" s="187"/>
      <c r="I85" s="182" t="s">
        <v>55</v>
      </c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 t="s">
        <v>77</v>
      </c>
      <c r="W85" s="182"/>
      <c r="X85" s="182"/>
      <c r="Y85" s="182"/>
      <c r="Z85" s="182"/>
      <c r="AA85" s="182" t="s">
        <v>309</v>
      </c>
      <c r="AB85" s="182"/>
      <c r="AC85" s="182"/>
      <c r="AD85" s="182"/>
      <c r="AE85" s="182"/>
      <c r="AF85" s="182"/>
      <c r="AG85" s="182"/>
      <c r="AH85" s="182"/>
      <c r="AI85" s="182" t="s">
        <v>56</v>
      </c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 t="s">
        <v>58</v>
      </c>
      <c r="AZ85" s="182"/>
      <c r="BA85" s="182"/>
      <c r="BB85" s="182"/>
      <c r="BC85" s="182"/>
      <c r="BD85" s="182"/>
      <c r="BE85" s="182" t="s">
        <v>57</v>
      </c>
      <c r="BF85" s="182"/>
      <c r="BG85" s="182"/>
      <c r="BH85" s="182"/>
      <c r="BI85" s="182"/>
      <c r="BJ85" s="182"/>
      <c r="BK85" s="182"/>
      <c r="BL85" s="182"/>
      <c r="BM85" s="182"/>
      <c r="BN85" s="182"/>
      <c r="BO85" s="182"/>
      <c r="BP85" s="182"/>
      <c r="BQ85" s="182"/>
      <c r="BR85" s="182"/>
    </row>
    <row r="86" spans="1:223" ht="11.1" customHeight="1" x14ac:dyDescent="0.2">
      <c r="D86" s="84"/>
      <c r="E86" s="31"/>
      <c r="F86" s="12"/>
      <c r="G86" s="187"/>
      <c r="H86" s="187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 t="s">
        <v>59</v>
      </c>
      <c r="BF86" s="182"/>
      <c r="BG86" s="182"/>
      <c r="BH86" s="182"/>
      <c r="BI86" s="182"/>
      <c r="BJ86" s="182"/>
      <c r="BK86" s="182" t="s">
        <v>22</v>
      </c>
      <c r="BL86" s="182"/>
      <c r="BM86" s="182" t="s">
        <v>60</v>
      </c>
      <c r="BN86" s="182"/>
      <c r="BO86" s="182"/>
      <c r="BP86" s="182"/>
      <c r="BQ86" s="182"/>
      <c r="BR86" s="182"/>
    </row>
    <row r="87" spans="1:223" ht="11.1" customHeight="1" x14ac:dyDescent="0.2">
      <c r="C87" s="328">
        <f>C72+ 1</f>
        <v>11</v>
      </c>
      <c r="D87" s="313">
        <v>-7</v>
      </c>
      <c r="E87" s="31"/>
      <c r="F87" s="12"/>
      <c r="G87" s="173" t="s">
        <v>568</v>
      </c>
      <c r="H87" s="173"/>
      <c r="I87" s="173"/>
      <c r="J87" s="172" t="s">
        <v>86</v>
      </c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4" t="s">
        <v>646</v>
      </c>
      <c r="W87" s="175"/>
      <c r="X87" s="175"/>
      <c r="Y87" s="175"/>
      <c r="Z87" s="176"/>
      <c r="AA87" s="181" t="s">
        <v>647</v>
      </c>
      <c r="AB87" s="181"/>
      <c r="AC87" s="181"/>
      <c r="AD87" s="181"/>
      <c r="AE87" s="181"/>
      <c r="AF87" s="181"/>
      <c r="AG87" s="181"/>
      <c r="AH87" s="181"/>
      <c r="AI87" s="440" t="s">
        <v>648</v>
      </c>
      <c r="AJ87" s="440"/>
      <c r="AK87" s="440"/>
      <c r="AL87" s="440"/>
      <c r="AM87" s="440"/>
      <c r="AN87" s="440"/>
      <c r="AO87" s="440"/>
      <c r="AP87" s="440"/>
      <c r="AQ87" s="440"/>
      <c r="AR87" s="440"/>
      <c r="AS87" s="440"/>
      <c r="AT87" s="440"/>
      <c r="AU87" s="440"/>
      <c r="AV87" s="440"/>
      <c r="AW87" s="440"/>
      <c r="AX87" s="440"/>
      <c r="AY87" s="223">
        <v>12938618808</v>
      </c>
      <c r="AZ87" s="223"/>
      <c r="BA87" s="223"/>
      <c r="BB87" s="223"/>
      <c r="BC87" s="223"/>
      <c r="BD87" s="223"/>
      <c r="BE87" s="174" t="s">
        <v>649</v>
      </c>
      <c r="BF87" s="175"/>
      <c r="BG87" s="175"/>
      <c r="BH87" s="175"/>
      <c r="BI87" s="175"/>
      <c r="BJ87" s="176"/>
      <c r="BK87" s="174" t="s">
        <v>638</v>
      </c>
      <c r="BL87" s="176"/>
      <c r="BM87" s="223">
        <v>5070110750</v>
      </c>
      <c r="BN87" s="223"/>
      <c r="BO87" s="223"/>
      <c r="BP87" s="223"/>
      <c r="BQ87" s="223"/>
      <c r="BR87" s="223"/>
    </row>
    <row r="88" spans="1:223" ht="11.1" customHeight="1" x14ac:dyDescent="0.2">
      <c r="C88" s="328"/>
      <c r="D88" s="313"/>
      <c r="E88" s="31"/>
      <c r="F88" s="12"/>
      <c r="G88" s="173" t="s">
        <v>569</v>
      </c>
      <c r="H88" s="173"/>
      <c r="I88" s="173"/>
      <c r="J88" s="172" t="s">
        <v>87</v>
      </c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4"/>
      <c r="W88" s="175"/>
      <c r="X88" s="175"/>
      <c r="Y88" s="175"/>
      <c r="Z88" s="176"/>
      <c r="AA88" s="181"/>
      <c r="AB88" s="181"/>
      <c r="AC88" s="181"/>
      <c r="AD88" s="181"/>
      <c r="AE88" s="181"/>
      <c r="AF88" s="181"/>
      <c r="AG88" s="181"/>
      <c r="AH88" s="181"/>
      <c r="AI88" s="440"/>
      <c r="AJ88" s="440"/>
      <c r="AK88" s="440"/>
      <c r="AL88" s="440"/>
      <c r="AM88" s="440"/>
      <c r="AN88" s="440"/>
      <c r="AO88" s="440"/>
      <c r="AP88" s="440"/>
      <c r="AQ88" s="440"/>
      <c r="AR88" s="440"/>
      <c r="AS88" s="440"/>
      <c r="AT88" s="440"/>
      <c r="AU88" s="440"/>
      <c r="AV88" s="440"/>
      <c r="AW88" s="440"/>
      <c r="AX88" s="440"/>
      <c r="AY88" s="223"/>
      <c r="AZ88" s="223"/>
      <c r="BA88" s="223"/>
      <c r="BB88" s="223"/>
      <c r="BC88" s="223"/>
      <c r="BD88" s="223"/>
      <c r="BE88" s="174"/>
      <c r="BF88" s="175"/>
      <c r="BG88" s="175"/>
      <c r="BH88" s="175"/>
      <c r="BI88" s="175"/>
      <c r="BJ88" s="176"/>
      <c r="BK88" s="174"/>
      <c r="BL88" s="176"/>
      <c r="BM88" s="223"/>
      <c r="BN88" s="223"/>
      <c r="BO88" s="223"/>
      <c r="BP88" s="223"/>
      <c r="BQ88" s="223"/>
      <c r="BR88" s="223"/>
    </row>
    <row r="89" spans="1:223" ht="11.1" customHeight="1" x14ac:dyDescent="0.2">
      <c r="C89" s="328"/>
      <c r="D89" s="313"/>
      <c r="E89" s="31"/>
      <c r="F89" s="12"/>
      <c r="G89" s="173" t="s">
        <v>570</v>
      </c>
      <c r="H89" s="173"/>
      <c r="I89" s="173"/>
      <c r="J89" s="172" t="s">
        <v>88</v>
      </c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4"/>
      <c r="W89" s="175"/>
      <c r="X89" s="175"/>
      <c r="Y89" s="175"/>
      <c r="Z89" s="176"/>
      <c r="AA89" s="181"/>
      <c r="AB89" s="181"/>
      <c r="AC89" s="181"/>
      <c r="AD89" s="181"/>
      <c r="AE89" s="181"/>
      <c r="AF89" s="181"/>
      <c r="AG89" s="181"/>
      <c r="AH89" s="181"/>
      <c r="AI89" s="440"/>
      <c r="AJ89" s="440"/>
      <c r="AK89" s="440"/>
      <c r="AL89" s="440"/>
      <c r="AM89" s="440"/>
      <c r="AN89" s="440"/>
      <c r="AO89" s="440"/>
      <c r="AP89" s="440"/>
      <c r="AQ89" s="440"/>
      <c r="AR89" s="440"/>
      <c r="AS89" s="440"/>
      <c r="AT89" s="440"/>
      <c r="AU89" s="440"/>
      <c r="AV89" s="440"/>
      <c r="AW89" s="440"/>
      <c r="AX89" s="440"/>
      <c r="AY89" s="223"/>
      <c r="AZ89" s="223"/>
      <c r="BA89" s="223"/>
      <c r="BB89" s="223"/>
      <c r="BC89" s="223"/>
      <c r="BD89" s="223"/>
      <c r="BE89" s="174"/>
      <c r="BF89" s="175"/>
      <c r="BG89" s="175"/>
      <c r="BH89" s="175"/>
      <c r="BI89" s="175"/>
      <c r="BJ89" s="176"/>
      <c r="BK89" s="174"/>
      <c r="BL89" s="176"/>
      <c r="BM89" s="223"/>
      <c r="BN89" s="223"/>
      <c r="BO89" s="223"/>
      <c r="BP89" s="223"/>
      <c r="BQ89" s="223"/>
      <c r="BR89" s="223"/>
    </row>
    <row r="90" spans="1:223" ht="11.1" customHeight="1" x14ac:dyDescent="0.2">
      <c r="C90" s="328"/>
      <c r="D90" s="313"/>
      <c r="E90" s="31"/>
      <c r="F90" s="12"/>
      <c r="G90" s="173" t="s">
        <v>571</v>
      </c>
      <c r="H90" s="173"/>
      <c r="I90" s="173"/>
      <c r="J90" s="172" t="s">
        <v>89</v>
      </c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4"/>
      <c r="W90" s="175"/>
      <c r="X90" s="175"/>
      <c r="Y90" s="175"/>
      <c r="Z90" s="176"/>
      <c r="AA90" s="181"/>
      <c r="AB90" s="181"/>
      <c r="AC90" s="181"/>
      <c r="AD90" s="181"/>
      <c r="AE90" s="181"/>
      <c r="AF90" s="181"/>
      <c r="AG90" s="181"/>
      <c r="AH90" s="181"/>
      <c r="AI90" s="440"/>
      <c r="AJ90" s="440"/>
      <c r="AK90" s="440"/>
      <c r="AL90" s="440"/>
      <c r="AM90" s="440"/>
      <c r="AN90" s="440"/>
      <c r="AO90" s="440"/>
      <c r="AP90" s="440"/>
      <c r="AQ90" s="440"/>
      <c r="AR90" s="440"/>
      <c r="AS90" s="440"/>
      <c r="AT90" s="440"/>
      <c r="AU90" s="440"/>
      <c r="AV90" s="440"/>
      <c r="AW90" s="440"/>
      <c r="AX90" s="440"/>
      <c r="AY90" s="223"/>
      <c r="AZ90" s="223"/>
      <c r="BA90" s="223"/>
      <c r="BB90" s="223"/>
      <c r="BC90" s="223"/>
      <c r="BD90" s="223"/>
      <c r="BE90" s="174"/>
      <c r="BF90" s="175"/>
      <c r="BG90" s="175"/>
      <c r="BH90" s="175"/>
      <c r="BI90" s="175"/>
      <c r="BJ90" s="176"/>
      <c r="BK90" s="174"/>
      <c r="BL90" s="176"/>
      <c r="BM90" s="223"/>
      <c r="BN90" s="223"/>
      <c r="BO90" s="223"/>
      <c r="BP90" s="223"/>
      <c r="BQ90" s="223"/>
      <c r="BR90" s="223"/>
    </row>
    <row r="91" spans="1:223" ht="11.1" customHeight="1" x14ac:dyDescent="0.2">
      <c r="C91" s="328"/>
      <c r="D91" s="313"/>
      <c r="E91" s="31"/>
      <c r="F91" s="12"/>
      <c r="G91" s="173" t="s">
        <v>572</v>
      </c>
      <c r="H91" s="173"/>
      <c r="I91" s="173"/>
      <c r="J91" s="172" t="s">
        <v>90</v>
      </c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4"/>
      <c r="W91" s="175"/>
      <c r="X91" s="175"/>
      <c r="Y91" s="175"/>
      <c r="Z91" s="176"/>
      <c r="AA91" s="181"/>
      <c r="AB91" s="181"/>
      <c r="AC91" s="181"/>
      <c r="AD91" s="181"/>
      <c r="AE91" s="181"/>
      <c r="AF91" s="181"/>
      <c r="AG91" s="181"/>
      <c r="AH91" s="181"/>
      <c r="AI91" s="440"/>
      <c r="AJ91" s="440"/>
      <c r="AK91" s="440"/>
      <c r="AL91" s="440"/>
      <c r="AM91" s="440"/>
      <c r="AN91" s="440"/>
      <c r="AO91" s="440"/>
      <c r="AP91" s="440"/>
      <c r="AQ91" s="440"/>
      <c r="AR91" s="440"/>
      <c r="AS91" s="440"/>
      <c r="AT91" s="440"/>
      <c r="AU91" s="440"/>
      <c r="AV91" s="440"/>
      <c r="AW91" s="440"/>
      <c r="AX91" s="440"/>
      <c r="AY91" s="223"/>
      <c r="AZ91" s="223"/>
      <c r="BA91" s="223"/>
      <c r="BB91" s="223"/>
      <c r="BC91" s="223"/>
      <c r="BD91" s="223"/>
      <c r="BE91" s="174"/>
      <c r="BF91" s="175"/>
      <c r="BG91" s="175"/>
      <c r="BH91" s="175"/>
      <c r="BI91" s="175"/>
      <c r="BJ91" s="176"/>
      <c r="BK91" s="174"/>
      <c r="BL91" s="176"/>
      <c r="BM91" s="223"/>
      <c r="BN91" s="223"/>
      <c r="BO91" s="223"/>
      <c r="BP91" s="223"/>
      <c r="BQ91" s="223"/>
      <c r="BR91" s="223"/>
    </row>
    <row r="92" spans="1:223" ht="11.1" customHeight="1" x14ac:dyDescent="0.2">
      <c r="C92" s="328"/>
      <c r="D92" s="313"/>
      <c r="E92" s="31"/>
      <c r="F92" s="12"/>
      <c r="G92" s="173" t="s">
        <v>573</v>
      </c>
      <c r="H92" s="173"/>
      <c r="I92" s="173"/>
      <c r="J92" s="172" t="s">
        <v>91</v>
      </c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4"/>
      <c r="W92" s="175"/>
      <c r="X92" s="175"/>
      <c r="Y92" s="175"/>
      <c r="Z92" s="176"/>
      <c r="AA92" s="181"/>
      <c r="AB92" s="181"/>
      <c r="AC92" s="181"/>
      <c r="AD92" s="181"/>
      <c r="AE92" s="181"/>
      <c r="AF92" s="181"/>
      <c r="AG92" s="181"/>
      <c r="AH92" s="181"/>
      <c r="AI92" s="440"/>
      <c r="AJ92" s="440"/>
      <c r="AK92" s="440"/>
      <c r="AL92" s="440"/>
      <c r="AM92" s="440"/>
      <c r="AN92" s="440"/>
      <c r="AO92" s="440"/>
      <c r="AP92" s="440"/>
      <c r="AQ92" s="440"/>
      <c r="AR92" s="440"/>
      <c r="AS92" s="440"/>
      <c r="AT92" s="440"/>
      <c r="AU92" s="440"/>
      <c r="AV92" s="440"/>
      <c r="AW92" s="440"/>
      <c r="AX92" s="440"/>
      <c r="AY92" s="223"/>
      <c r="AZ92" s="223"/>
      <c r="BA92" s="223"/>
      <c r="BB92" s="223"/>
      <c r="BC92" s="223"/>
      <c r="BD92" s="223"/>
      <c r="BE92" s="174"/>
      <c r="BF92" s="175"/>
      <c r="BG92" s="175"/>
      <c r="BH92" s="175"/>
      <c r="BI92" s="175"/>
      <c r="BJ92" s="176"/>
      <c r="BK92" s="174"/>
      <c r="BL92" s="176"/>
      <c r="BM92" s="223"/>
      <c r="BN92" s="223"/>
      <c r="BO92" s="223"/>
      <c r="BP92" s="223"/>
      <c r="BQ92" s="223"/>
      <c r="BR92" s="223"/>
    </row>
    <row r="93" spans="1:223" ht="11.1" customHeight="1" x14ac:dyDescent="0.2">
      <c r="C93" s="328"/>
      <c r="D93" s="313"/>
      <c r="E93" s="31"/>
      <c r="F93" s="12"/>
      <c r="G93" s="173" t="s">
        <v>574</v>
      </c>
      <c r="H93" s="173"/>
      <c r="I93" s="173"/>
      <c r="J93" s="172" t="s">
        <v>92</v>
      </c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4" t="s">
        <v>646</v>
      </c>
      <c r="W93" s="175"/>
      <c r="X93" s="175"/>
      <c r="Y93" s="175"/>
      <c r="Z93" s="176"/>
      <c r="AA93" s="181" t="s">
        <v>647</v>
      </c>
      <c r="AB93" s="181"/>
      <c r="AC93" s="181"/>
      <c r="AD93" s="181"/>
      <c r="AE93" s="181"/>
      <c r="AF93" s="181"/>
      <c r="AG93" s="181"/>
      <c r="AH93" s="181"/>
      <c r="AI93" s="440" t="s">
        <v>648</v>
      </c>
      <c r="AJ93" s="440"/>
      <c r="AK93" s="440"/>
      <c r="AL93" s="440"/>
      <c r="AM93" s="440"/>
      <c r="AN93" s="440"/>
      <c r="AO93" s="440"/>
      <c r="AP93" s="440"/>
      <c r="AQ93" s="440"/>
      <c r="AR93" s="440"/>
      <c r="AS93" s="440"/>
      <c r="AT93" s="440"/>
      <c r="AU93" s="440"/>
      <c r="AV93" s="440"/>
      <c r="AW93" s="440"/>
      <c r="AX93" s="440"/>
      <c r="AY93" s="223">
        <v>12938618808</v>
      </c>
      <c r="AZ93" s="223"/>
      <c r="BA93" s="223"/>
      <c r="BB93" s="223"/>
      <c r="BC93" s="223"/>
      <c r="BD93" s="223"/>
      <c r="BE93" s="174" t="s">
        <v>649</v>
      </c>
      <c r="BF93" s="175"/>
      <c r="BG93" s="175"/>
      <c r="BH93" s="175"/>
      <c r="BI93" s="175"/>
      <c r="BJ93" s="176"/>
      <c r="BK93" s="174" t="s">
        <v>638</v>
      </c>
      <c r="BL93" s="176"/>
      <c r="BM93" s="223">
        <v>5070110750</v>
      </c>
      <c r="BN93" s="223"/>
      <c r="BO93" s="223"/>
      <c r="BP93" s="223"/>
      <c r="BQ93" s="223"/>
      <c r="BR93" s="223"/>
    </row>
    <row r="94" spans="1:223" ht="11.1" customHeight="1" x14ac:dyDescent="0.2">
      <c r="C94" s="30">
        <f>C87+ 1</f>
        <v>12</v>
      </c>
      <c r="D94" s="84">
        <v>-4</v>
      </c>
      <c r="E94" s="31"/>
      <c r="F94" s="12"/>
      <c r="G94" s="173" t="s">
        <v>575</v>
      </c>
      <c r="H94" s="173"/>
      <c r="I94" s="173"/>
      <c r="J94" s="172" t="s">
        <v>93</v>
      </c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204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30"/>
      <c r="AY94" s="173" t="s">
        <v>576</v>
      </c>
      <c r="AZ94" s="173"/>
      <c r="BA94" s="173"/>
      <c r="BB94" s="172" t="s">
        <v>94</v>
      </c>
      <c r="BC94" s="172"/>
      <c r="BD94" s="172"/>
      <c r="BE94" s="172"/>
      <c r="BF94" s="172"/>
      <c r="BG94" s="172"/>
      <c r="BH94" s="172"/>
      <c r="BI94" s="172"/>
      <c r="BJ94" s="172"/>
      <c r="BK94" s="516"/>
      <c r="BL94" s="517"/>
      <c r="BM94" s="517"/>
      <c r="BN94" s="517"/>
      <c r="BO94" s="517"/>
      <c r="BP94" s="517"/>
      <c r="BQ94" s="517"/>
      <c r="BR94" s="518"/>
    </row>
    <row r="95" spans="1:223" ht="20.100000000000001" customHeight="1" x14ac:dyDescent="0.2">
      <c r="D95" s="84"/>
      <c r="E95" s="31"/>
      <c r="F95" s="39"/>
      <c r="G95" s="74"/>
      <c r="H95" s="75"/>
      <c r="I95" s="75"/>
      <c r="J95" s="79" t="s">
        <v>80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487" t="s">
        <v>310</v>
      </c>
      <c r="AC95" s="487"/>
      <c r="AD95" s="487"/>
      <c r="AE95" s="487"/>
      <c r="AF95" s="487"/>
      <c r="AG95" s="487"/>
      <c r="AH95" s="487"/>
      <c r="AI95" s="487"/>
      <c r="AJ95" s="487"/>
      <c r="AK95" s="487"/>
      <c r="AL95" s="487"/>
      <c r="AM95" s="487"/>
      <c r="AN95" s="487"/>
      <c r="AO95" s="487"/>
      <c r="AP95" s="487"/>
      <c r="AQ95" s="487"/>
      <c r="AR95" s="487"/>
      <c r="AS95" s="487"/>
      <c r="AT95" s="487"/>
      <c r="AU95" s="487"/>
      <c r="AV95" s="487"/>
      <c r="AW95" s="487"/>
      <c r="AX95" s="487"/>
      <c r="AY95" s="487"/>
      <c r="AZ95" s="487"/>
      <c r="BA95" s="487"/>
      <c r="BB95" s="487"/>
      <c r="BC95" s="487"/>
      <c r="BD95" s="487"/>
      <c r="BE95" s="487"/>
      <c r="BF95" s="487"/>
      <c r="BG95" s="487"/>
      <c r="BH95" s="487"/>
      <c r="BI95" s="487"/>
      <c r="BJ95" s="487"/>
      <c r="BK95" s="487"/>
      <c r="BL95" s="487"/>
      <c r="BM95" s="487"/>
      <c r="BN95" s="487"/>
      <c r="BO95" s="487"/>
      <c r="BP95" s="487"/>
      <c r="BQ95" s="487"/>
      <c r="BR95" s="487"/>
    </row>
    <row r="96" spans="1:223" ht="3.95" customHeight="1" x14ac:dyDescent="0.2">
      <c r="D96" s="84"/>
      <c r="E96" s="31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5"/>
      <c r="AK96" s="68"/>
      <c r="AL96" s="68"/>
      <c r="AM96" s="68"/>
      <c r="AN96" s="68"/>
      <c r="AO96" s="68"/>
      <c r="AP96" s="68"/>
      <c r="AQ96" s="10"/>
      <c r="AR96" s="10"/>
      <c r="AS96" s="10"/>
      <c r="AT96" s="10"/>
      <c r="AU96" s="10"/>
      <c r="AV96" s="10"/>
    </row>
    <row r="97" spans="1:194" ht="11.1" customHeight="1" thickBot="1" x14ac:dyDescent="0.25">
      <c r="D97" s="84"/>
      <c r="E97" s="31"/>
      <c r="F97" s="158"/>
      <c r="G97" s="158" t="s">
        <v>613</v>
      </c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60"/>
    </row>
    <row r="98" spans="1:194" ht="3.95" customHeight="1" x14ac:dyDescent="0.2">
      <c r="D98" s="84"/>
      <c r="E98" s="31"/>
      <c r="F98" s="12"/>
    </row>
    <row r="99" spans="1:194" ht="11.1" customHeight="1" x14ac:dyDescent="0.2">
      <c r="D99" s="84"/>
      <c r="E99" s="31"/>
      <c r="F99" s="12"/>
      <c r="G99" s="448" t="s">
        <v>95</v>
      </c>
      <c r="H99" s="449"/>
      <c r="I99" s="449"/>
      <c r="J99" s="449"/>
      <c r="K99" s="449"/>
      <c r="L99" s="449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49"/>
      <c r="X99" s="449"/>
      <c r="Y99" s="449"/>
      <c r="Z99" s="449"/>
      <c r="AA99" s="449"/>
      <c r="AB99" s="449"/>
      <c r="AC99" s="449"/>
      <c r="AD99" s="449"/>
      <c r="AE99" s="449"/>
      <c r="AF99" s="449"/>
      <c r="AG99" s="449"/>
      <c r="AH99" s="449"/>
      <c r="AI99" s="449"/>
      <c r="AJ99" s="449"/>
      <c r="AK99" s="449"/>
      <c r="AL99" s="449"/>
      <c r="AM99" s="449"/>
      <c r="AN99" s="449"/>
      <c r="AO99" s="449"/>
      <c r="AP99" s="449"/>
      <c r="AQ99" s="449"/>
      <c r="AR99" s="449"/>
      <c r="AS99" s="449"/>
      <c r="AT99" s="449"/>
      <c r="AU99" s="449"/>
      <c r="AV99" s="449"/>
      <c r="AW99" s="449"/>
      <c r="AX99" s="449"/>
      <c r="AY99" s="449"/>
      <c r="AZ99" s="449"/>
      <c r="BA99" s="449"/>
      <c r="BB99" s="449"/>
      <c r="BC99" s="449"/>
      <c r="BD99" s="449"/>
      <c r="BE99" s="449"/>
      <c r="BF99" s="449"/>
      <c r="BG99" s="449"/>
      <c r="BH99" s="449"/>
      <c r="BI99" s="449"/>
      <c r="BJ99" s="449"/>
      <c r="BK99" s="449"/>
      <c r="BL99" s="449"/>
      <c r="BM99" s="449"/>
      <c r="BN99" s="449"/>
      <c r="BO99" s="449"/>
      <c r="BP99" s="449"/>
      <c r="BQ99" s="449"/>
      <c r="BR99" s="450"/>
    </row>
    <row r="100" spans="1:194" ht="11.1" customHeight="1" x14ac:dyDescent="0.2">
      <c r="A100" s="31">
        <v>1</v>
      </c>
      <c r="C100" s="30">
        <f>C94+ 1</f>
        <v>13</v>
      </c>
      <c r="D100" s="84">
        <v>-1</v>
      </c>
      <c r="E100" s="31" t="s">
        <v>35</v>
      </c>
      <c r="F100" s="12"/>
      <c r="G100" s="515" t="s">
        <v>550</v>
      </c>
      <c r="H100" s="515"/>
      <c r="I100" s="515"/>
      <c r="J100" s="191" t="s">
        <v>96</v>
      </c>
      <c r="K100" s="192"/>
      <c r="L100" s="192"/>
      <c r="M100" s="192"/>
      <c r="N100" s="192"/>
      <c r="O100" s="192"/>
      <c r="P100" s="192"/>
      <c r="Q100" s="193"/>
      <c r="R100" s="419" t="s">
        <v>551</v>
      </c>
      <c r="S100" s="420"/>
      <c r="T100" s="421"/>
      <c r="U100" s="435" t="s">
        <v>97</v>
      </c>
      <c r="V100" s="436"/>
      <c r="W100" s="436"/>
      <c r="X100" s="436"/>
      <c r="Y100" s="436"/>
      <c r="Z100" s="436"/>
      <c r="AA100" s="436"/>
      <c r="AB100" s="423"/>
      <c r="AC100" s="419" t="s">
        <v>552</v>
      </c>
      <c r="AD100" s="420"/>
      <c r="AE100" s="421"/>
      <c r="AF100" s="435" t="s">
        <v>98</v>
      </c>
      <c r="AG100" s="436"/>
      <c r="AH100" s="436"/>
      <c r="AI100" s="436"/>
      <c r="AJ100" s="436"/>
      <c r="AK100" s="436"/>
      <c r="AL100" s="423"/>
      <c r="AM100" s="204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  <c r="BD100" s="205"/>
      <c r="BE100" s="205"/>
      <c r="BF100" s="205"/>
      <c r="BG100" s="205"/>
      <c r="BH100" s="205"/>
      <c r="BI100" s="205"/>
      <c r="BJ100" s="205"/>
      <c r="BK100" s="205"/>
      <c r="BL100" s="205"/>
      <c r="BM100" s="205"/>
      <c r="BN100" s="205"/>
      <c r="BO100" s="205"/>
      <c r="BP100" s="205"/>
      <c r="BQ100" s="205"/>
      <c r="BR100" s="230"/>
    </row>
    <row r="101" spans="1:194" ht="11.1" customHeight="1" x14ac:dyDescent="0.2">
      <c r="A101" s="31">
        <v>2</v>
      </c>
      <c r="D101" s="84"/>
      <c r="E101" s="31" t="s">
        <v>35</v>
      </c>
      <c r="F101" s="12"/>
      <c r="G101" s="434" t="s">
        <v>553</v>
      </c>
      <c r="H101" s="434"/>
      <c r="I101" s="434"/>
      <c r="J101" s="191" t="s">
        <v>99</v>
      </c>
      <c r="K101" s="192"/>
      <c r="L101" s="192"/>
      <c r="M101" s="192"/>
      <c r="N101" s="192"/>
      <c r="O101" s="192"/>
      <c r="P101" s="192"/>
      <c r="Q101" s="193"/>
      <c r="R101" s="419" t="s">
        <v>554</v>
      </c>
      <c r="S101" s="420"/>
      <c r="T101" s="421"/>
      <c r="U101" s="435" t="s">
        <v>100</v>
      </c>
      <c r="V101" s="436"/>
      <c r="W101" s="436"/>
      <c r="X101" s="436"/>
      <c r="Y101" s="436"/>
      <c r="Z101" s="436"/>
      <c r="AA101" s="436"/>
      <c r="AB101" s="423"/>
      <c r="AC101" s="419" t="s">
        <v>555</v>
      </c>
      <c r="AD101" s="420"/>
      <c r="AE101" s="421"/>
      <c r="AF101" s="435" t="s">
        <v>101</v>
      </c>
      <c r="AG101" s="436"/>
      <c r="AH101" s="436"/>
      <c r="AI101" s="436"/>
      <c r="AJ101" s="438"/>
      <c r="AK101" s="438"/>
      <c r="AL101" s="438"/>
      <c r="AM101" s="439"/>
      <c r="AN101" s="507" t="s">
        <v>556</v>
      </c>
      <c r="AO101" s="508"/>
      <c r="AP101" s="509"/>
      <c r="AQ101" s="437" t="s">
        <v>102</v>
      </c>
      <c r="AR101" s="438"/>
      <c r="AS101" s="438"/>
      <c r="AT101" s="438"/>
      <c r="AU101" s="438"/>
      <c r="AV101" s="438"/>
      <c r="AW101" s="438"/>
      <c r="AX101" s="439"/>
      <c r="AY101" s="507" t="s">
        <v>557</v>
      </c>
      <c r="AZ101" s="508"/>
      <c r="BA101" s="509"/>
      <c r="BB101" s="437" t="s">
        <v>103</v>
      </c>
      <c r="BC101" s="438"/>
      <c r="BD101" s="438"/>
      <c r="BE101" s="438"/>
      <c r="BF101" s="438"/>
      <c r="BG101" s="438"/>
      <c r="BH101" s="438"/>
      <c r="BI101" s="438"/>
      <c r="BJ101" s="438"/>
      <c r="BK101" s="438"/>
      <c r="BL101" s="438"/>
      <c r="BM101" s="438"/>
      <c r="BN101" s="438"/>
      <c r="BO101" s="438"/>
      <c r="BP101" s="438"/>
      <c r="BQ101" s="438"/>
      <c r="BR101" s="439"/>
      <c r="BT101" s="70"/>
      <c r="BU101" s="70"/>
    </row>
    <row r="102" spans="1:194" ht="11.1" customHeight="1" x14ac:dyDescent="0.2">
      <c r="D102" s="84"/>
      <c r="E102" s="31"/>
      <c r="F102" s="12"/>
      <c r="G102" s="490" t="s">
        <v>558</v>
      </c>
      <c r="H102" s="491"/>
      <c r="I102" s="492"/>
      <c r="J102" s="191" t="s">
        <v>104</v>
      </c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3"/>
      <c r="AC102" s="191" t="s">
        <v>107</v>
      </c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  <c r="BJ102" s="193"/>
      <c r="BK102" s="510" t="s">
        <v>108</v>
      </c>
      <c r="BL102" s="510"/>
      <c r="BM102" s="510"/>
      <c r="BN102" s="510"/>
      <c r="BO102" s="510"/>
      <c r="BP102" s="510"/>
      <c r="BQ102" s="510"/>
      <c r="BR102" s="510"/>
      <c r="BS102" s="115"/>
      <c r="BT102" s="70"/>
      <c r="BU102" s="70"/>
    </row>
    <row r="103" spans="1:194" ht="11.1" customHeight="1" x14ac:dyDescent="0.2">
      <c r="A103" s="31">
        <v>1</v>
      </c>
      <c r="C103" s="30">
        <f>C100+ 1</f>
        <v>14</v>
      </c>
      <c r="D103" s="84">
        <v>-2</v>
      </c>
      <c r="E103" s="31"/>
      <c r="F103" s="12"/>
      <c r="G103" s="490" t="s">
        <v>559</v>
      </c>
      <c r="H103" s="491"/>
      <c r="I103" s="492"/>
      <c r="J103" s="493" t="s">
        <v>105</v>
      </c>
      <c r="K103" s="494"/>
      <c r="L103" s="494"/>
      <c r="M103" s="494"/>
      <c r="N103" s="494"/>
      <c r="O103" s="494"/>
      <c r="P103" s="494"/>
      <c r="Q103" s="425"/>
      <c r="R103" s="490" t="s">
        <v>560</v>
      </c>
      <c r="S103" s="491"/>
      <c r="T103" s="492"/>
      <c r="U103" s="493" t="s">
        <v>106</v>
      </c>
      <c r="V103" s="494"/>
      <c r="W103" s="494"/>
      <c r="X103" s="494"/>
      <c r="Y103" s="494"/>
      <c r="Z103" s="494"/>
      <c r="AA103" s="494"/>
      <c r="AB103" s="425"/>
      <c r="AC103" s="239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240"/>
      <c r="BD103" s="240"/>
      <c r="BE103" s="240"/>
      <c r="BF103" s="240"/>
      <c r="BG103" s="240"/>
      <c r="BH103" s="240"/>
      <c r="BI103" s="240"/>
      <c r="BJ103" s="241"/>
      <c r="BK103" s="503"/>
      <c r="BL103" s="503"/>
      <c r="BM103" s="503"/>
      <c r="BN103" s="503"/>
      <c r="BO103" s="503"/>
      <c r="BP103" s="503"/>
      <c r="BQ103" s="503"/>
      <c r="BR103" s="503"/>
    </row>
    <row r="104" spans="1:194" ht="8.1" customHeight="1" x14ac:dyDescent="0.2">
      <c r="D104" s="84"/>
      <c r="E104" s="31"/>
      <c r="F104" s="12"/>
      <c r="G104" s="59"/>
      <c r="O104" s="76" t="s">
        <v>109</v>
      </c>
      <c r="AH104" s="80"/>
      <c r="AW104" s="81" t="s">
        <v>110</v>
      </c>
    </row>
    <row r="105" spans="1:194" ht="11.1" customHeight="1" x14ac:dyDescent="0.2">
      <c r="D105" s="84"/>
      <c r="E105" s="31"/>
      <c r="F105" s="12"/>
      <c r="G105" s="178" t="s">
        <v>111</v>
      </c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80"/>
      <c r="U105" s="178" t="s">
        <v>114</v>
      </c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80"/>
    </row>
    <row r="106" spans="1:194" ht="11.1" customHeight="1" x14ac:dyDescent="0.2">
      <c r="A106" s="31">
        <f>IF(AND(A107&lt;&gt;"",A108&lt;&gt;""),A107&amp; ", " &amp;A108,IF(A107&lt;&gt;"",A107,IF(A108&lt;&gt;"",A108,"Não informadas")))</f>
        <v>0</v>
      </c>
      <c r="B106" s="132"/>
      <c r="C106" s="30">
        <f>C103+ 1</f>
        <v>15</v>
      </c>
      <c r="D106" s="84">
        <v>3</v>
      </c>
      <c r="E106" s="31"/>
      <c r="F106" s="12"/>
      <c r="G106" s="495" t="s">
        <v>561</v>
      </c>
      <c r="H106" s="495"/>
      <c r="I106" s="495"/>
      <c r="J106" s="172" t="s">
        <v>112</v>
      </c>
      <c r="K106" s="172"/>
      <c r="L106" s="172"/>
      <c r="M106" s="172"/>
      <c r="N106" s="172"/>
      <c r="O106" s="488">
        <v>148.88</v>
      </c>
      <c r="P106" s="488"/>
      <c r="Q106" s="488"/>
      <c r="R106" s="488"/>
      <c r="S106" s="488"/>
      <c r="T106" s="488"/>
      <c r="U106" s="489" t="s">
        <v>562</v>
      </c>
      <c r="V106" s="489"/>
      <c r="W106" s="489"/>
      <c r="X106" s="172" t="s">
        <v>115</v>
      </c>
      <c r="Y106" s="172"/>
      <c r="Z106" s="172"/>
      <c r="AA106" s="172"/>
      <c r="AB106" s="172"/>
      <c r="AC106" s="417" t="s">
        <v>563</v>
      </c>
      <c r="AD106" s="417"/>
      <c r="AE106" s="417"/>
      <c r="AF106" s="417"/>
      <c r="AG106" s="423" t="s">
        <v>302</v>
      </c>
      <c r="AH106" s="424"/>
      <c r="AI106" s="424"/>
      <c r="AJ106" s="424"/>
      <c r="AK106" s="424"/>
      <c r="AL106" s="417" t="s">
        <v>564</v>
      </c>
      <c r="AM106" s="417"/>
      <c r="AN106" s="417"/>
      <c r="AO106" s="417"/>
      <c r="AP106" s="423" t="s">
        <v>116</v>
      </c>
      <c r="AQ106" s="424"/>
      <c r="AR106" s="424"/>
      <c r="AS106" s="424"/>
      <c r="AT106" s="424"/>
      <c r="AU106" s="49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06"/>
      <c r="BN106" s="206"/>
      <c r="BO106" s="206"/>
      <c r="BP106" s="206"/>
      <c r="BQ106" s="206"/>
      <c r="BR106" s="497"/>
      <c r="BS106" s="70"/>
      <c r="BT106" s="70"/>
    </row>
    <row r="107" spans="1:194" ht="11.1" customHeight="1" x14ac:dyDescent="0.2">
      <c r="A107" s="31">
        <v>0</v>
      </c>
      <c r="C107" s="30">
        <f>C106+ 1</f>
        <v>16</v>
      </c>
      <c r="D107" s="84">
        <v>3</v>
      </c>
      <c r="E107" s="31"/>
      <c r="F107" s="12"/>
      <c r="G107" s="495" t="s">
        <v>565</v>
      </c>
      <c r="H107" s="495"/>
      <c r="I107" s="495"/>
      <c r="J107" s="172" t="s">
        <v>37</v>
      </c>
      <c r="K107" s="172"/>
      <c r="L107" s="172"/>
      <c r="M107" s="172"/>
      <c r="N107" s="172"/>
      <c r="O107" s="488">
        <v>0</v>
      </c>
      <c r="P107" s="488"/>
      <c r="Q107" s="488"/>
      <c r="R107" s="488"/>
      <c r="S107" s="488"/>
      <c r="T107" s="488"/>
      <c r="U107" s="489"/>
      <c r="V107" s="489"/>
      <c r="W107" s="489"/>
      <c r="X107" s="172"/>
      <c r="Y107" s="172"/>
      <c r="Z107" s="172"/>
      <c r="AA107" s="172"/>
      <c r="AB107" s="172"/>
      <c r="AC107" s="417"/>
      <c r="AD107" s="417"/>
      <c r="AE107" s="417"/>
      <c r="AF107" s="417"/>
      <c r="AG107" s="424"/>
      <c r="AH107" s="424"/>
      <c r="AI107" s="424"/>
      <c r="AJ107" s="424"/>
      <c r="AK107" s="424"/>
      <c r="AL107" s="417"/>
      <c r="AM107" s="417"/>
      <c r="AN107" s="417"/>
      <c r="AO107" s="417"/>
      <c r="AP107" s="424"/>
      <c r="AQ107" s="424"/>
      <c r="AR107" s="424"/>
      <c r="AS107" s="424"/>
      <c r="AT107" s="424"/>
      <c r="AU107" s="498"/>
      <c r="AV107" s="499"/>
      <c r="AW107" s="499"/>
      <c r="AX107" s="499"/>
      <c r="AY107" s="499"/>
      <c r="AZ107" s="499"/>
      <c r="BA107" s="499"/>
      <c r="BB107" s="499"/>
      <c r="BC107" s="499"/>
      <c r="BD107" s="499"/>
      <c r="BE107" s="499"/>
      <c r="BF107" s="499"/>
      <c r="BG107" s="499"/>
      <c r="BH107" s="499"/>
      <c r="BI107" s="499"/>
      <c r="BJ107" s="499"/>
      <c r="BK107" s="499"/>
      <c r="BL107" s="499"/>
      <c r="BM107" s="499"/>
      <c r="BN107" s="499"/>
      <c r="BO107" s="499"/>
      <c r="BP107" s="499"/>
      <c r="BQ107" s="499"/>
      <c r="BR107" s="500"/>
    </row>
    <row r="108" spans="1:194" ht="11.1" customHeight="1" x14ac:dyDescent="0.2">
      <c r="A108" s="31" t="str">
        <f>IF(AU106&lt;&gt;"",AU106,"")</f>
        <v/>
      </c>
      <c r="C108" s="30">
        <f>C107+ 1</f>
        <v>17</v>
      </c>
      <c r="D108" s="84">
        <v>-1</v>
      </c>
      <c r="E108" s="31"/>
      <c r="F108" s="12"/>
      <c r="G108" s="495" t="s">
        <v>566</v>
      </c>
      <c r="H108" s="495"/>
      <c r="I108" s="495"/>
      <c r="J108" s="249" t="s">
        <v>113</v>
      </c>
      <c r="K108" s="249"/>
      <c r="L108" s="249"/>
      <c r="M108" s="249"/>
      <c r="N108" s="249"/>
      <c r="O108" s="514">
        <f>MAX(0.001,SUM(O106:T107))</f>
        <v>148.88</v>
      </c>
      <c r="P108" s="514"/>
      <c r="Q108" s="514"/>
      <c r="R108" s="514"/>
      <c r="S108" s="514"/>
      <c r="T108" s="514"/>
      <c r="U108" s="489"/>
      <c r="V108" s="489"/>
      <c r="W108" s="489"/>
      <c r="X108" s="172"/>
      <c r="Y108" s="172"/>
      <c r="Z108" s="172"/>
      <c r="AA108" s="172"/>
      <c r="AB108" s="172"/>
      <c r="AC108" s="417"/>
      <c r="AD108" s="417"/>
      <c r="AE108" s="417"/>
      <c r="AF108" s="417"/>
      <c r="AG108" s="425"/>
      <c r="AH108" s="424"/>
      <c r="AI108" s="424"/>
      <c r="AJ108" s="424"/>
      <c r="AK108" s="424"/>
      <c r="AL108" s="417"/>
      <c r="AM108" s="417"/>
      <c r="AN108" s="417"/>
      <c r="AO108" s="417"/>
      <c r="AP108" s="425"/>
      <c r="AQ108" s="424"/>
      <c r="AR108" s="424"/>
      <c r="AS108" s="424"/>
      <c r="AT108" s="424"/>
      <c r="AU108" s="501"/>
      <c r="AV108" s="296"/>
      <c r="AW108" s="296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6"/>
      <c r="BH108" s="296"/>
      <c r="BI108" s="296"/>
      <c r="BJ108" s="296"/>
      <c r="BK108" s="296"/>
      <c r="BL108" s="296"/>
      <c r="BM108" s="296"/>
      <c r="BN108" s="296"/>
      <c r="BO108" s="296"/>
      <c r="BP108" s="296"/>
      <c r="BQ108" s="296"/>
      <c r="BR108" s="502"/>
    </row>
    <row r="109" spans="1:194" ht="3.95" customHeight="1" x14ac:dyDescent="0.2">
      <c r="D109" s="84"/>
      <c r="E109" s="31"/>
      <c r="F109" s="12"/>
      <c r="G109" s="3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194" ht="11.1" customHeight="1" thickBot="1" x14ac:dyDescent="0.25">
      <c r="A110" s="82"/>
      <c r="B110" s="133"/>
      <c r="D110" s="84"/>
      <c r="E110" s="31"/>
      <c r="F110" s="158"/>
      <c r="G110" s="158" t="s">
        <v>612</v>
      </c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60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</row>
    <row r="111" spans="1:194" ht="3.95" customHeight="1" x14ac:dyDescent="0.2">
      <c r="D111" s="134"/>
      <c r="E111" s="31"/>
      <c r="F111" s="1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12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</row>
    <row r="112" spans="1:194" ht="11.1" customHeight="1" x14ac:dyDescent="0.2">
      <c r="D112" s="134"/>
      <c r="E112" s="31"/>
      <c r="F112" s="40"/>
      <c r="G112" s="178" t="s">
        <v>117</v>
      </c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80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</row>
    <row r="113" spans="1:194" ht="11.1" customHeight="1" x14ac:dyDescent="0.2">
      <c r="D113" s="134"/>
      <c r="E113" s="31"/>
      <c r="F113" s="40"/>
      <c r="G113" s="431" t="s">
        <v>542</v>
      </c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  <c r="X113" s="432"/>
      <c r="Y113" s="432"/>
      <c r="Z113" s="432"/>
      <c r="AA113" s="432"/>
      <c r="AB113" s="432"/>
      <c r="AC113" s="432"/>
      <c r="AD113" s="432"/>
      <c r="AE113" s="432"/>
      <c r="AF113" s="432"/>
      <c r="AG113" s="432"/>
      <c r="AH113" s="432"/>
      <c r="AI113" s="432"/>
      <c r="AJ113" s="432"/>
      <c r="AK113" s="432"/>
      <c r="AL113" s="432"/>
      <c r="AM113" s="432"/>
      <c r="AN113" s="432"/>
      <c r="AO113" s="432"/>
      <c r="AP113" s="432"/>
      <c r="AQ113" s="432"/>
      <c r="AR113" s="432"/>
      <c r="AS113" s="432"/>
      <c r="AT113" s="432"/>
      <c r="AU113" s="432"/>
      <c r="AV113" s="432"/>
      <c r="AW113" s="432"/>
      <c r="AX113" s="432"/>
      <c r="AY113" s="432"/>
      <c r="AZ113" s="432"/>
      <c r="BA113" s="432"/>
      <c r="BB113" s="432"/>
      <c r="BC113" s="432"/>
      <c r="BD113" s="432"/>
      <c r="BE113" s="432"/>
      <c r="BF113" s="432"/>
      <c r="BG113" s="432"/>
      <c r="BH113" s="432"/>
      <c r="BI113" s="432"/>
      <c r="BJ113" s="432"/>
      <c r="BK113" s="432"/>
      <c r="BL113" s="432"/>
      <c r="BM113" s="432"/>
      <c r="BN113" s="432"/>
      <c r="BO113" s="432"/>
      <c r="BP113" s="432"/>
      <c r="BQ113" s="432"/>
      <c r="BR113" s="433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</row>
    <row r="114" spans="1:194" s="44" customFormat="1" ht="12" customHeight="1" x14ac:dyDescent="0.2">
      <c r="A114" s="41"/>
      <c r="B114" s="37"/>
      <c r="C114" s="30"/>
      <c r="D114" s="30"/>
      <c r="E114" s="42"/>
      <c r="F114" s="43"/>
      <c r="G114" s="308" t="s">
        <v>118</v>
      </c>
      <c r="H114" s="308"/>
      <c r="I114" s="308"/>
      <c r="J114" s="308"/>
      <c r="K114" s="303" t="s">
        <v>119</v>
      </c>
      <c r="L114" s="303"/>
      <c r="M114" s="303"/>
      <c r="N114" s="303"/>
      <c r="O114" s="303"/>
      <c r="P114" s="303"/>
      <c r="Q114" s="303"/>
      <c r="R114" s="303"/>
      <c r="S114" s="303"/>
      <c r="T114" s="303"/>
      <c r="U114" s="303"/>
      <c r="V114" s="303"/>
      <c r="W114" s="303"/>
      <c r="X114" s="303"/>
      <c r="Y114" s="303"/>
      <c r="Z114" s="303" t="s">
        <v>120</v>
      </c>
      <c r="AA114" s="303"/>
      <c r="AB114" s="300" t="s">
        <v>121</v>
      </c>
      <c r="AC114" s="300"/>
      <c r="AD114" s="300"/>
      <c r="AE114" s="300"/>
      <c r="AF114" s="430" t="s">
        <v>122</v>
      </c>
      <c r="AG114" s="430"/>
      <c r="AH114" s="430"/>
      <c r="AI114" s="430"/>
      <c r="AJ114" s="430"/>
      <c r="AK114" s="430" t="s">
        <v>123</v>
      </c>
      <c r="AL114" s="430"/>
      <c r="AM114" s="430"/>
      <c r="AN114" s="430"/>
      <c r="AO114" s="430"/>
      <c r="AP114" s="430"/>
      <c r="AQ114" s="430"/>
      <c r="AR114" s="427" t="s">
        <v>124</v>
      </c>
      <c r="AS114" s="427"/>
      <c r="AT114" s="451" t="s">
        <v>577</v>
      </c>
      <c r="AU114" s="451"/>
      <c r="AV114" s="451"/>
      <c r="AW114" s="451"/>
      <c r="AX114" s="451"/>
      <c r="AY114" s="451"/>
      <c r="AZ114" s="451"/>
      <c r="BA114" s="451"/>
      <c r="BB114" s="451"/>
      <c r="BC114" s="451"/>
      <c r="BD114" s="451"/>
      <c r="BE114" s="451"/>
      <c r="BF114" s="451"/>
      <c r="BG114" s="451"/>
      <c r="BH114" s="451"/>
      <c r="BI114" s="451"/>
      <c r="BJ114" s="451"/>
      <c r="BK114" s="451"/>
      <c r="BL114" s="451"/>
      <c r="BM114" s="451"/>
      <c r="BN114" s="451"/>
      <c r="BO114" s="451"/>
      <c r="BP114" s="451"/>
      <c r="BQ114" s="451"/>
      <c r="BR114" s="451"/>
      <c r="BS114" s="35"/>
      <c r="BT114" s="35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</row>
    <row r="115" spans="1:194" s="44" customFormat="1" ht="11.45" customHeight="1" x14ac:dyDescent="0.2">
      <c r="A115" s="41"/>
      <c r="B115" s="37"/>
      <c r="C115" s="84"/>
      <c r="D115" s="30"/>
      <c r="E115" s="42"/>
      <c r="G115" s="426"/>
      <c r="H115" s="426"/>
      <c r="I115" s="426"/>
      <c r="J115" s="426"/>
      <c r="K115" s="428"/>
      <c r="L115" s="428"/>
      <c r="M115" s="428"/>
      <c r="N115" s="428"/>
      <c r="O115" s="428"/>
      <c r="P115" s="428"/>
      <c r="Q115" s="428"/>
      <c r="R115" s="428"/>
      <c r="S115" s="428"/>
      <c r="T115" s="428"/>
      <c r="U115" s="428"/>
      <c r="V115" s="428"/>
      <c r="W115" s="428"/>
      <c r="X115" s="428"/>
      <c r="Y115" s="428"/>
      <c r="Z115" s="428"/>
      <c r="AA115" s="428"/>
      <c r="AB115" s="429"/>
      <c r="AC115" s="429"/>
      <c r="AD115" s="429"/>
      <c r="AE115" s="429"/>
      <c r="AF115" s="418" t="s">
        <v>125</v>
      </c>
      <c r="AG115" s="418"/>
      <c r="AH115" s="418"/>
      <c r="AI115" s="418"/>
      <c r="AJ115" s="418"/>
      <c r="AK115" s="418" t="s">
        <v>125</v>
      </c>
      <c r="AL115" s="418"/>
      <c r="AM115" s="418"/>
      <c r="AN115" s="418"/>
      <c r="AO115" s="418"/>
      <c r="AP115" s="418"/>
      <c r="AQ115" s="418"/>
      <c r="AR115" s="453" t="s">
        <v>126</v>
      </c>
      <c r="AS115" s="453"/>
      <c r="AT115" s="452"/>
      <c r="AU115" s="452"/>
      <c r="AV115" s="452"/>
      <c r="AW115" s="452"/>
      <c r="AX115" s="452"/>
      <c r="AY115" s="452"/>
      <c r="AZ115" s="452"/>
      <c r="BA115" s="452"/>
      <c r="BB115" s="452"/>
      <c r="BC115" s="452"/>
      <c r="BD115" s="452"/>
      <c r="BE115" s="452"/>
      <c r="BF115" s="452"/>
      <c r="BG115" s="452"/>
      <c r="BH115" s="452"/>
      <c r="BI115" s="452"/>
      <c r="BJ115" s="452"/>
      <c r="BK115" s="452"/>
      <c r="BL115" s="452"/>
      <c r="BM115" s="452"/>
      <c r="BN115" s="452"/>
      <c r="BO115" s="452"/>
      <c r="BP115" s="452"/>
      <c r="BQ115" s="452"/>
      <c r="BR115" s="45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</row>
    <row r="116" spans="1:194" s="48" customFormat="1" ht="11.1" customHeight="1" x14ac:dyDescent="0.2">
      <c r="A116" s="45"/>
      <c r="B116" s="37"/>
      <c r="C116" s="84">
        <f>C108+1</f>
        <v>18</v>
      </c>
      <c r="D116" s="30" t="s">
        <v>589</v>
      </c>
      <c r="E116" s="46" t="s">
        <v>299</v>
      </c>
      <c r="F116" s="47"/>
      <c r="G116" s="242" t="s">
        <v>47</v>
      </c>
      <c r="H116" s="242"/>
      <c r="I116" s="242"/>
      <c r="J116" s="242"/>
      <c r="K116" s="243" t="s">
        <v>127</v>
      </c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341">
        <f>MAX(0.000000001,SUM(AK117))</f>
        <v>3858.68</v>
      </c>
      <c r="AL116" s="341"/>
      <c r="AM116" s="341"/>
      <c r="AN116" s="341"/>
      <c r="AO116" s="341"/>
      <c r="AP116" s="341"/>
      <c r="AQ116" s="341"/>
      <c r="AR116" s="341">
        <f>ROUND(AK116/$AK$277,6)*100</f>
        <v>2.0308999999999999</v>
      </c>
      <c r="AS116" s="341"/>
      <c r="AT116" s="422" t="s">
        <v>128</v>
      </c>
      <c r="AU116" s="422"/>
      <c r="AV116" s="422"/>
      <c r="AW116" s="422"/>
      <c r="AX116" s="422"/>
      <c r="AY116" s="422"/>
      <c r="AZ116" s="422"/>
      <c r="BA116" s="422"/>
      <c r="BB116" s="422"/>
      <c r="BC116" s="422"/>
      <c r="BD116" s="422"/>
      <c r="BE116" s="422"/>
      <c r="BF116" s="422"/>
      <c r="BG116" s="422"/>
      <c r="BH116" s="422"/>
      <c r="BI116" s="422"/>
      <c r="BJ116" s="422"/>
      <c r="BK116" s="422"/>
      <c r="BL116" s="422"/>
      <c r="BM116" s="422"/>
      <c r="BN116" s="422"/>
      <c r="BO116" s="422"/>
      <c r="BP116" s="422"/>
      <c r="BQ116" s="422"/>
      <c r="BR116" s="422"/>
    </row>
    <row r="117" spans="1:194" s="48" customFormat="1" ht="21.95" customHeight="1" x14ac:dyDescent="0.2">
      <c r="A117" s="46"/>
      <c r="B117" s="30"/>
      <c r="C117" s="30"/>
      <c r="D117" s="30"/>
      <c r="F117" s="47"/>
      <c r="G117" s="247" t="s">
        <v>378</v>
      </c>
      <c r="H117" s="247"/>
      <c r="I117" s="247"/>
      <c r="J117" s="247"/>
      <c r="K117" s="415" t="s">
        <v>597</v>
      </c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7" t="s">
        <v>129</v>
      </c>
      <c r="AA117" s="177"/>
      <c r="AB117" s="285">
        <v>1</v>
      </c>
      <c r="AC117" s="285"/>
      <c r="AD117" s="285"/>
      <c r="AE117" s="285"/>
      <c r="AF117" s="244">
        <v>3878.06</v>
      </c>
      <c r="AG117" s="245"/>
      <c r="AH117" s="245"/>
      <c r="AI117" s="245"/>
      <c r="AJ117" s="246"/>
      <c r="AK117" s="330">
        <v>3858.68</v>
      </c>
      <c r="AL117" s="330"/>
      <c r="AM117" s="330"/>
      <c r="AN117" s="330"/>
      <c r="AO117" s="330"/>
      <c r="AP117" s="330"/>
      <c r="AQ117" s="330"/>
      <c r="AR117" s="323">
        <f>ROUND(AK117/$AK$116,6)*100</f>
        <v>100</v>
      </c>
      <c r="AS117" s="323"/>
      <c r="AT117" s="329" t="s">
        <v>658</v>
      </c>
      <c r="AU117" s="329"/>
      <c r="AV117" s="329"/>
      <c r="AW117" s="329"/>
      <c r="AX117" s="329"/>
      <c r="AY117" s="329"/>
      <c r="AZ117" s="329"/>
      <c r="BA117" s="329"/>
      <c r="BB117" s="329"/>
      <c r="BC117" s="329"/>
      <c r="BD117" s="329"/>
      <c r="BE117" s="329"/>
      <c r="BF117" s="329"/>
      <c r="BG117" s="329"/>
      <c r="BH117" s="329"/>
      <c r="BI117" s="329"/>
      <c r="BJ117" s="329"/>
      <c r="BK117" s="329"/>
      <c r="BL117" s="329"/>
      <c r="BM117" s="329"/>
      <c r="BN117" s="329"/>
      <c r="BO117" s="329"/>
      <c r="BP117" s="329"/>
      <c r="BQ117" s="329"/>
      <c r="BR117" s="329"/>
    </row>
    <row r="118" spans="1:194" s="48" customFormat="1" ht="21.95" customHeight="1" x14ac:dyDescent="0.2">
      <c r="A118" s="45"/>
      <c r="B118" s="135"/>
      <c r="C118" s="84">
        <f>C116+1</f>
        <v>19</v>
      </c>
      <c r="D118" s="30" t="s">
        <v>589</v>
      </c>
      <c r="E118" s="46" t="s">
        <v>299</v>
      </c>
      <c r="F118" s="47"/>
      <c r="G118" s="242" t="s">
        <v>54</v>
      </c>
      <c r="H118" s="242"/>
      <c r="I118" s="242"/>
      <c r="J118" s="242"/>
      <c r="K118" s="243" t="s">
        <v>130</v>
      </c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341">
        <f>MAX(0.000000001,SUM(AK119:AQ129))</f>
        <v>6452.9816000000001</v>
      </c>
      <c r="AL118" s="341"/>
      <c r="AM118" s="341"/>
      <c r="AN118" s="341"/>
      <c r="AO118" s="341"/>
      <c r="AP118" s="341"/>
      <c r="AQ118" s="341"/>
      <c r="AR118" s="341">
        <f>ROUND(AK118/$AK$277,6)*100</f>
        <v>3.3963000000000001</v>
      </c>
      <c r="AS118" s="341"/>
      <c r="AT118" s="342" t="s">
        <v>131</v>
      </c>
      <c r="AU118" s="343"/>
      <c r="AV118" s="343"/>
      <c r="AW118" s="343"/>
      <c r="AX118" s="343"/>
      <c r="AY118" s="343"/>
      <c r="AZ118" s="343"/>
      <c r="BA118" s="343"/>
      <c r="BB118" s="343"/>
      <c r="BC118" s="343"/>
      <c r="BD118" s="343"/>
      <c r="BE118" s="343"/>
      <c r="BF118" s="343"/>
      <c r="BG118" s="343"/>
      <c r="BH118" s="343"/>
      <c r="BI118" s="343"/>
      <c r="BJ118" s="343"/>
      <c r="BK118" s="343"/>
      <c r="BL118" s="343"/>
      <c r="BM118" s="343"/>
      <c r="BN118" s="343"/>
      <c r="BO118" s="343"/>
      <c r="BP118" s="343"/>
      <c r="BQ118" s="343"/>
      <c r="BR118" s="344"/>
    </row>
    <row r="119" spans="1:194" s="48" customFormat="1" ht="11.1" customHeight="1" x14ac:dyDescent="0.2">
      <c r="A119" s="46"/>
      <c r="B119" s="328"/>
      <c r="C119" s="328"/>
      <c r="D119" s="327"/>
      <c r="F119" s="49"/>
      <c r="G119" s="247" t="s">
        <v>379</v>
      </c>
      <c r="H119" s="247"/>
      <c r="I119" s="247"/>
      <c r="J119" s="247"/>
      <c r="K119" s="248" t="s">
        <v>132</v>
      </c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177" t="s">
        <v>133</v>
      </c>
      <c r="AA119" s="177"/>
      <c r="AB119" s="319">
        <v>2</v>
      </c>
      <c r="AC119" s="319"/>
      <c r="AD119" s="319"/>
      <c r="AE119" s="319"/>
      <c r="AF119" s="244">
        <v>610</v>
      </c>
      <c r="AG119" s="245"/>
      <c r="AH119" s="245"/>
      <c r="AI119" s="245"/>
      <c r="AJ119" s="246"/>
      <c r="AK119" s="330">
        <f t="shared" ref="AK119:AK129" si="0">AB119*AF119</f>
        <v>1220</v>
      </c>
      <c r="AL119" s="330"/>
      <c r="AM119" s="330"/>
      <c r="AN119" s="330"/>
      <c r="AO119" s="330"/>
      <c r="AP119" s="330"/>
      <c r="AQ119" s="330"/>
      <c r="AR119" s="323">
        <f t="shared" ref="AR119:AR129" si="1">ROUND(AK119/$AK$118,6)*100</f>
        <v>18.905999999999999</v>
      </c>
      <c r="AS119" s="323"/>
      <c r="AT119" s="329" t="s">
        <v>659</v>
      </c>
      <c r="AU119" s="329"/>
      <c r="AV119" s="329"/>
      <c r="AW119" s="329"/>
      <c r="AX119" s="329"/>
      <c r="AY119" s="329"/>
      <c r="AZ119" s="329"/>
      <c r="BA119" s="329"/>
      <c r="BB119" s="329"/>
      <c r="BC119" s="329"/>
      <c r="BD119" s="329"/>
      <c r="BE119" s="329"/>
      <c r="BF119" s="329"/>
      <c r="BG119" s="329"/>
      <c r="BH119" s="329"/>
      <c r="BI119" s="329"/>
      <c r="BJ119" s="329"/>
      <c r="BK119" s="329"/>
      <c r="BL119" s="329"/>
      <c r="BM119" s="329"/>
      <c r="BN119" s="329"/>
      <c r="BO119" s="329"/>
      <c r="BP119" s="329"/>
      <c r="BQ119" s="329"/>
      <c r="BR119" s="329"/>
    </row>
    <row r="120" spans="1:194" s="48" customFormat="1" ht="11.1" customHeight="1" x14ac:dyDescent="0.2">
      <c r="A120" s="46"/>
      <c r="B120" s="327"/>
      <c r="C120" s="328"/>
      <c r="D120" s="327"/>
      <c r="E120" s="46"/>
      <c r="G120" s="247" t="s">
        <v>380</v>
      </c>
      <c r="H120" s="247"/>
      <c r="I120" s="247"/>
      <c r="J120" s="247"/>
      <c r="K120" s="248" t="s">
        <v>134</v>
      </c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177" t="s">
        <v>52</v>
      </c>
      <c r="AA120" s="177"/>
      <c r="AB120" s="319">
        <v>440</v>
      </c>
      <c r="AC120" s="319"/>
      <c r="AD120" s="319"/>
      <c r="AE120" s="319"/>
      <c r="AF120" s="244">
        <v>0.52</v>
      </c>
      <c r="AG120" s="245"/>
      <c r="AH120" s="245"/>
      <c r="AI120" s="245"/>
      <c r="AJ120" s="246"/>
      <c r="AK120" s="330">
        <f t="shared" si="0"/>
        <v>228.8</v>
      </c>
      <c r="AL120" s="330"/>
      <c r="AM120" s="330"/>
      <c r="AN120" s="330"/>
      <c r="AO120" s="330"/>
      <c r="AP120" s="330"/>
      <c r="AQ120" s="330"/>
      <c r="AR120" s="323">
        <f t="shared" si="1"/>
        <v>3.5456000000000003</v>
      </c>
      <c r="AS120" s="323"/>
      <c r="AT120" s="329" t="s">
        <v>660</v>
      </c>
      <c r="AU120" s="329"/>
      <c r="AV120" s="329"/>
      <c r="AW120" s="329"/>
      <c r="AX120" s="329"/>
      <c r="AY120" s="329"/>
      <c r="AZ120" s="329"/>
      <c r="BA120" s="329"/>
      <c r="BB120" s="329"/>
      <c r="BC120" s="329"/>
      <c r="BD120" s="329"/>
      <c r="BE120" s="329"/>
      <c r="BF120" s="329"/>
      <c r="BG120" s="329"/>
      <c r="BH120" s="329"/>
      <c r="BI120" s="329"/>
      <c r="BJ120" s="329"/>
      <c r="BK120" s="329"/>
      <c r="BL120" s="329"/>
      <c r="BM120" s="329"/>
      <c r="BN120" s="329"/>
      <c r="BO120" s="329"/>
      <c r="BP120" s="329"/>
      <c r="BQ120" s="329"/>
      <c r="BR120" s="329"/>
    </row>
    <row r="121" spans="1:194" s="48" customFormat="1" ht="11.1" hidden="1" customHeight="1" x14ac:dyDescent="0.2">
      <c r="A121" s="46"/>
      <c r="B121" s="327"/>
      <c r="C121" s="328"/>
      <c r="D121" s="327"/>
      <c r="E121" s="46"/>
      <c r="G121" s="247" t="s">
        <v>381</v>
      </c>
      <c r="H121" s="247"/>
      <c r="I121" s="247"/>
      <c r="J121" s="247"/>
      <c r="K121" s="248" t="s">
        <v>135</v>
      </c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177" t="s">
        <v>133</v>
      </c>
      <c r="AA121" s="177"/>
      <c r="AB121" s="319"/>
      <c r="AC121" s="319"/>
      <c r="AD121" s="319"/>
      <c r="AE121" s="319"/>
      <c r="AF121" s="244"/>
      <c r="AG121" s="245"/>
      <c r="AH121" s="245"/>
      <c r="AI121" s="245"/>
      <c r="AJ121" s="246"/>
      <c r="AK121" s="330">
        <f t="shared" si="0"/>
        <v>0</v>
      </c>
      <c r="AL121" s="330"/>
      <c r="AM121" s="330"/>
      <c r="AN121" s="330"/>
      <c r="AO121" s="330"/>
      <c r="AP121" s="330"/>
      <c r="AQ121" s="330"/>
      <c r="AR121" s="323">
        <f t="shared" si="1"/>
        <v>0</v>
      </c>
      <c r="AS121" s="323"/>
      <c r="AT121" s="329"/>
      <c r="AU121" s="329"/>
      <c r="AV121" s="329"/>
      <c r="AW121" s="329"/>
      <c r="AX121" s="329"/>
      <c r="AY121" s="329"/>
      <c r="AZ121" s="329"/>
      <c r="BA121" s="329"/>
      <c r="BB121" s="329"/>
      <c r="BC121" s="329"/>
      <c r="BD121" s="329"/>
      <c r="BE121" s="329"/>
      <c r="BF121" s="329"/>
      <c r="BG121" s="329"/>
      <c r="BH121" s="329"/>
      <c r="BI121" s="329"/>
      <c r="BJ121" s="329"/>
      <c r="BK121" s="329"/>
      <c r="BL121" s="329"/>
      <c r="BM121" s="329"/>
      <c r="BN121" s="329"/>
      <c r="BO121" s="329"/>
      <c r="BP121" s="329"/>
      <c r="BQ121" s="329"/>
      <c r="BR121" s="329"/>
    </row>
    <row r="122" spans="1:194" s="48" customFormat="1" ht="11.1" customHeight="1" x14ac:dyDescent="0.2">
      <c r="A122" s="46"/>
      <c r="B122" s="327"/>
      <c r="C122" s="328"/>
      <c r="D122" s="327"/>
      <c r="E122" s="46"/>
      <c r="G122" s="247" t="s">
        <v>382</v>
      </c>
      <c r="H122" s="247"/>
      <c r="I122" s="247"/>
      <c r="J122" s="247"/>
      <c r="K122" s="248" t="s">
        <v>136</v>
      </c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177" t="s">
        <v>133</v>
      </c>
      <c r="AA122" s="177"/>
      <c r="AB122" s="319">
        <v>5.5</v>
      </c>
      <c r="AC122" s="319"/>
      <c r="AD122" s="319"/>
      <c r="AE122" s="319"/>
      <c r="AF122" s="244">
        <v>82</v>
      </c>
      <c r="AG122" s="245"/>
      <c r="AH122" s="245"/>
      <c r="AI122" s="245"/>
      <c r="AJ122" s="246"/>
      <c r="AK122" s="330">
        <f t="shared" si="0"/>
        <v>451</v>
      </c>
      <c r="AL122" s="330"/>
      <c r="AM122" s="330"/>
      <c r="AN122" s="330"/>
      <c r="AO122" s="330"/>
      <c r="AP122" s="330"/>
      <c r="AQ122" s="330"/>
      <c r="AR122" s="323">
        <f t="shared" si="1"/>
        <v>6.988999999999999</v>
      </c>
      <c r="AS122" s="323"/>
      <c r="AT122" s="329" t="s">
        <v>661</v>
      </c>
      <c r="AU122" s="329"/>
      <c r="AV122" s="329"/>
      <c r="AW122" s="329"/>
      <c r="AX122" s="329"/>
      <c r="AY122" s="329"/>
      <c r="AZ122" s="329"/>
      <c r="BA122" s="329"/>
      <c r="BB122" s="329"/>
      <c r="BC122" s="329"/>
      <c r="BD122" s="329"/>
      <c r="BE122" s="329"/>
      <c r="BF122" s="329"/>
      <c r="BG122" s="329"/>
      <c r="BH122" s="329"/>
      <c r="BI122" s="329"/>
      <c r="BJ122" s="329"/>
      <c r="BK122" s="329"/>
      <c r="BL122" s="329"/>
      <c r="BM122" s="329"/>
      <c r="BN122" s="329"/>
      <c r="BO122" s="329"/>
      <c r="BP122" s="329"/>
      <c r="BQ122" s="329"/>
      <c r="BR122" s="329"/>
    </row>
    <row r="123" spans="1:194" s="48" customFormat="1" ht="11.1" hidden="1" customHeight="1" x14ac:dyDescent="0.2">
      <c r="A123" s="46"/>
      <c r="B123" s="327"/>
      <c r="C123" s="328"/>
      <c r="D123" s="327"/>
      <c r="E123" s="46"/>
      <c r="G123" s="247" t="s">
        <v>383</v>
      </c>
      <c r="H123" s="247"/>
      <c r="I123" s="247"/>
      <c r="J123" s="247"/>
      <c r="K123" s="248" t="s">
        <v>137</v>
      </c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177" t="s">
        <v>133</v>
      </c>
      <c r="AA123" s="177"/>
      <c r="AB123" s="319"/>
      <c r="AC123" s="319"/>
      <c r="AD123" s="319"/>
      <c r="AE123" s="319"/>
      <c r="AF123" s="244"/>
      <c r="AG123" s="245"/>
      <c r="AH123" s="245"/>
      <c r="AI123" s="245"/>
      <c r="AJ123" s="246"/>
      <c r="AK123" s="330">
        <f t="shared" si="0"/>
        <v>0</v>
      </c>
      <c r="AL123" s="330"/>
      <c r="AM123" s="330"/>
      <c r="AN123" s="330"/>
      <c r="AO123" s="330"/>
      <c r="AP123" s="330"/>
      <c r="AQ123" s="330"/>
      <c r="AR123" s="323">
        <f t="shared" si="1"/>
        <v>0</v>
      </c>
      <c r="AS123" s="323"/>
      <c r="AT123" s="329"/>
      <c r="AU123" s="329"/>
      <c r="AV123" s="329"/>
      <c r="AW123" s="329"/>
      <c r="AX123" s="329"/>
      <c r="AY123" s="329"/>
      <c r="AZ123" s="329"/>
      <c r="BA123" s="329"/>
      <c r="BB123" s="329"/>
      <c r="BC123" s="329"/>
      <c r="BD123" s="329"/>
      <c r="BE123" s="329"/>
      <c r="BF123" s="329"/>
      <c r="BG123" s="329"/>
      <c r="BH123" s="329"/>
      <c r="BI123" s="329"/>
      <c r="BJ123" s="329"/>
      <c r="BK123" s="329"/>
      <c r="BL123" s="329"/>
      <c r="BM123" s="329"/>
      <c r="BN123" s="329"/>
      <c r="BO123" s="329"/>
      <c r="BP123" s="329"/>
      <c r="BQ123" s="329"/>
      <c r="BR123" s="329"/>
    </row>
    <row r="124" spans="1:194" s="48" customFormat="1" ht="11.1" customHeight="1" x14ac:dyDescent="0.2">
      <c r="A124" s="46"/>
      <c r="B124" s="327"/>
      <c r="C124" s="328"/>
      <c r="D124" s="327"/>
      <c r="E124" s="46"/>
      <c r="G124" s="247" t="s">
        <v>384</v>
      </c>
      <c r="H124" s="247"/>
      <c r="I124" s="247"/>
      <c r="J124" s="247"/>
      <c r="K124" s="248" t="s">
        <v>138</v>
      </c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177" t="s">
        <v>52</v>
      </c>
      <c r="AA124" s="177"/>
      <c r="AB124" s="319">
        <v>148.88</v>
      </c>
      <c r="AC124" s="319"/>
      <c r="AD124" s="319"/>
      <c r="AE124" s="319"/>
      <c r="AF124" s="244">
        <v>2.0699999999999998</v>
      </c>
      <c r="AG124" s="245"/>
      <c r="AH124" s="245"/>
      <c r="AI124" s="245"/>
      <c r="AJ124" s="246"/>
      <c r="AK124" s="330">
        <f t="shared" si="0"/>
        <v>308.18159999999995</v>
      </c>
      <c r="AL124" s="330"/>
      <c r="AM124" s="330"/>
      <c r="AN124" s="330"/>
      <c r="AO124" s="330"/>
      <c r="AP124" s="330"/>
      <c r="AQ124" s="330"/>
      <c r="AR124" s="323">
        <f t="shared" si="1"/>
        <v>4.7758000000000003</v>
      </c>
      <c r="AS124" s="323"/>
      <c r="AT124" s="329" t="s">
        <v>662</v>
      </c>
      <c r="AU124" s="329"/>
      <c r="AV124" s="329"/>
      <c r="AW124" s="329"/>
      <c r="AX124" s="329"/>
      <c r="AY124" s="329"/>
      <c r="AZ124" s="329"/>
      <c r="BA124" s="329"/>
      <c r="BB124" s="329"/>
      <c r="BC124" s="329"/>
      <c r="BD124" s="329"/>
      <c r="BE124" s="329"/>
      <c r="BF124" s="329"/>
      <c r="BG124" s="329"/>
      <c r="BH124" s="329"/>
      <c r="BI124" s="329"/>
      <c r="BJ124" s="329"/>
      <c r="BK124" s="329"/>
      <c r="BL124" s="329"/>
      <c r="BM124" s="329"/>
      <c r="BN124" s="329"/>
      <c r="BO124" s="329"/>
      <c r="BP124" s="329"/>
      <c r="BQ124" s="329"/>
      <c r="BR124" s="329"/>
    </row>
    <row r="125" spans="1:194" s="48" customFormat="1" ht="11.1" customHeight="1" x14ac:dyDescent="0.2">
      <c r="A125" s="46"/>
      <c r="B125" s="327"/>
      <c r="C125" s="328"/>
      <c r="D125" s="327"/>
      <c r="E125" s="46"/>
      <c r="G125" s="247" t="s">
        <v>385</v>
      </c>
      <c r="H125" s="247"/>
      <c r="I125" s="247"/>
      <c r="J125" s="247"/>
      <c r="K125" s="248" t="s">
        <v>139</v>
      </c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177" t="s">
        <v>129</v>
      </c>
      <c r="AA125" s="177"/>
      <c r="AB125" s="285">
        <v>1</v>
      </c>
      <c r="AC125" s="285"/>
      <c r="AD125" s="285"/>
      <c r="AE125" s="285"/>
      <c r="AF125" s="244">
        <v>1298</v>
      </c>
      <c r="AG125" s="245"/>
      <c r="AH125" s="245"/>
      <c r="AI125" s="245"/>
      <c r="AJ125" s="246"/>
      <c r="AK125" s="330">
        <f t="shared" si="0"/>
        <v>1298</v>
      </c>
      <c r="AL125" s="330"/>
      <c r="AM125" s="330"/>
      <c r="AN125" s="330"/>
      <c r="AO125" s="330"/>
      <c r="AP125" s="330"/>
      <c r="AQ125" s="330"/>
      <c r="AR125" s="323">
        <f t="shared" si="1"/>
        <v>20.114699999999999</v>
      </c>
      <c r="AS125" s="323"/>
      <c r="AT125" s="329" t="s">
        <v>663</v>
      </c>
      <c r="AU125" s="329"/>
      <c r="AV125" s="329"/>
      <c r="AW125" s="329"/>
      <c r="AX125" s="329"/>
      <c r="AY125" s="329"/>
      <c r="AZ125" s="329"/>
      <c r="BA125" s="329"/>
      <c r="BB125" s="329"/>
      <c r="BC125" s="329"/>
      <c r="BD125" s="329"/>
      <c r="BE125" s="329"/>
      <c r="BF125" s="329"/>
      <c r="BG125" s="329"/>
      <c r="BH125" s="329"/>
      <c r="BI125" s="329"/>
      <c r="BJ125" s="329"/>
      <c r="BK125" s="329"/>
      <c r="BL125" s="329"/>
      <c r="BM125" s="329"/>
      <c r="BN125" s="329"/>
      <c r="BO125" s="329"/>
      <c r="BP125" s="329"/>
      <c r="BQ125" s="329"/>
      <c r="BR125" s="329"/>
    </row>
    <row r="126" spans="1:194" s="48" customFormat="1" ht="11.1" customHeight="1" x14ac:dyDescent="0.2">
      <c r="A126" s="46"/>
      <c r="B126" s="327"/>
      <c r="C126" s="327"/>
      <c r="D126" s="327"/>
      <c r="E126" s="46"/>
      <c r="G126" s="247" t="s">
        <v>386</v>
      </c>
      <c r="H126" s="247"/>
      <c r="I126" s="247"/>
      <c r="J126" s="247"/>
      <c r="K126" s="248" t="s">
        <v>140</v>
      </c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177" t="s">
        <v>129</v>
      </c>
      <c r="AA126" s="177"/>
      <c r="AB126" s="285">
        <v>1</v>
      </c>
      <c r="AC126" s="285"/>
      <c r="AD126" s="285"/>
      <c r="AE126" s="285"/>
      <c r="AF126" s="244">
        <v>2387</v>
      </c>
      <c r="AG126" s="245"/>
      <c r="AH126" s="245"/>
      <c r="AI126" s="245"/>
      <c r="AJ126" s="246"/>
      <c r="AK126" s="330">
        <f t="shared" si="0"/>
        <v>2387</v>
      </c>
      <c r="AL126" s="330"/>
      <c r="AM126" s="330"/>
      <c r="AN126" s="330"/>
      <c r="AO126" s="330"/>
      <c r="AP126" s="330"/>
      <c r="AQ126" s="330"/>
      <c r="AR126" s="323">
        <f t="shared" si="1"/>
        <v>36.990699999999997</v>
      </c>
      <c r="AS126" s="323"/>
      <c r="AT126" s="329" t="s">
        <v>664</v>
      </c>
      <c r="AU126" s="329"/>
      <c r="AV126" s="329"/>
      <c r="AW126" s="329"/>
      <c r="AX126" s="329"/>
      <c r="AY126" s="329"/>
      <c r="AZ126" s="329"/>
      <c r="BA126" s="329"/>
      <c r="BB126" s="329"/>
      <c r="BC126" s="329"/>
      <c r="BD126" s="329"/>
      <c r="BE126" s="329"/>
      <c r="BF126" s="329"/>
      <c r="BG126" s="329"/>
      <c r="BH126" s="329"/>
      <c r="BI126" s="329"/>
      <c r="BJ126" s="329"/>
      <c r="BK126" s="329"/>
      <c r="BL126" s="329"/>
      <c r="BM126" s="329"/>
      <c r="BN126" s="329"/>
      <c r="BO126" s="329"/>
      <c r="BP126" s="329"/>
      <c r="BQ126" s="329"/>
      <c r="BR126" s="329"/>
    </row>
    <row r="127" spans="1:194" s="48" customFormat="1" ht="11.1" customHeight="1" x14ac:dyDescent="0.2">
      <c r="A127" s="46"/>
      <c r="B127" s="327"/>
      <c r="C127" s="327"/>
      <c r="D127" s="327"/>
      <c r="E127" s="46"/>
      <c r="G127" s="247" t="s">
        <v>387</v>
      </c>
      <c r="H127" s="247"/>
      <c r="I127" s="247"/>
      <c r="J127" s="247"/>
      <c r="K127" s="248" t="s">
        <v>141</v>
      </c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177" t="s">
        <v>129</v>
      </c>
      <c r="AA127" s="177"/>
      <c r="AB127" s="285">
        <v>1</v>
      </c>
      <c r="AC127" s="285"/>
      <c r="AD127" s="285"/>
      <c r="AE127" s="285"/>
      <c r="AF127" s="244">
        <v>560</v>
      </c>
      <c r="AG127" s="245"/>
      <c r="AH127" s="245"/>
      <c r="AI127" s="245"/>
      <c r="AJ127" s="246"/>
      <c r="AK127" s="330">
        <f t="shared" si="0"/>
        <v>560</v>
      </c>
      <c r="AL127" s="330"/>
      <c r="AM127" s="330"/>
      <c r="AN127" s="330"/>
      <c r="AO127" s="330"/>
      <c r="AP127" s="330"/>
      <c r="AQ127" s="330"/>
      <c r="AR127" s="323">
        <f t="shared" si="1"/>
        <v>8.6782000000000004</v>
      </c>
      <c r="AS127" s="323"/>
      <c r="AT127" s="329" t="s">
        <v>665</v>
      </c>
      <c r="AU127" s="329"/>
      <c r="AV127" s="329"/>
      <c r="AW127" s="329"/>
      <c r="AX127" s="329"/>
      <c r="AY127" s="329"/>
      <c r="AZ127" s="329"/>
      <c r="BA127" s="329"/>
      <c r="BB127" s="329"/>
      <c r="BC127" s="329"/>
      <c r="BD127" s="329"/>
      <c r="BE127" s="329"/>
      <c r="BF127" s="329"/>
      <c r="BG127" s="329"/>
      <c r="BH127" s="329"/>
      <c r="BI127" s="329"/>
      <c r="BJ127" s="329"/>
      <c r="BK127" s="329"/>
      <c r="BL127" s="329"/>
      <c r="BM127" s="329"/>
      <c r="BN127" s="329"/>
      <c r="BO127" s="329"/>
      <c r="BP127" s="329"/>
      <c r="BQ127" s="329"/>
      <c r="BR127" s="329"/>
    </row>
    <row r="128" spans="1:194" s="48" customFormat="1" ht="11.1" hidden="1" customHeight="1" x14ac:dyDescent="0.2">
      <c r="A128" s="46"/>
      <c r="B128" s="30"/>
      <c r="C128" s="30"/>
      <c r="D128" s="30"/>
      <c r="E128" s="46"/>
      <c r="G128" s="247" t="s">
        <v>388</v>
      </c>
      <c r="H128" s="247"/>
      <c r="I128" s="247"/>
      <c r="J128" s="24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17"/>
      <c r="Z128" s="318"/>
      <c r="AA128" s="318"/>
      <c r="AB128" s="319"/>
      <c r="AC128" s="319"/>
      <c r="AD128" s="319"/>
      <c r="AE128" s="319"/>
      <c r="AF128" s="244"/>
      <c r="AG128" s="245"/>
      <c r="AH128" s="245"/>
      <c r="AI128" s="245"/>
      <c r="AJ128" s="246"/>
      <c r="AK128" s="330">
        <f t="shared" si="0"/>
        <v>0</v>
      </c>
      <c r="AL128" s="330"/>
      <c r="AM128" s="330"/>
      <c r="AN128" s="330"/>
      <c r="AO128" s="330"/>
      <c r="AP128" s="330"/>
      <c r="AQ128" s="330"/>
      <c r="AR128" s="323">
        <f t="shared" si="1"/>
        <v>0</v>
      </c>
      <c r="AS128" s="323"/>
      <c r="AT128" s="329"/>
      <c r="AU128" s="329"/>
      <c r="AV128" s="329"/>
      <c r="AW128" s="329"/>
      <c r="AX128" s="329"/>
      <c r="AY128" s="329"/>
      <c r="AZ128" s="329"/>
      <c r="BA128" s="329"/>
      <c r="BB128" s="329"/>
      <c r="BC128" s="329"/>
      <c r="BD128" s="329"/>
      <c r="BE128" s="329"/>
      <c r="BF128" s="329"/>
      <c r="BG128" s="329"/>
      <c r="BH128" s="329"/>
      <c r="BI128" s="329"/>
      <c r="BJ128" s="329"/>
      <c r="BK128" s="329"/>
      <c r="BL128" s="329"/>
      <c r="BM128" s="329"/>
      <c r="BN128" s="329"/>
      <c r="BO128" s="329"/>
      <c r="BP128" s="329"/>
      <c r="BQ128" s="329"/>
      <c r="BR128" s="329"/>
    </row>
    <row r="129" spans="1:70" s="48" customFormat="1" ht="11.1" hidden="1" customHeight="1" x14ac:dyDescent="0.2">
      <c r="A129" s="46"/>
      <c r="B129" s="30"/>
      <c r="C129" s="30"/>
      <c r="D129" s="30"/>
      <c r="E129" s="46"/>
      <c r="G129" s="247" t="s">
        <v>389</v>
      </c>
      <c r="H129" s="247"/>
      <c r="I129" s="247"/>
      <c r="J129" s="24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17"/>
      <c r="Z129" s="318"/>
      <c r="AA129" s="318"/>
      <c r="AB129" s="319"/>
      <c r="AC129" s="319"/>
      <c r="AD129" s="319"/>
      <c r="AE129" s="319"/>
      <c r="AF129" s="244"/>
      <c r="AG129" s="245"/>
      <c r="AH129" s="245"/>
      <c r="AI129" s="245"/>
      <c r="AJ129" s="246"/>
      <c r="AK129" s="330">
        <f t="shared" si="0"/>
        <v>0</v>
      </c>
      <c r="AL129" s="330"/>
      <c r="AM129" s="330"/>
      <c r="AN129" s="330"/>
      <c r="AO129" s="330"/>
      <c r="AP129" s="330"/>
      <c r="AQ129" s="330"/>
      <c r="AR129" s="323">
        <f t="shared" si="1"/>
        <v>0</v>
      </c>
      <c r="AS129" s="323"/>
      <c r="AT129" s="329"/>
      <c r="AU129" s="329"/>
      <c r="AV129" s="329"/>
      <c r="AW129" s="329"/>
      <c r="AX129" s="329"/>
      <c r="AY129" s="329"/>
      <c r="AZ129" s="329"/>
      <c r="BA129" s="329"/>
      <c r="BB129" s="329"/>
      <c r="BC129" s="329"/>
      <c r="BD129" s="329"/>
      <c r="BE129" s="329"/>
      <c r="BF129" s="329"/>
      <c r="BG129" s="329"/>
      <c r="BH129" s="329"/>
      <c r="BI129" s="329"/>
      <c r="BJ129" s="329"/>
      <c r="BK129" s="329"/>
      <c r="BL129" s="329"/>
      <c r="BM129" s="329"/>
      <c r="BN129" s="329"/>
      <c r="BO129" s="329"/>
      <c r="BP129" s="329"/>
      <c r="BQ129" s="329"/>
      <c r="BR129" s="329"/>
    </row>
    <row r="130" spans="1:70" s="48" customFormat="1" ht="21.95" customHeight="1" x14ac:dyDescent="0.2">
      <c r="A130" s="45"/>
      <c r="B130" s="135"/>
      <c r="C130" s="84">
        <f>C118+1</f>
        <v>20</v>
      </c>
      <c r="D130" s="30" t="s">
        <v>589</v>
      </c>
      <c r="E130" s="46" t="s">
        <v>299</v>
      </c>
      <c r="F130" s="47"/>
      <c r="G130" s="242" t="s">
        <v>48</v>
      </c>
      <c r="H130" s="242"/>
      <c r="I130" s="242"/>
      <c r="J130" s="242"/>
      <c r="K130" s="416" t="s">
        <v>142</v>
      </c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341">
        <f>MAX(0.000000001,SUM(AK131:AQ136))</f>
        <v>23764.440000000002</v>
      </c>
      <c r="AL130" s="341"/>
      <c r="AM130" s="341"/>
      <c r="AN130" s="341"/>
      <c r="AO130" s="341"/>
      <c r="AP130" s="341"/>
      <c r="AQ130" s="341"/>
      <c r="AR130" s="341">
        <f>ROUND(AK130/$AK$277,6)*100</f>
        <v>12.5076</v>
      </c>
      <c r="AS130" s="341"/>
      <c r="AT130" s="342" t="s">
        <v>143</v>
      </c>
      <c r="AU130" s="343"/>
      <c r="AV130" s="343"/>
      <c r="AW130" s="343"/>
      <c r="AX130" s="343"/>
      <c r="AY130" s="343"/>
      <c r="AZ130" s="343"/>
      <c r="BA130" s="343"/>
      <c r="BB130" s="343"/>
      <c r="BC130" s="343"/>
      <c r="BD130" s="343"/>
      <c r="BE130" s="343"/>
      <c r="BF130" s="343"/>
      <c r="BG130" s="343"/>
      <c r="BH130" s="343"/>
      <c r="BI130" s="343"/>
      <c r="BJ130" s="343"/>
      <c r="BK130" s="343"/>
      <c r="BL130" s="343"/>
      <c r="BM130" s="343"/>
      <c r="BN130" s="343"/>
      <c r="BO130" s="343"/>
      <c r="BP130" s="343"/>
      <c r="BQ130" s="343"/>
      <c r="BR130" s="344"/>
    </row>
    <row r="131" spans="1:70" s="48" customFormat="1" ht="11.1" customHeight="1" x14ac:dyDescent="0.2">
      <c r="A131" s="46"/>
      <c r="B131" s="328"/>
      <c r="C131" s="328"/>
      <c r="D131" s="327"/>
      <c r="E131" s="46"/>
      <c r="F131" s="49"/>
      <c r="G131" s="247" t="s">
        <v>49</v>
      </c>
      <c r="H131" s="247"/>
      <c r="I131" s="247"/>
      <c r="J131" s="247"/>
      <c r="K131" s="248" t="s">
        <v>144</v>
      </c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177" t="s">
        <v>133</v>
      </c>
      <c r="AA131" s="177"/>
      <c r="AB131" s="319">
        <v>17</v>
      </c>
      <c r="AC131" s="319"/>
      <c r="AD131" s="319"/>
      <c r="AE131" s="319"/>
      <c r="AF131" s="244">
        <v>628</v>
      </c>
      <c r="AG131" s="245"/>
      <c r="AH131" s="245"/>
      <c r="AI131" s="245"/>
      <c r="AJ131" s="246"/>
      <c r="AK131" s="330">
        <f>AB131*AF131</f>
        <v>10676</v>
      </c>
      <c r="AL131" s="330"/>
      <c r="AM131" s="330"/>
      <c r="AN131" s="330"/>
      <c r="AO131" s="330"/>
      <c r="AP131" s="330"/>
      <c r="AQ131" s="330"/>
      <c r="AR131" s="323">
        <f t="shared" ref="AR131:AR136" si="2">ROUND(AK131/$AK$130,6)*100</f>
        <v>44.924300000000002</v>
      </c>
      <c r="AS131" s="323"/>
      <c r="AT131" s="329" t="s">
        <v>666</v>
      </c>
      <c r="AU131" s="329"/>
      <c r="AV131" s="329"/>
      <c r="AW131" s="329"/>
      <c r="AX131" s="329"/>
      <c r="AY131" s="329"/>
      <c r="AZ131" s="329"/>
      <c r="BA131" s="329"/>
      <c r="BB131" s="329"/>
      <c r="BC131" s="329"/>
      <c r="BD131" s="329"/>
      <c r="BE131" s="329"/>
      <c r="BF131" s="329"/>
      <c r="BG131" s="329"/>
      <c r="BH131" s="329"/>
      <c r="BI131" s="329"/>
      <c r="BJ131" s="329"/>
      <c r="BK131" s="329"/>
      <c r="BL131" s="329"/>
      <c r="BM131" s="329"/>
      <c r="BN131" s="329"/>
      <c r="BO131" s="329"/>
      <c r="BP131" s="329"/>
      <c r="BQ131" s="329"/>
      <c r="BR131" s="329"/>
    </row>
    <row r="132" spans="1:70" s="48" customFormat="1" ht="11.1" customHeight="1" x14ac:dyDescent="0.2">
      <c r="A132" s="46"/>
      <c r="B132" s="327"/>
      <c r="C132" s="328"/>
      <c r="D132" s="327"/>
      <c r="E132" s="46"/>
      <c r="G132" s="247" t="s">
        <v>50</v>
      </c>
      <c r="H132" s="247"/>
      <c r="I132" s="247"/>
      <c r="J132" s="247"/>
      <c r="K132" s="248" t="s">
        <v>145</v>
      </c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177" t="s">
        <v>52</v>
      </c>
      <c r="AA132" s="177"/>
      <c r="AB132" s="319">
        <v>148.88</v>
      </c>
      <c r="AC132" s="319"/>
      <c r="AD132" s="319"/>
      <c r="AE132" s="319"/>
      <c r="AF132" s="244">
        <v>63</v>
      </c>
      <c r="AG132" s="245"/>
      <c r="AH132" s="245"/>
      <c r="AI132" s="245"/>
      <c r="AJ132" s="246"/>
      <c r="AK132" s="330">
        <f t="shared" ref="AK132:AK142" si="3">AB132*AF132</f>
        <v>9379.44</v>
      </c>
      <c r="AL132" s="330"/>
      <c r="AM132" s="330"/>
      <c r="AN132" s="330"/>
      <c r="AO132" s="330"/>
      <c r="AP132" s="330"/>
      <c r="AQ132" s="330"/>
      <c r="AR132" s="323">
        <f t="shared" si="2"/>
        <v>39.468399999999995</v>
      </c>
      <c r="AS132" s="323"/>
      <c r="AT132" s="329" t="s">
        <v>667</v>
      </c>
      <c r="AU132" s="329"/>
      <c r="AV132" s="329"/>
      <c r="AW132" s="329"/>
      <c r="AX132" s="329"/>
      <c r="AY132" s="329"/>
      <c r="AZ132" s="329"/>
      <c r="BA132" s="329"/>
      <c r="BB132" s="329"/>
      <c r="BC132" s="329"/>
      <c r="BD132" s="329"/>
      <c r="BE132" s="329"/>
      <c r="BF132" s="329"/>
      <c r="BG132" s="329"/>
      <c r="BH132" s="329"/>
      <c r="BI132" s="329"/>
      <c r="BJ132" s="329"/>
      <c r="BK132" s="329"/>
      <c r="BL132" s="329"/>
      <c r="BM132" s="329"/>
      <c r="BN132" s="329"/>
      <c r="BO132" s="329"/>
      <c r="BP132" s="329"/>
      <c r="BQ132" s="329"/>
      <c r="BR132" s="329"/>
    </row>
    <row r="133" spans="1:70" s="48" customFormat="1" ht="11.1" customHeight="1" x14ac:dyDescent="0.2">
      <c r="A133" s="46"/>
      <c r="B133" s="327"/>
      <c r="C133" s="328"/>
      <c r="D133" s="328"/>
      <c r="E133" s="46"/>
      <c r="G133" s="247" t="s">
        <v>390</v>
      </c>
      <c r="H133" s="247"/>
      <c r="I133" s="247"/>
      <c r="J133" s="247"/>
      <c r="K133" s="248" t="s">
        <v>146</v>
      </c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177" t="s">
        <v>129</v>
      </c>
      <c r="AA133" s="177"/>
      <c r="AB133" s="285">
        <v>1</v>
      </c>
      <c r="AC133" s="285"/>
      <c r="AD133" s="285"/>
      <c r="AE133" s="285"/>
      <c r="AF133" s="244">
        <v>2422</v>
      </c>
      <c r="AG133" s="245"/>
      <c r="AH133" s="245"/>
      <c r="AI133" s="245"/>
      <c r="AJ133" s="246"/>
      <c r="AK133" s="330">
        <f t="shared" si="3"/>
        <v>2422</v>
      </c>
      <c r="AL133" s="330"/>
      <c r="AM133" s="330"/>
      <c r="AN133" s="330"/>
      <c r="AO133" s="330"/>
      <c r="AP133" s="330"/>
      <c r="AQ133" s="330"/>
      <c r="AR133" s="323">
        <f t="shared" si="2"/>
        <v>10.191699999999999</v>
      </c>
      <c r="AS133" s="323"/>
      <c r="AT133" s="329" t="s">
        <v>668</v>
      </c>
      <c r="AU133" s="329"/>
      <c r="AV133" s="329"/>
      <c r="AW133" s="329"/>
      <c r="AX133" s="329"/>
      <c r="AY133" s="329"/>
      <c r="AZ133" s="329"/>
      <c r="BA133" s="329"/>
      <c r="BB133" s="329"/>
      <c r="BC133" s="329"/>
      <c r="BD133" s="329"/>
      <c r="BE133" s="329"/>
      <c r="BF133" s="329"/>
      <c r="BG133" s="329"/>
      <c r="BH133" s="329"/>
      <c r="BI133" s="329"/>
      <c r="BJ133" s="329"/>
      <c r="BK133" s="329"/>
      <c r="BL133" s="329"/>
      <c r="BM133" s="329"/>
      <c r="BN133" s="329"/>
      <c r="BO133" s="329"/>
      <c r="BP133" s="329"/>
      <c r="BQ133" s="329"/>
      <c r="BR133" s="329"/>
    </row>
    <row r="134" spans="1:70" s="48" customFormat="1" ht="11.1" customHeight="1" x14ac:dyDescent="0.2">
      <c r="A134" s="46"/>
      <c r="B134" s="327"/>
      <c r="C134" s="328"/>
      <c r="D134" s="328"/>
      <c r="E134" s="46"/>
      <c r="G134" s="247" t="s">
        <v>391</v>
      </c>
      <c r="H134" s="247"/>
      <c r="I134" s="247"/>
      <c r="J134" s="247"/>
      <c r="K134" s="248" t="s">
        <v>147</v>
      </c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177" t="s">
        <v>129</v>
      </c>
      <c r="AA134" s="177"/>
      <c r="AB134" s="285">
        <v>1</v>
      </c>
      <c r="AC134" s="285"/>
      <c r="AD134" s="285"/>
      <c r="AE134" s="285"/>
      <c r="AF134" s="244">
        <v>1287</v>
      </c>
      <c r="AG134" s="245"/>
      <c r="AH134" s="245"/>
      <c r="AI134" s="245"/>
      <c r="AJ134" s="246"/>
      <c r="AK134" s="330">
        <f t="shared" si="3"/>
        <v>1287</v>
      </c>
      <c r="AL134" s="330"/>
      <c r="AM134" s="330"/>
      <c r="AN134" s="330"/>
      <c r="AO134" s="330"/>
      <c r="AP134" s="330"/>
      <c r="AQ134" s="330"/>
      <c r="AR134" s="323">
        <f t="shared" si="2"/>
        <v>5.4156999999999993</v>
      </c>
      <c r="AS134" s="323"/>
      <c r="AT134" s="329" t="s">
        <v>669</v>
      </c>
      <c r="AU134" s="329"/>
      <c r="AV134" s="329"/>
      <c r="AW134" s="329"/>
      <c r="AX134" s="329"/>
      <c r="AY134" s="329"/>
      <c r="AZ134" s="329"/>
      <c r="BA134" s="329"/>
      <c r="BB134" s="329"/>
      <c r="BC134" s="329"/>
      <c r="BD134" s="329"/>
      <c r="BE134" s="329"/>
      <c r="BF134" s="329"/>
      <c r="BG134" s="329"/>
      <c r="BH134" s="329"/>
      <c r="BI134" s="329"/>
      <c r="BJ134" s="329"/>
      <c r="BK134" s="329"/>
      <c r="BL134" s="329"/>
      <c r="BM134" s="329"/>
      <c r="BN134" s="329"/>
      <c r="BO134" s="329"/>
      <c r="BP134" s="329"/>
      <c r="BQ134" s="329"/>
      <c r="BR134" s="329"/>
    </row>
    <row r="135" spans="1:70" s="48" customFormat="1" ht="11.1" hidden="1" customHeight="1" x14ac:dyDescent="0.2">
      <c r="A135" s="46"/>
      <c r="B135" s="30"/>
      <c r="C135" s="30"/>
      <c r="D135" s="30"/>
      <c r="E135" s="46"/>
      <c r="G135" s="247" t="s">
        <v>392</v>
      </c>
      <c r="H135" s="247"/>
      <c r="I135" s="247"/>
      <c r="J135" s="24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18"/>
      <c r="AA135" s="318"/>
      <c r="AB135" s="319"/>
      <c r="AC135" s="319"/>
      <c r="AD135" s="319"/>
      <c r="AE135" s="319"/>
      <c r="AF135" s="326"/>
      <c r="AG135" s="326"/>
      <c r="AH135" s="326"/>
      <c r="AI135" s="326"/>
      <c r="AJ135" s="326"/>
      <c r="AK135" s="330">
        <f t="shared" si="3"/>
        <v>0</v>
      </c>
      <c r="AL135" s="330"/>
      <c r="AM135" s="330"/>
      <c r="AN135" s="330"/>
      <c r="AO135" s="330"/>
      <c r="AP135" s="330"/>
      <c r="AQ135" s="330"/>
      <c r="AR135" s="323">
        <f t="shared" si="2"/>
        <v>0</v>
      </c>
      <c r="AS135" s="323"/>
      <c r="AT135" s="320"/>
      <c r="AU135" s="321"/>
      <c r="AV135" s="321"/>
      <c r="AW135" s="321"/>
      <c r="AX135" s="321"/>
      <c r="AY135" s="321"/>
      <c r="AZ135" s="321"/>
      <c r="BA135" s="321"/>
      <c r="BB135" s="321"/>
      <c r="BC135" s="321"/>
      <c r="BD135" s="321"/>
      <c r="BE135" s="321"/>
      <c r="BF135" s="321"/>
      <c r="BG135" s="321"/>
      <c r="BH135" s="321"/>
      <c r="BI135" s="321"/>
      <c r="BJ135" s="321"/>
      <c r="BK135" s="321"/>
      <c r="BL135" s="321"/>
      <c r="BM135" s="321"/>
      <c r="BN135" s="321"/>
      <c r="BO135" s="321"/>
      <c r="BP135" s="321"/>
      <c r="BQ135" s="321"/>
      <c r="BR135" s="322"/>
    </row>
    <row r="136" spans="1:70" s="48" customFormat="1" ht="11.1" hidden="1" customHeight="1" x14ac:dyDescent="0.2">
      <c r="A136" s="46"/>
      <c r="B136" s="30"/>
      <c r="C136" s="30"/>
      <c r="D136" s="30"/>
      <c r="E136" s="46"/>
      <c r="G136" s="247" t="s">
        <v>393</v>
      </c>
      <c r="H136" s="247"/>
      <c r="I136" s="247"/>
      <c r="J136" s="24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17"/>
      <c r="Z136" s="318"/>
      <c r="AA136" s="318"/>
      <c r="AB136" s="319"/>
      <c r="AC136" s="319"/>
      <c r="AD136" s="319"/>
      <c r="AE136" s="319"/>
      <c r="AF136" s="326"/>
      <c r="AG136" s="326"/>
      <c r="AH136" s="326"/>
      <c r="AI136" s="326"/>
      <c r="AJ136" s="326"/>
      <c r="AK136" s="330">
        <f t="shared" si="3"/>
        <v>0</v>
      </c>
      <c r="AL136" s="330"/>
      <c r="AM136" s="330"/>
      <c r="AN136" s="330"/>
      <c r="AO136" s="330"/>
      <c r="AP136" s="330"/>
      <c r="AQ136" s="330"/>
      <c r="AR136" s="323">
        <f t="shared" si="2"/>
        <v>0</v>
      </c>
      <c r="AS136" s="323"/>
      <c r="AT136" s="320"/>
      <c r="AU136" s="321"/>
      <c r="AV136" s="321"/>
      <c r="AW136" s="321"/>
      <c r="AX136" s="321"/>
      <c r="AY136" s="321"/>
      <c r="AZ136" s="321"/>
      <c r="BA136" s="321"/>
      <c r="BB136" s="321"/>
      <c r="BC136" s="321"/>
      <c r="BD136" s="321"/>
      <c r="BE136" s="321"/>
      <c r="BF136" s="321"/>
      <c r="BG136" s="321"/>
      <c r="BH136" s="321"/>
      <c r="BI136" s="321"/>
      <c r="BJ136" s="321"/>
      <c r="BK136" s="321"/>
      <c r="BL136" s="321"/>
      <c r="BM136" s="321"/>
      <c r="BN136" s="321"/>
      <c r="BO136" s="321"/>
      <c r="BP136" s="321"/>
      <c r="BQ136" s="321"/>
      <c r="BR136" s="322"/>
    </row>
    <row r="137" spans="1:70" s="48" customFormat="1" ht="21.95" customHeight="1" x14ac:dyDescent="0.2">
      <c r="A137" s="45"/>
      <c r="B137" s="135"/>
      <c r="C137" s="84">
        <f>C130+1</f>
        <v>21</v>
      </c>
      <c r="D137" s="30" t="s">
        <v>589</v>
      </c>
      <c r="E137" s="46" t="s">
        <v>299</v>
      </c>
      <c r="F137" s="47"/>
      <c r="G137" s="242" t="s">
        <v>61</v>
      </c>
      <c r="H137" s="242"/>
      <c r="I137" s="242"/>
      <c r="J137" s="242"/>
      <c r="K137" s="416" t="s">
        <v>148</v>
      </c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341">
        <f>MAX(0.000000001,SUM(AK138:AQ145))</f>
        <v>18486.939999999999</v>
      </c>
      <c r="AL137" s="341"/>
      <c r="AM137" s="341"/>
      <c r="AN137" s="341"/>
      <c r="AO137" s="341"/>
      <c r="AP137" s="341"/>
      <c r="AQ137" s="341"/>
      <c r="AR137" s="341">
        <f>ROUND(AK137/$AK$277,6)*100</f>
        <v>9.73</v>
      </c>
      <c r="AS137" s="341"/>
      <c r="AT137" s="342" t="s">
        <v>149</v>
      </c>
      <c r="AU137" s="343"/>
      <c r="AV137" s="343"/>
      <c r="AW137" s="343"/>
      <c r="AX137" s="343"/>
      <c r="AY137" s="343"/>
      <c r="AZ137" s="343"/>
      <c r="BA137" s="343"/>
      <c r="BB137" s="343"/>
      <c r="BC137" s="343"/>
      <c r="BD137" s="343"/>
      <c r="BE137" s="343"/>
      <c r="BF137" s="343"/>
      <c r="BG137" s="343"/>
      <c r="BH137" s="343"/>
      <c r="BI137" s="343"/>
      <c r="BJ137" s="343"/>
      <c r="BK137" s="343"/>
      <c r="BL137" s="343"/>
      <c r="BM137" s="343"/>
      <c r="BN137" s="343"/>
      <c r="BO137" s="343"/>
      <c r="BP137" s="343"/>
      <c r="BQ137" s="343"/>
      <c r="BR137" s="344"/>
    </row>
    <row r="138" spans="1:70" s="48" customFormat="1" ht="11.1" customHeight="1" x14ac:dyDescent="0.2">
      <c r="A138" s="46"/>
      <c r="B138" s="328"/>
      <c r="C138" s="328"/>
      <c r="D138" s="328"/>
      <c r="E138" s="46"/>
      <c r="G138" s="247" t="s">
        <v>62</v>
      </c>
      <c r="H138" s="247"/>
      <c r="I138" s="247"/>
      <c r="J138" s="247"/>
      <c r="K138" s="248" t="s">
        <v>150</v>
      </c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177" t="s">
        <v>52</v>
      </c>
      <c r="AA138" s="177"/>
      <c r="AB138" s="319">
        <v>332</v>
      </c>
      <c r="AC138" s="319"/>
      <c r="AD138" s="319"/>
      <c r="AE138" s="319"/>
      <c r="AF138" s="244">
        <v>52.5</v>
      </c>
      <c r="AG138" s="245"/>
      <c r="AH138" s="245"/>
      <c r="AI138" s="245"/>
      <c r="AJ138" s="246"/>
      <c r="AK138" s="330">
        <f t="shared" si="3"/>
        <v>17430</v>
      </c>
      <c r="AL138" s="330"/>
      <c r="AM138" s="330"/>
      <c r="AN138" s="330"/>
      <c r="AO138" s="330"/>
      <c r="AP138" s="330"/>
      <c r="AQ138" s="330"/>
      <c r="AR138" s="323">
        <f t="shared" ref="AR138:AR145" si="4">ROUND(AK138/$AK$137,6)*100</f>
        <v>94.282799999999995</v>
      </c>
      <c r="AS138" s="323"/>
      <c r="AT138" s="329" t="s">
        <v>670</v>
      </c>
      <c r="AU138" s="329"/>
      <c r="AV138" s="329"/>
      <c r="AW138" s="329"/>
      <c r="AX138" s="329"/>
      <c r="AY138" s="329"/>
      <c r="AZ138" s="329"/>
      <c r="BA138" s="329"/>
      <c r="BB138" s="329"/>
      <c r="BC138" s="329"/>
      <c r="BD138" s="329"/>
      <c r="BE138" s="329"/>
      <c r="BF138" s="329"/>
      <c r="BG138" s="329"/>
      <c r="BH138" s="329"/>
      <c r="BI138" s="329"/>
      <c r="BJ138" s="329"/>
      <c r="BK138" s="329"/>
      <c r="BL138" s="329"/>
      <c r="BM138" s="329"/>
      <c r="BN138" s="329"/>
      <c r="BO138" s="329"/>
      <c r="BP138" s="329"/>
      <c r="BQ138" s="329"/>
      <c r="BR138" s="329"/>
    </row>
    <row r="139" spans="1:70" s="48" customFormat="1" ht="11.1" hidden="1" customHeight="1" x14ac:dyDescent="0.2">
      <c r="A139" s="46"/>
      <c r="B139" s="327"/>
      <c r="C139" s="327"/>
      <c r="D139" s="328"/>
      <c r="E139" s="46"/>
      <c r="G139" s="247" t="s">
        <v>63</v>
      </c>
      <c r="H139" s="247"/>
      <c r="I139" s="247"/>
      <c r="J139" s="247"/>
      <c r="K139" s="248" t="s">
        <v>151</v>
      </c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177" t="s">
        <v>52</v>
      </c>
      <c r="AA139" s="177"/>
      <c r="AB139" s="319"/>
      <c r="AC139" s="319"/>
      <c r="AD139" s="319"/>
      <c r="AE139" s="319"/>
      <c r="AF139" s="244"/>
      <c r="AG139" s="245"/>
      <c r="AH139" s="245"/>
      <c r="AI139" s="245"/>
      <c r="AJ139" s="246"/>
      <c r="AK139" s="330">
        <f t="shared" si="3"/>
        <v>0</v>
      </c>
      <c r="AL139" s="330"/>
      <c r="AM139" s="330"/>
      <c r="AN139" s="330"/>
      <c r="AO139" s="330"/>
      <c r="AP139" s="330"/>
      <c r="AQ139" s="330"/>
      <c r="AR139" s="323">
        <f t="shared" si="4"/>
        <v>0</v>
      </c>
      <c r="AS139" s="323"/>
      <c r="AT139" s="329"/>
      <c r="AU139" s="329"/>
      <c r="AV139" s="329"/>
      <c r="AW139" s="329"/>
      <c r="AX139" s="329"/>
      <c r="AY139" s="329"/>
      <c r="AZ139" s="329"/>
      <c r="BA139" s="329"/>
      <c r="BB139" s="329"/>
      <c r="BC139" s="329"/>
      <c r="BD139" s="329"/>
      <c r="BE139" s="329"/>
      <c r="BF139" s="329"/>
      <c r="BG139" s="329"/>
      <c r="BH139" s="329"/>
      <c r="BI139" s="329"/>
      <c r="BJ139" s="329"/>
      <c r="BK139" s="329"/>
      <c r="BL139" s="329"/>
      <c r="BM139" s="329"/>
      <c r="BN139" s="329"/>
      <c r="BO139" s="329"/>
      <c r="BP139" s="329"/>
      <c r="BQ139" s="329"/>
      <c r="BR139" s="329"/>
    </row>
    <row r="140" spans="1:70" s="48" customFormat="1" ht="11.1" hidden="1" customHeight="1" x14ac:dyDescent="0.2">
      <c r="A140" s="46"/>
      <c r="B140" s="327"/>
      <c r="C140" s="327"/>
      <c r="D140" s="328"/>
      <c r="E140" s="46"/>
      <c r="G140" s="247" t="s">
        <v>64</v>
      </c>
      <c r="H140" s="247"/>
      <c r="I140" s="247"/>
      <c r="J140" s="247"/>
      <c r="K140" s="248" t="s">
        <v>152</v>
      </c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177" t="s">
        <v>52</v>
      </c>
      <c r="AA140" s="177"/>
      <c r="AB140" s="319"/>
      <c r="AC140" s="319"/>
      <c r="AD140" s="319"/>
      <c r="AE140" s="319"/>
      <c r="AF140" s="244"/>
      <c r="AG140" s="245"/>
      <c r="AH140" s="245"/>
      <c r="AI140" s="245"/>
      <c r="AJ140" s="246"/>
      <c r="AK140" s="330">
        <f t="shared" si="3"/>
        <v>0</v>
      </c>
      <c r="AL140" s="330"/>
      <c r="AM140" s="330"/>
      <c r="AN140" s="330"/>
      <c r="AO140" s="330"/>
      <c r="AP140" s="330"/>
      <c r="AQ140" s="330"/>
      <c r="AR140" s="323">
        <f t="shared" si="4"/>
        <v>0</v>
      </c>
      <c r="AS140" s="323"/>
      <c r="AT140" s="329"/>
      <c r="AU140" s="329"/>
      <c r="AV140" s="329"/>
      <c r="AW140" s="329"/>
      <c r="AX140" s="329"/>
      <c r="AY140" s="329"/>
      <c r="AZ140" s="329"/>
      <c r="BA140" s="329"/>
      <c r="BB140" s="329"/>
      <c r="BC140" s="329"/>
      <c r="BD140" s="329"/>
      <c r="BE140" s="329"/>
      <c r="BF140" s="329"/>
      <c r="BG140" s="329"/>
      <c r="BH140" s="329"/>
      <c r="BI140" s="329"/>
      <c r="BJ140" s="329"/>
      <c r="BK140" s="329"/>
      <c r="BL140" s="329"/>
      <c r="BM140" s="329"/>
      <c r="BN140" s="329"/>
      <c r="BO140" s="329"/>
      <c r="BP140" s="329"/>
      <c r="BQ140" s="329"/>
      <c r="BR140" s="329"/>
    </row>
    <row r="141" spans="1:70" s="48" customFormat="1" ht="11.1" hidden="1" customHeight="1" x14ac:dyDescent="0.2">
      <c r="A141" s="46"/>
      <c r="B141" s="327"/>
      <c r="C141" s="327"/>
      <c r="D141" s="328"/>
      <c r="E141" s="46"/>
      <c r="G141" s="247" t="s">
        <v>66</v>
      </c>
      <c r="H141" s="247"/>
      <c r="I141" s="247"/>
      <c r="J141" s="247"/>
      <c r="K141" s="248" t="s">
        <v>153</v>
      </c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177" t="s">
        <v>52</v>
      </c>
      <c r="AA141" s="177"/>
      <c r="AB141" s="319"/>
      <c r="AC141" s="319"/>
      <c r="AD141" s="319"/>
      <c r="AE141" s="319"/>
      <c r="AF141" s="244"/>
      <c r="AG141" s="245"/>
      <c r="AH141" s="245"/>
      <c r="AI141" s="245"/>
      <c r="AJ141" s="246"/>
      <c r="AK141" s="330">
        <f t="shared" si="3"/>
        <v>0</v>
      </c>
      <c r="AL141" s="330"/>
      <c r="AM141" s="330"/>
      <c r="AN141" s="330"/>
      <c r="AO141" s="330"/>
      <c r="AP141" s="330"/>
      <c r="AQ141" s="330"/>
      <c r="AR141" s="323">
        <f t="shared" si="4"/>
        <v>0</v>
      </c>
      <c r="AS141" s="323"/>
      <c r="AT141" s="329"/>
      <c r="AU141" s="329"/>
      <c r="AV141" s="329"/>
      <c r="AW141" s="329"/>
      <c r="AX141" s="329"/>
      <c r="AY141" s="329"/>
      <c r="AZ141" s="329"/>
      <c r="BA141" s="329"/>
      <c r="BB141" s="329"/>
      <c r="BC141" s="329"/>
      <c r="BD141" s="329"/>
      <c r="BE141" s="329"/>
      <c r="BF141" s="329"/>
      <c r="BG141" s="329"/>
      <c r="BH141" s="329"/>
      <c r="BI141" s="329"/>
      <c r="BJ141" s="329"/>
      <c r="BK141" s="329"/>
      <c r="BL141" s="329"/>
      <c r="BM141" s="329"/>
      <c r="BN141" s="329"/>
      <c r="BO141" s="329"/>
      <c r="BP141" s="329"/>
      <c r="BQ141" s="329"/>
      <c r="BR141" s="329"/>
    </row>
    <row r="142" spans="1:70" s="48" customFormat="1" ht="11.1" customHeight="1" x14ac:dyDescent="0.2">
      <c r="A142" s="46"/>
      <c r="B142" s="327"/>
      <c r="C142" s="327"/>
      <c r="D142" s="328"/>
      <c r="E142" s="46"/>
      <c r="G142" s="247" t="s">
        <v>67</v>
      </c>
      <c r="H142" s="247"/>
      <c r="I142" s="247"/>
      <c r="J142" s="247"/>
      <c r="K142" s="248" t="s">
        <v>154</v>
      </c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177" t="s">
        <v>155</v>
      </c>
      <c r="AA142" s="177"/>
      <c r="AB142" s="319">
        <v>43</v>
      </c>
      <c r="AC142" s="319"/>
      <c r="AD142" s="319"/>
      <c r="AE142" s="319"/>
      <c r="AF142" s="244">
        <v>24.58</v>
      </c>
      <c r="AG142" s="245"/>
      <c r="AH142" s="245"/>
      <c r="AI142" s="245"/>
      <c r="AJ142" s="246"/>
      <c r="AK142" s="330">
        <f t="shared" si="3"/>
        <v>1056.9399999999998</v>
      </c>
      <c r="AL142" s="330"/>
      <c r="AM142" s="330"/>
      <c r="AN142" s="330"/>
      <c r="AO142" s="330"/>
      <c r="AP142" s="330"/>
      <c r="AQ142" s="330"/>
      <c r="AR142" s="323">
        <f t="shared" si="4"/>
        <v>5.7172000000000001</v>
      </c>
      <c r="AS142" s="323"/>
      <c r="AT142" s="329" t="s">
        <v>671</v>
      </c>
      <c r="AU142" s="329"/>
      <c r="AV142" s="329"/>
      <c r="AW142" s="329"/>
      <c r="AX142" s="329"/>
      <c r="AY142" s="329"/>
      <c r="AZ142" s="329"/>
      <c r="BA142" s="329"/>
      <c r="BB142" s="329"/>
      <c r="BC142" s="329"/>
      <c r="BD142" s="329"/>
      <c r="BE142" s="329"/>
      <c r="BF142" s="329"/>
      <c r="BG142" s="329"/>
      <c r="BH142" s="329"/>
      <c r="BI142" s="329"/>
      <c r="BJ142" s="329"/>
      <c r="BK142" s="329"/>
      <c r="BL142" s="329"/>
      <c r="BM142" s="329"/>
      <c r="BN142" s="329"/>
      <c r="BO142" s="329"/>
      <c r="BP142" s="329"/>
      <c r="BQ142" s="329"/>
      <c r="BR142" s="329"/>
    </row>
    <row r="143" spans="1:70" s="48" customFormat="1" ht="11.1" hidden="1" customHeight="1" x14ac:dyDescent="0.2">
      <c r="A143" s="46"/>
      <c r="B143" s="30"/>
      <c r="C143" s="30"/>
      <c r="D143" s="30"/>
      <c r="E143" s="46"/>
      <c r="G143" s="247" t="s">
        <v>338</v>
      </c>
      <c r="H143" s="247"/>
      <c r="I143" s="247"/>
      <c r="J143" s="247"/>
      <c r="K143" s="317"/>
      <c r="L143" s="317"/>
      <c r="M143" s="317"/>
      <c r="N143" s="317"/>
      <c r="O143" s="317"/>
      <c r="P143" s="317"/>
      <c r="Q143" s="317"/>
      <c r="R143" s="317"/>
      <c r="S143" s="317"/>
      <c r="T143" s="317"/>
      <c r="U143" s="317"/>
      <c r="V143" s="317"/>
      <c r="W143" s="317"/>
      <c r="X143" s="317"/>
      <c r="Y143" s="317"/>
      <c r="Z143" s="318"/>
      <c r="AA143" s="318"/>
      <c r="AB143" s="319"/>
      <c r="AC143" s="319"/>
      <c r="AD143" s="319"/>
      <c r="AE143" s="319"/>
      <c r="AF143" s="319"/>
      <c r="AG143" s="319"/>
      <c r="AH143" s="319"/>
      <c r="AI143" s="319"/>
      <c r="AJ143" s="319"/>
      <c r="AK143" s="330">
        <f>AB143*AF143</f>
        <v>0</v>
      </c>
      <c r="AL143" s="330"/>
      <c r="AM143" s="330"/>
      <c r="AN143" s="330"/>
      <c r="AO143" s="330"/>
      <c r="AP143" s="330"/>
      <c r="AQ143" s="330"/>
      <c r="AR143" s="323">
        <f t="shared" si="4"/>
        <v>0</v>
      </c>
      <c r="AS143" s="323"/>
      <c r="AT143" s="329"/>
      <c r="AU143" s="329"/>
      <c r="AV143" s="329"/>
      <c r="AW143" s="329"/>
      <c r="AX143" s="329"/>
      <c r="AY143" s="329"/>
      <c r="AZ143" s="329"/>
      <c r="BA143" s="329"/>
      <c r="BB143" s="329"/>
      <c r="BC143" s="329"/>
      <c r="BD143" s="329"/>
      <c r="BE143" s="329"/>
      <c r="BF143" s="329"/>
      <c r="BG143" s="329"/>
      <c r="BH143" s="329"/>
      <c r="BI143" s="329"/>
      <c r="BJ143" s="329"/>
      <c r="BK143" s="329"/>
      <c r="BL143" s="329"/>
      <c r="BM143" s="329"/>
      <c r="BN143" s="329"/>
      <c r="BO143" s="329"/>
      <c r="BP143" s="329"/>
      <c r="BQ143" s="329"/>
      <c r="BR143" s="329"/>
    </row>
    <row r="144" spans="1:70" s="48" customFormat="1" ht="11.1" hidden="1" customHeight="1" x14ac:dyDescent="0.2">
      <c r="A144" s="46"/>
      <c r="B144" s="30"/>
      <c r="C144" s="30"/>
      <c r="D144" s="30"/>
      <c r="E144" s="46"/>
      <c r="G144" s="247" t="s">
        <v>394</v>
      </c>
      <c r="H144" s="247"/>
      <c r="I144" s="247"/>
      <c r="J144" s="247"/>
      <c r="K144" s="317"/>
      <c r="L144" s="317"/>
      <c r="M144" s="317"/>
      <c r="N144" s="317"/>
      <c r="O144" s="317"/>
      <c r="P144" s="317"/>
      <c r="Q144" s="317"/>
      <c r="R144" s="317"/>
      <c r="S144" s="317"/>
      <c r="T144" s="317"/>
      <c r="U144" s="317"/>
      <c r="V144" s="317"/>
      <c r="W144" s="317"/>
      <c r="X144" s="317"/>
      <c r="Y144" s="317"/>
      <c r="Z144" s="318"/>
      <c r="AA144" s="318"/>
      <c r="AB144" s="319"/>
      <c r="AC144" s="319"/>
      <c r="AD144" s="319"/>
      <c r="AE144" s="319"/>
      <c r="AF144" s="319"/>
      <c r="AG144" s="319"/>
      <c r="AH144" s="319"/>
      <c r="AI144" s="319"/>
      <c r="AJ144" s="319"/>
      <c r="AK144" s="330">
        <f>AB144*AF144</f>
        <v>0</v>
      </c>
      <c r="AL144" s="330"/>
      <c r="AM144" s="330"/>
      <c r="AN144" s="330"/>
      <c r="AO144" s="330"/>
      <c r="AP144" s="330"/>
      <c r="AQ144" s="330"/>
      <c r="AR144" s="323">
        <f t="shared" si="4"/>
        <v>0</v>
      </c>
      <c r="AS144" s="323"/>
      <c r="AT144" s="320"/>
      <c r="AU144" s="321"/>
      <c r="AV144" s="321"/>
      <c r="AW144" s="321"/>
      <c r="AX144" s="321"/>
      <c r="AY144" s="321"/>
      <c r="AZ144" s="321"/>
      <c r="BA144" s="321"/>
      <c r="BB144" s="321"/>
      <c r="BC144" s="321"/>
      <c r="BD144" s="321"/>
      <c r="BE144" s="321"/>
      <c r="BF144" s="321"/>
      <c r="BG144" s="321"/>
      <c r="BH144" s="321"/>
      <c r="BI144" s="321"/>
      <c r="BJ144" s="321"/>
      <c r="BK144" s="321"/>
      <c r="BL144" s="321"/>
      <c r="BM144" s="321"/>
      <c r="BN144" s="321"/>
      <c r="BO144" s="321"/>
      <c r="BP144" s="321"/>
      <c r="BQ144" s="321"/>
      <c r="BR144" s="322"/>
    </row>
    <row r="145" spans="1:70" s="48" customFormat="1" ht="11.1" hidden="1" customHeight="1" x14ac:dyDescent="0.2">
      <c r="A145" s="46"/>
      <c r="B145" s="30"/>
      <c r="C145" s="30"/>
      <c r="D145" s="30"/>
      <c r="E145" s="46"/>
      <c r="G145" s="247" t="s">
        <v>395</v>
      </c>
      <c r="H145" s="247"/>
      <c r="I145" s="247"/>
      <c r="J145" s="247"/>
      <c r="K145" s="317"/>
      <c r="L145" s="317"/>
      <c r="M145" s="317"/>
      <c r="N145" s="317"/>
      <c r="O145" s="317"/>
      <c r="P145" s="317"/>
      <c r="Q145" s="317"/>
      <c r="R145" s="317"/>
      <c r="S145" s="317"/>
      <c r="T145" s="317"/>
      <c r="U145" s="317"/>
      <c r="V145" s="317"/>
      <c r="W145" s="317"/>
      <c r="X145" s="317"/>
      <c r="Y145" s="317"/>
      <c r="Z145" s="318"/>
      <c r="AA145" s="318"/>
      <c r="AB145" s="319"/>
      <c r="AC145" s="319"/>
      <c r="AD145" s="319"/>
      <c r="AE145" s="319"/>
      <c r="AF145" s="326"/>
      <c r="AG145" s="326"/>
      <c r="AH145" s="326"/>
      <c r="AI145" s="326"/>
      <c r="AJ145" s="326"/>
      <c r="AK145" s="330">
        <f>AB145*AF145</f>
        <v>0</v>
      </c>
      <c r="AL145" s="330"/>
      <c r="AM145" s="330"/>
      <c r="AN145" s="330"/>
      <c r="AO145" s="330"/>
      <c r="AP145" s="330"/>
      <c r="AQ145" s="330"/>
      <c r="AR145" s="323">
        <f t="shared" si="4"/>
        <v>0</v>
      </c>
      <c r="AS145" s="323"/>
      <c r="AT145" s="320"/>
      <c r="AU145" s="321"/>
      <c r="AV145" s="321"/>
      <c r="AW145" s="321"/>
      <c r="AX145" s="321"/>
      <c r="AY145" s="321"/>
      <c r="AZ145" s="321"/>
      <c r="BA145" s="321"/>
      <c r="BB145" s="321"/>
      <c r="BC145" s="321"/>
      <c r="BD145" s="321"/>
      <c r="BE145" s="321"/>
      <c r="BF145" s="321"/>
      <c r="BG145" s="321"/>
      <c r="BH145" s="321"/>
      <c r="BI145" s="321"/>
      <c r="BJ145" s="321"/>
      <c r="BK145" s="321"/>
      <c r="BL145" s="321"/>
      <c r="BM145" s="321"/>
      <c r="BN145" s="321"/>
      <c r="BO145" s="321"/>
      <c r="BP145" s="321"/>
      <c r="BQ145" s="321"/>
      <c r="BR145" s="322"/>
    </row>
    <row r="146" spans="1:70" s="48" customFormat="1" ht="11.1" customHeight="1" x14ac:dyDescent="0.2">
      <c r="A146" s="45"/>
      <c r="B146" s="135"/>
      <c r="C146" s="84">
        <f>C137+1</f>
        <v>22</v>
      </c>
      <c r="D146" s="30" t="s">
        <v>589</v>
      </c>
      <c r="E146" s="46" t="s">
        <v>299</v>
      </c>
      <c r="F146" s="49"/>
      <c r="G146" s="242" t="s">
        <v>339</v>
      </c>
      <c r="H146" s="242"/>
      <c r="I146" s="242"/>
      <c r="J146" s="242"/>
      <c r="K146" s="324" t="s">
        <v>156</v>
      </c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25"/>
      <c r="AB146" s="325"/>
      <c r="AC146" s="325"/>
      <c r="AD146" s="325"/>
      <c r="AE146" s="325"/>
      <c r="AF146" s="325"/>
      <c r="AG146" s="325"/>
      <c r="AH146" s="325"/>
      <c r="AI146" s="325"/>
      <c r="AJ146" s="325"/>
      <c r="AK146" s="341">
        <f>MAX(0.000000001,SUM(AK147:AQ155))</f>
        <v>15398.267399999999</v>
      </c>
      <c r="AL146" s="341"/>
      <c r="AM146" s="341"/>
      <c r="AN146" s="341"/>
      <c r="AO146" s="341"/>
      <c r="AP146" s="341"/>
      <c r="AQ146" s="341"/>
      <c r="AR146" s="341">
        <f>ROUND(AK146/$AK$277,6)*100</f>
        <v>8.1044</v>
      </c>
      <c r="AS146" s="341"/>
      <c r="AT146" s="342" t="s">
        <v>157</v>
      </c>
      <c r="AU146" s="343"/>
      <c r="AV146" s="343"/>
      <c r="AW146" s="343"/>
      <c r="AX146" s="343"/>
      <c r="AY146" s="343"/>
      <c r="AZ146" s="343"/>
      <c r="BA146" s="343"/>
      <c r="BB146" s="343"/>
      <c r="BC146" s="343"/>
      <c r="BD146" s="343"/>
      <c r="BE146" s="343"/>
      <c r="BF146" s="343"/>
      <c r="BG146" s="343"/>
      <c r="BH146" s="343"/>
      <c r="BI146" s="343"/>
      <c r="BJ146" s="343"/>
      <c r="BK146" s="343"/>
      <c r="BL146" s="343"/>
      <c r="BM146" s="343"/>
      <c r="BN146" s="343"/>
      <c r="BO146" s="343"/>
      <c r="BP146" s="343"/>
      <c r="BQ146" s="343"/>
      <c r="BR146" s="344"/>
    </row>
    <row r="147" spans="1:70" s="48" customFormat="1" ht="11.1" customHeight="1" x14ac:dyDescent="0.2">
      <c r="A147" s="46"/>
      <c r="B147" s="327"/>
      <c r="C147" s="328"/>
      <c r="D147" s="328"/>
      <c r="E147" s="46"/>
      <c r="G147" s="247" t="s">
        <v>340</v>
      </c>
      <c r="H147" s="247"/>
      <c r="I147" s="247"/>
      <c r="J147" s="247"/>
      <c r="K147" s="248" t="s">
        <v>158</v>
      </c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177" t="s">
        <v>159</v>
      </c>
      <c r="AA147" s="177"/>
      <c r="AB147" s="319">
        <v>2</v>
      </c>
      <c r="AC147" s="319"/>
      <c r="AD147" s="319"/>
      <c r="AE147" s="319"/>
      <c r="AF147" s="244">
        <v>568</v>
      </c>
      <c r="AG147" s="245"/>
      <c r="AH147" s="245"/>
      <c r="AI147" s="245"/>
      <c r="AJ147" s="246"/>
      <c r="AK147" s="330">
        <f t="shared" ref="AK147:AK154" si="5">AB147*AF147</f>
        <v>1136</v>
      </c>
      <c r="AL147" s="330"/>
      <c r="AM147" s="330"/>
      <c r="AN147" s="330"/>
      <c r="AO147" s="330"/>
      <c r="AP147" s="330"/>
      <c r="AQ147" s="330"/>
      <c r="AR147" s="323">
        <f t="shared" ref="AR147:AR155" si="6">ROUND(AK147/$AK$146,6)*100</f>
        <v>7.3774999999999995</v>
      </c>
      <c r="AS147" s="323"/>
      <c r="AT147" s="329" t="s">
        <v>672</v>
      </c>
      <c r="AU147" s="329"/>
      <c r="AV147" s="329"/>
      <c r="AW147" s="329"/>
      <c r="AX147" s="329"/>
      <c r="AY147" s="329"/>
      <c r="AZ147" s="329"/>
      <c r="BA147" s="329"/>
      <c r="BB147" s="329"/>
      <c r="BC147" s="329"/>
      <c r="BD147" s="329"/>
      <c r="BE147" s="329"/>
      <c r="BF147" s="329"/>
      <c r="BG147" s="329"/>
      <c r="BH147" s="329"/>
      <c r="BI147" s="329"/>
      <c r="BJ147" s="329"/>
      <c r="BK147" s="329"/>
      <c r="BL147" s="329"/>
      <c r="BM147" s="329"/>
      <c r="BN147" s="329"/>
      <c r="BO147" s="329"/>
      <c r="BP147" s="329"/>
      <c r="BQ147" s="329"/>
      <c r="BR147" s="329"/>
    </row>
    <row r="148" spans="1:70" s="48" customFormat="1" ht="11.1" customHeight="1" x14ac:dyDescent="0.2">
      <c r="A148" s="46"/>
      <c r="B148" s="327"/>
      <c r="C148" s="327"/>
      <c r="D148" s="328"/>
      <c r="E148" s="46"/>
      <c r="G148" s="247" t="s">
        <v>341</v>
      </c>
      <c r="H148" s="247"/>
      <c r="I148" s="247"/>
      <c r="J148" s="247"/>
      <c r="K148" s="248" t="s">
        <v>160</v>
      </c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177" t="s">
        <v>159</v>
      </c>
      <c r="AA148" s="177"/>
      <c r="AB148" s="319">
        <v>5</v>
      </c>
      <c r="AC148" s="319"/>
      <c r="AD148" s="319"/>
      <c r="AE148" s="319"/>
      <c r="AF148" s="244">
        <v>450</v>
      </c>
      <c r="AG148" s="245"/>
      <c r="AH148" s="245"/>
      <c r="AI148" s="245"/>
      <c r="AJ148" s="246"/>
      <c r="AK148" s="330">
        <f t="shared" si="5"/>
        <v>2250</v>
      </c>
      <c r="AL148" s="330"/>
      <c r="AM148" s="330"/>
      <c r="AN148" s="330"/>
      <c r="AO148" s="330"/>
      <c r="AP148" s="330"/>
      <c r="AQ148" s="330"/>
      <c r="AR148" s="323">
        <f t="shared" si="6"/>
        <v>14.612</v>
      </c>
      <c r="AS148" s="323"/>
      <c r="AT148" s="329" t="s">
        <v>673</v>
      </c>
      <c r="AU148" s="329"/>
      <c r="AV148" s="329"/>
      <c r="AW148" s="329"/>
      <c r="AX148" s="329"/>
      <c r="AY148" s="329"/>
      <c r="AZ148" s="329"/>
      <c r="BA148" s="329"/>
      <c r="BB148" s="329"/>
      <c r="BC148" s="329"/>
      <c r="BD148" s="329"/>
      <c r="BE148" s="329"/>
      <c r="BF148" s="329"/>
      <c r="BG148" s="329"/>
      <c r="BH148" s="329"/>
      <c r="BI148" s="329"/>
      <c r="BJ148" s="329"/>
      <c r="BK148" s="329"/>
      <c r="BL148" s="329"/>
      <c r="BM148" s="329"/>
      <c r="BN148" s="329"/>
      <c r="BO148" s="329"/>
      <c r="BP148" s="329"/>
      <c r="BQ148" s="329"/>
      <c r="BR148" s="329"/>
    </row>
    <row r="149" spans="1:70" s="48" customFormat="1" ht="11.1" customHeight="1" x14ac:dyDescent="0.2">
      <c r="A149" s="46"/>
      <c r="B149" s="327"/>
      <c r="C149" s="327"/>
      <c r="D149" s="328"/>
      <c r="E149" s="46"/>
      <c r="G149" s="247" t="s">
        <v>342</v>
      </c>
      <c r="H149" s="247"/>
      <c r="I149" s="247"/>
      <c r="J149" s="247"/>
      <c r="K149" s="248" t="s">
        <v>161</v>
      </c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177" t="s">
        <v>52</v>
      </c>
      <c r="AA149" s="177"/>
      <c r="AB149" s="319">
        <v>6</v>
      </c>
      <c r="AC149" s="319"/>
      <c r="AD149" s="319"/>
      <c r="AE149" s="319"/>
      <c r="AF149" s="244">
        <v>621.11</v>
      </c>
      <c r="AG149" s="245"/>
      <c r="AH149" s="245"/>
      <c r="AI149" s="245"/>
      <c r="AJ149" s="246"/>
      <c r="AK149" s="330">
        <f t="shared" si="5"/>
        <v>3726.66</v>
      </c>
      <c r="AL149" s="330"/>
      <c r="AM149" s="330"/>
      <c r="AN149" s="330"/>
      <c r="AO149" s="330"/>
      <c r="AP149" s="330"/>
      <c r="AQ149" s="330"/>
      <c r="AR149" s="323">
        <f t="shared" si="6"/>
        <v>24.201800000000002</v>
      </c>
      <c r="AS149" s="323"/>
      <c r="AT149" s="329" t="s">
        <v>674</v>
      </c>
      <c r="AU149" s="329"/>
      <c r="AV149" s="329"/>
      <c r="AW149" s="329"/>
      <c r="AX149" s="329"/>
      <c r="AY149" s="329"/>
      <c r="AZ149" s="329"/>
      <c r="BA149" s="329"/>
      <c r="BB149" s="329"/>
      <c r="BC149" s="329"/>
      <c r="BD149" s="329"/>
      <c r="BE149" s="329"/>
      <c r="BF149" s="329"/>
      <c r="BG149" s="329"/>
      <c r="BH149" s="329"/>
      <c r="BI149" s="329"/>
      <c r="BJ149" s="329"/>
      <c r="BK149" s="329"/>
      <c r="BL149" s="329"/>
      <c r="BM149" s="329"/>
      <c r="BN149" s="329"/>
      <c r="BO149" s="329"/>
      <c r="BP149" s="329"/>
      <c r="BQ149" s="329"/>
      <c r="BR149" s="329"/>
    </row>
    <row r="150" spans="1:70" s="48" customFormat="1" ht="11.1" customHeight="1" x14ac:dyDescent="0.2">
      <c r="A150" s="46"/>
      <c r="B150" s="327"/>
      <c r="C150" s="327"/>
      <c r="D150" s="328"/>
      <c r="E150" s="46"/>
      <c r="G150" s="247" t="s">
        <v>344</v>
      </c>
      <c r="H150" s="247"/>
      <c r="I150" s="247"/>
      <c r="J150" s="247"/>
      <c r="K150" s="248" t="s">
        <v>162</v>
      </c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177" t="s">
        <v>52</v>
      </c>
      <c r="AA150" s="177"/>
      <c r="AB150" s="319">
        <v>2</v>
      </c>
      <c r="AC150" s="319"/>
      <c r="AD150" s="319"/>
      <c r="AE150" s="319"/>
      <c r="AF150" s="244">
        <v>621.11</v>
      </c>
      <c r="AG150" s="245"/>
      <c r="AH150" s="245"/>
      <c r="AI150" s="245"/>
      <c r="AJ150" s="246"/>
      <c r="AK150" s="330">
        <f t="shared" si="5"/>
        <v>1242.22</v>
      </c>
      <c r="AL150" s="330"/>
      <c r="AM150" s="330"/>
      <c r="AN150" s="330"/>
      <c r="AO150" s="330"/>
      <c r="AP150" s="330"/>
      <c r="AQ150" s="330"/>
      <c r="AR150" s="323">
        <f t="shared" si="6"/>
        <v>8.0672999999999995</v>
      </c>
      <c r="AS150" s="323"/>
      <c r="AT150" s="329" t="s">
        <v>675</v>
      </c>
      <c r="AU150" s="329"/>
      <c r="AV150" s="329"/>
      <c r="AW150" s="329"/>
      <c r="AX150" s="329"/>
      <c r="AY150" s="329"/>
      <c r="AZ150" s="329"/>
      <c r="BA150" s="329"/>
      <c r="BB150" s="329"/>
      <c r="BC150" s="329"/>
      <c r="BD150" s="329"/>
      <c r="BE150" s="329"/>
      <c r="BF150" s="329"/>
      <c r="BG150" s="329"/>
      <c r="BH150" s="329"/>
      <c r="BI150" s="329"/>
      <c r="BJ150" s="329"/>
      <c r="BK150" s="329"/>
      <c r="BL150" s="329"/>
      <c r="BM150" s="329"/>
      <c r="BN150" s="329"/>
      <c r="BO150" s="329"/>
      <c r="BP150" s="329"/>
      <c r="BQ150" s="329"/>
      <c r="BR150" s="329"/>
    </row>
    <row r="151" spans="1:70" s="48" customFormat="1" ht="11.1" customHeight="1" x14ac:dyDescent="0.2">
      <c r="A151" s="46"/>
      <c r="B151" s="30"/>
      <c r="C151" s="136"/>
      <c r="D151" s="30"/>
      <c r="E151" s="46"/>
      <c r="G151" s="247" t="s">
        <v>345</v>
      </c>
      <c r="H151" s="247"/>
      <c r="I151" s="247"/>
      <c r="J151" s="247"/>
      <c r="K151" s="317" t="s">
        <v>651</v>
      </c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317"/>
      <c r="Z151" s="318" t="s">
        <v>52</v>
      </c>
      <c r="AA151" s="318"/>
      <c r="AB151" s="319">
        <v>11.34</v>
      </c>
      <c r="AC151" s="319"/>
      <c r="AD151" s="319"/>
      <c r="AE151" s="319"/>
      <c r="AF151" s="326">
        <v>621.11</v>
      </c>
      <c r="AG151" s="326"/>
      <c r="AH151" s="326"/>
      <c r="AI151" s="326"/>
      <c r="AJ151" s="326"/>
      <c r="AK151" s="330">
        <f t="shared" si="5"/>
        <v>7043.3873999999996</v>
      </c>
      <c r="AL151" s="330"/>
      <c r="AM151" s="330"/>
      <c r="AN151" s="330"/>
      <c r="AO151" s="330"/>
      <c r="AP151" s="330"/>
      <c r="AQ151" s="330"/>
      <c r="AR151" s="323">
        <f t="shared" si="6"/>
        <v>45.741399999999999</v>
      </c>
      <c r="AS151" s="323"/>
      <c r="AT151" s="329" t="s">
        <v>676</v>
      </c>
      <c r="AU151" s="329"/>
      <c r="AV151" s="329"/>
      <c r="AW151" s="329"/>
      <c r="AX151" s="329"/>
      <c r="AY151" s="329"/>
      <c r="AZ151" s="329"/>
      <c r="BA151" s="329"/>
      <c r="BB151" s="329"/>
      <c r="BC151" s="329"/>
      <c r="BD151" s="329"/>
      <c r="BE151" s="329"/>
      <c r="BF151" s="329"/>
      <c r="BG151" s="329"/>
      <c r="BH151" s="329"/>
      <c r="BI151" s="329"/>
      <c r="BJ151" s="329"/>
      <c r="BK151" s="329"/>
      <c r="BL151" s="329"/>
      <c r="BM151" s="329"/>
      <c r="BN151" s="329"/>
      <c r="BO151" s="329"/>
      <c r="BP151" s="329"/>
      <c r="BQ151" s="329"/>
      <c r="BR151" s="329"/>
    </row>
    <row r="152" spans="1:70" s="48" customFormat="1" ht="11.1" hidden="1" customHeight="1" x14ac:dyDescent="0.2">
      <c r="A152" s="46"/>
      <c r="B152" s="30"/>
      <c r="C152" s="136"/>
      <c r="D152" s="30"/>
      <c r="E152" s="46"/>
      <c r="G152" s="247" t="s">
        <v>343</v>
      </c>
      <c r="H152" s="247"/>
      <c r="I152" s="247"/>
      <c r="J152" s="24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8"/>
      <c r="AA152" s="318"/>
      <c r="AB152" s="319"/>
      <c r="AC152" s="319"/>
      <c r="AD152" s="319"/>
      <c r="AE152" s="319"/>
      <c r="AF152" s="326"/>
      <c r="AG152" s="326"/>
      <c r="AH152" s="326"/>
      <c r="AI152" s="326"/>
      <c r="AJ152" s="326"/>
      <c r="AK152" s="330">
        <f t="shared" si="5"/>
        <v>0</v>
      </c>
      <c r="AL152" s="330"/>
      <c r="AM152" s="330"/>
      <c r="AN152" s="330"/>
      <c r="AO152" s="330"/>
      <c r="AP152" s="330"/>
      <c r="AQ152" s="330"/>
      <c r="AR152" s="323">
        <f t="shared" si="6"/>
        <v>0</v>
      </c>
      <c r="AS152" s="323"/>
      <c r="AT152" s="329"/>
      <c r="AU152" s="329"/>
      <c r="AV152" s="329"/>
      <c r="AW152" s="329"/>
      <c r="AX152" s="329"/>
      <c r="AY152" s="329"/>
      <c r="AZ152" s="329"/>
      <c r="BA152" s="329"/>
      <c r="BB152" s="329"/>
      <c r="BC152" s="329"/>
      <c r="BD152" s="329"/>
      <c r="BE152" s="329"/>
      <c r="BF152" s="329"/>
      <c r="BG152" s="329"/>
      <c r="BH152" s="329"/>
      <c r="BI152" s="329"/>
      <c r="BJ152" s="329"/>
      <c r="BK152" s="329"/>
      <c r="BL152" s="329"/>
      <c r="BM152" s="329"/>
      <c r="BN152" s="329"/>
      <c r="BO152" s="329"/>
      <c r="BP152" s="329"/>
      <c r="BQ152" s="329"/>
      <c r="BR152" s="329"/>
    </row>
    <row r="153" spans="1:70" s="48" customFormat="1" ht="11.1" hidden="1" customHeight="1" x14ac:dyDescent="0.2">
      <c r="A153" s="46"/>
      <c r="B153" s="30"/>
      <c r="C153" s="136"/>
      <c r="D153" s="30"/>
      <c r="E153" s="46"/>
      <c r="G153" s="247" t="s">
        <v>346</v>
      </c>
      <c r="H153" s="247"/>
      <c r="I153" s="247"/>
      <c r="J153" s="247"/>
      <c r="K153" s="317"/>
      <c r="L153" s="317"/>
      <c r="M153" s="317"/>
      <c r="N153" s="317"/>
      <c r="O153" s="317"/>
      <c r="P153" s="317"/>
      <c r="Q153" s="317"/>
      <c r="R153" s="317"/>
      <c r="S153" s="317"/>
      <c r="T153" s="317"/>
      <c r="U153" s="317"/>
      <c r="V153" s="317"/>
      <c r="W153" s="317"/>
      <c r="X153" s="317"/>
      <c r="Y153" s="317"/>
      <c r="Z153" s="318"/>
      <c r="AA153" s="318"/>
      <c r="AB153" s="319"/>
      <c r="AC153" s="319"/>
      <c r="AD153" s="319"/>
      <c r="AE153" s="319"/>
      <c r="AF153" s="319"/>
      <c r="AG153" s="319"/>
      <c r="AH153" s="319"/>
      <c r="AI153" s="319"/>
      <c r="AJ153" s="319"/>
      <c r="AK153" s="330">
        <f t="shared" si="5"/>
        <v>0</v>
      </c>
      <c r="AL153" s="330"/>
      <c r="AM153" s="330"/>
      <c r="AN153" s="330"/>
      <c r="AO153" s="330"/>
      <c r="AP153" s="330"/>
      <c r="AQ153" s="330"/>
      <c r="AR153" s="323">
        <f t="shared" si="6"/>
        <v>0</v>
      </c>
      <c r="AS153" s="323"/>
      <c r="AT153" s="320"/>
      <c r="AU153" s="321"/>
      <c r="AV153" s="321"/>
      <c r="AW153" s="321"/>
      <c r="AX153" s="321"/>
      <c r="AY153" s="321"/>
      <c r="AZ153" s="321"/>
      <c r="BA153" s="321"/>
      <c r="BB153" s="321"/>
      <c r="BC153" s="321"/>
      <c r="BD153" s="321"/>
      <c r="BE153" s="321"/>
      <c r="BF153" s="321"/>
      <c r="BG153" s="321"/>
      <c r="BH153" s="321"/>
      <c r="BI153" s="321"/>
      <c r="BJ153" s="321"/>
      <c r="BK153" s="321"/>
      <c r="BL153" s="321"/>
      <c r="BM153" s="321"/>
      <c r="BN153" s="321"/>
      <c r="BO153" s="321"/>
      <c r="BP153" s="321"/>
      <c r="BQ153" s="321"/>
      <c r="BR153" s="322"/>
    </row>
    <row r="154" spans="1:70" s="48" customFormat="1" ht="11.1" hidden="1" customHeight="1" x14ac:dyDescent="0.2">
      <c r="A154" s="46"/>
      <c r="B154" s="30"/>
      <c r="C154" s="136"/>
      <c r="D154" s="30"/>
      <c r="E154" s="46"/>
      <c r="G154" s="247" t="s">
        <v>347</v>
      </c>
      <c r="H154" s="247"/>
      <c r="I154" s="247"/>
      <c r="J154" s="24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17"/>
      <c r="Z154" s="318"/>
      <c r="AA154" s="318"/>
      <c r="AB154" s="319"/>
      <c r="AC154" s="319"/>
      <c r="AD154" s="319"/>
      <c r="AE154" s="319"/>
      <c r="AF154" s="319"/>
      <c r="AG154" s="319"/>
      <c r="AH154" s="319"/>
      <c r="AI154" s="319"/>
      <c r="AJ154" s="319"/>
      <c r="AK154" s="330">
        <f t="shared" si="5"/>
        <v>0</v>
      </c>
      <c r="AL154" s="330"/>
      <c r="AM154" s="330"/>
      <c r="AN154" s="330"/>
      <c r="AO154" s="330"/>
      <c r="AP154" s="330"/>
      <c r="AQ154" s="330"/>
      <c r="AR154" s="323">
        <f t="shared" si="6"/>
        <v>0</v>
      </c>
      <c r="AS154" s="323"/>
      <c r="AT154" s="320"/>
      <c r="AU154" s="321"/>
      <c r="AV154" s="321"/>
      <c r="AW154" s="321"/>
      <c r="AX154" s="321"/>
      <c r="AY154" s="321"/>
      <c r="AZ154" s="321"/>
      <c r="BA154" s="321"/>
      <c r="BB154" s="321"/>
      <c r="BC154" s="321"/>
      <c r="BD154" s="321"/>
      <c r="BE154" s="321"/>
      <c r="BF154" s="321"/>
      <c r="BG154" s="321"/>
      <c r="BH154" s="321"/>
      <c r="BI154" s="321"/>
      <c r="BJ154" s="321"/>
      <c r="BK154" s="321"/>
      <c r="BL154" s="321"/>
      <c r="BM154" s="321"/>
      <c r="BN154" s="321"/>
      <c r="BO154" s="321"/>
      <c r="BP154" s="321"/>
      <c r="BQ154" s="321"/>
      <c r="BR154" s="322"/>
    </row>
    <row r="155" spans="1:70" s="48" customFormat="1" ht="11.1" hidden="1" customHeight="1" x14ac:dyDescent="0.2">
      <c r="A155" s="46"/>
      <c r="B155" s="30"/>
      <c r="C155" s="136"/>
      <c r="D155" s="30"/>
      <c r="E155" s="46"/>
      <c r="G155" s="247" t="s">
        <v>348</v>
      </c>
      <c r="H155" s="247"/>
      <c r="I155" s="247"/>
      <c r="J155" s="24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18"/>
      <c r="AA155" s="318"/>
      <c r="AB155" s="319"/>
      <c r="AC155" s="319"/>
      <c r="AD155" s="319"/>
      <c r="AE155" s="319"/>
      <c r="AF155" s="319"/>
      <c r="AG155" s="319"/>
      <c r="AH155" s="319"/>
      <c r="AI155" s="319"/>
      <c r="AJ155" s="319"/>
      <c r="AK155" s="330">
        <f>AB155*AF155</f>
        <v>0</v>
      </c>
      <c r="AL155" s="330"/>
      <c r="AM155" s="330"/>
      <c r="AN155" s="330"/>
      <c r="AO155" s="330"/>
      <c r="AP155" s="330"/>
      <c r="AQ155" s="330"/>
      <c r="AR155" s="323">
        <f t="shared" si="6"/>
        <v>0</v>
      </c>
      <c r="AS155" s="323"/>
      <c r="AT155" s="320"/>
      <c r="AU155" s="321"/>
      <c r="AV155" s="321"/>
      <c r="AW155" s="321"/>
      <c r="AX155" s="321"/>
      <c r="AY155" s="321"/>
      <c r="AZ155" s="321"/>
      <c r="BA155" s="321"/>
      <c r="BB155" s="321"/>
      <c r="BC155" s="321"/>
      <c r="BD155" s="321"/>
      <c r="BE155" s="321"/>
      <c r="BF155" s="321"/>
      <c r="BG155" s="321"/>
      <c r="BH155" s="321"/>
      <c r="BI155" s="321"/>
      <c r="BJ155" s="321"/>
      <c r="BK155" s="321"/>
      <c r="BL155" s="321"/>
      <c r="BM155" s="321"/>
      <c r="BN155" s="321"/>
      <c r="BO155" s="321"/>
      <c r="BP155" s="321"/>
      <c r="BQ155" s="321"/>
      <c r="BR155" s="322"/>
    </row>
    <row r="156" spans="1:70" s="48" customFormat="1" ht="11.1" customHeight="1" x14ac:dyDescent="0.2">
      <c r="A156" s="45"/>
      <c r="B156" s="135"/>
      <c r="C156" s="84">
        <f>C146+1</f>
        <v>23</v>
      </c>
      <c r="D156" s="30" t="s">
        <v>589</v>
      </c>
      <c r="E156" s="46" t="s">
        <v>299</v>
      </c>
      <c r="G156" s="242" t="s">
        <v>81</v>
      </c>
      <c r="H156" s="242"/>
      <c r="I156" s="242"/>
      <c r="J156" s="242"/>
      <c r="K156" s="324" t="s">
        <v>163</v>
      </c>
      <c r="L156" s="325"/>
      <c r="M156" s="325"/>
      <c r="N156" s="325"/>
      <c r="O156" s="325"/>
      <c r="P156" s="325"/>
      <c r="Q156" s="325"/>
      <c r="R156" s="325"/>
      <c r="S156" s="325"/>
      <c r="T156" s="325"/>
      <c r="U156" s="325"/>
      <c r="V156" s="325"/>
      <c r="W156" s="325"/>
      <c r="X156" s="325"/>
      <c r="Y156" s="325"/>
      <c r="Z156" s="325"/>
      <c r="AA156" s="325"/>
      <c r="AB156" s="325"/>
      <c r="AC156" s="325"/>
      <c r="AD156" s="325"/>
      <c r="AE156" s="325"/>
      <c r="AF156" s="325"/>
      <c r="AG156" s="325"/>
      <c r="AH156" s="325"/>
      <c r="AI156" s="325"/>
      <c r="AJ156" s="325"/>
      <c r="AK156" s="341">
        <f>MAX(0.000000001,SUM(AK157:AQ164))</f>
        <v>2016</v>
      </c>
      <c r="AL156" s="341"/>
      <c r="AM156" s="341"/>
      <c r="AN156" s="341"/>
      <c r="AO156" s="341"/>
      <c r="AP156" s="341"/>
      <c r="AQ156" s="341"/>
      <c r="AR156" s="341">
        <f>ROUND(AK156/$AK$277,6)*100</f>
        <v>1.0611000000000002</v>
      </c>
      <c r="AS156" s="341"/>
      <c r="AT156" s="342" t="s">
        <v>35</v>
      </c>
      <c r="AU156" s="343"/>
      <c r="AV156" s="343"/>
      <c r="AW156" s="343"/>
      <c r="AX156" s="343"/>
      <c r="AY156" s="343"/>
      <c r="AZ156" s="343"/>
      <c r="BA156" s="343"/>
      <c r="BB156" s="343"/>
      <c r="BC156" s="343"/>
      <c r="BD156" s="343"/>
      <c r="BE156" s="343"/>
      <c r="BF156" s="343"/>
      <c r="BG156" s="343"/>
      <c r="BH156" s="343"/>
      <c r="BI156" s="343"/>
      <c r="BJ156" s="343"/>
      <c r="BK156" s="343"/>
      <c r="BL156" s="343"/>
      <c r="BM156" s="343"/>
      <c r="BN156" s="343"/>
      <c r="BO156" s="343"/>
      <c r="BP156" s="343"/>
      <c r="BQ156" s="343"/>
      <c r="BR156" s="344"/>
    </row>
    <row r="157" spans="1:70" s="48" customFormat="1" ht="11.1" customHeight="1" x14ac:dyDescent="0.2">
      <c r="A157" s="46"/>
      <c r="B157" s="327"/>
      <c r="C157" s="327"/>
      <c r="D157" s="328"/>
      <c r="E157" s="46"/>
      <c r="G157" s="247" t="s">
        <v>82</v>
      </c>
      <c r="H157" s="247"/>
      <c r="I157" s="247"/>
      <c r="J157" s="247"/>
      <c r="K157" s="248" t="s">
        <v>164</v>
      </c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177" t="s">
        <v>52</v>
      </c>
      <c r="AA157" s="177"/>
      <c r="AB157" s="319">
        <v>6</v>
      </c>
      <c r="AC157" s="319"/>
      <c r="AD157" s="319"/>
      <c r="AE157" s="319"/>
      <c r="AF157" s="244">
        <v>252</v>
      </c>
      <c r="AG157" s="245"/>
      <c r="AH157" s="245"/>
      <c r="AI157" s="245"/>
      <c r="AJ157" s="246"/>
      <c r="AK157" s="330">
        <f t="shared" ref="AK157:AK164" si="7">AB157*AF157</f>
        <v>1512</v>
      </c>
      <c r="AL157" s="330"/>
      <c r="AM157" s="330"/>
      <c r="AN157" s="330"/>
      <c r="AO157" s="330"/>
      <c r="AP157" s="330"/>
      <c r="AQ157" s="330"/>
      <c r="AR157" s="323">
        <f t="shared" ref="AR157:AR164" si="8">ROUND(AK157/$AK$156,6)*100</f>
        <v>75</v>
      </c>
      <c r="AS157" s="323"/>
      <c r="AT157" s="329" t="s">
        <v>677</v>
      </c>
      <c r="AU157" s="329"/>
      <c r="AV157" s="329"/>
      <c r="AW157" s="329"/>
      <c r="AX157" s="329"/>
      <c r="AY157" s="329"/>
      <c r="AZ157" s="329"/>
      <c r="BA157" s="329"/>
      <c r="BB157" s="329"/>
      <c r="BC157" s="329"/>
      <c r="BD157" s="329"/>
      <c r="BE157" s="329"/>
      <c r="BF157" s="329"/>
      <c r="BG157" s="329"/>
      <c r="BH157" s="329"/>
      <c r="BI157" s="329"/>
      <c r="BJ157" s="329"/>
      <c r="BK157" s="329"/>
      <c r="BL157" s="329"/>
      <c r="BM157" s="329"/>
      <c r="BN157" s="329"/>
      <c r="BO157" s="329"/>
      <c r="BP157" s="329"/>
      <c r="BQ157" s="329"/>
      <c r="BR157" s="329"/>
    </row>
    <row r="158" spans="1:70" s="48" customFormat="1" ht="11.1" customHeight="1" x14ac:dyDescent="0.2">
      <c r="A158" s="46"/>
      <c r="B158" s="327"/>
      <c r="C158" s="327"/>
      <c r="D158" s="328"/>
      <c r="E158" s="46"/>
      <c r="G158" s="247" t="s">
        <v>83</v>
      </c>
      <c r="H158" s="247"/>
      <c r="I158" s="247"/>
      <c r="J158" s="247"/>
      <c r="K158" s="248" t="s">
        <v>165</v>
      </c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177" t="s">
        <v>52</v>
      </c>
      <c r="AA158" s="177"/>
      <c r="AB158" s="319">
        <v>2</v>
      </c>
      <c r="AC158" s="319"/>
      <c r="AD158" s="319"/>
      <c r="AE158" s="319"/>
      <c r="AF158" s="244">
        <v>252</v>
      </c>
      <c r="AG158" s="245"/>
      <c r="AH158" s="245"/>
      <c r="AI158" s="245"/>
      <c r="AJ158" s="246"/>
      <c r="AK158" s="330">
        <f t="shared" si="7"/>
        <v>504</v>
      </c>
      <c r="AL158" s="330"/>
      <c r="AM158" s="330"/>
      <c r="AN158" s="330"/>
      <c r="AO158" s="330"/>
      <c r="AP158" s="330"/>
      <c r="AQ158" s="330"/>
      <c r="AR158" s="323">
        <f t="shared" si="8"/>
        <v>25</v>
      </c>
      <c r="AS158" s="323"/>
      <c r="AT158" s="329" t="s">
        <v>678</v>
      </c>
      <c r="AU158" s="329"/>
      <c r="AV158" s="329"/>
      <c r="AW158" s="329"/>
      <c r="AX158" s="329"/>
      <c r="AY158" s="329"/>
      <c r="AZ158" s="329"/>
      <c r="BA158" s="329"/>
      <c r="BB158" s="329"/>
      <c r="BC158" s="329"/>
      <c r="BD158" s="329"/>
      <c r="BE158" s="329"/>
      <c r="BF158" s="329"/>
      <c r="BG158" s="329"/>
      <c r="BH158" s="329"/>
      <c r="BI158" s="329"/>
      <c r="BJ158" s="329"/>
      <c r="BK158" s="329"/>
      <c r="BL158" s="329"/>
      <c r="BM158" s="329"/>
      <c r="BN158" s="329"/>
      <c r="BO158" s="329"/>
      <c r="BP158" s="329"/>
      <c r="BQ158" s="329"/>
      <c r="BR158" s="329"/>
    </row>
    <row r="159" spans="1:70" s="48" customFormat="1" ht="11.1" hidden="1" customHeight="1" x14ac:dyDescent="0.2">
      <c r="A159" s="46"/>
      <c r="B159" s="327"/>
      <c r="C159" s="327"/>
      <c r="D159" s="328"/>
      <c r="E159" s="46"/>
      <c r="G159" s="247" t="s">
        <v>84</v>
      </c>
      <c r="H159" s="247"/>
      <c r="I159" s="247"/>
      <c r="J159" s="247"/>
      <c r="K159" s="248" t="s">
        <v>166</v>
      </c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177" t="s">
        <v>52</v>
      </c>
      <c r="AA159" s="177"/>
      <c r="AB159" s="319"/>
      <c r="AC159" s="319"/>
      <c r="AD159" s="319"/>
      <c r="AE159" s="319"/>
      <c r="AF159" s="244"/>
      <c r="AG159" s="245"/>
      <c r="AH159" s="245"/>
      <c r="AI159" s="245"/>
      <c r="AJ159" s="246"/>
      <c r="AK159" s="330">
        <f t="shared" si="7"/>
        <v>0</v>
      </c>
      <c r="AL159" s="330"/>
      <c r="AM159" s="330"/>
      <c r="AN159" s="330"/>
      <c r="AO159" s="330"/>
      <c r="AP159" s="330"/>
      <c r="AQ159" s="330"/>
      <c r="AR159" s="323">
        <f t="shared" si="8"/>
        <v>0</v>
      </c>
      <c r="AS159" s="323"/>
      <c r="AT159" s="320"/>
      <c r="AU159" s="321"/>
      <c r="AV159" s="321"/>
      <c r="AW159" s="321"/>
      <c r="AX159" s="321"/>
      <c r="AY159" s="321"/>
      <c r="AZ159" s="321"/>
      <c r="BA159" s="321"/>
      <c r="BB159" s="321"/>
      <c r="BC159" s="321"/>
      <c r="BD159" s="321"/>
      <c r="BE159" s="321"/>
      <c r="BF159" s="321"/>
      <c r="BG159" s="321"/>
      <c r="BH159" s="321"/>
      <c r="BI159" s="321"/>
      <c r="BJ159" s="321"/>
      <c r="BK159" s="321"/>
      <c r="BL159" s="321"/>
      <c r="BM159" s="321"/>
      <c r="BN159" s="321"/>
      <c r="BO159" s="321"/>
      <c r="BP159" s="321"/>
      <c r="BQ159" s="321"/>
      <c r="BR159" s="322"/>
    </row>
    <row r="160" spans="1:70" s="48" customFormat="1" ht="11.1" hidden="1" customHeight="1" x14ac:dyDescent="0.2">
      <c r="A160" s="46"/>
      <c r="B160" s="327"/>
      <c r="C160" s="327"/>
      <c r="D160" s="328"/>
      <c r="E160" s="46"/>
      <c r="G160" s="247" t="s">
        <v>349</v>
      </c>
      <c r="H160" s="247"/>
      <c r="I160" s="247"/>
      <c r="J160" s="247"/>
      <c r="K160" s="248" t="s">
        <v>167</v>
      </c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177" t="s">
        <v>52</v>
      </c>
      <c r="AA160" s="177"/>
      <c r="AB160" s="319"/>
      <c r="AC160" s="319"/>
      <c r="AD160" s="319"/>
      <c r="AE160" s="319"/>
      <c r="AF160" s="244"/>
      <c r="AG160" s="245"/>
      <c r="AH160" s="245"/>
      <c r="AI160" s="245"/>
      <c r="AJ160" s="246"/>
      <c r="AK160" s="330">
        <f t="shared" si="7"/>
        <v>0</v>
      </c>
      <c r="AL160" s="330"/>
      <c r="AM160" s="330"/>
      <c r="AN160" s="330"/>
      <c r="AO160" s="330"/>
      <c r="AP160" s="330"/>
      <c r="AQ160" s="330"/>
      <c r="AR160" s="323">
        <f t="shared" si="8"/>
        <v>0</v>
      </c>
      <c r="AS160" s="323"/>
      <c r="AT160" s="320"/>
      <c r="AU160" s="321"/>
      <c r="AV160" s="321"/>
      <c r="AW160" s="321"/>
      <c r="AX160" s="321"/>
      <c r="AY160" s="321"/>
      <c r="AZ160" s="321"/>
      <c r="BA160" s="321"/>
      <c r="BB160" s="321"/>
      <c r="BC160" s="321"/>
      <c r="BD160" s="321"/>
      <c r="BE160" s="321"/>
      <c r="BF160" s="321"/>
      <c r="BG160" s="321"/>
      <c r="BH160" s="321"/>
      <c r="BI160" s="321"/>
      <c r="BJ160" s="321"/>
      <c r="BK160" s="321"/>
      <c r="BL160" s="321"/>
      <c r="BM160" s="321"/>
      <c r="BN160" s="321"/>
      <c r="BO160" s="321"/>
      <c r="BP160" s="321"/>
      <c r="BQ160" s="321"/>
      <c r="BR160" s="322"/>
    </row>
    <row r="161" spans="1:70" s="48" customFormat="1" ht="11.1" hidden="1" customHeight="1" x14ac:dyDescent="0.2">
      <c r="A161" s="46"/>
      <c r="B161" s="327"/>
      <c r="C161" s="327"/>
      <c r="D161" s="328"/>
      <c r="E161" s="46"/>
      <c r="G161" s="247" t="s">
        <v>396</v>
      </c>
      <c r="H161" s="247"/>
      <c r="I161" s="247"/>
      <c r="J161" s="247"/>
      <c r="K161" s="248" t="s">
        <v>168</v>
      </c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177" t="s">
        <v>52</v>
      </c>
      <c r="AA161" s="177"/>
      <c r="AB161" s="319"/>
      <c r="AC161" s="319"/>
      <c r="AD161" s="319"/>
      <c r="AE161" s="319"/>
      <c r="AF161" s="244"/>
      <c r="AG161" s="245"/>
      <c r="AH161" s="245"/>
      <c r="AI161" s="245"/>
      <c r="AJ161" s="246"/>
      <c r="AK161" s="330">
        <f t="shared" si="7"/>
        <v>0</v>
      </c>
      <c r="AL161" s="330"/>
      <c r="AM161" s="330"/>
      <c r="AN161" s="330"/>
      <c r="AO161" s="330"/>
      <c r="AP161" s="330"/>
      <c r="AQ161" s="330"/>
      <c r="AR161" s="323">
        <f t="shared" si="8"/>
        <v>0</v>
      </c>
      <c r="AS161" s="323"/>
      <c r="AT161" s="320"/>
      <c r="AU161" s="321"/>
      <c r="AV161" s="321"/>
      <c r="AW161" s="321"/>
      <c r="AX161" s="321"/>
      <c r="AY161" s="321"/>
      <c r="AZ161" s="321"/>
      <c r="BA161" s="321"/>
      <c r="BB161" s="321"/>
      <c r="BC161" s="321"/>
      <c r="BD161" s="321"/>
      <c r="BE161" s="321"/>
      <c r="BF161" s="321"/>
      <c r="BG161" s="321"/>
      <c r="BH161" s="321"/>
      <c r="BI161" s="321"/>
      <c r="BJ161" s="321"/>
      <c r="BK161" s="321"/>
      <c r="BL161" s="321"/>
      <c r="BM161" s="321"/>
      <c r="BN161" s="321"/>
      <c r="BO161" s="321"/>
      <c r="BP161" s="321"/>
      <c r="BQ161" s="321"/>
      <c r="BR161" s="322"/>
    </row>
    <row r="162" spans="1:70" s="48" customFormat="1" ht="11.1" hidden="1" customHeight="1" x14ac:dyDescent="0.2">
      <c r="A162" s="46"/>
      <c r="B162" s="30"/>
      <c r="C162" s="136"/>
      <c r="D162" s="30"/>
      <c r="E162" s="46"/>
      <c r="G162" s="247" t="s">
        <v>397</v>
      </c>
      <c r="H162" s="247"/>
      <c r="I162" s="247"/>
      <c r="J162" s="24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8"/>
      <c r="AA162" s="318"/>
      <c r="AB162" s="319"/>
      <c r="AC162" s="319"/>
      <c r="AD162" s="319"/>
      <c r="AE162" s="319"/>
      <c r="AF162" s="319"/>
      <c r="AG162" s="319"/>
      <c r="AH162" s="319"/>
      <c r="AI162" s="319"/>
      <c r="AJ162" s="319"/>
      <c r="AK162" s="330">
        <f t="shared" si="7"/>
        <v>0</v>
      </c>
      <c r="AL162" s="330"/>
      <c r="AM162" s="330"/>
      <c r="AN162" s="330"/>
      <c r="AO162" s="330"/>
      <c r="AP162" s="330"/>
      <c r="AQ162" s="330"/>
      <c r="AR162" s="323">
        <f t="shared" si="8"/>
        <v>0</v>
      </c>
      <c r="AS162" s="323"/>
      <c r="AT162" s="320"/>
      <c r="AU162" s="321"/>
      <c r="AV162" s="321"/>
      <c r="AW162" s="321"/>
      <c r="AX162" s="321"/>
      <c r="AY162" s="321"/>
      <c r="AZ162" s="321"/>
      <c r="BA162" s="321"/>
      <c r="BB162" s="321"/>
      <c r="BC162" s="321"/>
      <c r="BD162" s="321"/>
      <c r="BE162" s="321"/>
      <c r="BF162" s="321"/>
      <c r="BG162" s="321"/>
      <c r="BH162" s="321"/>
      <c r="BI162" s="321"/>
      <c r="BJ162" s="321"/>
      <c r="BK162" s="321"/>
      <c r="BL162" s="321"/>
      <c r="BM162" s="321"/>
      <c r="BN162" s="321"/>
      <c r="BO162" s="321"/>
      <c r="BP162" s="321"/>
      <c r="BQ162" s="321"/>
      <c r="BR162" s="322"/>
    </row>
    <row r="163" spans="1:70" s="48" customFormat="1" ht="11.1" hidden="1" customHeight="1" x14ac:dyDescent="0.2">
      <c r="A163" s="46"/>
      <c r="B163" s="30"/>
      <c r="C163" s="136"/>
      <c r="D163" s="30"/>
      <c r="E163" s="46"/>
      <c r="G163" s="247" t="s">
        <v>398</v>
      </c>
      <c r="H163" s="247"/>
      <c r="I163" s="247"/>
      <c r="J163" s="247"/>
      <c r="K163" s="317"/>
      <c r="L163" s="317"/>
      <c r="M163" s="317"/>
      <c r="N163" s="317"/>
      <c r="O163" s="317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467"/>
      <c r="AA163" s="468"/>
      <c r="AB163" s="319"/>
      <c r="AC163" s="319"/>
      <c r="AD163" s="319"/>
      <c r="AE163" s="319"/>
      <c r="AF163" s="319"/>
      <c r="AG163" s="319"/>
      <c r="AH163" s="319"/>
      <c r="AI163" s="319"/>
      <c r="AJ163" s="319"/>
      <c r="AK163" s="330">
        <f t="shared" si="7"/>
        <v>0</v>
      </c>
      <c r="AL163" s="330"/>
      <c r="AM163" s="330"/>
      <c r="AN163" s="330"/>
      <c r="AO163" s="330"/>
      <c r="AP163" s="330"/>
      <c r="AQ163" s="330"/>
      <c r="AR163" s="323">
        <f t="shared" si="8"/>
        <v>0</v>
      </c>
      <c r="AS163" s="323"/>
      <c r="AT163" s="320"/>
      <c r="AU163" s="321"/>
      <c r="AV163" s="321"/>
      <c r="AW163" s="321"/>
      <c r="AX163" s="321"/>
      <c r="AY163" s="321"/>
      <c r="AZ163" s="321"/>
      <c r="BA163" s="321"/>
      <c r="BB163" s="321"/>
      <c r="BC163" s="321"/>
      <c r="BD163" s="321"/>
      <c r="BE163" s="321"/>
      <c r="BF163" s="321"/>
      <c r="BG163" s="321"/>
      <c r="BH163" s="321"/>
      <c r="BI163" s="321"/>
      <c r="BJ163" s="321"/>
      <c r="BK163" s="321"/>
      <c r="BL163" s="321"/>
      <c r="BM163" s="321"/>
      <c r="BN163" s="321"/>
      <c r="BO163" s="321"/>
      <c r="BP163" s="321"/>
      <c r="BQ163" s="321"/>
      <c r="BR163" s="322"/>
    </row>
    <row r="164" spans="1:70" s="48" customFormat="1" ht="11.1" hidden="1" customHeight="1" x14ac:dyDescent="0.2">
      <c r="A164" s="46"/>
      <c r="B164" s="30"/>
      <c r="C164" s="136"/>
      <c r="D164" s="30"/>
      <c r="E164" s="46"/>
      <c r="G164" s="247" t="s">
        <v>399</v>
      </c>
      <c r="H164" s="247"/>
      <c r="I164" s="247"/>
      <c r="J164" s="24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8"/>
      <c r="AA164" s="318"/>
      <c r="AB164" s="319"/>
      <c r="AC164" s="319"/>
      <c r="AD164" s="319"/>
      <c r="AE164" s="319"/>
      <c r="AF164" s="319"/>
      <c r="AG164" s="319"/>
      <c r="AH164" s="319"/>
      <c r="AI164" s="319"/>
      <c r="AJ164" s="319"/>
      <c r="AK164" s="330">
        <f t="shared" si="7"/>
        <v>0</v>
      </c>
      <c r="AL164" s="330"/>
      <c r="AM164" s="330"/>
      <c r="AN164" s="330"/>
      <c r="AO164" s="330"/>
      <c r="AP164" s="330"/>
      <c r="AQ164" s="330"/>
      <c r="AR164" s="323">
        <f t="shared" si="8"/>
        <v>0</v>
      </c>
      <c r="AS164" s="323"/>
      <c r="AT164" s="320"/>
      <c r="AU164" s="321"/>
      <c r="AV164" s="321"/>
      <c r="AW164" s="321"/>
      <c r="AX164" s="321"/>
      <c r="AY164" s="321"/>
      <c r="AZ164" s="321"/>
      <c r="BA164" s="321"/>
      <c r="BB164" s="321"/>
      <c r="BC164" s="321"/>
      <c r="BD164" s="321"/>
      <c r="BE164" s="321"/>
      <c r="BF164" s="321"/>
      <c r="BG164" s="321"/>
      <c r="BH164" s="321"/>
      <c r="BI164" s="321"/>
      <c r="BJ164" s="321"/>
      <c r="BK164" s="321"/>
      <c r="BL164" s="321"/>
      <c r="BM164" s="321"/>
      <c r="BN164" s="321"/>
      <c r="BO164" s="321"/>
      <c r="BP164" s="321"/>
      <c r="BQ164" s="321"/>
      <c r="BR164" s="322"/>
    </row>
    <row r="165" spans="1:70" s="48" customFormat="1" ht="21.95" customHeight="1" x14ac:dyDescent="0.2">
      <c r="A165" s="45"/>
      <c r="B165" s="135"/>
      <c r="C165" s="84">
        <f>C156+1</f>
        <v>24</v>
      </c>
      <c r="D165" s="30" t="s">
        <v>589</v>
      </c>
      <c r="E165" s="46" t="s">
        <v>299</v>
      </c>
      <c r="F165" s="47"/>
      <c r="G165" s="242" t="s">
        <v>400</v>
      </c>
      <c r="H165" s="242"/>
      <c r="I165" s="242"/>
      <c r="J165" s="242"/>
      <c r="K165" s="324" t="s">
        <v>169</v>
      </c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25"/>
      <c r="AB165" s="325"/>
      <c r="AC165" s="325"/>
      <c r="AD165" s="325"/>
      <c r="AE165" s="325"/>
      <c r="AF165" s="325"/>
      <c r="AG165" s="325"/>
      <c r="AH165" s="325"/>
      <c r="AI165" s="325"/>
      <c r="AJ165" s="325"/>
      <c r="AK165" s="341">
        <f>MAX(0.000000001,SUM(AK166:AQ171))</f>
        <v>22297</v>
      </c>
      <c r="AL165" s="341"/>
      <c r="AM165" s="341"/>
      <c r="AN165" s="341"/>
      <c r="AO165" s="341"/>
      <c r="AP165" s="341"/>
      <c r="AQ165" s="341"/>
      <c r="AR165" s="341">
        <f>ROUND(AK165/$AK$277,6)*100</f>
        <v>11.735300000000001</v>
      </c>
      <c r="AS165" s="341"/>
      <c r="AT165" s="342" t="s">
        <v>598</v>
      </c>
      <c r="AU165" s="343"/>
      <c r="AV165" s="343"/>
      <c r="AW165" s="343"/>
      <c r="AX165" s="343"/>
      <c r="AY165" s="343"/>
      <c r="AZ165" s="343"/>
      <c r="BA165" s="343"/>
      <c r="BB165" s="343"/>
      <c r="BC165" s="343"/>
      <c r="BD165" s="343"/>
      <c r="BE165" s="343"/>
      <c r="BF165" s="343"/>
      <c r="BG165" s="343"/>
      <c r="BH165" s="343"/>
      <c r="BI165" s="343"/>
      <c r="BJ165" s="343"/>
      <c r="BK165" s="343"/>
      <c r="BL165" s="343"/>
      <c r="BM165" s="343"/>
      <c r="BN165" s="343"/>
      <c r="BO165" s="343"/>
      <c r="BP165" s="343"/>
      <c r="BQ165" s="343"/>
      <c r="BR165" s="344"/>
    </row>
    <row r="166" spans="1:70" s="48" customFormat="1" ht="11.1" customHeight="1" x14ac:dyDescent="0.2">
      <c r="A166" s="46"/>
      <c r="B166" s="313"/>
      <c r="C166" s="327"/>
      <c r="D166" s="328"/>
      <c r="E166" s="46"/>
      <c r="G166" s="247" t="s">
        <v>401</v>
      </c>
      <c r="H166" s="247"/>
      <c r="I166" s="247"/>
      <c r="J166" s="247"/>
      <c r="K166" s="248" t="s">
        <v>170</v>
      </c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177" t="s">
        <v>52</v>
      </c>
      <c r="AA166" s="177"/>
      <c r="AB166" s="319">
        <v>148.88</v>
      </c>
      <c r="AC166" s="319"/>
      <c r="AD166" s="319"/>
      <c r="AE166" s="319"/>
      <c r="AF166" s="244">
        <v>26</v>
      </c>
      <c r="AG166" s="245"/>
      <c r="AH166" s="245"/>
      <c r="AI166" s="245"/>
      <c r="AJ166" s="246"/>
      <c r="AK166" s="330">
        <f t="shared" ref="AK166:AK171" si="9">AB166*AF166</f>
        <v>3870.88</v>
      </c>
      <c r="AL166" s="330"/>
      <c r="AM166" s="330"/>
      <c r="AN166" s="330"/>
      <c r="AO166" s="330"/>
      <c r="AP166" s="330"/>
      <c r="AQ166" s="330"/>
      <c r="AR166" s="323">
        <f t="shared" ref="AR166:AR171" si="10">ROUND(AK166/$AK$165,6)*100</f>
        <v>17.360500000000002</v>
      </c>
      <c r="AS166" s="323"/>
      <c r="AT166" s="329" t="s">
        <v>679</v>
      </c>
      <c r="AU166" s="329"/>
      <c r="AV166" s="329"/>
      <c r="AW166" s="329"/>
      <c r="AX166" s="329"/>
      <c r="AY166" s="329"/>
      <c r="AZ166" s="329"/>
      <c r="BA166" s="329"/>
      <c r="BB166" s="329"/>
      <c r="BC166" s="329"/>
      <c r="BD166" s="329"/>
      <c r="BE166" s="329"/>
      <c r="BF166" s="329"/>
      <c r="BG166" s="329"/>
      <c r="BH166" s="329"/>
      <c r="BI166" s="329"/>
      <c r="BJ166" s="329"/>
      <c r="BK166" s="329"/>
      <c r="BL166" s="329"/>
      <c r="BM166" s="329"/>
      <c r="BN166" s="329"/>
      <c r="BO166" s="329"/>
      <c r="BP166" s="329"/>
      <c r="BQ166" s="329"/>
      <c r="BR166" s="329"/>
    </row>
    <row r="167" spans="1:70" s="48" customFormat="1" ht="11.1" customHeight="1" x14ac:dyDescent="0.2">
      <c r="A167" s="46"/>
      <c r="B167" s="313"/>
      <c r="C167" s="313"/>
      <c r="D167" s="328"/>
      <c r="E167" s="46"/>
      <c r="G167" s="247" t="s">
        <v>402</v>
      </c>
      <c r="H167" s="247"/>
      <c r="I167" s="247"/>
      <c r="J167" s="247"/>
      <c r="K167" s="248" t="s">
        <v>171</v>
      </c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177" t="s">
        <v>52</v>
      </c>
      <c r="AA167" s="177"/>
      <c r="AB167" s="319">
        <v>148.88</v>
      </c>
      <c r="AC167" s="319"/>
      <c r="AD167" s="319"/>
      <c r="AE167" s="319"/>
      <c r="AF167" s="244">
        <v>74</v>
      </c>
      <c r="AG167" s="245"/>
      <c r="AH167" s="245"/>
      <c r="AI167" s="245"/>
      <c r="AJ167" s="246"/>
      <c r="AK167" s="330">
        <f t="shared" si="9"/>
        <v>11017.119999999999</v>
      </c>
      <c r="AL167" s="330"/>
      <c r="AM167" s="330"/>
      <c r="AN167" s="330"/>
      <c r="AO167" s="330"/>
      <c r="AP167" s="330"/>
      <c r="AQ167" s="330"/>
      <c r="AR167" s="323">
        <f t="shared" si="10"/>
        <v>49.410800000000002</v>
      </c>
      <c r="AS167" s="323"/>
      <c r="AT167" s="329" t="s">
        <v>680</v>
      </c>
      <c r="AU167" s="329"/>
      <c r="AV167" s="329"/>
      <c r="AW167" s="329"/>
      <c r="AX167" s="329"/>
      <c r="AY167" s="329"/>
      <c r="AZ167" s="329"/>
      <c r="BA167" s="329"/>
      <c r="BB167" s="329"/>
      <c r="BC167" s="329"/>
      <c r="BD167" s="329"/>
      <c r="BE167" s="329"/>
      <c r="BF167" s="329"/>
      <c r="BG167" s="329"/>
      <c r="BH167" s="329"/>
      <c r="BI167" s="329"/>
      <c r="BJ167" s="329"/>
      <c r="BK167" s="329"/>
      <c r="BL167" s="329"/>
      <c r="BM167" s="329"/>
      <c r="BN167" s="329"/>
      <c r="BO167" s="329"/>
      <c r="BP167" s="329"/>
      <c r="BQ167" s="329"/>
      <c r="BR167" s="329"/>
    </row>
    <row r="168" spans="1:70" s="48" customFormat="1" ht="11.1" customHeight="1" x14ac:dyDescent="0.2">
      <c r="A168" s="46"/>
      <c r="B168" s="313"/>
      <c r="C168" s="313"/>
      <c r="D168" s="328"/>
      <c r="E168" s="46"/>
      <c r="G168" s="247" t="s">
        <v>403</v>
      </c>
      <c r="H168" s="247"/>
      <c r="I168" s="247"/>
      <c r="J168" s="247"/>
      <c r="K168" s="248" t="s">
        <v>172</v>
      </c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177" t="s">
        <v>155</v>
      </c>
      <c r="AA168" s="177"/>
      <c r="AB168" s="319">
        <v>106</v>
      </c>
      <c r="AC168" s="319"/>
      <c r="AD168" s="319"/>
      <c r="AE168" s="319"/>
      <c r="AF168" s="244">
        <v>38</v>
      </c>
      <c r="AG168" s="245"/>
      <c r="AH168" s="245"/>
      <c r="AI168" s="245"/>
      <c r="AJ168" s="246"/>
      <c r="AK168" s="330">
        <f t="shared" si="9"/>
        <v>4028</v>
      </c>
      <c r="AL168" s="330"/>
      <c r="AM168" s="330"/>
      <c r="AN168" s="330"/>
      <c r="AO168" s="330"/>
      <c r="AP168" s="330"/>
      <c r="AQ168" s="330"/>
      <c r="AR168" s="323">
        <f t="shared" si="10"/>
        <v>18.065200000000001</v>
      </c>
      <c r="AS168" s="323"/>
      <c r="AT168" s="329" t="s">
        <v>681</v>
      </c>
      <c r="AU168" s="329"/>
      <c r="AV168" s="329"/>
      <c r="AW168" s="329"/>
      <c r="AX168" s="329"/>
      <c r="AY168" s="329"/>
      <c r="AZ168" s="329"/>
      <c r="BA168" s="329"/>
      <c r="BB168" s="329"/>
      <c r="BC168" s="329"/>
      <c r="BD168" s="329"/>
      <c r="BE168" s="329"/>
      <c r="BF168" s="329"/>
      <c r="BG168" s="329"/>
      <c r="BH168" s="329"/>
      <c r="BI168" s="329"/>
      <c r="BJ168" s="329"/>
      <c r="BK168" s="329"/>
      <c r="BL168" s="329"/>
      <c r="BM168" s="329"/>
      <c r="BN168" s="329"/>
      <c r="BO168" s="329"/>
      <c r="BP168" s="329"/>
      <c r="BQ168" s="329"/>
      <c r="BR168" s="329"/>
    </row>
    <row r="169" spans="1:70" s="48" customFormat="1" ht="11.1" customHeight="1" x14ac:dyDescent="0.2">
      <c r="A169" s="46"/>
      <c r="B169" s="30"/>
      <c r="C169" s="136"/>
      <c r="D169" s="30"/>
      <c r="E169" s="46"/>
      <c r="G169" s="247" t="s">
        <v>404</v>
      </c>
      <c r="H169" s="247"/>
      <c r="I169" s="247"/>
      <c r="J169" s="247"/>
      <c r="K169" s="317" t="s">
        <v>652</v>
      </c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467"/>
      <c r="AA169" s="468"/>
      <c r="AB169" s="464">
        <v>147</v>
      </c>
      <c r="AC169" s="465"/>
      <c r="AD169" s="465"/>
      <c r="AE169" s="466"/>
      <c r="AF169" s="326">
        <v>23</v>
      </c>
      <c r="AG169" s="326"/>
      <c r="AH169" s="326"/>
      <c r="AI169" s="326"/>
      <c r="AJ169" s="326"/>
      <c r="AK169" s="330">
        <f t="shared" si="9"/>
        <v>3381</v>
      </c>
      <c r="AL169" s="330"/>
      <c r="AM169" s="330"/>
      <c r="AN169" s="330"/>
      <c r="AO169" s="330"/>
      <c r="AP169" s="330"/>
      <c r="AQ169" s="330"/>
      <c r="AR169" s="323">
        <f t="shared" si="10"/>
        <v>15.163499999999999</v>
      </c>
      <c r="AS169" s="323"/>
      <c r="AT169" s="329" t="s">
        <v>682</v>
      </c>
      <c r="AU169" s="329"/>
      <c r="AV169" s="329"/>
      <c r="AW169" s="329"/>
      <c r="AX169" s="329"/>
      <c r="AY169" s="329"/>
      <c r="AZ169" s="329"/>
      <c r="BA169" s="329"/>
      <c r="BB169" s="329"/>
      <c r="BC169" s="329"/>
      <c r="BD169" s="329"/>
      <c r="BE169" s="329"/>
      <c r="BF169" s="329"/>
      <c r="BG169" s="329"/>
      <c r="BH169" s="329"/>
      <c r="BI169" s="329"/>
      <c r="BJ169" s="329"/>
      <c r="BK169" s="329"/>
      <c r="BL169" s="329"/>
      <c r="BM169" s="329"/>
      <c r="BN169" s="329"/>
      <c r="BO169" s="329"/>
      <c r="BP169" s="329"/>
      <c r="BQ169" s="329"/>
      <c r="BR169" s="329"/>
    </row>
    <row r="170" spans="1:70" s="48" customFormat="1" ht="11.1" hidden="1" customHeight="1" x14ac:dyDescent="0.2">
      <c r="A170" s="46"/>
      <c r="B170" s="30"/>
      <c r="C170" s="136"/>
      <c r="D170" s="30"/>
      <c r="E170" s="46"/>
      <c r="G170" s="247" t="s">
        <v>405</v>
      </c>
      <c r="H170" s="247"/>
      <c r="I170" s="247"/>
      <c r="J170" s="247"/>
      <c r="K170" s="317"/>
      <c r="L170" s="317"/>
      <c r="M170" s="317"/>
      <c r="N170" s="317"/>
      <c r="O170" s="317"/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467"/>
      <c r="AA170" s="468"/>
      <c r="AB170" s="319"/>
      <c r="AC170" s="319"/>
      <c r="AD170" s="319"/>
      <c r="AE170" s="319"/>
      <c r="AF170" s="326"/>
      <c r="AG170" s="326"/>
      <c r="AH170" s="326"/>
      <c r="AI170" s="326"/>
      <c r="AJ170" s="326"/>
      <c r="AK170" s="330">
        <f t="shared" si="9"/>
        <v>0</v>
      </c>
      <c r="AL170" s="330"/>
      <c r="AM170" s="330"/>
      <c r="AN170" s="330"/>
      <c r="AO170" s="330"/>
      <c r="AP170" s="330"/>
      <c r="AQ170" s="330"/>
      <c r="AR170" s="323">
        <f t="shared" si="10"/>
        <v>0</v>
      </c>
      <c r="AS170" s="323"/>
      <c r="AT170" s="320"/>
      <c r="AU170" s="321"/>
      <c r="AV170" s="321"/>
      <c r="AW170" s="321"/>
      <c r="AX170" s="321"/>
      <c r="AY170" s="321"/>
      <c r="AZ170" s="321"/>
      <c r="BA170" s="321"/>
      <c r="BB170" s="321"/>
      <c r="BC170" s="321"/>
      <c r="BD170" s="321"/>
      <c r="BE170" s="321"/>
      <c r="BF170" s="321"/>
      <c r="BG170" s="321"/>
      <c r="BH170" s="321"/>
      <c r="BI170" s="321"/>
      <c r="BJ170" s="321"/>
      <c r="BK170" s="321"/>
      <c r="BL170" s="321"/>
      <c r="BM170" s="321"/>
      <c r="BN170" s="321"/>
      <c r="BO170" s="321"/>
      <c r="BP170" s="321"/>
      <c r="BQ170" s="321"/>
      <c r="BR170" s="322"/>
    </row>
    <row r="171" spans="1:70" s="48" customFormat="1" ht="11.1" hidden="1" customHeight="1" x14ac:dyDescent="0.2">
      <c r="A171" s="46"/>
      <c r="B171" s="30"/>
      <c r="C171" s="136"/>
      <c r="D171" s="30"/>
      <c r="E171" s="46"/>
      <c r="G171" s="247" t="s">
        <v>406</v>
      </c>
      <c r="H171" s="247"/>
      <c r="I171" s="247"/>
      <c r="J171" s="247"/>
      <c r="K171" s="317"/>
      <c r="L171" s="317"/>
      <c r="M171" s="317"/>
      <c r="N171" s="317"/>
      <c r="O171" s="317"/>
      <c r="P171" s="317"/>
      <c r="Q171" s="317"/>
      <c r="R171" s="317"/>
      <c r="S171" s="317"/>
      <c r="T171" s="317"/>
      <c r="U171" s="317"/>
      <c r="V171" s="317"/>
      <c r="W171" s="317"/>
      <c r="X171" s="317"/>
      <c r="Y171" s="317"/>
      <c r="Z171" s="467"/>
      <c r="AA171" s="468"/>
      <c r="AB171" s="319"/>
      <c r="AC171" s="319"/>
      <c r="AD171" s="319"/>
      <c r="AE171" s="319"/>
      <c r="AF171" s="326"/>
      <c r="AG171" s="326"/>
      <c r="AH171" s="326"/>
      <c r="AI171" s="326"/>
      <c r="AJ171" s="326"/>
      <c r="AK171" s="330">
        <f t="shared" si="9"/>
        <v>0</v>
      </c>
      <c r="AL171" s="330"/>
      <c r="AM171" s="330"/>
      <c r="AN171" s="330"/>
      <c r="AO171" s="330"/>
      <c r="AP171" s="330"/>
      <c r="AQ171" s="330"/>
      <c r="AR171" s="323">
        <f t="shared" si="10"/>
        <v>0</v>
      </c>
      <c r="AS171" s="323"/>
      <c r="AT171" s="320"/>
      <c r="AU171" s="321"/>
      <c r="AV171" s="321"/>
      <c r="AW171" s="321"/>
      <c r="AX171" s="321"/>
      <c r="AY171" s="321"/>
      <c r="AZ171" s="321"/>
      <c r="BA171" s="321"/>
      <c r="BB171" s="321"/>
      <c r="BC171" s="321"/>
      <c r="BD171" s="321"/>
      <c r="BE171" s="321"/>
      <c r="BF171" s="321"/>
      <c r="BG171" s="321"/>
      <c r="BH171" s="321"/>
      <c r="BI171" s="321"/>
      <c r="BJ171" s="321"/>
      <c r="BK171" s="321"/>
      <c r="BL171" s="321"/>
      <c r="BM171" s="321"/>
      <c r="BN171" s="321"/>
      <c r="BO171" s="321"/>
      <c r="BP171" s="321"/>
      <c r="BQ171" s="321"/>
      <c r="BR171" s="322"/>
    </row>
    <row r="172" spans="1:70" s="48" customFormat="1" ht="11.1" customHeight="1" x14ac:dyDescent="0.2">
      <c r="A172" s="45"/>
      <c r="B172" s="135"/>
      <c r="C172" s="84">
        <f>C165+1</f>
        <v>25</v>
      </c>
      <c r="D172" s="30" t="s">
        <v>589</v>
      </c>
      <c r="E172" s="46" t="s">
        <v>299</v>
      </c>
      <c r="G172" s="242" t="s">
        <v>407</v>
      </c>
      <c r="H172" s="242"/>
      <c r="I172" s="242"/>
      <c r="J172" s="242"/>
      <c r="K172" s="324" t="s">
        <v>173</v>
      </c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25"/>
      <c r="AB172" s="325"/>
      <c r="AC172" s="325"/>
      <c r="AD172" s="325"/>
      <c r="AE172" s="325"/>
      <c r="AF172" s="325"/>
      <c r="AG172" s="325"/>
      <c r="AH172" s="325"/>
      <c r="AI172" s="325"/>
      <c r="AJ172" s="325"/>
      <c r="AK172" s="341">
        <f>MAX(0.000000001,SUM(AK173:AQ178))</f>
        <v>2393.3000000000002</v>
      </c>
      <c r="AL172" s="341"/>
      <c r="AM172" s="341"/>
      <c r="AN172" s="341"/>
      <c r="AO172" s="341"/>
      <c r="AP172" s="341"/>
      <c r="AQ172" s="341"/>
      <c r="AR172" s="341">
        <f>ROUND(AK172/$AK$277,6)*100</f>
        <v>1.2596000000000001</v>
      </c>
      <c r="AS172" s="341"/>
      <c r="AT172" s="342" t="s">
        <v>35</v>
      </c>
      <c r="AU172" s="343"/>
      <c r="AV172" s="343"/>
      <c r="AW172" s="343"/>
      <c r="AX172" s="343"/>
      <c r="AY172" s="343"/>
      <c r="AZ172" s="343"/>
      <c r="BA172" s="343"/>
      <c r="BB172" s="343"/>
      <c r="BC172" s="343"/>
      <c r="BD172" s="343"/>
      <c r="BE172" s="343"/>
      <c r="BF172" s="343"/>
      <c r="BG172" s="343"/>
      <c r="BH172" s="343"/>
      <c r="BI172" s="343"/>
      <c r="BJ172" s="343"/>
      <c r="BK172" s="343"/>
      <c r="BL172" s="343"/>
      <c r="BM172" s="343"/>
      <c r="BN172" s="343"/>
      <c r="BO172" s="343"/>
      <c r="BP172" s="343"/>
      <c r="BQ172" s="343"/>
      <c r="BR172" s="344"/>
    </row>
    <row r="173" spans="1:70" s="48" customFormat="1" ht="11.1" hidden="1" customHeight="1" x14ac:dyDescent="0.2">
      <c r="A173" s="46"/>
      <c r="B173" s="313"/>
      <c r="C173" s="327"/>
      <c r="D173" s="328"/>
      <c r="E173" s="46"/>
      <c r="G173" s="247" t="s">
        <v>408</v>
      </c>
      <c r="H173" s="247"/>
      <c r="I173" s="247"/>
      <c r="J173" s="247"/>
      <c r="K173" s="248" t="s">
        <v>174</v>
      </c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177" t="s">
        <v>52</v>
      </c>
      <c r="AA173" s="177"/>
      <c r="AB173" s="319"/>
      <c r="AC173" s="319"/>
      <c r="AD173" s="319"/>
      <c r="AE173" s="319"/>
      <c r="AF173" s="244"/>
      <c r="AG173" s="245"/>
      <c r="AH173" s="245"/>
      <c r="AI173" s="245"/>
      <c r="AJ173" s="246"/>
      <c r="AK173" s="330">
        <f t="shared" ref="AK173:AK178" si="11">AB173*AF173</f>
        <v>0</v>
      </c>
      <c r="AL173" s="330"/>
      <c r="AM173" s="330"/>
      <c r="AN173" s="330"/>
      <c r="AO173" s="330"/>
      <c r="AP173" s="330"/>
      <c r="AQ173" s="330"/>
      <c r="AR173" s="323">
        <f t="shared" ref="AR173:AR178" si="12">ROUND(AK173/$AK$172,6)*100</f>
        <v>0</v>
      </c>
      <c r="AS173" s="323"/>
      <c r="AT173" s="320"/>
      <c r="AU173" s="321"/>
      <c r="AV173" s="321"/>
      <c r="AW173" s="321"/>
      <c r="AX173" s="321"/>
      <c r="AY173" s="321"/>
      <c r="AZ173" s="321"/>
      <c r="BA173" s="321"/>
      <c r="BB173" s="321"/>
      <c r="BC173" s="321"/>
      <c r="BD173" s="321"/>
      <c r="BE173" s="321"/>
      <c r="BF173" s="321"/>
      <c r="BG173" s="321"/>
      <c r="BH173" s="321"/>
      <c r="BI173" s="321"/>
      <c r="BJ173" s="321"/>
      <c r="BK173" s="321"/>
      <c r="BL173" s="321"/>
      <c r="BM173" s="321"/>
      <c r="BN173" s="321"/>
      <c r="BO173" s="321"/>
      <c r="BP173" s="321"/>
      <c r="BQ173" s="321"/>
      <c r="BR173" s="322"/>
    </row>
    <row r="174" spans="1:70" s="48" customFormat="1" ht="11.1" hidden="1" customHeight="1" x14ac:dyDescent="0.2">
      <c r="A174" s="46"/>
      <c r="B174" s="313"/>
      <c r="C174" s="313"/>
      <c r="D174" s="328"/>
      <c r="E174" s="46"/>
      <c r="G174" s="247" t="s">
        <v>409</v>
      </c>
      <c r="H174" s="247"/>
      <c r="I174" s="247"/>
      <c r="J174" s="247"/>
      <c r="K174" s="248" t="s">
        <v>175</v>
      </c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177" t="s">
        <v>52</v>
      </c>
      <c r="AA174" s="177"/>
      <c r="AB174" s="319"/>
      <c r="AC174" s="319"/>
      <c r="AD174" s="319"/>
      <c r="AE174" s="319"/>
      <c r="AF174" s="244"/>
      <c r="AG174" s="245"/>
      <c r="AH174" s="245"/>
      <c r="AI174" s="245"/>
      <c r="AJ174" s="246"/>
      <c r="AK174" s="330">
        <f t="shared" si="11"/>
        <v>0</v>
      </c>
      <c r="AL174" s="330"/>
      <c r="AM174" s="330"/>
      <c r="AN174" s="330"/>
      <c r="AO174" s="330"/>
      <c r="AP174" s="330"/>
      <c r="AQ174" s="330"/>
      <c r="AR174" s="323">
        <f t="shared" si="12"/>
        <v>0</v>
      </c>
      <c r="AS174" s="323"/>
      <c r="AT174" s="320"/>
      <c r="AU174" s="321"/>
      <c r="AV174" s="321"/>
      <c r="AW174" s="321"/>
      <c r="AX174" s="321"/>
      <c r="AY174" s="321"/>
      <c r="AZ174" s="321"/>
      <c r="BA174" s="321"/>
      <c r="BB174" s="321"/>
      <c r="BC174" s="321"/>
      <c r="BD174" s="321"/>
      <c r="BE174" s="321"/>
      <c r="BF174" s="321"/>
      <c r="BG174" s="321"/>
      <c r="BH174" s="321"/>
      <c r="BI174" s="321"/>
      <c r="BJ174" s="321"/>
      <c r="BK174" s="321"/>
      <c r="BL174" s="321"/>
      <c r="BM174" s="321"/>
      <c r="BN174" s="321"/>
      <c r="BO174" s="321"/>
      <c r="BP174" s="321"/>
      <c r="BQ174" s="321"/>
      <c r="BR174" s="322"/>
    </row>
    <row r="175" spans="1:70" s="48" customFormat="1" ht="11.1" customHeight="1" x14ac:dyDescent="0.2">
      <c r="A175" s="46"/>
      <c r="B175" s="313"/>
      <c r="C175" s="313"/>
      <c r="D175" s="328"/>
      <c r="E175" s="46"/>
      <c r="G175" s="247" t="s">
        <v>410</v>
      </c>
      <c r="H175" s="247"/>
      <c r="I175" s="247"/>
      <c r="J175" s="247"/>
      <c r="K175" s="248" t="s">
        <v>176</v>
      </c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177" t="s">
        <v>52</v>
      </c>
      <c r="AA175" s="177"/>
      <c r="AB175" s="319">
        <v>27</v>
      </c>
      <c r="AC175" s="319"/>
      <c r="AD175" s="319"/>
      <c r="AE175" s="319"/>
      <c r="AF175" s="244">
        <v>45.5</v>
      </c>
      <c r="AG175" s="245"/>
      <c r="AH175" s="245"/>
      <c r="AI175" s="245"/>
      <c r="AJ175" s="246"/>
      <c r="AK175" s="330">
        <f t="shared" si="11"/>
        <v>1228.5</v>
      </c>
      <c r="AL175" s="330"/>
      <c r="AM175" s="330"/>
      <c r="AN175" s="330"/>
      <c r="AO175" s="330"/>
      <c r="AP175" s="330"/>
      <c r="AQ175" s="330"/>
      <c r="AR175" s="323">
        <f t="shared" si="12"/>
        <v>51.330799999999996</v>
      </c>
      <c r="AS175" s="323"/>
      <c r="AT175" s="329" t="s">
        <v>683</v>
      </c>
      <c r="AU175" s="329"/>
      <c r="AV175" s="329"/>
      <c r="AW175" s="329"/>
      <c r="AX175" s="329"/>
      <c r="AY175" s="329"/>
      <c r="AZ175" s="329"/>
      <c r="BA175" s="329"/>
      <c r="BB175" s="329"/>
      <c r="BC175" s="329"/>
      <c r="BD175" s="329"/>
      <c r="BE175" s="329"/>
      <c r="BF175" s="329"/>
      <c r="BG175" s="329"/>
      <c r="BH175" s="329"/>
      <c r="BI175" s="329"/>
      <c r="BJ175" s="329"/>
      <c r="BK175" s="329"/>
      <c r="BL175" s="329"/>
      <c r="BM175" s="329"/>
      <c r="BN175" s="329"/>
      <c r="BO175" s="329"/>
      <c r="BP175" s="329"/>
      <c r="BQ175" s="329"/>
      <c r="BR175" s="329"/>
    </row>
    <row r="176" spans="1:70" s="48" customFormat="1" ht="11.1" hidden="1" customHeight="1" x14ac:dyDescent="0.2">
      <c r="A176" s="46"/>
      <c r="B176" s="313"/>
      <c r="C176" s="313"/>
      <c r="D176" s="328"/>
      <c r="E176" s="46"/>
      <c r="G176" s="247" t="s">
        <v>411</v>
      </c>
      <c r="H176" s="247"/>
      <c r="I176" s="247"/>
      <c r="J176" s="247"/>
      <c r="K176" s="248" t="s">
        <v>177</v>
      </c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177" t="s">
        <v>52</v>
      </c>
      <c r="AA176" s="177"/>
      <c r="AB176" s="319"/>
      <c r="AC176" s="319"/>
      <c r="AD176" s="319"/>
      <c r="AE176" s="319"/>
      <c r="AF176" s="244"/>
      <c r="AG176" s="245"/>
      <c r="AH176" s="245"/>
      <c r="AI176" s="245"/>
      <c r="AJ176" s="246"/>
      <c r="AK176" s="330">
        <f t="shared" si="11"/>
        <v>0</v>
      </c>
      <c r="AL176" s="330"/>
      <c r="AM176" s="330"/>
      <c r="AN176" s="330"/>
      <c r="AO176" s="330"/>
      <c r="AP176" s="330"/>
      <c r="AQ176" s="330"/>
      <c r="AR176" s="323">
        <f t="shared" si="12"/>
        <v>0</v>
      </c>
      <c r="AS176" s="323"/>
      <c r="AT176" s="329"/>
      <c r="AU176" s="329"/>
      <c r="AV176" s="329"/>
      <c r="AW176" s="329"/>
      <c r="AX176" s="329"/>
      <c r="AY176" s="329"/>
      <c r="AZ176" s="329"/>
      <c r="BA176" s="329"/>
      <c r="BB176" s="329"/>
      <c r="BC176" s="329"/>
      <c r="BD176" s="329"/>
      <c r="BE176" s="329"/>
      <c r="BF176" s="329"/>
      <c r="BG176" s="329"/>
      <c r="BH176" s="329"/>
      <c r="BI176" s="329"/>
      <c r="BJ176" s="329"/>
      <c r="BK176" s="329"/>
      <c r="BL176" s="329"/>
      <c r="BM176" s="329"/>
      <c r="BN176" s="329"/>
      <c r="BO176" s="329"/>
      <c r="BP176" s="329"/>
      <c r="BQ176" s="329"/>
      <c r="BR176" s="329"/>
    </row>
    <row r="177" spans="1:70" s="48" customFormat="1" ht="11.1" customHeight="1" x14ac:dyDescent="0.2">
      <c r="A177" s="46"/>
      <c r="B177" s="30"/>
      <c r="C177" s="136"/>
      <c r="D177" s="30"/>
      <c r="E177" s="46"/>
      <c r="G177" s="247" t="s">
        <v>412</v>
      </c>
      <c r="H177" s="247"/>
      <c r="I177" s="247"/>
      <c r="J177" s="247"/>
      <c r="K177" s="239" t="s">
        <v>653</v>
      </c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1"/>
      <c r="Z177" s="467"/>
      <c r="AA177" s="468"/>
      <c r="AB177" s="319">
        <v>25.6</v>
      </c>
      <c r="AC177" s="319"/>
      <c r="AD177" s="319"/>
      <c r="AE177" s="319"/>
      <c r="AF177" s="326">
        <v>45.5</v>
      </c>
      <c r="AG177" s="326"/>
      <c r="AH177" s="326"/>
      <c r="AI177" s="326"/>
      <c r="AJ177" s="326"/>
      <c r="AK177" s="330">
        <f t="shared" si="11"/>
        <v>1164.8</v>
      </c>
      <c r="AL177" s="330"/>
      <c r="AM177" s="330"/>
      <c r="AN177" s="330"/>
      <c r="AO177" s="330"/>
      <c r="AP177" s="330"/>
      <c r="AQ177" s="330"/>
      <c r="AR177" s="323">
        <f t="shared" si="12"/>
        <v>48.669200000000004</v>
      </c>
      <c r="AS177" s="323"/>
      <c r="AT177" s="329" t="s">
        <v>684</v>
      </c>
      <c r="AU177" s="329"/>
      <c r="AV177" s="329"/>
      <c r="AW177" s="329"/>
      <c r="AX177" s="329"/>
      <c r="AY177" s="329"/>
      <c r="AZ177" s="329"/>
      <c r="BA177" s="329"/>
      <c r="BB177" s="329"/>
      <c r="BC177" s="329"/>
      <c r="BD177" s="329"/>
      <c r="BE177" s="329"/>
      <c r="BF177" s="329"/>
      <c r="BG177" s="329"/>
      <c r="BH177" s="329"/>
      <c r="BI177" s="329"/>
      <c r="BJ177" s="329"/>
      <c r="BK177" s="329"/>
      <c r="BL177" s="329"/>
      <c r="BM177" s="329"/>
      <c r="BN177" s="329"/>
      <c r="BO177" s="329"/>
      <c r="BP177" s="329"/>
      <c r="BQ177" s="329"/>
      <c r="BR177" s="329"/>
    </row>
    <row r="178" spans="1:70" s="48" customFormat="1" ht="11.1" hidden="1" customHeight="1" x14ac:dyDescent="0.2">
      <c r="A178" s="46"/>
      <c r="B178" s="30"/>
      <c r="C178" s="136"/>
      <c r="D178" s="30"/>
      <c r="E178" s="46"/>
      <c r="G178" s="247" t="s">
        <v>413</v>
      </c>
      <c r="H178" s="247"/>
      <c r="I178" s="247"/>
      <c r="J178" s="247"/>
      <c r="K178" s="239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1"/>
      <c r="Z178" s="467"/>
      <c r="AA178" s="468"/>
      <c r="AB178" s="319"/>
      <c r="AC178" s="319"/>
      <c r="AD178" s="319"/>
      <c r="AE178" s="319"/>
      <c r="AF178" s="326"/>
      <c r="AG178" s="326"/>
      <c r="AH178" s="326"/>
      <c r="AI178" s="326"/>
      <c r="AJ178" s="326"/>
      <c r="AK178" s="330">
        <f t="shared" si="11"/>
        <v>0</v>
      </c>
      <c r="AL178" s="330"/>
      <c r="AM178" s="330"/>
      <c r="AN178" s="330"/>
      <c r="AO178" s="330"/>
      <c r="AP178" s="330"/>
      <c r="AQ178" s="330"/>
      <c r="AR178" s="323">
        <f t="shared" si="12"/>
        <v>0</v>
      </c>
      <c r="AS178" s="323"/>
      <c r="AT178" s="320"/>
      <c r="AU178" s="321"/>
      <c r="AV178" s="321"/>
      <c r="AW178" s="321"/>
      <c r="AX178" s="321"/>
      <c r="AY178" s="321"/>
      <c r="AZ178" s="321"/>
      <c r="BA178" s="321"/>
      <c r="BB178" s="321"/>
      <c r="BC178" s="321"/>
      <c r="BD178" s="321"/>
      <c r="BE178" s="321"/>
      <c r="BF178" s="321"/>
      <c r="BG178" s="321"/>
      <c r="BH178" s="321"/>
      <c r="BI178" s="321"/>
      <c r="BJ178" s="321"/>
      <c r="BK178" s="321"/>
      <c r="BL178" s="321"/>
      <c r="BM178" s="321"/>
      <c r="BN178" s="321"/>
      <c r="BO178" s="321"/>
      <c r="BP178" s="321"/>
      <c r="BQ178" s="321"/>
      <c r="BR178" s="322"/>
    </row>
    <row r="179" spans="1:70" s="48" customFormat="1" ht="21.95" customHeight="1" x14ac:dyDescent="0.2">
      <c r="A179" s="45"/>
      <c r="B179" s="30"/>
      <c r="C179" s="84">
        <f>C172+1</f>
        <v>26</v>
      </c>
      <c r="D179" s="30" t="s">
        <v>589</v>
      </c>
      <c r="E179" s="46" t="s">
        <v>299</v>
      </c>
      <c r="F179" s="47"/>
      <c r="G179" s="242" t="s">
        <v>332</v>
      </c>
      <c r="H179" s="242"/>
      <c r="I179" s="242"/>
      <c r="J179" s="242"/>
      <c r="K179" s="416" t="s">
        <v>178</v>
      </c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341">
        <f>MAX(0.000000001,SUM(AK180:AQ189))</f>
        <v>17411.36</v>
      </c>
      <c r="AL179" s="341"/>
      <c r="AM179" s="341"/>
      <c r="AN179" s="341"/>
      <c r="AO179" s="341"/>
      <c r="AP179" s="341"/>
      <c r="AQ179" s="341"/>
      <c r="AR179" s="341">
        <f>ROUND(AK179/$AK$277,6)*100</f>
        <v>9.1638999999999999</v>
      </c>
      <c r="AS179" s="341"/>
      <c r="AT179" s="342" t="s">
        <v>179</v>
      </c>
      <c r="AU179" s="343"/>
      <c r="AV179" s="343"/>
      <c r="AW179" s="343"/>
      <c r="AX179" s="343"/>
      <c r="AY179" s="343"/>
      <c r="AZ179" s="343"/>
      <c r="BA179" s="343"/>
      <c r="BB179" s="343"/>
      <c r="BC179" s="343"/>
      <c r="BD179" s="343"/>
      <c r="BE179" s="343"/>
      <c r="BF179" s="343"/>
      <c r="BG179" s="343"/>
      <c r="BH179" s="343"/>
      <c r="BI179" s="343"/>
      <c r="BJ179" s="343"/>
      <c r="BK179" s="343"/>
      <c r="BL179" s="343"/>
      <c r="BM179" s="343"/>
      <c r="BN179" s="343"/>
      <c r="BO179" s="343"/>
      <c r="BP179" s="343"/>
      <c r="BQ179" s="343"/>
      <c r="BR179" s="344"/>
    </row>
    <row r="180" spans="1:70" s="48" customFormat="1" ht="11.1" customHeight="1" x14ac:dyDescent="0.2">
      <c r="A180" s="46"/>
      <c r="B180" s="313"/>
      <c r="C180" s="327"/>
      <c r="D180" s="328"/>
      <c r="E180" s="46"/>
      <c r="G180" s="247" t="s">
        <v>333</v>
      </c>
      <c r="H180" s="247"/>
      <c r="I180" s="247"/>
      <c r="J180" s="247"/>
      <c r="K180" s="248" t="s">
        <v>180</v>
      </c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177" t="s">
        <v>52</v>
      </c>
      <c r="AA180" s="177"/>
      <c r="AB180" s="319">
        <v>480</v>
      </c>
      <c r="AC180" s="319"/>
      <c r="AD180" s="319"/>
      <c r="AE180" s="319"/>
      <c r="AF180" s="244">
        <v>3.5</v>
      </c>
      <c r="AG180" s="245"/>
      <c r="AH180" s="245"/>
      <c r="AI180" s="245"/>
      <c r="AJ180" s="246"/>
      <c r="AK180" s="330">
        <f t="shared" ref="AK180:AK185" si="13">AB180*AF180</f>
        <v>1680</v>
      </c>
      <c r="AL180" s="330"/>
      <c r="AM180" s="330"/>
      <c r="AN180" s="330"/>
      <c r="AO180" s="330"/>
      <c r="AP180" s="330"/>
      <c r="AQ180" s="330"/>
      <c r="AR180" s="323">
        <f t="shared" ref="AR180:AR189" si="14">ROUND(AK180/$AK$179,6)*100</f>
        <v>9.6489000000000011</v>
      </c>
      <c r="AS180" s="323"/>
      <c r="AT180" s="329" t="s">
        <v>685</v>
      </c>
      <c r="AU180" s="329"/>
      <c r="AV180" s="329"/>
      <c r="AW180" s="329"/>
      <c r="AX180" s="329"/>
      <c r="AY180" s="329"/>
      <c r="AZ180" s="329"/>
      <c r="BA180" s="329"/>
      <c r="BB180" s="329"/>
      <c r="BC180" s="329"/>
      <c r="BD180" s="329"/>
      <c r="BE180" s="329"/>
      <c r="BF180" s="329"/>
      <c r="BG180" s="329"/>
      <c r="BH180" s="329"/>
      <c r="BI180" s="329"/>
      <c r="BJ180" s="329"/>
      <c r="BK180" s="329"/>
      <c r="BL180" s="329"/>
      <c r="BM180" s="329"/>
      <c r="BN180" s="329"/>
      <c r="BO180" s="329"/>
      <c r="BP180" s="329"/>
      <c r="BQ180" s="329"/>
      <c r="BR180" s="329"/>
    </row>
    <row r="181" spans="1:70" s="48" customFormat="1" ht="11.1" customHeight="1" x14ac:dyDescent="0.2">
      <c r="A181" s="46"/>
      <c r="B181" s="313"/>
      <c r="C181" s="313"/>
      <c r="D181" s="328"/>
      <c r="E181" s="46"/>
      <c r="G181" s="247" t="s">
        <v>334</v>
      </c>
      <c r="H181" s="247"/>
      <c r="I181" s="247"/>
      <c r="J181" s="247"/>
      <c r="K181" s="248" t="s">
        <v>181</v>
      </c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177" t="s">
        <v>52</v>
      </c>
      <c r="AA181" s="177"/>
      <c r="AB181" s="319">
        <v>92</v>
      </c>
      <c r="AC181" s="319"/>
      <c r="AD181" s="319"/>
      <c r="AE181" s="319"/>
      <c r="AF181" s="244">
        <v>18</v>
      </c>
      <c r="AG181" s="245"/>
      <c r="AH181" s="245"/>
      <c r="AI181" s="245"/>
      <c r="AJ181" s="246"/>
      <c r="AK181" s="330">
        <f t="shared" si="13"/>
        <v>1656</v>
      </c>
      <c r="AL181" s="330"/>
      <c r="AM181" s="330"/>
      <c r="AN181" s="330"/>
      <c r="AO181" s="330"/>
      <c r="AP181" s="330"/>
      <c r="AQ181" s="330"/>
      <c r="AR181" s="323">
        <f t="shared" si="14"/>
        <v>9.5109999999999992</v>
      </c>
      <c r="AS181" s="323"/>
      <c r="AT181" s="329" t="s">
        <v>713</v>
      </c>
      <c r="AU181" s="329"/>
      <c r="AV181" s="329"/>
      <c r="AW181" s="329"/>
      <c r="AX181" s="329"/>
      <c r="AY181" s="329"/>
      <c r="AZ181" s="329"/>
      <c r="BA181" s="329"/>
      <c r="BB181" s="329"/>
      <c r="BC181" s="329"/>
      <c r="BD181" s="329"/>
      <c r="BE181" s="329"/>
      <c r="BF181" s="329"/>
      <c r="BG181" s="329"/>
      <c r="BH181" s="329"/>
      <c r="BI181" s="329"/>
      <c r="BJ181" s="329"/>
      <c r="BK181" s="329"/>
      <c r="BL181" s="329"/>
      <c r="BM181" s="329"/>
      <c r="BN181" s="329"/>
      <c r="BO181" s="329"/>
      <c r="BP181" s="329"/>
      <c r="BQ181" s="329"/>
      <c r="BR181" s="329"/>
    </row>
    <row r="182" spans="1:70" s="48" customFormat="1" ht="11.1" customHeight="1" x14ac:dyDescent="0.2">
      <c r="A182" s="46"/>
      <c r="B182" s="313"/>
      <c r="C182" s="313"/>
      <c r="D182" s="328"/>
      <c r="E182" s="46"/>
      <c r="G182" s="247" t="s">
        <v>335</v>
      </c>
      <c r="H182" s="247"/>
      <c r="I182" s="247"/>
      <c r="J182" s="247"/>
      <c r="K182" s="248" t="s">
        <v>182</v>
      </c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177" t="s">
        <v>52</v>
      </c>
      <c r="AA182" s="177"/>
      <c r="AB182" s="319">
        <v>388.88</v>
      </c>
      <c r="AC182" s="319"/>
      <c r="AD182" s="319"/>
      <c r="AE182" s="319"/>
      <c r="AF182" s="244">
        <v>22</v>
      </c>
      <c r="AG182" s="245"/>
      <c r="AH182" s="245"/>
      <c r="AI182" s="245"/>
      <c r="AJ182" s="246"/>
      <c r="AK182" s="330">
        <f t="shared" si="13"/>
        <v>8555.36</v>
      </c>
      <c r="AL182" s="330"/>
      <c r="AM182" s="330"/>
      <c r="AN182" s="330"/>
      <c r="AO182" s="330"/>
      <c r="AP182" s="330"/>
      <c r="AQ182" s="330"/>
      <c r="AR182" s="323">
        <f t="shared" si="14"/>
        <v>49.136699999999998</v>
      </c>
      <c r="AS182" s="323"/>
      <c r="AT182" s="320" t="s">
        <v>714</v>
      </c>
      <c r="AU182" s="321"/>
      <c r="AV182" s="321"/>
      <c r="AW182" s="321"/>
      <c r="AX182" s="321"/>
      <c r="AY182" s="321"/>
      <c r="AZ182" s="321"/>
      <c r="BA182" s="321"/>
      <c r="BB182" s="321"/>
      <c r="BC182" s="321"/>
      <c r="BD182" s="321"/>
      <c r="BE182" s="321"/>
      <c r="BF182" s="321"/>
      <c r="BG182" s="321"/>
      <c r="BH182" s="321"/>
      <c r="BI182" s="321"/>
      <c r="BJ182" s="321"/>
      <c r="BK182" s="321"/>
      <c r="BL182" s="321"/>
      <c r="BM182" s="321"/>
      <c r="BN182" s="321"/>
      <c r="BO182" s="321"/>
      <c r="BP182" s="321"/>
      <c r="BQ182" s="321"/>
      <c r="BR182" s="322"/>
    </row>
    <row r="183" spans="1:70" s="48" customFormat="1" ht="9.75" hidden="1" customHeight="1" x14ac:dyDescent="0.2">
      <c r="A183" s="46"/>
      <c r="B183" s="313"/>
      <c r="C183" s="313"/>
      <c r="D183" s="328"/>
      <c r="E183" s="46"/>
      <c r="G183" s="247" t="s">
        <v>336</v>
      </c>
      <c r="H183" s="247"/>
      <c r="I183" s="247"/>
      <c r="J183" s="247"/>
      <c r="K183" s="248" t="s">
        <v>183</v>
      </c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177" t="s">
        <v>52</v>
      </c>
      <c r="AA183" s="177"/>
      <c r="AB183" s="319"/>
      <c r="AC183" s="319"/>
      <c r="AD183" s="319"/>
      <c r="AE183" s="319"/>
      <c r="AF183" s="244"/>
      <c r="AG183" s="245"/>
      <c r="AH183" s="245"/>
      <c r="AI183" s="245"/>
      <c r="AJ183" s="246"/>
      <c r="AK183" s="330">
        <f t="shared" si="13"/>
        <v>0</v>
      </c>
      <c r="AL183" s="330"/>
      <c r="AM183" s="330"/>
      <c r="AN183" s="330"/>
      <c r="AO183" s="330"/>
      <c r="AP183" s="330"/>
      <c r="AQ183" s="330"/>
      <c r="AR183" s="323">
        <f t="shared" si="14"/>
        <v>0</v>
      </c>
      <c r="AS183" s="323"/>
      <c r="AT183" s="329"/>
      <c r="AU183" s="329"/>
      <c r="AV183" s="329"/>
      <c r="AW183" s="329"/>
      <c r="AX183" s="329"/>
      <c r="AY183" s="329"/>
      <c r="AZ183" s="329"/>
      <c r="BA183" s="329"/>
      <c r="BB183" s="329"/>
      <c r="BC183" s="329"/>
      <c r="BD183" s="329"/>
      <c r="BE183" s="329"/>
      <c r="BF183" s="329"/>
      <c r="BG183" s="329"/>
      <c r="BH183" s="329"/>
      <c r="BI183" s="329"/>
      <c r="BJ183" s="329"/>
      <c r="BK183" s="329"/>
      <c r="BL183" s="329"/>
      <c r="BM183" s="329"/>
      <c r="BN183" s="329"/>
      <c r="BO183" s="329"/>
      <c r="BP183" s="329"/>
      <c r="BQ183" s="329"/>
      <c r="BR183" s="329"/>
    </row>
    <row r="184" spans="1:70" s="48" customFormat="1" ht="11.1" hidden="1" customHeight="1" x14ac:dyDescent="0.2">
      <c r="A184" s="46"/>
      <c r="B184" s="313"/>
      <c r="C184" s="313"/>
      <c r="D184" s="328"/>
      <c r="E184" s="46"/>
      <c r="G184" s="247" t="s">
        <v>337</v>
      </c>
      <c r="H184" s="247"/>
      <c r="I184" s="247"/>
      <c r="J184" s="247"/>
      <c r="K184" s="248" t="s">
        <v>184</v>
      </c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177" t="s">
        <v>52</v>
      </c>
      <c r="AA184" s="177"/>
      <c r="AB184" s="319"/>
      <c r="AC184" s="319"/>
      <c r="AD184" s="319"/>
      <c r="AE184" s="319"/>
      <c r="AF184" s="244"/>
      <c r="AG184" s="245"/>
      <c r="AH184" s="245"/>
      <c r="AI184" s="245"/>
      <c r="AJ184" s="246"/>
      <c r="AK184" s="330">
        <f t="shared" si="13"/>
        <v>0</v>
      </c>
      <c r="AL184" s="330"/>
      <c r="AM184" s="330"/>
      <c r="AN184" s="330"/>
      <c r="AO184" s="330"/>
      <c r="AP184" s="330"/>
      <c r="AQ184" s="330"/>
      <c r="AR184" s="323">
        <f t="shared" si="14"/>
        <v>0</v>
      </c>
      <c r="AS184" s="323"/>
      <c r="AT184" s="329"/>
      <c r="AU184" s="329"/>
      <c r="AV184" s="329"/>
      <c r="AW184" s="329"/>
      <c r="AX184" s="329"/>
      <c r="AY184" s="329"/>
      <c r="AZ184" s="329"/>
      <c r="BA184" s="329"/>
      <c r="BB184" s="329"/>
      <c r="BC184" s="329"/>
      <c r="BD184" s="329"/>
      <c r="BE184" s="329"/>
      <c r="BF184" s="329"/>
      <c r="BG184" s="329"/>
      <c r="BH184" s="329"/>
      <c r="BI184" s="329"/>
      <c r="BJ184" s="329"/>
      <c r="BK184" s="329"/>
      <c r="BL184" s="329"/>
      <c r="BM184" s="329"/>
      <c r="BN184" s="329"/>
      <c r="BO184" s="329"/>
      <c r="BP184" s="329"/>
      <c r="BQ184" s="329"/>
      <c r="BR184" s="329"/>
    </row>
    <row r="185" spans="1:70" s="48" customFormat="1" ht="11.1" customHeight="1" x14ac:dyDescent="0.2">
      <c r="A185" s="46"/>
      <c r="B185" s="313"/>
      <c r="C185" s="313"/>
      <c r="D185" s="328"/>
      <c r="E185" s="46"/>
      <c r="G185" s="247" t="s">
        <v>414</v>
      </c>
      <c r="H185" s="247"/>
      <c r="I185" s="247"/>
      <c r="J185" s="247"/>
      <c r="K185" s="248" t="s">
        <v>185</v>
      </c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177" t="s">
        <v>52</v>
      </c>
      <c r="AA185" s="177"/>
      <c r="AB185" s="319">
        <v>92</v>
      </c>
      <c r="AC185" s="319"/>
      <c r="AD185" s="319"/>
      <c r="AE185" s="319"/>
      <c r="AF185" s="244">
        <v>60</v>
      </c>
      <c r="AG185" s="245"/>
      <c r="AH185" s="245"/>
      <c r="AI185" s="245"/>
      <c r="AJ185" s="246"/>
      <c r="AK185" s="330">
        <f t="shared" si="13"/>
        <v>5520</v>
      </c>
      <c r="AL185" s="330"/>
      <c r="AM185" s="330"/>
      <c r="AN185" s="330"/>
      <c r="AO185" s="330"/>
      <c r="AP185" s="330"/>
      <c r="AQ185" s="330"/>
      <c r="AR185" s="323">
        <f t="shared" si="14"/>
        <v>31.703399999999998</v>
      </c>
      <c r="AS185" s="323"/>
      <c r="AT185" s="329" t="s">
        <v>687</v>
      </c>
      <c r="AU185" s="329"/>
      <c r="AV185" s="329"/>
      <c r="AW185" s="329"/>
      <c r="AX185" s="329"/>
      <c r="AY185" s="329"/>
      <c r="AZ185" s="329"/>
      <c r="BA185" s="329"/>
      <c r="BB185" s="329"/>
      <c r="BC185" s="329"/>
      <c r="BD185" s="329"/>
      <c r="BE185" s="329"/>
      <c r="BF185" s="329"/>
      <c r="BG185" s="329"/>
      <c r="BH185" s="329"/>
      <c r="BI185" s="329"/>
      <c r="BJ185" s="329"/>
      <c r="BK185" s="329"/>
      <c r="BL185" s="329"/>
      <c r="BM185" s="329"/>
      <c r="BN185" s="329"/>
      <c r="BO185" s="329"/>
      <c r="BP185" s="329"/>
      <c r="BQ185" s="329"/>
      <c r="BR185" s="329"/>
    </row>
    <row r="186" spans="1:70" s="48" customFormat="1" ht="11.1" hidden="1" customHeight="1" x14ac:dyDescent="0.2">
      <c r="A186" s="46"/>
      <c r="B186" s="313"/>
      <c r="C186" s="313"/>
      <c r="D186" s="328"/>
      <c r="E186" s="46"/>
      <c r="G186" s="247" t="s">
        <v>415</v>
      </c>
      <c r="H186" s="247"/>
      <c r="I186" s="247"/>
      <c r="J186" s="247"/>
      <c r="K186" s="248" t="s">
        <v>186</v>
      </c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177" t="s">
        <v>52</v>
      </c>
      <c r="AA186" s="177"/>
      <c r="AB186" s="319"/>
      <c r="AC186" s="319"/>
      <c r="AD186" s="319"/>
      <c r="AE186" s="319"/>
      <c r="AF186" s="244"/>
      <c r="AG186" s="245"/>
      <c r="AH186" s="245"/>
      <c r="AI186" s="245"/>
      <c r="AJ186" s="246"/>
      <c r="AK186" s="330">
        <f>AB186*AF186</f>
        <v>0</v>
      </c>
      <c r="AL186" s="330"/>
      <c r="AM186" s="330"/>
      <c r="AN186" s="330"/>
      <c r="AO186" s="330"/>
      <c r="AP186" s="330"/>
      <c r="AQ186" s="330"/>
      <c r="AR186" s="323">
        <f t="shared" si="14"/>
        <v>0</v>
      </c>
      <c r="AS186" s="323"/>
      <c r="AT186" s="320"/>
      <c r="AU186" s="321"/>
      <c r="AV186" s="321"/>
      <c r="AW186" s="321"/>
      <c r="AX186" s="321"/>
      <c r="AY186" s="321"/>
      <c r="AZ186" s="321"/>
      <c r="BA186" s="321"/>
      <c r="BB186" s="321"/>
      <c r="BC186" s="321"/>
      <c r="BD186" s="321"/>
      <c r="BE186" s="321"/>
      <c r="BF186" s="321"/>
      <c r="BG186" s="321"/>
      <c r="BH186" s="321"/>
      <c r="BI186" s="321"/>
      <c r="BJ186" s="321"/>
      <c r="BK186" s="321"/>
      <c r="BL186" s="321"/>
      <c r="BM186" s="321"/>
      <c r="BN186" s="321"/>
      <c r="BO186" s="321"/>
      <c r="BP186" s="321"/>
      <c r="BQ186" s="321"/>
      <c r="BR186" s="322"/>
    </row>
    <row r="187" spans="1:70" s="48" customFormat="1" ht="11.1" hidden="1" customHeight="1" x14ac:dyDescent="0.2">
      <c r="A187" s="46"/>
      <c r="B187" s="313"/>
      <c r="C187" s="313"/>
      <c r="D187" s="328"/>
      <c r="E187" s="46"/>
      <c r="G187" s="247" t="s">
        <v>416</v>
      </c>
      <c r="H187" s="247"/>
      <c r="I187" s="247"/>
      <c r="J187" s="247"/>
      <c r="K187" s="248" t="s">
        <v>187</v>
      </c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177" t="s">
        <v>52</v>
      </c>
      <c r="AA187" s="177"/>
      <c r="AB187" s="319"/>
      <c r="AC187" s="319"/>
      <c r="AD187" s="319"/>
      <c r="AE187" s="319"/>
      <c r="AF187" s="244"/>
      <c r="AG187" s="245"/>
      <c r="AH187" s="245"/>
      <c r="AI187" s="245"/>
      <c r="AJ187" s="246"/>
      <c r="AK187" s="330">
        <f>AB187*AF187</f>
        <v>0</v>
      </c>
      <c r="AL187" s="330"/>
      <c r="AM187" s="330"/>
      <c r="AN187" s="330"/>
      <c r="AO187" s="330"/>
      <c r="AP187" s="330"/>
      <c r="AQ187" s="330"/>
      <c r="AR187" s="323">
        <f t="shared" si="14"/>
        <v>0</v>
      </c>
      <c r="AS187" s="323"/>
      <c r="AT187" s="320"/>
      <c r="AU187" s="321"/>
      <c r="AV187" s="321"/>
      <c r="AW187" s="321"/>
      <c r="AX187" s="321"/>
      <c r="AY187" s="321"/>
      <c r="AZ187" s="321"/>
      <c r="BA187" s="321"/>
      <c r="BB187" s="321"/>
      <c r="BC187" s="321"/>
      <c r="BD187" s="321"/>
      <c r="BE187" s="321"/>
      <c r="BF187" s="321"/>
      <c r="BG187" s="321"/>
      <c r="BH187" s="321"/>
      <c r="BI187" s="321"/>
      <c r="BJ187" s="321"/>
      <c r="BK187" s="321"/>
      <c r="BL187" s="321"/>
      <c r="BM187" s="321"/>
      <c r="BN187" s="321"/>
      <c r="BO187" s="321"/>
      <c r="BP187" s="321"/>
      <c r="BQ187" s="321"/>
      <c r="BR187" s="322"/>
    </row>
    <row r="188" spans="1:70" s="48" customFormat="1" ht="11.1" hidden="1" customHeight="1" x14ac:dyDescent="0.2">
      <c r="A188" s="46"/>
      <c r="B188" s="30"/>
      <c r="C188" s="136"/>
      <c r="D188" s="30"/>
      <c r="E188" s="46"/>
      <c r="G188" s="247" t="s">
        <v>417</v>
      </c>
      <c r="H188" s="247"/>
      <c r="I188" s="247"/>
      <c r="J188" s="247"/>
      <c r="K188" s="317"/>
      <c r="L188" s="317"/>
      <c r="M188" s="317"/>
      <c r="N188" s="317"/>
      <c r="O188" s="317"/>
      <c r="P188" s="317"/>
      <c r="Q188" s="317"/>
      <c r="R188" s="317"/>
      <c r="S188" s="317"/>
      <c r="T188" s="317"/>
      <c r="U188" s="317"/>
      <c r="V188" s="317"/>
      <c r="W188" s="317"/>
      <c r="X188" s="317"/>
      <c r="Y188" s="317"/>
      <c r="Z188" s="318"/>
      <c r="AA188" s="318"/>
      <c r="AB188" s="319"/>
      <c r="AC188" s="319"/>
      <c r="AD188" s="319"/>
      <c r="AE188" s="319"/>
      <c r="AF188" s="244"/>
      <c r="AG188" s="245"/>
      <c r="AH188" s="245"/>
      <c r="AI188" s="245"/>
      <c r="AJ188" s="246"/>
      <c r="AK188" s="330">
        <f>AB188*AF188</f>
        <v>0</v>
      </c>
      <c r="AL188" s="330"/>
      <c r="AM188" s="330"/>
      <c r="AN188" s="330"/>
      <c r="AO188" s="330"/>
      <c r="AP188" s="330"/>
      <c r="AQ188" s="330"/>
      <c r="AR188" s="323">
        <f t="shared" si="14"/>
        <v>0</v>
      </c>
      <c r="AS188" s="323"/>
      <c r="AT188" s="320"/>
      <c r="AU188" s="321"/>
      <c r="AV188" s="321"/>
      <c r="AW188" s="321"/>
      <c r="AX188" s="321"/>
      <c r="AY188" s="321"/>
      <c r="AZ188" s="321"/>
      <c r="BA188" s="321"/>
      <c r="BB188" s="321"/>
      <c r="BC188" s="321"/>
      <c r="BD188" s="321"/>
      <c r="BE188" s="321"/>
      <c r="BF188" s="321"/>
      <c r="BG188" s="321"/>
      <c r="BH188" s="321"/>
      <c r="BI188" s="321"/>
      <c r="BJ188" s="321"/>
      <c r="BK188" s="321"/>
      <c r="BL188" s="321"/>
      <c r="BM188" s="321"/>
      <c r="BN188" s="321"/>
      <c r="BO188" s="321"/>
      <c r="BP188" s="321"/>
      <c r="BQ188" s="321"/>
      <c r="BR188" s="322"/>
    </row>
    <row r="189" spans="1:70" s="48" customFormat="1" ht="11.1" hidden="1" customHeight="1" x14ac:dyDescent="0.2">
      <c r="A189" s="46"/>
      <c r="B189" s="30"/>
      <c r="C189" s="136"/>
      <c r="D189" s="30"/>
      <c r="E189" s="46"/>
      <c r="G189" s="247" t="s">
        <v>418</v>
      </c>
      <c r="H189" s="247"/>
      <c r="I189" s="247"/>
      <c r="J189" s="24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317"/>
      <c r="Z189" s="318"/>
      <c r="AA189" s="318"/>
      <c r="AB189" s="319"/>
      <c r="AC189" s="319"/>
      <c r="AD189" s="319"/>
      <c r="AE189" s="319"/>
      <c r="AF189" s="319"/>
      <c r="AG189" s="319"/>
      <c r="AH189" s="319"/>
      <c r="AI189" s="319"/>
      <c r="AJ189" s="319"/>
      <c r="AK189" s="330">
        <f>AB189*AF189</f>
        <v>0</v>
      </c>
      <c r="AL189" s="330"/>
      <c r="AM189" s="330"/>
      <c r="AN189" s="330"/>
      <c r="AO189" s="330"/>
      <c r="AP189" s="330"/>
      <c r="AQ189" s="330"/>
      <c r="AR189" s="323">
        <f t="shared" si="14"/>
        <v>0</v>
      </c>
      <c r="AS189" s="323"/>
      <c r="AT189" s="320"/>
      <c r="AU189" s="321"/>
      <c r="AV189" s="321"/>
      <c r="AW189" s="321"/>
      <c r="AX189" s="321"/>
      <c r="AY189" s="321"/>
      <c r="AZ189" s="321"/>
      <c r="BA189" s="321"/>
      <c r="BB189" s="321"/>
      <c r="BC189" s="321"/>
      <c r="BD189" s="321"/>
      <c r="BE189" s="321"/>
      <c r="BF189" s="321"/>
      <c r="BG189" s="321"/>
      <c r="BH189" s="321"/>
      <c r="BI189" s="321"/>
      <c r="BJ189" s="321"/>
      <c r="BK189" s="321"/>
      <c r="BL189" s="321"/>
      <c r="BM189" s="321"/>
      <c r="BN189" s="321"/>
      <c r="BO189" s="321"/>
      <c r="BP189" s="321"/>
      <c r="BQ189" s="321"/>
      <c r="BR189" s="322"/>
    </row>
    <row r="190" spans="1:70" s="48" customFormat="1" ht="21.95" customHeight="1" x14ac:dyDescent="0.2">
      <c r="A190" s="45"/>
      <c r="B190" s="135"/>
      <c r="C190" s="84">
        <f>C179+1</f>
        <v>27</v>
      </c>
      <c r="D190" s="30" t="s">
        <v>589</v>
      </c>
      <c r="E190" s="46" t="s">
        <v>299</v>
      </c>
      <c r="F190" s="47"/>
      <c r="G190" s="242" t="s">
        <v>419</v>
      </c>
      <c r="H190" s="242"/>
      <c r="I190" s="242"/>
      <c r="J190" s="242"/>
      <c r="K190" s="416" t="s">
        <v>188</v>
      </c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243"/>
      <c r="AH190" s="243"/>
      <c r="AI190" s="243"/>
      <c r="AJ190" s="243"/>
      <c r="AK190" s="341">
        <f>MAX(0.000000001,SUM(AK191:AQ196))</f>
        <v>3438.9</v>
      </c>
      <c r="AL190" s="341"/>
      <c r="AM190" s="341"/>
      <c r="AN190" s="341"/>
      <c r="AO190" s="341"/>
      <c r="AP190" s="341"/>
      <c r="AQ190" s="341"/>
      <c r="AR190" s="341">
        <f>ROUND(AK190/$AK$277,6)*100</f>
        <v>1.8099000000000001</v>
      </c>
      <c r="AS190" s="341"/>
      <c r="AT190" s="342" t="s">
        <v>189</v>
      </c>
      <c r="AU190" s="343"/>
      <c r="AV190" s="343"/>
      <c r="AW190" s="343"/>
      <c r="AX190" s="343"/>
      <c r="AY190" s="343"/>
      <c r="AZ190" s="343"/>
      <c r="BA190" s="343"/>
      <c r="BB190" s="343"/>
      <c r="BC190" s="343"/>
      <c r="BD190" s="343"/>
      <c r="BE190" s="343"/>
      <c r="BF190" s="343"/>
      <c r="BG190" s="343"/>
      <c r="BH190" s="343"/>
      <c r="BI190" s="343"/>
      <c r="BJ190" s="343"/>
      <c r="BK190" s="343"/>
      <c r="BL190" s="343"/>
      <c r="BM190" s="343"/>
      <c r="BN190" s="343"/>
      <c r="BO190" s="343"/>
      <c r="BP190" s="343"/>
      <c r="BQ190" s="343"/>
      <c r="BR190" s="344"/>
    </row>
    <row r="191" spans="1:70" s="48" customFormat="1" ht="11.1" customHeight="1" x14ac:dyDescent="0.2">
      <c r="A191" s="46"/>
      <c r="B191" s="313"/>
      <c r="C191" s="327"/>
      <c r="D191" s="328"/>
      <c r="E191" s="46"/>
      <c r="G191" s="247" t="s">
        <v>420</v>
      </c>
      <c r="H191" s="247"/>
      <c r="I191" s="247"/>
      <c r="J191" s="247"/>
      <c r="K191" s="248" t="s">
        <v>184</v>
      </c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177" t="s">
        <v>52</v>
      </c>
      <c r="AA191" s="177"/>
      <c r="AB191" s="319">
        <v>42</v>
      </c>
      <c r="AC191" s="319"/>
      <c r="AD191" s="319"/>
      <c r="AE191" s="319"/>
      <c r="AF191" s="244">
        <v>37.799999999999997</v>
      </c>
      <c r="AG191" s="245"/>
      <c r="AH191" s="245"/>
      <c r="AI191" s="245"/>
      <c r="AJ191" s="246"/>
      <c r="AK191" s="330">
        <f t="shared" ref="AK191:AK196" si="15">AB191*AF191</f>
        <v>1587.6</v>
      </c>
      <c r="AL191" s="330"/>
      <c r="AM191" s="330"/>
      <c r="AN191" s="330"/>
      <c r="AO191" s="330"/>
      <c r="AP191" s="330"/>
      <c r="AQ191" s="330"/>
      <c r="AR191" s="323">
        <f t="shared" ref="AR191:AR196" si="16">ROUND(AK191/$AK$190,6)*100</f>
        <v>46.165900000000001</v>
      </c>
      <c r="AS191" s="323"/>
      <c r="AT191" s="329" t="s">
        <v>688</v>
      </c>
      <c r="AU191" s="329"/>
      <c r="AV191" s="329"/>
      <c r="AW191" s="329"/>
      <c r="AX191" s="329"/>
      <c r="AY191" s="329"/>
      <c r="AZ191" s="329"/>
      <c r="BA191" s="329"/>
      <c r="BB191" s="329"/>
      <c r="BC191" s="329"/>
      <c r="BD191" s="329"/>
      <c r="BE191" s="329"/>
      <c r="BF191" s="329"/>
      <c r="BG191" s="329"/>
      <c r="BH191" s="329"/>
      <c r="BI191" s="329"/>
      <c r="BJ191" s="329"/>
      <c r="BK191" s="329"/>
      <c r="BL191" s="329"/>
      <c r="BM191" s="329"/>
      <c r="BN191" s="329"/>
      <c r="BO191" s="329"/>
      <c r="BP191" s="329"/>
      <c r="BQ191" s="329"/>
      <c r="BR191" s="329"/>
    </row>
    <row r="192" spans="1:70" s="48" customFormat="1" ht="11.1" hidden="1" customHeight="1" x14ac:dyDescent="0.2">
      <c r="A192" s="46"/>
      <c r="B192" s="313"/>
      <c r="C192" s="313"/>
      <c r="D192" s="328"/>
      <c r="E192" s="46"/>
      <c r="G192" s="247" t="s">
        <v>421</v>
      </c>
      <c r="H192" s="247"/>
      <c r="I192" s="247"/>
      <c r="J192" s="247"/>
      <c r="K192" s="248" t="s">
        <v>190</v>
      </c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177" t="s">
        <v>52</v>
      </c>
      <c r="AA192" s="177"/>
      <c r="AB192" s="319"/>
      <c r="AC192" s="319"/>
      <c r="AD192" s="319"/>
      <c r="AE192" s="319"/>
      <c r="AF192" s="244"/>
      <c r="AG192" s="245"/>
      <c r="AH192" s="245"/>
      <c r="AI192" s="245"/>
      <c r="AJ192" s="246"/>
      <c r="AK192" s="330">
        <f t="shared" si="15"/>
        <v>0</v>
      </c>
      <c r="AL192" s="330"/>
      <c r="AM192" s="330"/>
      <c r="AN192" s="330"/>
      <c r="AO192" s="330"/>
      <c r="AP192" s="330"/>
      <c r="AQ192" s="330"/>
      <c r="AR192" s="323">
        <f t="shared" si="16"/>
        <v>0</v>
      </c>
      <c r="AS192" s="323"/>
      <c r="AT192" s="329"/>
      <c r="AU192" s="329"/>
      <c r="AV192" s="329"/>
      <c r="AW192" s="329"/>
      <c r="AX192" s="329"/>
      <c r="AY192" s="329"/>
      <c r="AZ192" s="329"/>
      <c r="BA192" s="329"/>
      <c r="BB192" s="329"/>
      <c r="BC192" s="329"/>
      <c r="BD192" s="329"/>
      <c r="BE192" s="329"/>
      <c r="BF192" s="329"/>
      <c r="BG192" s="329"/>
      <c r="BH192" s="329"/>
      <c r="BI192" s="329"/>
      <c r="BJ192" s="329"/>
      <c r="BK192" s="329"/>
      <c r="BL192" s="329"/>
      <c r="BM192" s="329"/>
      <c r="BN192" s="329"/>
      <c r="BO192" s="329"/>
      <c r="BP192" s="329"/>
      <c r="BQ192" s="329"/>
      <c r="BR192" s="329"/>
    </row>
    <row r="193" spans="1:70" s="48" customFormat="1" ht="11.1" hidden="1" customHeight="1" x14ac:dyDescent="0.2">
      <c r="A193" s="46"/>
      <c r="B193" s="313"/>
      <c r="C193" s="313"/>
      <c r="D193" s="328"/>
      <c r="E193" s="46"/>
      <c r="G193" s="247" t="s">
        <v>422</v>
      </c>
      <c r="H193" s="247"/>
      <c r="I193" s="247"/>
      <c r="J193" s="247"/>
      <c r="K193" s="248" t="s">
        <v>191</v>
      </c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177" t="s">
        <v>52</v>
      </c>
      <c r="AA193" s="177"/>
      <c r="AB193" s="319"/>
      <c r="AC193" s="319"/>
      <c r="AD193" s="319"/>
      <c r="AE193" s="319"/>
      <c r="AF193" s="244"/>
      <c r="AG193" s="245"/>
      <c r="AH193" s="245"/>
      <c r="AI193" s="245"/>
      <c r="AJ193" s="246"/>
      <c r="AK193" s="330">
        <f t="shared" si="15"/>
        <v>0</v>
      </c>
      <c r="AL193" s="330"/>
      <c r="AM193" s="330"/>
      <c r="AN193" s="330"/>
      <c r="AO193" s="330"/>
      <c r="AP193" s="330"/>
      <c r="AQ193" s="330"/>
      <c r="AR193" s="323">
        <f t="shared" si="16"/>
        <v>0</v>
      </c>
      <c r="AS193" s="323"/>
      <c r="AT193" s="329"/>
      <c r="AU193" s="329"/>
      <c r="AV193" s="329"/>
      <c r="AW193" s="329"/>
      <c r="AX193" s="329"/>
      <c r="AY193" s="329"/>
      <c r="AZ193" s="329"/>
      <c r="BA193" s="329"/>
      <c r="BB193" s="329"/>
      <c r="BC193" s="329"/>
      <c r="BD193" s="329"/>
      <c r="BE193" s="329"/>
      <c r="BF193" s="329"/>
      <c r="BG193" s="329"/>
      <c r="BH193" s="329"/>
      <c r="BI193" s="329"/>
      <c r="BJ193" s="329"/>
      <c r="BK193" s="329"/>
      <c r="BL193" s="329"/>
      <c r="BM193" s="329"/>
      <c r="BN193" s="329"/>
      <c r="BO193" s="329"/>
      <c r="BP193" s="329"/>
      <c r="BQ193" s="329"/>
      <c r="BR193" s="329"/>
    </row>
    <row r="194" spans="1:70" s="48" customFormat="1" ht="11.1" customHeight="1" x14ac:dyDescent="0.2">
      <c r="A194" s="46"/>
      <c r="B194" s="30"/>
      <c r="C194" s="136"/>
      <c r="D194" s="30"/>
      <c r="E194" s="46"/>
      <c r="G194" s="247" t="s">
        <v>423</v>
      </c>
      <c r="H194" s="247"/>
      <c r="I194" s="247"/>
      <c r="J194" s="247"/>
      <c r="K194" s="317" t="s">
        <v>654</v>
      </c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17"/>
      <c r="Z194" s="318"/>
      <c r="AA194" s="318"/>
      <c r="AB194" s="319">
        <v>121</v>
      </c>
      <c r="AC194" s="319"/>
      <c r="AD194" s="319"/>
      <c r="AE194" s="319"/>
      <c r="AF194" s="319">
        <v>15.3</v>
      </c>
      <c r="AG194" s="319"/>
      <c r="AH194" s="319"/>
      <c r="AI194" s="319"/>
      <c r="AJ194" s="319"/>
      <c r="AK194" s="330">
        <f t="shared" si="15"/>
        <v>1851.3000000000002</v>
      </c>
      <c r="AL194" s="330"/>
      <c r="AM194" s="330"/>
      <c r="AN194" s="330"/>
      <c r="AO194" s="330"/>
      <c r="AP194" s="330"/>
      <c r="AQ194" s="330"/>
      <c r="AR194" s="323">
        <f t="shared" si="16"/>
        <v>53.834099999999992</v>
      </c>
      <c r="AS194" s="323"/>
      <c r="AT194" s="329" t="s">
        <v>689</v>
      </c>
      <c r="AU194" s="329"/>
      <c r="AV194" s="329"/>
      <c r="AW194" s="329"/>
      <c r="AX194" s="329"/>
      <c r="AY194" s="329"/>
      <c r="AZ194" s="329"/>
      <c r="BA194" s="329"/>
      <c r="BB194" s="329"/>
      <c r="BC194" s="329"/>
      <c r="BD194" s="329"/>
      <c r="BE194" s="329"/>
      <c r="BF194" s="329"/>
      <c r="BG194" s="329"/>
      <c r="BH194" s="329"/>
      <c r="BI194" s="329"/>
      <c r="BJ194" s="329"/>
      <c r="BK194" s="329"/>
      <c r="BL194" s="329"/>
      <c r="BM194" s="329"/>
      <c r="BN194" s="329"/>
      <c r="BO194" s="329"/>
      <c r="BP194" s="329"/>
      <c r="BQ194" s="329"/>
      <c r="BR194" s="329"/>
    </row>
    <row r="195" spans="1:70" s="48" customFormat="1" ht="11.1" hidden="1" customHeight="1" x14ac:dyDescent="0.2">
      <c r="A195" s="46"/>
      <c r="B195" s="30"/>
      <c r="C195" s="136"/>
      <c r="D195" s="30"/>
      <c r="E195" s="46"/>
      <c r="G195" s="247" t="s">
        <v>424</v>
      </c>
      <c r="H195" s="247"/>
      <c r="I195" s="247"/>
      <c r="J195" s="24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317"/>
      <c r="Z195" s="318"/>
      <c r="AA195" s="318"/>
      <c r="AB195" s="319"/>
      <c r="AC195" s="319"/>
      <c r="AD195" s="319"/>
      <c r="AE195" s="319"/>
      <c r="AF195" s="326"/>
      <c r="AG195" s="326"/>
      <c r="AH195" s="326"/>
      <c r="AI195" s="326"/>
      <c r="AJ195" s="326"/>
      <c r="AK195" s="330">
        <f t="shared" si="15"/>
        <v>0</v>
      </c>
      <c r="AL195" s="330"/>
      <c r="AM195" s="330"/>
      <c r="AN195" s="330"/>
      <c r="AO195" s="330"/>
      <c r="AP195" s="330"/>
      <c r="AQ195" s="330"/>
      <c r="AR195" s="323">
        <f t="shared" si="16"/>
        <v>0</v>
      </c>
      <c r="AS195" s="323"/>
      <c r="AT195" s="329"/>
      <c r="AU195" s="329"/>
      <c r="AV195" s="329"/>
      <c r="AW195" s="329"/>
      <c r="AX195" s="329"/>
      <c r="AY195" s="329"/>
      <c r="AZ195" s="329"/>
      <c r="BA195" s="329"/>
      <c r="BB195" s="329"/>
      <c r="BC195" s="329"/>
      <c r="BD195" s="329"/>
      <c r="BE195" s="329"/>
      <c r="BF195" s="329"/>
      <c r="BG195" s="329"/>
      <c r="BH195" s="329"/>
      <c r="BI195" s="329"/>
      <c r="BJ195" s="329"/>
      <c r="BK195" s="329"/>
      <c r="BL195" s="329"/>
      <c r="BM195" s="329"/>
      <c r="BN195" s="329"/>
      <c r="BO195" s="329"/>
      <c r="BP195" s="329"/>
      <c r="BQ195" s="329"/>
      <c r="BR195" s="329"/>
    </row>
    <row r="196" spans="1:70" s="48" customFormat="1" ht="11.1" hidden="1" customHeight="1" x14ac:dyDescent="0.2">
      <c r="A196" s="46"/>
      <c r="B196" s="30"/>
      <c r="C196" s="136"/>
      <c r="D196" s="30"/>
      <c r="E196" s="46"/>
      <c r="G196" s="247" t="s">
        <v>425</v>
      </c>
      <c r="H196" s="247"/>
      <c r="I196" s="247"/>
      <c r="J196" s="24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17"/>
      <c r="Y196" s="317"/>
      <c r="Z196" s="318"/>
      <c r="AA196" s="318"/>
      <c r="AB196" s="319"/>
      <c r="AC196" s="319"/>
      <c r="AD196" s="319"/>
      <c r="AE196" s="319"/>
      <c r="AF196" s="326"/>
      <c r="AG196" s="326"/>
      <c r="AH196" s="326"/>
      <c r="AI196" s="326"/>
      <c r="AJ196" s="326"/>
      <c r="AK196" s="330">
        <f t="shared" si="15"/>
        <v>0</v>
      </c>
      <c r="AL196" s="330"/>
      <c r="AM196" s="330"/>
      <c r="AN196" s="330"/>
      <c r="AO196" s="330"/>
      <c r="AP196" s="330"/>
      <c r="AQ196" s="330"/>
      <c r="AR196" s="323">
        <f t="shared" si="16"/>
        <v>0</v>
      </c>
      <c r="AS196" s="323"/>
      <c r="AT196" s="320"/>
      <c r="AU196" s="321"/>
      <c r="AV196" s="321"/>
      <c r="AW196" s="321"/>
      <c r="AX196" s="321"/>
      <c r="AY196" s="321"/>
      <c r="AZ196" s="321"/>
      <c r="BA196" s="321"/>
      <c r="BB196" s="321"/>
      <c r="BC196" s="321"/>
      <c r="BD196" s="321"/>
      <c r="BE196" s="321"/>
      <c r="BF196" s="321"/>
      <c r="BG196" s="321"/>
      <c r="BH196" s="321"/>
      <c r="BI196" s="321"/>
      <c r="BJ196" s="321"/>
      <c r="BK196" s="321"/>
      <c r="BL196" s="321"/>
      <c r="BM196" s="321"/>
      <c r="BN196" s="321"/>
      <c r="BO196" s="321"/>
      <c r="BP196" s="321"/>
      <c r="BQ196" s="321"/>
      <c r="BR196" s="322"/>
    </row>
    <row r="197" spans="1:70" s="48" customFormat="1" ht="11.1" customHeight="1" x14ac:dyDescent="0.2">
      <c r="A197" s="45"/>
      <c r="B197" s="135"/>
      <c r="C197" s="84">
        <f>C190+1</f>
        <v>28</v>
      </c>
      <c r="D197" s="30" t="s">
        <v>589</v>
      </c>
      <c r="E197" s="46" t="s">
        <v>299</v>
      </c>
      <c r="G197" s="242" t="s">
        <v>426</v>
      </c>
      <c r="H197" s="242"/>
      <c r="I197" s="242"/>
      <c r="J197" s="242"/>
      <c r="K197" s="324" t="s">
        <v>192</v>
      </c>
      <c r="L197" s="325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25"/>
      <c r="Y197" s="325"/>
      <c r="Z197" s="325"/>
      <c r="AA197" s="325"/>
      <c r="AB197" s="325"/>
      <c r="AC197" s="325"/>
      <c r="AD197" s="325"/>
      <c r="AE197" s="325"/>
      <c r="AF197" s="325"/>
      <c r="AG197" s="325"/>
      <c r="AH197" s="325"/>
      <c r="AI197" s="325"/>
      <c r="AJ197" s="325"/>
      <c r="AK197" s="341">
        <f>MAX(0.000000001,SUM(AK198:AQ206))</f>
        <v>8466</v>
      </c>
      <c r="AL197" s="341"/>
      <c r="AM197" s="341"/>
      <c r="AN197" s="341"/>
      <c r="AO197" s="341"/>
      <c r="AP197" s="341"/>
      <c r="AQ197" s="341"/>
      <c r="AR197" s="341">
        <f>ROUND(AK197/$AK$277,6)*100</f>
        <v>4.4558</v>
      </c>
      <c r="AS197" s="341"/>
      <c r="AT197" s="342" t="s">
        <v>193</v>
      </c>
      <c r="AU197" s="343"/>
      <c r="AV197" s="343"/>
      <c r="AW197" s="343"/>
      <c r="AX197" s="343"/>
      <c r="AY197" s="343"/>
      <c r="AZ197" s="343"/>
      <c r="BA197" s="343"/>
      <c r="BB197" s="343"/>
      <c r="BC197" s="343"/>
      <c r="BD197" s="343"/>
      <c r="BE197" s="343"/>
      <c r="BF197" s="343"/>
      <c r="BG197" s="343"/>
      <c r="BH197" s="343"/>
      <c r="BI197" s="343"/>
      <c r="BJ197" s="343"/>
      <c r="BK197" s="343"/>
      <c r="BL197" s="343"/>
      <c r="BM197" s="343"/>
      <c r="BN197" s="343"/>
      <c r="BO197" s="343"/>
      <c r="BP197" s="343"/>
      <c r="BQ197" s="343"/>
      <c r="BR197" s="344"/>
    </row>
    <row r="198" spans="1:70" s="48" customFormat="1" ht="11.1" customHeight="1" x14ac:dyDescent="0.2">
      <c r="A198" s="46"/>
      <c r="B198" s="327"/>
      <c r="C198" s="327"/>
      <c r="D198" s="328"/>
      <c r="E198" s="46"/>
      <c r="G198" s="247" t="s">
        <v>427</v>
      </c>
      <c r="H198" s="247"/>
      <c r="I198" s="247"/>
      <c r="J198" s="247"/>
      <c r="K198" s="248" t="s">
        <v>180</v>
      </c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177" t="s">
        <v>52</v>
      </c>
      <c r="AA198" s="177"/>
      <c r="AB198" s="319">
        <v>332</v>
      </c>
      <c r="AC198" s="319"/>
      <c r="AD198" s="319"/>
      <c r="AE198" s="319"/>
      <c r="AF198" s="244">
        <v>3.5</v>
      </c>
      <c r="AG198" s="245"/>
      <c r="AH198" s="245"/>
      <c r="AI198" s="245"/>
      <c r="AJ198" s="246"/>
      <c r="AK198" s="330">
        <f t="shared" ref="AK198:AK203" si="17">AB198*AF198</f>
        <v>1162</v>
      </c>
      <c r="AL198" s="330"/>
      <c r="AM198" s="330"/>
      <c r="AN198" s="330"/>
      <c r="AO198" s="330"/>
      <c r="AP198" s="330"/>
      <c r="AQ198" s="330"/>
      <c r="AR198" s="323">
        <f t="shared" ref="AR198:AR206" si="18">ROUND(AK198/$AK$197,6)*100</f>
        <v>13.725499999999998</v>
      </c>
      <c r="AS198" s="323"/>
      <c r="AT198" s="329" t="s">
        <v>690</v>
      </c>
      <c r="AU198" s="329"/>
      <c r="AV198" s="329"/>
      <c r="AW198" s="329"/>
      <c r="AX198" s="329"/>
      <c r="AY198" s="329"/>
      <c r="AZ198" s="329"/>
      <c r="BA198" s="329"/>
      <c r="BB198" s="329"/>
      <c r="BC198" s="329"/>
      <c r="BD198" s="329"/>
      <c r="BE198" s="329"/>
      <c r="BF198" s="329"/>
      <c r="BG198" s="329"/>
      <c r="BH198" s="329"/>
      <c r="BI198" s="329"/>
      <c r="BJ198" s="329"/>
      <c r="BK198" s="329"/>
      <c r="BL198" s="329"/>
      <c r="BM198" s="329"/>
      <c r="BN198" s="329"/>
      <c r="BO198" s="329"/>
      <c r="BP198" s="329"/>
      <c r="BQ198" s="329"/>
      <c r="BR198" s="329"/>
    </row>
    <row r="199" spans="1:70" s="48" customFormat="1" ht="11.1" hidden="1" customHeight="1" x14ac:dyDescent="0.2">
      <c r="A199" s="46"/>
      <c r="B199" s="327"/>
      <c r="C199" s="328"/>
      <c r="D199" s="328"/>
      <c r="E199" s="46"/>
      <c r="G199" s="247" t="s">
        <v>428</v>
      </c>
      <c r="H199" s="247"/>
      <c r="I199" s="247"/>
      <c r="J199" s="247"/>
      <c r="K199" s="248" t="s">
        <v>181</v>
      </c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177" t="s">
        <v>52</v>
      </c>
      <c r="AA199" s="177"/>
      <c r="AB199" s="319"/>
      <c r="AC199" s="319"/>
      <c r="AD199" s="319"/>
      <c r="AE199" s="319"/>
      <c r="AF199" s="244"/>
      <c r="AG199" s="245"/>
      <c r="AH199" s="245"/>
      <c r="AI199" s="245"/>
      <c r="AJ199" s="246"/>
      <c r="AK199" s="330">
        <f t="shared" si="17"/>
        <v>0</v>
      </c>
      <c r="AL199" s="330"/>
      <c r="AM199" s="330"/>
      <c r="AN199" s="330"/>
      <c r="AO199" s="330"/>
      <c r="AP199" s="330"/>
      <c r="AQ199" s="330"/>
      <c r="AR199" s="323">
        <f t="shared" si="18"/>
        <v>0</v>
      </c>
      <c r="AS199" s="323"/>
      <c r="AT199" s="329"/>
      <c r="AU199" s="329"/>
      <c r="AV199" s="329"/>
      <c r="AW199" s="329"/>
      <c r="AX199" s="329"/>
      <c r="AY199" s="329"/>
      <c r="AZ199" s="329"/>
      <c r="BA199" s="329"/>
      <c r="BB199" s="329"/>
      <c r="BC199" s="329"/>
      <c r="BD199" s="329"/>
      <c r="BE199" s="329"/>
      <c r="BF199" s="329"/>
      <c r="BG199" s="329"/>
      <c r="BH199" s="329"/>
      <c r="BI199" s="329"/>
      <c r="BJ199" s="329"/>
      <c r="BK199" s="329"/>
      <c r="BL199" s="329"/>
      <c r="BM199" s="329"/>
      <c r="BN199" s="329"/>
      <c r="BO199" s="329"/>
      <c r="BP199" s="329"/>
      <c r="BQ199" s="329"/>
      <c r="BR199" s="329"/>
    </row>
    <row r="200" spans="1:70" s="48" customFormat="1" ht="11.1" hidden="1" customHeight="1" x14ac:dyDescent="0.2">
      <c r="A200" s="46"/>
      <c r="B200" s="327"/>
      <c r="C200" s="328"/>
      <c r="D200" s="328"/>
      <c r="E200" s="46"/>
      <c r="G200" s="247" t="s">
        <v>429</v>
      </c>
      <c r="H200" s="247"/>
      <c r="I200" s="247"/>
      <c r="J200" s="247"/>
      <c r="K200" s="248" t="s">
        <v>182</v>
      </c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177" t="s">
        <v>52</v>
      </c>
      <c r="AA200" s="177"/>
      <c r="AB200" s="319"/>
      <c r="AC200" s="319"/>
      <c r="AD200" s="319"/>
      <c r="AE200" s="319"/>
      <c r="AF200" s="244"/>
      <c r="AG200" s="245"/>
      <c r="AH200" s="245"/>
      <c r="AI200" s="245"/>
      <c r="AJ200" s="246"/>
      <c r="AK200" s="330">
        <f t="shared" si="17"/>
        <v>0</v>
      </c>
      <c r="AL200" s="330"/>
      <c r="AM200" s="330"/>
      <c r="AN200" s="330"/>
      <c r="AO200" s="330"/>
      <c r="AP200" s="330"/>
      <c r="AQ200" s="330"/>
      <c r="AR200" s="323">
        <f t="shared" si="18"/>
        <v>0</v>
      </c>
      <c r="AS200" s="323"/>
      <c r="AT200" s="329"/>
      <c r="AU200" s="329"/>
      <c r="AV200" s="329"/>
      <c r="AW200" s="329"/>
      <c r="AX200" s="329"/>
      <c r="AY200" s="329"/>
      <c r="AZ200" s="329"/>
      <c r="BA200" s="329"/>
      <c r="BB200" s="329"/>
      <c r="BC200" s="329"/>
      <c r="BD200" s="329"/>
      <c r="BE200" s="329"/>
      <c r="BF200" s="329"/>
      <c r="BG200" s="329"/>
      <c r="BH200" s="329"/>
      <c r="BI200" s="329"/>
      <c r="BJ200" s="329"/>
      <c r="BK200" s="329"/>
      <c r="BL200" s="329"/>
      <c r="BM200" s="329"/>
      <c r="BN200" s="329"/>
      <c r="BO200" s="329"/>
      <c r="BP200" s="329"/>
      <c r="BQ200" s="329"/>
      <c r="BR200" s="329"/>
    </row>
    <row r="201" spans="1:70" s="48" customFormat="1" ht="11.1" customHeight="1" x14ac:dyDescent="0.2">
      <c r="A201" s="46"/>
      <c r="B201" s="327"/>
      <c r="C201" s="328"/>
      <c r="D201" s="328"/>
      <c r="E201" s="46"/>
      <c r="G201" s="247" t="s">
        <v>430</v>
      </c>
      <c r="H201" s="247"/>
      <c r="I201" s="247"/>
      <c r="J201" s="247"/>
      <c r="K201" s="248" t="s">
        <v>183</v>
      </c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177" t="s">
        <v>52</v>
      </c>
      <c r="AA201" s="177"/>
      <c r="AB201" s="319">
        <v>332</v>
      </c>
      <c r="AC201" s="319"/>
      <c r="AD201" s="319"/>
      <c r="AE201" s="319"/>
      <c r="AF201" s="244">
        <v>22</v>
      </c>
      <c r="AG201" s="245"/>
      <c r="AH201" s="245"/>
      <c r="AI201" s="245"/>
      <c r="AJ201" s="246"/>
      <c r="AK201" s="330">
        <f t="shared" si="17"/>
        <v>7304</v>
      </c>
      <c r="AL201" s="330"/>
      <c r="AM201" s="330"/>
      <c r="AN201" s="330"/>
      <c r="AO201" s="330"/>
      <c r="AP201" s="330"/>
      <c r="AQ201" s="330"/>
      <c r="AR201" s="323">
        <f t="shared" si="18"/>
        <v>86.274500000000003</v>
      </c>
      <c r="AS201" s="323"/>
      <c r="AT201" s="329" t="s">
        <v>686</v>
      </c>
      <c r="AU201" s="329"/>
      <c r="AV201" s="329"/>
      <c r="AW201" s="329"/>
      <c r="AX201" s="329"/>
      <c r="AY201" s="329"/>
      <c r="AZ201" s="329"/>
      <c r="BA201" s="329"/>
      <c r="BB201" s="329"/>
      <c r="BC201" s="329"/>
      <c r="BD201" s="329"/>
      <c r="BE201" s="329"/>
      <c r="BF201" s="329"/>
      <c r="BG201" s="329"/>
      <c r="BH201" s="329"/>
      <c r="BI201" s="329"/>
      <c r="BJ201" s="329"/>
      <c r="BK201" s="329"/>
      <c r="BL201" s="329"/>
      <c r="BM201" s="329"/>
      <c r="BN201" s="329"/>
      <c r="BO201" s="329"/>
      <c r="BP201" s="329"/>
      <c r="BQ201" s="329"/>
      <c r="BR201" s="329"/>
    </row>
    <row r="202" spans="1:70" s="48" customFormat="1" ht="11.1" hidden="1" customHeight="1" x14ac:dyDescent="0.2">
      <c r="A202" s="46"/>
      <c r="B202" s="327"/>
      <c r="C202" s="328"/>
      <c r="D202" s="328"/>
      <c r="E202" s="46"/>
      <c r="G202" s="247" t="s">
        <v>431</v>
      </c>
      <c r="H202" s="247"/>
      <c r="I202" s="247"/>
      <c r="J202" s="247"/>
      <c r="K202" s="248" t="s">
        <v>185</v>
      </c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177" t="s">
        <v>52</v>
      </c>
      <c r="AA202" s="177"/>
      <c r="AB202" s="319"/>
      <c r="AC202" s="319"/>
      <c r="AD202" s="319"/>
      <c r="AE202" s="319"/>
      <c r="AF202" s="244"/>
      <c r="AG202" s="245"/>
      <c r="AH202" s="245"/>
      <c r="AI202" s="245"/>
      <c r="AJ202" s="246"/>
      <c r="AK202" s="330">
        <f t="shared" si="17"/>
        <v>0</v>
      </c>
      <c r="AL202" s="330"/>
      <c r="AM202" s="330"/>
      <c r="AN202" s="330"/>
      <c r="AO202" s="330"/>
      <c r="AP202" s="330"/>
      <c r="AQ202" s="330"/>
      <c r="AR202" s="323">
        <f t="shared" si="18"/>
        <v>0</v>
      </c>
      <c r="AS202" s="323"/>
      <c r="AT202" s="329"/>
      <c r="AU202" s="329"/>
      <c r="AV202" s="329"/>
      <c r="AW202" s="329"/>
      <c r="AX202" s="329"/>
      <c r="AY202" s="329"/>
      <c r="AZ202" s="329"/>
      <c r="BA202" s="329"/>
      <c r="BB202" s="329"/>
      <c r="BC202" s="329"/>
      <c r="BD202" s="329"/>
      <c r="BE202" s="329"/>
      <c r="BF202" s="329"/>
      <c r="BG202" s="329"/>
      <c r="BH202" s="329"/>
      <c r="BI202" s="329"/>
      <c r="BJ202" s="329"/>
      <c r="BK202" s="329"/>
      <c r="BL202" s="329"/>
      <c r="BM202" s="329"/>
      <c r="BN202" s="329"/>
      <c r="BO202" s="329"/>
      <c r="BP202" s="329"/>
      <c r="BQ202" s="329"/>
      <c r="BR202" s="329"/>
    </row>
    <row r="203" spans="1:70" s="48" customFormat="1" ht="11.1" hidden="1" customHeight="1" x14ac:dyDescent="0.2">
      <c r="A203" s="46"/>
      <c r="B203" s="327"/>
      <c r="C203" s="328"/>
      <c r="D203" s="328"/>
      <c r="E203" s="46"/>
      <c r="G203" s="247" t="s">
        <v>432</v>
      </c>
      <c r="H203" s="247"/>
      <c r="I203" s="247"/>
      <c r="J203" s="247"/>
      <c r="K203" s="248" t="s">
        <v>186</v>
      </c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177" t="s">
        <v>52</v>
      </c>
      <c r="AA203" s="177"/>
      <c r="AB203" s="319"/>
      <c r="AC203" s="319"/>
      <c r="AD203" s="319"/>
      <c r="AE203" s="319"/>
      <c r="AF203" s="244"/>
      <c r="AG203" s="245"/>
      <c r="AH203" s="245"/>
      <c r="AI203" s="245"/>
      <c r="AJ203" s="246"/>
      <c r="AK203" s="330">
        <f t="shared" si="17"/>
        <v>0</v>
      </c>
      <c r="AL203" s="330"/>
      <c r="AM203" s="330"/>
      <c r="AN203" s="330"/>
      <c r="AO203" s="330"/>
      <c r="AP203" s="330"/>
      <c r="AQ203" s="330"/>
      <c r="AR203" s="323">
        <f t="shared" si="18"/>
        <v>0</v>
      </c>
      <c r="AS203" s="323"/>
      <c r="AT203" s="320"/>
      <c r="AU203" s="321"/>
      <c r="AV203" s="321"/>
      <c r="AW203" s="321"/>
      <c r="AX203" s="321"/>
      <c r="AY203" s="321"/>
      <c r="AZ203" s="321"/>
      <c r="BA203" s="321"/>
      <c r="BB203" s="321"/>
      <c r="BC203" s="321"/>
      <c r="BD203" s="321"/>
      <c r="BE203" s="321"/>
      <c r="BF203" s="321"/>
      <c r="BG203" s="321"/>
      <c r="BH203" s="321"/>
      <c r="BI203" s="321"/>
      <c r="BJ203" s="321"/>
      <c r="BK203" s="321"/>
      <c r="BL203" s="321"/>
      <c r="BM203" s="321"/>
      <c r="BN203" s="321"/>
      <c r="BO203" s="321"/>
      <c r="BP203" s="321"/>
      <c r="BQ203" s="321"/>
      <c r="BR203" s="322"/>
    </row>
    <row r="204" spans="1:70" s="48" customFormat="1" ht="11.1" hidden="1" customHeight="1" x14ac:dyDescent="0.2">
      <c r="A204" s="46"/>
      <c r="B204" s="327"/>
      <c r="C204" s="328"/>
      <c r="D204" s="328"/>
      <c r="E204" s="46"/>
      <c r="G204" s="247" t="s">
        <v>433</v>
      </c>
      <c r="H204" s="247"/>
      <c r="I204" s="247"/>
      <c r="J204" s="247"/>
      <c r="K204" s="248" t="s">
        <v>187</v>
      </c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177" t="s">
        <v>52</v>
      </c>
      <c r="AA204" s="177"/>
      <c r="AB204" s="319"/>
      <c r="AC204" s="319"/>
      <c r="AD204" s="319"/>
      <c r="AE204" s="319"/>
      <c r="AF204" s="244"/>
      <c r="AG204" s="245"/>
      <c r="AH204" s="245"/>
      <c r="AI204" s="245"/>
      <c r="AJ204" s="246"/>
      <c r="AK204" s="330">
        <f>AB204*AF204</f>
        <v>0</v>
      </c>
      <c r="AL204" s="330"/>
      <c r="AM204" s="330"/>
      <c r="AN204" s="330"/>
      <c r="AO204" s="330"/>
      <c r="AP204" s="330"/>
      <c r="AQ204" s="330"/>
      <c r="AR204" s="323">
        <f t="shared" si="18"/>
        <v>0</v>
      </c>
      <c r="AS204" s="323"/>
      <c r="AT204" s="320"/>
      <c r="AU204" s="321"/>
      <c r="AV204" s="321"/>
      <c r="AW204" s="321"/>
      <c r="AX204" s="321"/>
      <c r="AY204" s="321"/>
      <c r="AZ204" s="321"/>
      <c r="BA204" s="321"/>
      <c r="BB204" s="321"/>
      <c r="BC204" s="321"/>
      <c r="BD204" s="321"/>
      <c r="BE204" s="321"/>
      <c r="BF204" s="321"/>
      <c r="BG204" s="321"/>
      <c r="BH204" s="321"/>
      <c r="BI204" s="321"/>
      <c r="BJ204" s="321"/>
      <c r="BK204" s="321"/>
      <c r="BL204" s="321"/>
      <c r="BM204" s="321"/>
      <c r="BN204" s="321"/>
      <c r="BO204" s="321"/>
      <c r="BP204" s="321"/>
      <c r="BQ204" s="321"/>
      <c r="BR204" s="322"/>
    </row>
    <row r="205" spans="1:70" s="48" customFormat="1" ht="11.1" hidden="1" customHeight="1" x14ac:dyDescent="0.2">
      <c r="A205" s="46"/>
      <c r="B205" s="30"/>
      <c r="C205" s="136"/>
      <c r="D205" s="30"/>
      <c r="E205" s="46"/>
      <c r="G205" s="247" t="s">
        <v>434</v>
      </c>
      <c r="H205" s="247"/>
      <c r="I205" s="247"/>
      <c r="J205" s="247"/>
      <c r="K205" s="317"/>
      <c r="L205" s="317"/>
      <c r="M205" s="317"/>
      <c r="N205" s="317"/>
      <c r="O205" s="317"/>
      <c r="P205" s="317"/>
      <c r="Q205" s="317"/>
      <c r="R205" s="317"/>
      <c r="S205" s="317"/>
      <c r="T205" s="317"/>
      <c r="U205" s="317"/>
      <c r="V205" s="317"/>
      <c r="W205" s="317"/>
      <c r="X205" s="317"/>
      <c r="Y205" s="317"/>
      <c r="Z205" s="318"/>
      <c r="AA205" s="318"/>
      <c r="AB205" s="464"/>
      <c r="AC205" s="465"/>
      <c r="AD205" s="465"/>
      <c r="AE205" s="466"/>
      <c r="AF205" s="464"/>
      <c r="AG205" s="465"/>
      <c r="AH205" s="465"/>
      <c r="AI205" s="465"/>
      <c r="AJ205" s="466"/>
      <c r="AK205" s="330">
        <f>AB205*AF205</f>
        <v>0</v>
      </c>
      <c r="AL205" s="330"/>
      <c r="AM205" s="330"/>
      <c r="AN205" s="330"/>
      <c r="AO205" s="330"/>
      <c r="AP205" s="330"/>
      <c r="AQ205" s="330"/>
      <c r="AR205" s="323">
        <f t="shared" si="18"/>
        <v>0</v>
      </c>
      <c r="AS205" s="323"/>
      <c r="AT205" s="320"/>
      <c r="AU205" s="321"/>
      <c r="AV205" s="321"/>
      <c r="AW205" s="321"/>
      <c r="AX205" s="321"/>
      <c r="AY205" s="321"/>
      <c r="AZ205" s="321"/>
      <c r="BA205" s="321"/>
      <c r="BB205" s="321"/>
      <c r="BC205" s="321"/>
      <c r="BD205" s="321"/>
      <c r="BE205" s="321"/>
      <c r="BF205" s="321"/>
      <c r="BG205" s="321"/>
      <c r="BH205" s="321"/>
      <c r="BI205" s="321"/>
      <c r="BJ205" s="321"/>
      <c r="BK205" s="321"/>
      <c r="BL205" s="321"/>
      <c r="BM205" s="321"/>
      <c r="BN205" s="321"/>
      <c r="BO205" s="321"/>
      <c r="BP205" s="321"/>
      <c r="BQ205" s="321"/>
      <c r="BR205" s="322"/>
    </row>
    <row r="206" spans="1:70" s="48" customFormat="1" ht="11.1" hidden="1" customHeight="1" x14ac:dyDescent="0.2">
      <c r="A206" s="46"/>
      <c r="B206" s="30"/>
      <c r="C206" s="30"/>
      <c r="D206" s="30"/>
      <c r="E206" s="46"/>
      <c r="G206" s="247" t="s">
        <v>435</v>
      </c>
      <c r="H206" s="247"/>
      <c r="I206" s="247"/>
      <c r="J206" s="247"/>
      <c r="K206" s="317"/>
      <c r="L206" s="317"/>
      <c r="M206" s="317"/>
      <c r="N206" s="317"/>
      <c r="O206" s="317"/>
      <c r="P206" s="317"/>
      <c r="Q206" s="317"/>
      <c r="R206" s="317"/>
      <c r="S206" s="317"/>
      <c r="T206" s="317"/>
      <c r="U206" s="317"/>
      <c r="V206" s="317"/>
      <c r="W206" s="317"/>
      <c r="X206" s="317"/>
      <c r="Y206" s="317"/>
      <c r="Z206" s="318"/>
      <c r="AA206" s="318"/>
      <c r="AB206" s="464"/>
      <c r="AC206" s="465"/>
      <c r="AD206" s="465"/>
      <c r="AE206" s="466"/>
      <c r="AF206" s="319"/>
      <c r="AG206" s="319"/>
      <c r="AH206" s="319"/>
      <c r="AI206" s="319"/>
      <c r="AJ206" s="319"/>
      <c r="AK206" s="330">
        <f>AB206*AF206</f>
        <v>0</v>
      </c>
      <c r="AL206" s="330"/>
      <c r="AM206" s="330"/>
      <c r="AN206" s="330"/>
      <c r="AO206" s="330"/>
      <c r="AP206" s="330"/>
      <c r="AQ206" s="330"/>
      <c r="AR206" s="323">
        <f t="shared" si="18"/>
        <v>0</v>
      </c>
      <c r="AS206" s="323"/>
      <c r="AT206" s="320"/>
      <c r="AU206" s="321"/>
      <c r="AV206" s="321"/>
      <c r="AW206" s="321"/>
      <c r="AX206" s="321"/>
      <c r="AY206" s="321"/>
      <c r="AZ206" s="321"/>
      <c r="BA206" s="321"/>
      <c r="BB206" s="321"/>
      <c r="BC206" s="321"/>
      <c r="BD206" s="321"/>
      <c r="BE206" s="321"/>
      <c r="BF206" s="321"/>
      <c r="BG206" s="321"/>
      <c r="BH206" s="321"/>
      <c r="BI206" s="321"/>
      <c r="BJ206" s="321"/>
      <c r="BK206" s="321"/>
      <c r="BL206" s="321"/>
      <c r="BM206" s="321"/>
      <c r="BN206" s="321"/>
      <c r="BO206" s="321"/>
      <c r="BP206" s="321"/>
      <c r="BQ206" s="321"/>
      <c r="BR206" s="322"/>
    </row>
    <row r="207" spans="1:70" s="48" customFormat="1" ht="11.1" customHeight="1" x14ac:dyDescent="0.2">
      <c r="A207" s="45"/>
      <c r="B207" s="135"/>
      <c r="C207" s="84">
        <f>C197+1</f>
        <v>29</v>
      </c>
      <c r="D207" s="30" t="s">
        <v>589</v>
      </c>
      <c r="E207" s="46" t="s">
        <v>299</v>
      </c>
      <c r="G207" s="242" t="s">
        <v>194</v>
      </c>
      <c r="H207" s="242"/>
      <c r="I207" s="242"/>
      <c r="J207" s="242"/>
      <c r="K207" s="324" t="s">
        <v>195</v>
      </c>
      <c r="L207" s="325"/>
      <c r="M207" s="325"/>
      <c r="N207" s="325"/>
      <c r="O207" s="325"/>
      <c r="P207" s="325"/>
      <c r="Q207" s="325"/>
      <c r="R207" s="325"/>
      <c r="S207" s="325"/>
      <c r="T207" s="325"/>
      <c r="U207" s="325"/>
      <c r="V207" s="325"/>
      <c r="W207" s="325"/>
      <c r="X207" s="325"/>
      <c r="Y207" s="325"/>
      <c r="Z207" s="325"/>
      <c r="AA207" s="325"/>
      <c r="AB207" s="325"/>
      <c r="AC207" s="325"/>
      <c r="AD207" s="325"/>
      <c r="AE207" s="325"/>
      <c r="AF207" s="325"/>
      <c r="AG207" s="325"/>
      <c r="AH207" s="325"/>
      <c r="AI207" s="325"/>
      <c r="AJ207" s="325"/>
      <c r="AK207" s="341">
        <f>MAX(0.000000001,SUM(AK208:AQ216))</f>
        <v>12152</v>
      </c>
      <c r="AL207" s="341"/>
      <c r="AM207" s="341"/>
      <c r="AN207" s="341"/>
      <c r="AO207" s="341"/>
      <c r="AP207" s="341"/>
      <c r="AQ207" s="341"/>
      <c r="AR207" s="341">
        <f>ROUND(AK207/$AK$277,6)*100</f>
        <v>6.3958000000000004</v>
      </c>
      <c r="AS207" s="341"/>
      <c r="AT207" s="342" t="s">
        <v>196</v>
      </c>
      <c r="AU207" s="343"/>
      <c r="AV207" s="343"/>
      <c r="AW207" s="343"/>
      <c r="AX207" s="343"/>
      <c r="AY207" s="343"/>
      <c r="AZ207" s="343"/>
      <c r="BA207" s="343"/>
      <c r="BB207" s="343"/>
      <c r="BC207" s="343"/>
      <c r="BD207" s="343"/>
      <c r="BE207" s="343"/>
      <c r="BF207" s="343"/>
      <c r="BG207" s="343"/>
      <c r="BH207" s="343"/>
      <c r="BI207" s="343"/>
      <c r="BJ207" s="343"/>
      <c r="BK207" s="343"/>
      <c r="BL207" s="343"/>
      <c r="BM207" s="343"/>
      <c r="BN207" s="343"/>
      <c r="BO207" s="343"/>
      <c r="BP207" s="343"/>
      <c r="BQ207" s="343"/>
      <c r="BR207" s="344"/>
    </row>
    <row r="208" spans="1:70" s="48" customFormat="1" ht="11.1" customHeight="1" x14ac:dyDescent="0.2">
      <c r="A208" s="46"/>
      <c r="B208" s="327"/>
      <c r="C208" s="328"/>
      <c r="D208" s="328"/>
      <c r="E208" s="46"/>
      <c r="G208" s="247" t="s">
        <v>436</v>
      </c>
      <c r="H208" s="247"/>
      <c r="I208" s="247"/>
      <c r="J208" s="247"/>
      <c r="K208" s="248" t="s">
        <v>197</v>
      </c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177" t="s">
        <v>52</v>
      </c>
      <c r="AA208" s="177"/>
      <c r="AB208" s="319">
        <v>388</v>
      </c>
      <c r="AC208" s="319"/>
      <c r="AD208" s="319"/>
      <c r="AE208" s="319"/>
      <c r="AF208" s="244">
        <v>11</v>
      </c>
      <c r="AG208" s="245"/>
      <c r="AH208" s="245"/>
      <c r="AI208" s="245"/>
      <c r="AJ208" s="246"/>
      <c r="AK208" s="330">
        <f t="shared" ref="AK208:AK216" si="19">AB208*AF208</f>
        <v>4268</v>
      </c>
      <c r="AL208" s="330"/>
      <c r="AM208" s="330"/>
      <c r="AN208" s="330"/>
      <c r="AO208" s="330"/>
      <c r="AP208" s="330"/>
      <c r="AQ208" s="330"/>
      <c r="AR208" s="323">
        <f t="shared" ref="AR208:AR216" si="20">ROUND(AK208/$AK$207,6)*100</f>
        <v>35.1218</v>
      </c>
      <c r="AS208" s="323"/>
      <c r="AT208" s="329" t="s">
        <v>691</v>
      </c>
      <c r="AU208" s="329"/>
      <c r="AV208" s="329"/>
      <c r="AW208" s="329"/>
      <c r="AX208" s="329"/>
      <c r="AY208" s="329"/>
      <c r="AZ208" s="329"/>
      <c r="BA208" s="329"/>
      <c r="BB208" s="329"/>
      <c r="BC208" s="329"/>
      <c r="BD208" s="329"/>
      <c r="BE208" s="329"/>
      <c r="BF208" s="329"/>
      <c r="BG208" s="329"/>
      <c r="BH208" s="329"/>
      <c r="BI208" s="329"/>
      <c r="BJ208" s="329"/>
      <c r="BK208" s="329"/>
      <c r="BL208" s="329"/>
      <c r="BM208" s="329"/>
      <c r="BN208" s="329"/>
      <c r="BO208" s="329"/>
      <c r="BP208" s="329"/>
      <c r="BQ208" s="329"/>
      <c r="BR208" s="329"/>
    </row>
    <row r="209" spans="1:70" s="48" customFormat="1" ht="11.1" customHeight="1" x14ac:dyDescent="0.2">
      <c r="A209" s="46"/>
      <c r="B209" s="327"/>
      <c r="C209" s="328"/>
      <c r="D209" s="328"/>
      <c r="E209" s="46"/>
      <c r="G209" s="247" t="s">
        <v>437</v>
      </c>
      <c r="H209" s="247"/>
      <c r="I209" s="247"/>
      <c r="J209" s="247"/>
      <c r="K209" s="248" t="s">
        <v>198</v>
      </c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177" t="s">
        <v>52</v>
      </c>
      <c r="AA209" s="177"/>
      <c r="AB209" s="319">
        <v>388</v>
      </c>
      <c r="AC209" s="319"/>
      <c r="AD209" s="319"/>
      <c r="AE209" s="319"/>
      <c r="AF209" s="244">
        <v>9.9</v>
      </c>
      <c r="AG209" s="245"/>
      <c r="AH209" s="245"/>
      <c r="AI209" s="245"/>
      <c r="AJ209" s="246"/>
      <c r="AK209" s="330">
        <f t="shared" si="19"/>
        <v>3841.2000000000003</v>
      </c>
      <c r="AL209" s="330"/>
      <c r="AM209" s="330"/>
      <c r="AN209" s="330"/>
      <c r="AO209" s="330"/>
      <c r="AP209" s="330"/>
      <c r="AQ209" s="330"/>
      <c r="AR209" s="323">
        <f t="shared" si="20"/>
        <v>31.6096</v>
      </c>
      <c r="AS209" s="323"/>
      <c r="AT209" s="329" t="s">
        <v>692</v>
      </c>
      <c r="AU209" s="329"/>
      <c r="AV209" s="329"/>
      <c r="AW209" s="329"/>
      <c r="AX209" s="329"/>
      <c r="AY209" s="329"/>
      <c r="AZ209" s="329"/>
      <c r="BA209" s="329"/>
      <c r="BB209" s="329"/>
      <c r="BC209" s="329"/>
      <c r="BD209" s="329"/>
      <c r="BE209" s="329"/>
      <c r="BF209" s="329"/>
      <c r="BG209" s="329"/>
      <c r="BH209" s="329"/>
      <c r="BI209" s="329"/>
      <c r="BJ209" s="329"/>
      <c r="BK209" s="329"/>
      <c r="BL209" s="329"/>
      <c r="BM209" s="329"/>
      <c r="BN209" s="329"/>
      <c r="BO209" s="329"/>
      <c r="BP209" s="329"/>
      <c r="BQ209" s="329"/>
      <c r="BR209" s="329"/>
    </row>
    <row r="210" spans="1:70" s="48" customFormat="1" ht="11.1" customHeight="1" x14ac:dyDescent="0.2">
      <c r="A210" s="46"/>
      <c r="B210" s="327"/>
      <c r="C210" s="328"/>
      <c r="D210" s="328"/>
      <c r="E210" s="46"/>
      <c r="G210" s="247" t="s">
        <v>438</v>
      </c>
      <c r="H210" s="247"/>
      <c r="I210" s="247"/>
      <c r="J210" s="247"/>
      <c r="K210" s="248" t="s">
        <v>199</v>
      </c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177" t="s">
        <v>52</v>
      </c>
      <c r="AA210" s="177"/>
      <c r="AB210" s="319">
        <v>332</v>
      </c>
      <c r="AC210" s="319"/>
      <c r="AD210" s="319"/>
      <c r="AE210" s="319"/>
      <c r="AF210" s="244">
        <v>9.9</v>
      </c>
      <c r="AG210" s="245"/>
      <c r="AH210" s="245"/>
      <c r="AI210" s="245"/>
      <c r="AJ210" s="246"/>
      <c r="AK210" s="330">
        <f t="shared" si="19"/>
        <v>3286.8</v>
      </c>
      <c r="AL210" s="330"/>
      <c r="AM210" s="330"/>
      <c r="AN210" s="330"/>
      <c r="AO210" s="330"/>
      <c r="AP210" s="330"/>
      <c r="AQ210" s="330"/>
      <c r="AR210" s="323">
        <f t="shared" si="20"/>
        <v>27.0474</v>
      </c>
      <c r="AS210" s="323"/>
      <c r="AT210" s="329" t="s">
        <v>692</v>
      </c>
      <c r="AU210" s="329"/>
      <c r="AV210" s="329"/>
      <c r="AW210" s="329"/>
      <c r="AX210" s="329"/>
      <c r="AY210" s="329"/>
      <c r="AZ210" s="329"/>
      <c r="BA210" s="329"/>
      <c r="BB210" s="329"/>
      <c r="BC210" s="329"/>
      <c r="BD210" s="329"/>
      <c r="BE210" s="329"/>
      <c r="BF210" s="329"/>
      <c r="BG210" s="329"/>
      <c r="BH210" s="329"/>
      <c r="BI210" s="329"/>
      <c r="BJ210" s="329"/>
      <c r="BK210" s="329"/>
      <c r="BL210" s="329"/>
      <c r="BM210" s="329"/>
      <c r="BN210" s="329"/>
      <c r="BO210" s="329"/>
      <c r="BP210" s="329"/>
      <c r="BQ210" s="329"/>
      <c r="BR210" s="329"/>
    </row>
    <row r="211" spans="1:70" s="48" customFormat="1" ht="11.1" hidden="1" customHeight="1" x14ac:dyDescent="0.2">
      <c r="A211" s="46"/>
      <c r="B211" s="327"/>
      <c r="C211" s="328"/>
      <c r="D211" s="328"/>
      <c r="E211" s="46"/>
      <c r="G211" s="247" t="s">
        <v>439</v>
      </c>
      <c r="H211" s="247"/>
      <c r="I211" s="247"/>
      <c r="J211" s="247"/>
      <c r="K211" s="248" t="s">
        <v>200</v>
      </c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177" t="s">
        <v>52</v>
      </c>
      <c r="AA211" s="177"/>
      <c r="AB211" s="319"/>
      <c r="AC211" s="319"/>
      <c r="AD211" s="319"/>
      <c r="AE211" s="319"/>
      <c r="AF211" s="244"/>
      <c r="AG211" s="245"/>
      <c r="AH211" s="245"/>
      <c r="AI211" s="245"/>
      <c r="AJ211" s="246"/>
      <c r="AK211" s="330">
        <f t="shared" si="19"/>
        <v>0</v>
      </c>
      <c r="AL211" s="330"/>
      <c r="AM211" s="330"/>
      <c r="AN211" s="330"/>
      <c r="AO211" s="330"/>
      <c r="AP211" s="330"/>
      <c r="AQ211" s="330"/>
      <c r="AR211" s="323">
        <f t="shared" si="20"/>
        <v>0</v>
      </c>
      <c r="AS211" s="323"/>
      <c r="AT211" s="329"/>
      <c r="AU211" s="329"/>
      <c r="AV211" s="329"/>
      <c r="AW211" s="329"/>
      <c r="AX211" s="329"/>
      <c r="AY211" s="329"/>
      <c r="AZ211" s="329"/>
      <c r="BA211" s="329"/>
      <c r="BB211" s="329"/>
      <c r="BC211" s="329"/>
      <c r="BD211" s="329"/>
      <c r="BE211" s="329"/>
      <c r="BF211" s="329"/>
      <c r="BG211" s="329"/>
      <c r="BH211" s="329"/>
      <c r="BI211" s="329"/>
      <c r="BJ211" s="329"/>
      <c r="BK211" s="329"/>
      <c r="BL211" s="329"/>
      <c r="BM211" s="329"/>
      <c r="BN211" s="329"/>
      <c r="BO211" s="329"/>
      <c r="BP211" s="329"/>
      <c r="BQ211" s="329"/>
      <c r="BR211" s="329"/>
    </row>
    <row r="212" spans="1:70" s="48" customFormat="1" ht="11.1" hidden="1" customHeight="1" x14ac:dyDescent="0.2">
      <c r="A212" s="46"/>
      <c r="B212" s="327"/>
      <c r="C212" s="328"/>
      <c r="D212" s="328"/>
      <c r="E212" s="46"/>
      <c r="G212" s="247" t="s">
        <v>440</v>
      </c>
      <c r="H212" s="247"/>
      <c r="I212" s="247"/>
      <c r="J212" s="247"/>
      <c r="K212" s="248" t="s">
        <v>201</v>
      </c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177" t="s">
        <v>52</v>
      </c>
      <c r="AA212" s="177"/>
      <c r="AB212" s="319"/>
      <c r="AC212" s="319"/>
      <c r="AD212" s="319"/>
      <c r="AE212" s="319"/>
      <c r="AF212" s="244"/>
      <c r="AG212" s="245"/>
      <c r="AH212" s="245"/>
      <c r="AI212" s="245"/>
      <c r="AJ212" s="246"/>
      <c r="AK212" s="330">
        <f t="shared" si="19"/>
        <v>0</v>
      </c>
      <c r="AL212" s="330"/>
      <c r="AM212" s="330"/>
      <c r="AN212" s="330"/>
      <c r="AO212" s="330"/>
      <c r="AP212" s="330"/>
      <c r="AQ212" s="330"/>
      <c r="AR212" s="323">
        <f t="shared" si="20"/>
        <v>0</v>
      </c>
      <c r="AS212" s="323"/>
      <c r="AT212" s="329"/>
      <c r="AU212" s="329"/>
      <c r="AV212" s="329"/>
      <c r="AW212" s="329"/>
      <c r="AX212" s="329"/>
      <c r="AY212" s="329"/>
      <c r="AZ212" s="329"/>
      <c r="BA212" s="329"/>
      <c r="BB212" s="329"/>
      <c r="BC212" s="329"/>
      <c r="BD212" s="329"/>
      <c r="BE212" s="329"/>
      <c r="BF212" s="329"/>
      <c r="BG212" s="329"/>
      <c r="BH212" s="329"/>
      <c r="BI212" s="329"/>
      <c r="BJ212" s="329"/>
      <c r="BK212" s="329"/>
      <c r="BL212" s="329"/>
      <c r="BM212" s="329"/>
      <c r="BN212" s="329"/>
      <c r="BO212" s="329"/>
      <c r="BP212" s="329"/>
      <c r="BQ212" s="329"/>
      <c r="BR212" s="329"/>
    </row>
    <row r="213" spans="1:70" s="48" customFormat="1" ht="11.1" hidden="1" customHeight="1" x14ac:dyDescent="0.2">
      <c r="A213" s="46"/>
      <c r="B213" s="327"/>
      <c r="C213" s="328"/>
      <c r="D213" s="328"/>
      <c r="E213" s="46"/>
      <c r="G213" s="247" t="s">
        <v>441</v>
      </c>
      <c r="H213" s="247"/>
      <c r="I213" s="247"/>
      <c r="J213" s="247"/>
      <c r="K213" s="248" t="s">
        <v>202</v>
      </c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177" t="s">
        <v>52</v>
      </c>
      <c r="AA213" s="177"/>
      <c r="AB213" s="319"/>
      <c r="AC213" s="319"/>
      <c r="AD213" s="319"/>
      <c r="AE213" s="319"/>
      <c r="AF213" s="244"/>
      <c r="AG213" s="245"/>
      <c r="AH213" s="245"/>
      <c r="AI213" s="245"/>
      <c r="AJ213" s="246"/>
      <c r="AK213" s="330">
        <f t="shared" si="19"/>
        <v>0</v>
      </c>
      <c r="AL213" s="330"/>
      <c r="AM213" s="330"/>
      <c r="AN213" s="330"/>
      <c r="AO213" s="330"/>
      <c r="AP213" s="330"/>
      <c r="AQ213" s="330"/>
      <c r="AR213" s="323">
        <f t="shared" si="20"/>
        <v>0</v>
      </c>
      <c r="AS213" s="323"/>
      <c r="AT213" s="329"/>
      <c r="AU213" s="329"/>
      <c r="AV213" s="329"/>
      <c r="AW213" s="329"/>
      <c r="AX213" s="329"/>
      <c r="AY213" s="329"/>
      <c r="AZ213" s="329"/>
      <c r="BA213" s="329"/>
      <c r="BB213" s="329"/>
      <c r="BC213" s="329"/>
      <c r="BD213" s="329"/>
      <c r="BE213" s="329"/>
      <c r="BF213" s="329"/>
      <c r="BG213" s="329"/>
      <c r="BH213" s="329"/>
      <c r="BI213" s="329"/>
      <c r="BJ213" s="329"/>
      <c r="BK213" s="329"/>
      <c r="BL213" s="329"/>
      <c r="BM213" s="329"/>
      <c r="BN213" s="329"/>
      <c r="BO213" s="329"/>
      <c r="BP213" s="329"/>
      <c r="BQ213" s="329"/>
      <c r="BR213" s="329"/>
    </row>
    <row r="214" spans="1:70" s="48" customFormat="1" ht="11.1" customHeight="1" x14ac:dyDescent="0.2">
      <c r="A214" s="46"/>
      <c r="B214" s="327"/>
      <c r="C214" s="328"/>
      <c r="D214" s="328"/>
      <c r="E214" s="46"/>
      <c r="G214" s="247" t="s">
        <v>442</v>
      </c>
      <c r="H214" s="247"/>
      <c r="I214" s="247"/>
      <c r="J214" s="247"/>
      <c r="K214" s="248" t="s">
        <v>203</v>
      </c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177" t="s">
        <v>52</v>
      </c>
      <c r="AA214" s="177"/>
      <c r="AB214" s="319">
        <v>54</v>
      </c>
      <c r="AC214" s="319"/>
      <c r="AD214" s="319"/>
      <c r="AE214" s="319"/>
      <c r="AF214" s="244">
        <v>14</v>
      </c>
      <c r="AG214" s="245"/>
      <c r="AH214" s="245"/>
      <c r="AI214" s="245"/>
      <c r="AJ214" s="246"/>
      <c r="AK214" s="330">
        <f t="shared" si="19"/>
        <v>756</v>
      </c>
      <c r="AL214" s="330"/>
      <c r="AM214" s="330"/>
      <c r="AN214" s="330"/>
      <c r="AO214" s="330"/>
      <c r="AP214" s="330"/>
      <c r="AQ214" s="330"/>
      <c r="AR214" s="323">
        <f t="shared" si="20"/>
        <v>6.2212000000000005</v>
      </c>
      <c r="AS214" s="323"/>
      <c r="AT214" s="329" t="s">
        <v>693</v>
      </c>
      <c r="AU214" s="329"/>
      <c r="AV214" s="329"/>
      <c r="AW214" s="329"/>
      <c r="AX214" s="329"/>
      <c r="AY214" s="329"/>
      <c r="AZ214" s="329"/>
      <c r="BA214" s="329"/>
      <c r="BB214" s="329"/>
      <c r="BC214" s="329"/>
      <c r="BD214" s="329"/>
      <c r="BE214" s="329"/>
      <c r="BF214" s="329"/>
      <c r="BG214" s="329"/>
      <c r="BH214" s="329"/>
      <c r="BI214" s="329"/>
      <c r="BJ214" s="329"/>
      <c r="BK214" s="329"/>
      <c r="BL214" s="329"/>
      <c r="BM214" s="329"/>
      <c r="BN214" s="329"/>
      <c r="BO214" s="329"/>
      <c r="BP214" s="329"/>
      <c r="BQ214" s="329"/>
      <c r="BR214" s="329"/>
    </row>
    <row r="215" spans="1:70" s="48" customFormat="1" ht="11.1" hidden="1" customHeight="1" x14ac:dyDescent="0.2">
      <c r="A215" s="46"/>
      <c r="B215" s="30"/>
      <c r="C215" s="30"/>
      <c r="D215" s="30"/>
      <c r="E215" s="46"/>
      <c r="G215" s="247" t="s">
        <v>443</v>
      </c>
      <c r="H215" s="247"/>
      <c r="I215" s="247"/>
      <c r="J215" s="247"/>
      <c r="K215" s="317"/>
      <c r="L215" s="317"/>
      <c r="M215" s="317"/>
      <c r="N215" s="317"/>
      <c r="O215" s="317"/>
      <c r="P215" s="317"/>
      <c r="Q215" s="317"/>
      <c r="R215" s="317"/>
      <c r="S215" s="317"/>
      <c r="T215" s="317"/>
      <c r="U215" s="317"/>
      <c r="V215" s="317"/>
      <c r="W215" s="317"/>
      <c r="X215" s="317"/>
      <c r="Y215" s="317"/>
      <c r="Z215" s="318"/>
      <c r="AA215" s="318"/>
      <c r="AB215" s="319"/>
      <c r="AC215" s="319"/>
      <c r="AD215" s="319"/>
      <c r="AE215" s="319"/>
      <c r="AF215" s="319"/>
      <c r="AG215" s="319"/>
      <c r="AH215" s="319"/>
      <c r="AI215" s="319"/>
      <c r="AJ215" s="319"/>
      <c r="AK215" s="330">
        <f t="shared" si="19"/>
        <v>0</v>
      </c>
      <c r="AL215" s="330"/>
      <c r="AM215" s="330"/>
      <c r="AN215" s="330"/>
      <c r="AO215" s="330"/>
      <c r="AP215" s="330"/>
      <c r="AQ215" s="330"/>
      <c r="AR215" s="323">
        <f t="shared" si="20"/>
        <v>0</v>
      </c>
      <c r="AS215" s="323"/>
      <c r="AT215" s="329"/>
      <c r="AU215" s="329"/>
      <c r="AV215" s="329"/>
      <c r="AW215" s="329"/>
      <c r="AX215" s="329"/>
      <c r="AY215" s="329"/>
      <c r="AZ215" s="329"/>
      <c r="BA215" s="329"/>
      <c r="BB215" s="329"/>
      <c r="BC215" s="329"/>
      <c r="BD215" s="329"/>
      <c r="BE215" s="329"/>
      <c r="BF215" s="329"/>
      <c r="BG215" s="329"/>
      <c r="BH215" s="329"/>
      <c r="BI215" s="329"/>
      <c r="BJ215" s="329"/>
      <c r="BK215" s="329"/>
      <c r="BL215" s="329"/>
      <c r="BM215" s="329"/>
      <c r="BN215" s="329"/>
      <c r="BO215" s="329"/>
      <c r="BP215" s="329"/>
      <c r="BQ215" s="329"/>
      <c r="BR215" s="329"/>
    </row>
    <row r="216" spans="1:70" s="48" customFormat="1" ht="11.1" hidden="1" customHeight="1" x14ac:dyDescent="0.2">
      <c r="A216" s="46"/>
      <c r="B216" s="30"/>
      <c r="C216" s="30"/>
      <c r="D216" s="30"/>
      <c r="E216" s="46"/>
      <c r="G216" s="247" t="s">
        <v>444</v>
      </c>
      <c r="H216" s="247"/>
      <c r="I216" s="247"/>
      <c r="J216" s="24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17"/>
      <c r="Z216" s="318"/>
      <c r="AA216" s="318"/>
      <c r="AB216" s="319"/>
      <c r="AC216" s="319"/>
      <c r="AD216" s="319"/>
      <c r="AE216" s="319"/>
      <c r="AF216" s="319"/>
      <c r="AG216" s="319"/>
      <c r="AH216" s="319"/>
      <c r="AI216" s="319"/>
      <c r="AJ216" s="319"/>
      <c r="AK216" s="330">
        <f t="shared" si="19"/>
        <v>0</v>
      </c>
      <c r="AL216" s="330"/>
      <c r="AM216" s="330"/>
      <c r="AN216" s="330"/>
      <c r="AO216" s="330"/>
      <c r="AP216" s="330"/>
      <c r="AQ216" s="330"/>
      <c r="AR216" s="323">
        <f t="shared" si="20"/>
        <v>0</v>
      </c>
      <c r="AS216" s="323"/>
      <c r="AT216" s="320"/>
      <c r="AU216" s="321"/>
      <c r="AV216" s="321"/>
      <c r="AW216" s="321"/>
      <c r="AX216" s="321"/>
      <c r="AY216" s="321"/>
      <c r="AZ216" s="321"/>
      <c r="BA216" s="321"/>
      <c r="BB216" s="321"/>
      <c r="BC216" s="321"/>
      <c r="BD216" s="321"/>
      <c r="BE216" s="321"/>
      <c r="BF216" s="321"/>
      <c r="BG216" s="321"/>
      <c r="BH216" s="321"/>
      <c r="BI216" s="321"/>
      <c r="BJ216" s="321"/>
      <c r="BK216" s="321"/>
      <c r="BL216" s="321"/>
      <c r="BM216" s="321"/>
      <c r="BN216" s="321"/>
      <c r="BO216" s="321"/>
      <c r="BP216" s="321"/>
      <c r="BQ216" s="321"/>
      <c r="BR216" s="322"/>
    </row>
    <row r="217" spans="1:70" s="48" customFormat="1" ht="11.1" customHeight="1" x14ac:dyDescent="0.2">
      <c r="A217" s="45"/>
      <c r="B217" s="30"/>
      <c r="C217" s="84">
        <f>C207+1</f>
        <v>30</v>
      </c>
      <c r="D217" s="30" t="s">
        <v>589</v>
      </c>
      <c r="E217" s="46" t="s">
        <v>299</v>
      </c>
      <c r="G217" s="242" t="s">
        <v>445</v>
      </c>
      <c r="H217" s="242"/>
      <c r="I217" s="242"/>
      <c r="J217" s="242"/>
      <c r="K217" s="324" t="s">
        <v>204</v>
      </c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25"/>
      <c r="AB217" s="325"/>
      <c r="AC217" s="325"/>
      <c r="AD217" s="325"/>
      <c r="AE217" s="325"/>
      <c r="AF217" s="325"/>
      <c r="AG217" s="325"/>
      <c r="AH217" s="325"/>
      <c r="AI217" s="325"/>
      <c r="AJ217" s="325"/>
      <c r="AK217" s="341">
        <f>MAX(0.000000001,SUM(AK218:AQ227))</f>
        <v>19587.559999999998</v>
      </c>
      <c r="AL217" s="341"/>
      <c r="AM217" s="341"/>
      <c r="AN217" s="341"/>
      <c r="AO217" s="341"/>
      <c r="AP217" s="341"/>
      <c r="AQ217" s="341"/>
      <c r="AR217" s="341">
        <f>ROUND(AK217/$AK$277,6)*100</f>
        <v>10.309200000000001</v>
      </c>
      <c r="AS217" s="341"/>
      <c r="AT217" s="342" t="s">
        <v>205</v>
      </c>
      <c r="AU217" s="343"/>
      <c r="AV217" s="343"/>
      <c r="AW217" s="343"/>
      <c r="AX217" s="343"/>
      <c r="AY217" s="343"/>
      <c r="AZ217" s="343"/>
      <c r="BA217" s="343"/>
      <c r="BB217" s="343"/>
      <c r="BC217" s="343"/>
      <c r="BD217" s="343"/>
      <c r="BE217" s="343"/>
      <c r="BF217" s="343"/>
      <c r="BG217" s="343"/>
      <c r="BH217" s="343"/>
      <c r="BI217" s="343"/>
      <c r="BJ217" s="343"/>
      <c r="BK217" s="343"/>
      <c r="BL217" s="343"/>
      <c r="BM217" s="343"/>
      <c r="BN217" s="343"/>
      <c r="BO217" s="343"/>
      <c r="BP217" s="343"/>
      <c r="BQ217" s="343"/>
      <c r="BR217" s="344"/>
    </row>
    <row r="218" spans="1:70" s="48" customFormat="1" ht="11.1" customHeight="1" x14ac:dyDescent="0.2">
      <c r="A218" s="46"/>
      <c r="B218" s="327"/>
      <c r="C218" s="328"/>
      <c r="D218" s="328"/>
      <c r="E218" s="46"/>
      <c r="G218" s="247" t="s">
        <v>446</v>
      </c>
      <c r="H218" s="247"/>
      <c r="I218" s="247"/>
      <c r="J218" s="247"/>
      <c r="K218" s="248" t="s">
        <v>206</v>
      </c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177" t="s">
        <v>52</v>
      </c>
      <c r="AA218" s="177"/>
      <c r="AB218" s="319">
        <v>166.88</v>
      </c>
      <c r="AC218" s="319"/>
      <c r="AD218" s="319"/>
      <c r="AE218" s="319"/>
      <c r="AF218" s="244">
        <v>36.5</v>
      </c>
      <c r="AG218" s="245"/>
      <c r="AH218" s="245"/>
      <c r="AI218" s="245"/>
      <c r="AJ218" s="246"/>
      <c r="AK218" s="330">
        <f t="shared" ref="AK218:AK227" si="21">AB218*AF218</f>
        <v>6091.12</v>
      </c>
      <c r="AL218" s="330"/>
      <c r="AM218" s="330"/>
      <c r="AN218" s="330"/>
      <c r="AO218" s="330"/>
      <c r="AP218" s="330"/>
      <c r="AQ218" s="330"/>
      <c r="AR218" s="323">
        <f t="shared" ref="AR218:AR227" si="22">ROUND(AK218/$AK$217,6)*100</f>
        <v>31.096899999999998</v>
      </c>
      <c r="AS218" s="323"/>
      <c r="AT218" s="329" t="s">
        <v>720</v>
      </c>
      <c r="AU218" s="329"/>
      <c r="AV218" s="329"/>
      <c r="AW218" s="329"/>
      <c r="AX218" s="329"/>
      <c r="AY218" s="329"/>
      <c r="AZ218" s="329"/>
      <c r="BA218" s="329"/>
      <c r="BB218" s="329"/>
      <c r="BC218" s="329"/>
      <c r="BD218" s="329"/>
      <c r="BE218" s="329"/>
      <c r="BF218" s="329"/>
      <c r="BG218" s="329"/>
      <c r="BH218" s="329"/>
      <c r="BI218" s="329"/>
      <c r="BJ218" s="329"/>
      <c r="BK218" s="329"/>
      <c r="BL218" s="329"/>
      <c r="BM218" s="329"/>
      <c r="BN218" s="329"/>
      <c r="BO218" s="329"/>
      <c r="BP218" s="329"/>
      <c r="BQ218" s="329"/>
      <c r="BR218" s="329"/>
    </row>
    <row r="219" spans="1:70" s="48" customFormat="1" ht="11.1" customHeight="1" x14ac:dyDescent="0.2">
      <c r="A219" s="46"/>
      <c r="B219" s="327"/>
      <c r="C219" s="328"/>
      <c r="D219" s="328"/>
      <c r="E219" s="46"/>
      <c r="G219" s="247" t="s">
        <v>447</v>
      </c>
      <c r="H219" s="247"/>
      <c r="I219" s="247"/>
      <c r="J219" s="247"/>
      <c r="K219" s="248" t="s">
        <v>185</v>
      </c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177" t="s">
        <v>52</v>
      </c>
      <c r="AA219" s="177"/>
      <c r="AB219" s="319">
        <v>41.88</v>
      </c>
      <c r="AC219" s="319"/>
      <c r="AD219" s="319"/>
      <c r="AE219" s="319"/>
      <c r="AF219" s="244">
        <v>80.5</v>
      </c>
      <c r="AG219" s="245"/>
      <c r="AH219" s="245"/>
      <c r="AI219" s="245"/>
      <c r="AJ219" s="246"/>
      <c r="AK219" s="330">
        <f t="shared" si="21"/>
        <v>3371.34</v>
      </c>
      <c r="AL219" s="330"/>
      <c r="AM219" s="330"/>
      <c r="AN219" s="330"/>
      <c r="AO219" s="330"/>
      <c r="AP219" s="330"/>
      <c r="AQ219" s="330"/>
      <c r="AR219" s="323">
        <f t="shared" si="22"/>
        <v>17.211600000000001</v>
      </c>
      <c r="AS219" s="323"/>
      <c r="AT219" s="329" t="s">
        <v>718</v>
      </c>
      <c r="AU219" s="329"/>
      <c r="AV219" s="329"/>
      <c r="AW219" s="329"/>
      <c r="AX219" s="329"/>
      <c r="AY219" s="329"/>
      <c r="AZ219" s="329"/>
      <c r="BA219" s="329"/>
      <c r="BB219" s="329"/>
      <c r="BC219" s="329"/>
      <c r="BD219" s="329"/>
      <c r="BE219" s="329"/>
      <c r="BF219" s="329"/>
      <c r="BG219" s="329"/>
      <c r="BH219" s="329"/>
      <c r="BI219" s="329"/>
      <c r="BJ219" s="329"/>
      <c r="BK219" s="329"/>
      <c r="BL219" s="329"/>
      <c r="BM219" s="329"/>
      <c r="BN219" s="329"/>
      <c r="BO219" s="329"/>
      <c r="BP219" s="329"/>
      <c r="BQ219" s="329"/>
      <c r="BR219" s="329"/>
    </row>
    <row r="220" spans="1:70" s="48" customFormat="1" ht="11.1" customHeight="1" x14ac:dyDescent="0.2">
      <c r="A220" s="46"/>
      <c r="B220" s="327"/>
      <c r="C220" s="328"/>
      <c r="D220" s="328"/>
      <c r="E220" s="46"/>
      <c r="G220" s="247" t="s">
        <v>448</v>
      </c>
      <c r="H220" s="247"/>
      <c r="I220" s="247"/>
      <c r="J220" s="247"/>
      <c r="K220" s="248" t="s">
        <v>207</v>
      </c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177" t="s">
        <v>52</v>
      </c>
      <c r="AA220" s="177"/>
      <c r="AB220" s="319">
        <v>18</v>
      </c>
      <c r="AC220" s="319"/>
      <c r="AD220" s="319"/>
      <c r="AE220" s="319"/>
      <c r="AF220" s="244">
        <v>27.6</v>
      </c>
      <c r="AG220" s="245"/>
      <c r="AH220" s="245"/>
      <c r="AI220" s="245"/>
      <c r="AJ220" s="246"/>
      <c r="AK220" s="330">
        <f t="shared" si="21"/>
        <v>496.8</v>
      </c>
      <c r="AL220" s="330"/>
      <c r="AM220" s="330"/>
      <c r="AN220" s="330"/>
      <c r="AO220" s="330"/>
      <c r="AP220" s="330"/>
      <c r="AQ220" s="330"/>
      <c r="AR220" s="323">
        <f t="shared" si="22"/>
        <v>2.5363000000000002</v>
      </c>
      <c r="AS220" s="323"/>
      <c r="AT220" s="329" t="s">
        <v>721</v>
      </c>
      <c r="AU220" s="329"/>
      <c r="AV220" s="329"/>
      <c r="AW220" s="329"/>
      <c r="AX220" s="329"/>
      <c r="AY220" s="329"/>
      <c r="AZ220" s="329"/>
      <c r="BA220" s="329"/>
      <c r="BB220" s="329"/>
      <c r="BC220" s="329"/>
      <c r="BD220" s="329"/>
      <c r="BE220" s="329"/>
      <c r="BF220" s="329"/>
      <c r="BG220" s="329"/>
      <c r="BH220" s="329"/>
      <c r="BI220" s="329"/>
      <c r="BJ220" s="329"/>
      <c r="BK220" s="329"/>
      <c r="BL220" s="329"/>
      <c r="BM220" s="329"/>
      <c r="BN220" s="329"/>
      <c r="BO220" s="329"/>
      <c r="BP220" s="329"/>
      <c r="BQ220" s="329"/>
      <c r="BR220" s="329"/>
    </row>
    <row r="221" spans="1:70" s="48" customFormat="1" ht="11.1" hidden="1" customHeight="1" x14ac:dyDescent="0.2">
      <c r="A221" s="46"/>
      <c r="B221" s="327"/>
      <c r="C221" s="328"/>
      <c r="D221" s="328"/>
      <c r="E221" s="46"/>
      <c r="G221" s="247" t="s">
        <v>449</v>
      </c>
      <c r="H221" s="247"/>
      <c r="I221" s="247"/>
      <c r="J221" s="247"/>
      <c r="K221" s="248" t="s">
        <v>208</v>
      </c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177" t="s">
        <v>52</v>
      </c>
      <c r="AA221" s="177"/>
      <c r="AB221" s="319"/>
      <c r="AC221" s="319"/>
      <c r="AD221" s="319"/>
      <c r="AE221" s="319"/>
      <c r="AF221" s="244"/>
      <c r="AG221" s="245"/>
      <c r="AH221" s="245"/>
      <c r="AI221" s="245"/>
      <c r="AJ221" s="246"/>
      <c r="AK221" s="330">
        <f t="shared" si="21"/>
        <v>0</v>
      </c>
      <c r="AL221" s="330"/>
      <c r="AM221" s="330"/>
      <c r="AN221" s="330"/>
      <c r="AO221" s="330"/>
      <c r="AP221" s="330"/>
      <c r="AQ221" s="330"/>
      <c r="AR221" s="323">
        <f t="shared" si="22"/>
        <v>0</v>
      </c>
      <c r="AS221" s="323"/>
      <c r="AT221" s="329"/>
      <c r="AU221" s="329"/>
      <c r="AV221" s="329"/>
      <c r="AW221" s="329"/>
      <c r="AX221" s="329"/>
      <c r="AY221" s="329"/>
      <c r="AZ221" s="329"/>
      <c r="BA221" s="329"/>
      <c r="BB221" s="329"/>
      <c r="BC221" s="329"/>
      <c r="BD221" s="329"/>
      <c r="BE221" s="329"/>
      <c r="BF221" s="329"/>
      <c r="BG221" s="329"/>
      <c r="BH221" s="329"/>
      <c r="BI221" s="329"/>
      <c r="BJ221" s="329"/>
      <c r="BK221" s="329"/>
      <c r="BL221" s="329"/>
      <c r="BM221" s="329"/>
      <c r="BN221" s="329"/>
      <c r="BO221" s="329"/>
      <c r="BP221" s="329"/>
      <c r="BQ221" s="329"/>
      <c r="BR221" s="329"/>
    </row>
    <row r="222" spans="1:70" s="48" customFormat="1" ht="11.1" hidden="1" customHeight="1" x14ac:dyDescent="0.2">
      <c r="A222" s="46"/>
      <c r="B222" s="327"/>
      <c r="C222" s="328"/>
      <c r="D222" s="328"/>
      <c r="E222" s="46"/>
      <c r="G222" s="247" t="s">
        <v>450</v>
      </c>
      <c r="H222" s="247"/>
      <c r="I222" s="247"/>
      <c r="J222" s="247"/>
      <c r="K222" s="248" t="s">
        <v>191</v>
      </c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177" t="s">
        <v>52</v>
      </c>
      <c r="AA222" s="177"/>
      <c r="AB222" s="319"/>
      <c r="AC222" s="319"/>
      <c r="AD222" s="319"/>
      <c r="AE222" s="319"/>
      <c r="AF222" s="244"/>
      <c r="AG222" s="245"/>
      <c r="AH222" s="245"/>
      <c r="AI222" s="245"/>
      <c r="AJ222" s="246"/>
      <c r="AK222" s="330">
        <f t="shared" si="21"/>
        <v>0</v>
      </c>
      <c r="AL222" s="330"/>
      <c r="AM222" s="330"/>
      <c r="AN222" s="330"/>
      <c r="AO222" s="330"/>
      <c r="AP222" s="330"/>
      <c r="AQ222" s="330"/>
      <c r="AR222" s="323">
        <f t="shared" si="22"/>
        <v>0</v>
      </c>
      <c r="AS222" s="323"/>
      <c r="AT222" s="329"/>
      <c r="AU222" s="329"/>
      <c r="AV222" s="329"/>
      <c r="AW222" s="329"/>
      <c r="AX222" s="329"/>
      <c r="AY222" s="329"/>
      <c r="AZ222" s="329"/>
      <c r="BA222" s="329"/>
      <c r="BB222" s="329"/>
      <c r="BC222" s="329"/>
      <c r="BD222" s="329"/>
      <c r="BE222" s="329"/>
      <c r="BF222" s="329"/>
      <c r="BG222" s="329"/>
      <c r="BH222" s="329"/>
      <c r="BI222" s="329"/>
      <c r="BJ222" s="329"/>
      <c r="BK222" s="329"/>
      <c r="BL222" s="329"/>
      <c r="BM222" s="329"/>
      <c r="BN222" s="329"/>
      <c r="BO222" s="329"/>
      <c r="BP222" s="329"/>
      <c r="BQ222" s="329"/>
      <c r="BR222" s="329"/>
    </row>
    <row r="223" spans="1:70" s="48" customFormat="1" ht="11.1" customHeight="1" x14ac:dyDescent="0.2">
      <c r="A223" s="46"/>
      <c r="B223" s="327"/>
      <c r="C223" s="328"/>
      <c r="D223" s="328"/>
      <c r="E223" s="46"/>
      <c r="G223" s="247" t="s">
        <v>451</v>
      </c>
      <c r="H223" s="247"/>
      <c r="I223" s="247"/>
      <c r="J223" s="247"/>
      <c r="K223" s="248" t="s">
        <v>209</v>
      </c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177" t="s">
        <v>52</v>
      </c>
      <c r="AA223" s="177"/>
      <c r="AB223" s="319">
        <v>48</v>
      </c>
      <c r="AC223" s="319"/>
      <c r="AD223" s="319"/>
      <c r="AE223" s="319"/>
      <c r="AF223" s="244">
        <v>80.5</v>
      </c>
      <c r="AG223" s="245"/>
      <c r="AH223" s="245"/>
      <c r="AI223" s="245"/>
      <c r="AJ223" s="246"/>
      <c r="AK223" s="330">
        <f t="shared" si="21"/>
        <v>3864</v>
      </c>
      <c r="AL223" s="330"/>
      <c r="AM223" s="330"/>
      <c r="AN223" s="330"/>
      <c r="AO223" s="330"/>
      <c r="AP223" s="330"/>
      <c r="AQ223" s="330"/>
      <c r="AR223" s="323">
        <f t="shared" si="22"/>
        <v>19.726800000000001</v>
      </c>
      <c r="AS223" s="323"/>
      <c r="AT223" s="329" t="s">
        <v>723</v>
      </c>
      <c r="AU223" s="329"/>
      <c r="AV223" s="329"/>
      <c r="AW223" s="329"/>
      <c r="AX223" s="329"/>
      <c r="AY223" s="329"/>
      <c r="AZ223" s="329"/>
      <c r="BA223" s="329"/>
      <c r="BB223" s="329"/>
      <c r="BC223" s="329"/>
      <c r="BD223" s="329"/>
      <c r="BE223" s="329"/>
      <c r="BF223" s="329"/>
      <c r="BG223" s="329"/>
      <c r="BH223" s="329"/>
      <c r="BI223" s="329"/>
      <c r="BJ223" s="329"/>
      <c r="BK223" s="329"/>
      <c r="BL223" s="329"/>
      <c r="BM223" s="329"/>
      <c r="BN223" s="329"/>
      <c r="BO223" s="329"/>
      <c r="BP223" s="329"/>
      <c r="BQ223" s="329"/>
      <c r="BR223" s="329"/>
    </row>
    <row r="224" spans="1:70" s="48" customFormat="1" ht="11.1" hidden="1" customHeight="1" x14ac:dyDescent="0.2">
      <c r="A224" s="46"/>
      <c r="B224" s="327"/>
      <c r="C224" s="328"/>
      <c r="D224" s="328"/>
      <c r="E224" s="46"/>
      <c r="G224" s="247" t="s">
        <v>452</v>
      </c>
      <c r="H224" s="247"/>
      <c r="I224" s="247"/>
      <c r="J224" s="247"/>
      <c r="K224" s="248" t="s">
        <v>210</v>
      </c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177" t="s">
        <v>52</v>
      </c>
      <c r="AA224" s="177"/>
      <c r="AB224" s="319"/>
      <c r="AC224" s="319"/>
      <c r="AD224" s="319"/>
      <c r="AE224" s="319"/>
      <c r="AF224" s="244"/>
      <c r="AG224" s="245"/>
      <c r="AH224" s="245"/>
      <c r="AI224" s="245"/>
      <c r="AJ224" s="246"/>
      <c r="AK224" s="330">
        <f t="shared" si="21"/>
        <v>0</v>
      </c>
      <c r="AL224" s="330"/>
      <c r="AM224" s="330"/>
      <c r="AN224" s="330"/>
      <c r="AO224" s="330"/>
      <c r="AP224" s="330"/>
      <c r="AQ224" s="330"/>
      <c r="AR224" s="323">
        <f t="shared" si="22"/>
        <v>0</v>
      </c>
      <c r="AS224" s="323"/>
      <c r="AT224" s="329"/>
      <c r="AU224" s="329"/>
      <c r="AV224" s="329"/>
      <c r="AW224" s="329"/>
      <c r="AX224" s="329"/>
      <c r="AY224" s="329"/>
      <c r="AZ224" s="329"/>
      <c r="BA224" s="329"/>
      <c r="BB224" s="329"/>
      <c r="BC224" s="329"/>
      <c r="BD224" s="329"/>
      <c r="BE224" s="329"/>
      <c r="BF224" s="329"/>
      <c r="BG224" s="329"/>
      <c r="BH224" s="329"/>
      <c r="BI224" s="329"/>
      <c r="BJ224" s="329"/>
      <c r="BK224" s="329"/>
      <c r="BL224" s="329"/>
      <c r="BM224" s="329"/>
      <c r="BN224" s="329"/>
      <c r="BO224" s="329"/>
      <c r="BP224" s="329"/>
      <c r="BQ224" s="329"/>
      <c r="BR224" s="329"/>
    </row>
    <row r="225" spans="1:255" s="48" customFormat="1" ht="11.1" customHeight="1" x14ac:dyDescent="0.2">
      <c r="A225" s="46"/>
      <c r="B225" s="327"/>
      <c r="C225" s="328"/>
      <c r="D225" s="328"/>
      <c r="E225" s="46"/>
      <c r="G225" s="247" t="s">
        <v>453</v>
      </c>
      <c r="H225" s="247"/>
      <c r="I225" s="247"/>
      <c r="J225" s="247"/>
      <c r="K225" s="248" t="s">
        <v>187</v>
      </c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177" t="s">
        <v>52</v>
      </c>
      <c r="AA225" s="177"/>
      <c r="AB225" s="319">
        <v>59</v>
      </c>
      <c r="AC225" s="319"/>
      <c r="AD225" s="319"/>
      <c r="AE225" s="319"/>
      <c r="AF225" s="244">
        <v>97.7</v>
      </c>
      <c r="AG225" s="245"/>
      <c r="AH225" s="245"/>
      <c r="AI225" s="245"/>
      <c r="AJ225" s="246"/>
      <c r="AK225" s="330">
        <f t="shared" si="21"/>
        <v>5764.3</v>
      </c>
      <c r="AL225" s="330"/>
      <c r="AM225" s="330"/>
      <c r="AN225" s="330"/>
      <c r="AO225" s="330"/>
      <c r="AP225" s="330"/>
      <c r="AQ225" s="330"/>
      <c r="AR225" s="323">
        <f t="shared" si="22"/>
        <v>29.4284</v>
      </c>
      <c r="AS225" s="323"/>
      <c r="AT225" s="329" t="s">
        <v>722</v>
      </c>
      <c r="AU225" s="329"/>
      <c r="AV225" s="329"/>
      <c r="AW225" s="329"/>
      <c r="AX225" s="329"/>
      <c r="AY225" s="329"/>
      <c r="AZ225" s="329"/>
      <c r="BA225" s="329"/>
      <c r="BB225" s="329"/>
      <c r="BC225" s="329"/>
      <c r="BD225" s="329"/>
      <c r="BE225" s="329"/>
      <c r="BF225" s="329"/>
      <c r="BG225" s="329"/>
      <c r="BH225" s="329"/>
      <c r="BI225" s="329"/>
      <c r="BJ225" s="329"/>
      <c r="BK225" s="329"/>
      <c r="BL225" s="329"/>
      <c r="BM225" s="329"/>
      <c r="BN225" s="329"/>
      <c r="BO225" s="329"/>
      <c r="BP225" s="329"/>
      <c r="BQ225" s="329"/>
      <c r="BR225" s="329"/>
    </row>
    <row r="226" spans="1:255" s="48" customFormat="1" ht="11.1" hidden="1" customHeight="1" x14ac:dyDescent="0.2">
      <c r="A226" s="46"/>
      <c r="B226" s="30"/>
      <c r="C226" s="30"/>
      <c r="D226" s="30"/>
      <c r="E226" s="46"/>
      <c r="G226" s="247" t="s">
        <v>454</v>
      </c>
      <c r="H226" s="247"/>
      <c r="I226" s="247"/>
      <c r="J226" s="24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17"/>
      <c r="Z226" s="318"/>
      <c r="AA226" s="318"/>
      <c r="AB226" s="319"/>
      <c r="AC226" s="319"/>
      <c r="AD226" s="319"/>
      <c r="AE226" s="319"/>
      <c r="AF226" s="319"/>
      <c r="AG226" s="319"/>
      <c r="AH226" s="319"/>
      <c r="AI226" s="319"/>
      <c r="AJ226" s="319"/>
      <c r="AK226" s="330">
        <f t="shared" si="21"/>
        <v>0</v>
      </c>
      <c r="AL226" s="330"/>
      <c r="AM226" s="330"/>
      <c r="AN226" s="330"/>
      <c r="AO226" s="330"/>
      <c r="AP226" s="330"/>
      <c r="AQ226" s="330"/>
      <c r="AR226" s="323">
        <f t="shared" si="22"/>
        <v>0</v>
      </c>
      <c r="AS226" s="323"/>
      <c r="AT226" s="329"/>
      <c r="AU226" s="329"/>
      <c r="AV226" s="329"/>
      <c r="AW226" s="329"/>
      <c r="AX226" s="329"/>
      <c r="AY226" s="329"/>
      <c r="AZ226" s="329"/>
      <c r="BA226" s="329"/>
      <c r="BB226" s="329"/>
      <c r="BC226" s="329"/>
      <c r="BD226" s="329"/>
      <c r="BE226" s="329"/>
      <c r="BF226" s="329"/>
      <c r="BG226" s="329"/>
      <c r="BH226" s="329"/>
      <c r="BI226" s="329"/>
      <c r="BJ226" s="329"/>
      <c r="BK226" s="329"/>
      <c r="BL226" s="329"/>
      <c r="BM226" s="329"/>
      <c r="BN226" s="329"/>
      <c r="BO226" s="329"/>
      <c r="BP226" s="329"/>
      <c r="BQ226" s="329"/>
      <c r="BR226" s="329"/>
    </row>
    <row r="227" spans="1:255" s="48" customFormat="1" ht="11.1" hidden="1" customHeight="1" x14ac:dyDescent="0.2">
      <c r="A227" s="46"/>
      <c r="B227" s="30"/>
      <c r="C227" s="30"/>
      <c r="D227" s="30"/>
      <c r="E227" s="46"/>
      <c r="G227" s="247" t="s">
        <v>455</v>
      </c>
      <c r="H227" s="247"/>
      <c r="I227" s="247"/>
      <c r="J227" s="247"/>
      <c r="K227" s="317"/>
      <c r="L227" s="317"/>
      <c r="M227" s="317"/>
      <c r="N227" s="317"/>
      <c r="O227" s="317"/>
      <c r="P227" s="317"/>
      <c r="Q227" s="317"/>
      <c r="R227" s="317"/>
      <c r="S227" s="317"/>
      <c r="T227" s="317"/>
      <c r="U227" s="317"/>
      <c r="V227" s="317"/>
      <c r="W227" s="317"/>
      <c r="X227" s="317"/>
      <c r="Y227" s="317"/>
      <c r="Z227" s="318"/>
      <c r="AA227" s="318"/>
      <c r="AB227" s="319"/>
      <c r="AC227" s="319"/>
      <c r="AD227" s="319"/>
      <c r="AE227" s="319"/>
      <c r="AF227" s="326"/>
      <c r="AG227" s="326"/>
      <c r="AH227" s="326"/>
      <c r="AI227" s="326"/>
      <c r="AJ227" s="326"/>
      <c r="AK227" s="330">
        <f t="shared" si="21"/>
        <v>0</v>
      </c>
      <c r="AL227" s="330"/>
      <c r="AM227" s="330"/>
      <c r="AN227" s="330"/>
      <c r="AO227" s="330"/>
      <c r="AP227" s="330"/>
      <c r="AQ227" s="330"/>
      <c r="AR227" s="323">
        <f t="shared" si="22"/>
        <v>0</v>
      </c>
      <c r="AS227" s="323"/>
      <c r="AT227" s="329"/>
      <c r="AU227" s="329"/>
      <c r="AV227" s="329"/>
      <c r="AW227" s="329"/>
      <c r="AX227" s="329"/>
      <c r="AY227" s="329"/>
      <c r="AZ227" s="329"/>
      <c r="BA227" s="329"/>
      <c r="BB227" s="329"/>
      <c r="BC227" s="329"/>
      <c r="BD227" s="329"/>
      <c r="BE227" s="329"/>
      <c r="BF227" s="329"/>
      <c r="BG227" s="329"/>
      <c r="BH227" s="329"/>
      <c r="BI227" s="329"/>
      <c r="BJ227" s="329"/>
      <c r="BK227" s="329"/>
      <c r="BL227" s="329"/>
      <c r="BM227" s="329"/>
      <c r="BN227" s="329"/>
      <c r="BO227" s="329"/>
      <c r="BP227" s="329"/>
      <c r="BQ227" s="329"/>
      <c r="BR227" s="329"/>
    </row>
    <row r="228" spans="1:255" s="48" customFormat="1" ht="11.1" customHeight="1" x14ac:dyDescent="0.2">
      <c r="A228" s="45"/>
      <c r="B228" s="30"/>
      <c r="C228" s="84">
        <f>C217+1</f>
        <v>31</v>
      </c>
      <c r="D228" s="30" t="s">
        <v>589</v>
      </c>
      <c r="E228" s="46" t="s">
        <v>299</v>
      </c>
      <c r="G228" s="242" t="s">
        <v>456</v>
      </c>
      <c r="H228" s="242"/>
      <c r="I228" s="242"/>
      <c r="J228" s="242"/>
      <c r="K228" s="324" t="s">
        <v>211</v>
      </c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25"/>
      <c r="AB228" s="325"/>
      <c r="AC228" s="325"/>
      <c r="AD228" s="325"/>
      <c r="AE228" s="325"/>
      <c r="AF228" s="325"/>
      <c r="AG228" s="325"/>
      <c r="AH228" s="325"/>
      <c r="AI228" s="325"/>
      <c r="AJ228" s="325"/>
      <c r="AK228" s="341">
        <f>MAX(0.000000001,SUM(AK229:AQ233))</f>
        <v>2257.5709999999999</v>
      </c>
      <c r="AL228" s="341"/>
      <c r="AM228" s="341"/>
      <c r="AN228" s="341"/>
      <c r="AO228" s="341"/>
      <c r="AP228" s="341"/>
      <c r="AQ228" s="341"/>
      <c r="AR228" s="341">
        <f>ROUND(AK228/$AK$277,6)*100</f>
        <v>1.1881999999999999</v>
      </c>
      <c r="AS228" s="341"/>
      <c r="AT228" s="342" t="s">
        <v>35</v>
      </c>
      <c r="AU228" s="343"/>
      <c r="AV228" s="343"/>
      <c r="AW228" s="343"/>
      <c r="AX228" s="343"/>
      <c r="AY228" s="343"/>
      <c r="AZ228" s="343"/>
      <c r="BA228" s="343"/>
      <c r="BB228" s="343"/>
      <c r="BC228" s="343"/>
      <c r="BD228" s="343"/>
      <c r="BE228" s="343"/>
      <c r="BF228" s="343"/>
      <c r="BG228" s="343"/>
      <c r="BH228" s="343"/>
      <c r="BI228" s="343"/>
      <c r="BJ228" s="343"/>
      <c r="BK228" s="343"/>
      <c r="BL228" s="343"/>
      <c r="BM228" s="343"/>
      <c r="BN228" s="343"/>
      <c r="BO228" s="343"/>
      <c r="BP228" s="343"/>
      <c r="BQ228" s="343"/>
      <c r="BR228" s="344"/>
    </row>
    <row r="229" spans="1:255" s="48" customFormat="1" ht="11.1" customHeight="1" x14ac:dyDescent="0.2">
      <c r="A229" s="46"/>
      <c r="B229" s="327"/>
      <c r="C229" s="328"/>
      <c r="D229" s="328"/>
      <c r="E229" s="46"/>
      <c r="G229" s="247" t="s">
        <v>457</v>
      </c>
      <c r="H229" s="247"/>
      <c r="I229" s="247"/>
      <c r="J229" s="247"/>
      <c r="K229" s="248" t="s">
        <v>212</v>
      </c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177" t="s">
        <v>155</v>
      </c>
      <c r="AA229" s="177"/>
      <c r="AB229" s="319">
        <v>41</v>
      </c>
      <c r="AC229" s="319"/>
      <c r="AD229" s="319"/>
      <c r="AE229" s="319"/>
      <c r="AF229" s="244">
        <v>10.87</v>
      </c>
      <c r="AG229" s="245"/>
      <c r="AH229" s="245"/>
      <c r="AI229" s="245"/>
      <c r="AJ229" s="246"/>
      <c r="AK229" s="330">
        <f t="shared" ref="AK229:AK244" si="23">AB229*AF229</f>
        <v>445.66999999999996</v>
      </c>
      <c r="AL229" s="330"/>
      <c r="AM229" s="330"/>
      <c r="AN229" s="330"/>
      <c r="AO229" s="330"/>
      <c r="AP229" s="330"/>
      <c r="AQ229" s="330"/>
      <c r="AR229" s="323">
        <f>ROUND(AK229/$AK$228,6)*100</f>
        <v>19.741099999999999</v>
      </c>
      <c r="AS229" s="323"/>
      <c r="AT229" s="329" t="s">
        <v>715</v>
      </c>
      <c r="AU229" s="329"/>
      <c r="AV229" s="329"/>
      <c r="AW229" s="329"/>
      <c r="AX229" s="329"/>
      <c r="AY229" s="329"/>
      <c r="AZ229" s="329"/>
      <c r="BA229" s="329"/>
      <c r="BB229" s="329"/>
      <c r="BC229" s="329"/>
      <c r="BD229" s="329"/>
      <c r="BE229" s="329"/>
      <c r="BF229" s="329"/>
      <c r="BG229" s="329"/>
      <c r="BH229" s="329"/>
      <c r="BI229" s="329"/>
      <c r="BJ229" s="329"/>
      <c r="BK229" s="329"/>
      <c r="BL229" s="329"/>
      <c r="BM229" s="329"/>
      <c r="BN229" s="329"/>
      <c r="BO229" s="329"/>
      <c r="BP229" s="329"/>
      <c r="BQ229" s="329"/>
      <c r="BR229" s="329"/>
    </row>
    <row r="230" spans="1:255" s="48" customFormat="1" ht="11.1" customHeight="1" x14ac:dyDescent="0.2">
      <c r="A230" s="46"/>
      <c r="B230" s="327"/>
      <c r="C230" s="328"/>
      <c r="D230" s="328"/>
      <c r="E230" s="46"/>
      <c r="G230" s="247" t="s">
        <v>458</v>
      </c>
      <c r="H230" s="247"/>
      <c r="I230" s="247"/>
      <c r="J230" s="247"/>
      <c r="K230" s="248" t="s">
        <v>213</v>
      </c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49"/>
      <c r="Z230" s="177" t="s">
        <v>155</v>
      </c>
      <c r="AA230" s="177"/>
      <c r="AB230" s="319">
        <v>10.9</v>
      </c>
      <c r="AC230" s="319"/>
      <c r="AD230" s="319"/>
      <c r="AE230" s="319"/>
      <c r="AF230" s="244">
        <v>87.69</v>
      </c>
      <c r="AG230" s="245"/>
      <c r="AH230" s="245"/>
      <c r="AI230" s="245"/>
      <c r="AJ230" s="246"/>
      <c r="AK230" s="330">
        <f t="shared" si="23"/>
        <v>955.82100000000003</v>
      </c>
      <c r="AL230" s="330"/>
      <c r="AM230" s="330"/>
      <c r="AN230" s="330"/>
      <c r="AO230" s="330"/>
      <c r="AP230" s="330"/>
      <c r="AQ230" s="330"/>
      <c r="AR230" s="323">
        <f>ROUND(AK230/$AK$228,6)*100</f>
        <v>42.338500000000003</v>
      </c>
      <c r="AS230" s="323"/>
      <c r="AT230" s="329" t="s">
        <v>718</v>
      </c>
      <c r="AU230" s="329"/>
      <c r="AV230" s="329"/>
      <c r="AW230" s="329"/>
      <c r="AX230" s="329"/>
      <c r="AY230" s="329"/>
      <c r="AZ230" s="329"/>
      <c r="BA230" s="329"/>
      <c r="BB230" s="329"/>
      <c r="BC230" s="329"/>
      <c r="BD230" s="329"/>
      <c r="BE230" s="329"/>
      <c r="BF230" s="329"/>
      <c r="BG230" s="329"/>
      <c r="BH230" s="329"/>
      <c r="BI230" s="329"/>
      <c r="BJ230" s="329"/>
      <c r="BK230" s="329"/>
      <c r="BL230" s="329"/>
      <c r="BM230" s="329"/>
      <c r="BN230" s="329"/>
      <c r="BO230" s="329"/>
      <c r="BP230" s="329"/>
      <c r="BQ230" s="329"/>
      <c r="BR230" s="329"/>
    </row>
    <row r="231" spans="1:255" s="48" customFormat="1" ht="11.1" customHeight="1" x14ac:dyDescent="0.2">
      <c r="A231" s="46"/>
      <c r="B231" s="327"/>
      <c r="C231" s="328"/>
      <c r="D231" s="328"/>
      <c r="E231" s="46"/>
      <c r="G231" s="247" t="s">
        <v>459</v>
      </c>
      <c r="H231" s="247"/>
      <c r="I231" s="247"/>
      <c r="J231" s="247"/>
      <c r="K231" s="248" t="s">
        <v>214</v>
      </c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177" t="s">
        <v>155</v>
      </c>
      <c r="AA231" s="177"/>
      <c r="AB231" s="319">
        <v>9</v>
      </c>
      <c r="AC231" s="319"/>
      <c r="AD231" s="319"/>
      <c r="AE231" s="319"/>
      <c r="AF231" s="244">
        <v>95.12</v>
      </c>
      <c r="AG231" s="245"/>
      <c r="AH231" s="245"/>
      <c r="AI231" s="245"/>
      <c r="AJ231" s="246"/>
      <c r="AK231" s="330">
        <f t="shared" si="23"/>
        <v>856.08</v>
      </c>
      <c r="AL231" s="330"/>
      <c r="AM231" s="330"/>
      <c r="AN231" s="330"/>
      <c r="AO231" s="330"/>
      <c r="AP231" s="330"/>
      <c r="AQ231" s="330"/>
      <c r="AR231" s="323">
        <f>ROUND(AK231/$AK$228,6)*100</f>
        <v>37.920400000000001</v>
      </c>
      <c r="AS231" s="323"/>
      <c r="AT231" s="329" t="s">
        <v>719</v>
      </c>
      <c r="AU231" s="329"/>
      <c r="AV231" s="329"/>
      <c r="AW231" s="329"/>
      <c r="AX231" s="329"/>
      <c r="AY231" s="329"/>
      <c r="AZ231" s="329"/>
      <c r="BA231" s="329"/>
      <c r="BB231" s="329"/>
      <c r="BC231" s="329"/>
      <c r="BD231" s="329"/>
      <c r="BE231" s="329"/>
      <c r="BF231" s="329"/>
      <c r="BG231" s="329"/>
      <c r="BH231" s="329"/>
      <c r="BI231" s="329"/>
      <c r="BJ231" s="329"/>
      <c r="BK231" s="329"/>
      <c r="BL231" s="329"/>
      <c r="BM231" s="329"/>
      <c r="BN231" s="329"/>
      <c r="BO231" s="329"/>
      <c r="BP231" s="329"/>
      <c r="BQ231" s="329"/>
      <c r="BR231" s="329"/>
    </row>
    <row r="232" spans="1:255" s="48" customFormat="1" ht="11.1" hidden="1" customHeight="1" x14ac:dyDescent="0.2">
      <c r="A232" s="46"/>
      <c r="B232" s="30"/>
      <c r="C232" s="30"/>
      <c r="D232" s="30"/>
      <c r="E232" s="46"/>
      <c r="G232" s="247" t="s">
        <v>460</v>
      </c>
      <c r="H232" s="247"/>
      <c r="I232" s="247"/>
      <c r="J232" s="24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17"/>
      <c r="W232" s="317"/>
      <c r="X232" s="317"/>
      <c r="Y232" s="317"/>
      <c r="Z232" s="318"/>
      <c r="AA232" s="318"/>
      <c r="AB232" s="319"/>
      <c r="AC232" s="319"/>
      <c r="AD232" s="319"/>
      <c r="AE232" s="319"/>
      <c r="AF232" s="319"/>
      <c r="AG232" s="319"/>
      <c r="AH232" s="319"/>
      <c r="AI232" s="319"/>
      <c r="AJ232" s="319"/>
      <c r="AK232" s="330">
        <f t="shared" si="23"/>
        <v>0</v>
      </c>
      <c r="AL232" s="330"/>
      <c r="AM232" s="330"/>
      <c r="AN232" s="330"/>
      <c r="AO232" s="330"/>
      <c r="AP232" s="330"/>
      <c r="AQ232" s="330"/>
      <c r="AR232" s="323">
        <f>ROUND(AK232/$AK$228,6)*100</f>
        <v>0</v>
      </c>
      <c r="AS232" s="323"/>
      <c r="AT232" s="329"/>
      <c r="AU232" s="329"/>
      <c r="AV232" s="329"/>
      <c r="AW232" s="329"/>
      <c r="AX232" s="329"/>
      <c r="AY232" s="329"/>
      <c r="AZ232" s="329"/>
      <c r="BA232" s="329"/>
      <c r="BB232" s="329"/>
      <c r="BC232" s="329"/>
      <c r="BD232" s="329"/>
      <c r="BE232" s="329"/>
      <c r="BF232" s="329"/>
      <c r="BG232" s="329"/>
      <c r="BH232" s="329"/>
      <c r="BI232" s="329"/>
      <c r="BJ232" s="329"/>
      <c r="BK232" s="329"/>
      <c r="BL232" s="329"/>
      <c r="BM232" s="329"/>
      <c r="BN232" s="329"/>
      <c r="BO232" s="329"/>
      <c r="BP232" s="329"/>
      <c r="BQ232" s="329"/>
      <c r="BR232" s="329"/>
    </row>
    <row r="233" spans="1:255" s="48" customFormat="1" ht="11.1" hidden="1" customHeight="1" x14ac:dyDescent="0.2">
      <c r="A233" s="46"/>
      <c r="B233" s="30"/>
      <c r="C233" s="30"/>
      <c r="D233" s="30"/>
      <c r="E233" s="46"/>
      <c r="G233" s="247" t="s">
        <v>461</v>
      </c>
      <c r="H233" s="247"/>
      <c r="I233" s="247"/>
      <c r="J233" s="247"/>
      <c r="K233" s="317"/>
      <c r="L233" s="317"/>
      <c r="M233" s="317"/>
      <c r="N233" s="317"/>
      <c r="O233" s="317"/>
      <c r="P233" s="317"/>
      <c r="Q233" s="317"/>
      <c r="R233" s="317"/>
      <c r="S233" s="317"/>
      <c r="T233" s="317"/>
      <c r="U233" s="317"/>
      <c r="V233" s="317"/>
      <c r="W233" s="317"/>
      <c r="X233" s="317"/>
      <c r="Y233" s="317"/>
      <c r="Z233" s="318"/>
      <c r="AA233" s="318"/>
      <c r="AB233" s="319"/>
      <c r="AC233" s="319"/>
      <c r="AD233" s="319"/>
      <c r="AE233" s="319"/>
      <c r="AF233" s="319"/>
      <c r="AG233" s="319"/>
      <c r="AH233" s="319"/>
      <c r="AI233" s="319"/>
      <c r="AJ233" s="319"/>
      <c r="AK233" s="330">
        <f t="shared" si="23"/>
        <v>0</v>
      </c>
      <c r="AL233" s="330"/>
      <c r="AM233" s="330"/>
      <c r="AN233" s="330"/>
      <c r="AO233" s="330"/>
      <c r="AP233" s="330"/>
      <c r="AQ233" s="330"/>
      <c r="AR233" s="323">
        <f>ROUND(AK233/$AK$228,6)*100</f>
        <v>0</v>
      </c>
      <c r="AS233" s="323"/>
      <c r="AT233" s="320"/>
      <c r="AU233" s="321"/>
      <c r="AV233" s="321"/>
      <c r="AW233" s="321"/>
      <c r="AX233" s="321"/>
      <c r="AY233" s="321"/>
      <c r="AZ233" s="321"/>
      <c r="BA233" s="321"/>
      <c r="BB233" s="321"/>
      <c r="BC233" s="321"/>
      <c r="BD233" s="321"/>
      <c r="BE233" s="321"/>
      <c r="BF233" s="321"/>
      <c r="BG233" s="321"/>
      <c r="BH233" s="321"/>
      <c r="BI233" s="321"/>
      <c r="BJ233" s="321"/>
      <c r="BK233" s="321"/>
      <c r="BL233" s="321"/>
      <c r="BM233" s="321"/>
      <c r="BN233" s="321"/>
      <c r="BO233" s="321"/>
      <c r="BP233" s="321"/>
      <c r="BQ233" s="321"/>
      <c r="BR233" s="322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</row>
    <row r="234" spans="1:255" s="48" customFormat="1" ht="11.1" customHeight="1" x14ac:dyDescent="0.2">
      <c r="A234" s="45"/>
      <c r="B234" s="30"/>
      <c r="C234" s="84">
        <f>C228+1</f>
        <v>32</v>
      </c>
      <c r="D234" s="30" t="s">
        <v>589</v>
      </c>
      <c r="E234" s="46" t="s">
        <v>299</v>
      </c>
      <c r="G234" s="242" t="s">
        <v>462</v>
      </c>
      <c r="H234" s="242"/>
      <c r="I234" s="242"/>
      <c r="J234" s="242"/>
      <c r="K234" s="324" t="s">
        <v>215</v>
      </c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25"/>
      <c r="AB234" s="325"/>
      <c r="AC234" s="325"/>
      <c r="AD234" s="325"/>
      <c r="AE234" s="325"/>
      <c r="AF234" s="325"/>
      <c r="AG234" s="325"/>
      <c r="AH234" s="325"/>
      <c r="AI234" s="325"/>
      <c r="AJ234" s="325"/>
      <c r="AK234" s="341">
        <f>MAX(0.000000001,SUM(AK235:AQ244))</f>
        <v>8151</v>
      </c>
      <c r="AL234" s="341"/>
      <c r="AM234" s="341"/>
      <c r="AN234" s="341"/>
      <c r="AO234" s="341"/>
      <c r="AP234" s="341"/>
      <c r="AQ234" s="341"/>
      <c r="AR234" s="341">
        <f>ROUND(AK234/$AK$277,6)*100</f>
        <v>4.29</v>
      </c>
      <c r="AS234" s="341"/>
      <c r="AT234" s="342" t="s">
        <v>35</v>
      </c>
      <c r="AU234" s="343"/>
      <c r="AV234" s="343"/>
      <c r="AW234" s="343"/>
      <c r="AX234" s="343"/>
      <c r="AY234" s="343"/>
      <c r="AZ234" s="343"/>
      <c r="BA234" s="343"/>
      <c r="BB234" s="343"/>
      <c r="BC234" s="343"/>
      <c r="BD234" s="343"/>
      <c r="BE234" s="343"/>
      <c r="BF234" s="343"/>
      <c r="BG234" s="343"/>
      <c r="BH234" s="343"/>
      <c r="BI234" s="343"/>
      <c r="BJ234" s="343"/>
      <c r="BK234" s="343"/>
      <c r="BL234" s="343"/>
      <c r="BM234" s="343"/>
      <c r="BN234" s="343"/>
      <c r="BO234" s="343"/>
      <c r="BP234" s="343"/>
      <c r="BQ234" s="343"/>
      <c r="BR234" s="344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</row>
    <row r="235" spans="1:255" s="48" customFormat="1" ht="11.1" customHeight="1" x14ac:dyDescent="0.2">
      <c r="A235" s="46"/>
      <c r="B235" s="313"/>
      <c r="C235" s="328"/>
      <c r="D235" s="328"/>
      <c r="E235" s="46"/>
      <c r="G235" s="247" t="s">
        <v>463</v>
      </c>
      <c r="H235" s="247"/>
      <c r="I235" s="247"/>
      <c r="J235" s="247"/>
      <c r="K235" s="248" t="s">
        <v>216</v>
      </c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177" t="s">
        <v>129</v>
      </c>
      <c r="AA235" s="177"/>
      <c r="AB235" s="285">
        <v>1</v>
      </c>
      <c r="AC235" s="285"/>
      <c r="AD235" s="285"/>
      <c r="AE235" s="285"/>
      <c r="AF235" s="244">
        <v>1463</v>
      </c>
      <c r="AG235" s="245"/>
      <c r="AH235" s="245"/>
      <c r="AI235" s="245"/>
      <c r="AJ235" s="246"/>
      <c r="AK235" s="330">
        <f t="shared" ref="AK235:AK240" si="24">AB235*AF235</f>
        <v>1463</v>
      </c>
      <c r="AL235" s="330"/>
      <c r="AM235" s="330"/>
      <c r="AN235" s="330"/>
      <c r="AO235" s="330"/>
      <c r="AP235" s="330"/>
      <c r="AQ235" s="330"/>
      <c r="AR235" s="323">
        <f t="shared" ref="AR235:AR244" si="25">ROUND(AK235/$AK$234,6)*100</f>
        <v>17.948700000000002</v>
      </c>
      <c r="AS235" s="323"/>
      <c r="AT235" s="329" t="s">
        <v>694</v>
      </c>
      <c r="AU235" s="329"/>
      <c r="AV235" s="329"/>
      <c r="AW235" s="329"/>
      <c r="AX235" s="329"/>
      <c r="AY235" s="329"/>
      <c r="AZ235" s="329"/>
      <c r="BA235" s="329"/>
      <c r="BB235" s="329"/>
      <c r="BC235" s="329"/>
      <c r="BD235" s="329"/>
      <c r="BE235" s="329"/>
      <c r="BF235" s="329"/>
      <c r="BG235" s="329"/>
      <c r="BH235" s="329"/>
      <c r="BI235" s="329"/>
      <c r="BJ235" s="329"/>
      <c r="BK235" s="329"/>
      <c r="BL235" s="329"/>
      <c r="BM235" s="329"/>
      <c r="BN235" s="329"/>
      <c r="BO235" s="329"/>
      <c r="BP235" s="329"/>
      <c r="BQ235" s="329"/>
      <c r="BR235" s="329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</row>
    <row r="236" spans="1:255" s="48" customFormat="1" ht="11.1" customHeight="1" x14ac:dyDescent="0.2">
      <c r="A236" s="46"/>
      <c r="B236" s="313"/>
      <c r="C236" s="327"/>
      <c r="D236" s="327"/>
      <c r="E236" s="46"/>
      <c r="G236" s="247" t="s">
        <v>464</v>
      </c>
      <c r="H236" s="247"/>
      <c r="I236" s="247"/>
      <c r="J236" s="247"/>
      <c r="K236" s="248" t="s">
        <v>217</v>
      </c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177" t="s">
        <v>129</v>
      </c>
      <c r="AA236" s="177"/>
      <c r="AB236" s="285">
        <v>1</v>
      </c>
      <c r="AC236" s="285"/>
      <c r="AD236" s="285"/>
      <c r="AE236" s="285"/>
      <c r="AF236" s="244">
        <v>1463</v>
      </c>
      <c r="AG236" s="245"/>
      <c r="AH236" s="245"/>
      <c r="AI236" s="245"/>
      <c r="AJ236" s="246"/>
      <c r="AK236" s="330">
        <f t="shared" si="24"/>
        <v>1463</v>
      </c>
      <c r="AL236" s="330"/>
      <c r="AM236" s="330"/>
      <c r="AN236" s="330"/>
      <c r="AO236" s="330"/>
      <c r="AP236" s="330"/>
      <c r="AQ236" s="330"/>
      <c r="AR236" s="323">
        <f t="shared" si="25"/>
        <v>17.948700000000002</v>
      </c>
      <c r="AS236" s="323"/>
      <c r="AT236" s="329" t="s">
        <v>694</v>
      </c>
      <c r="AU236" s="329"/>
      <c r="AV236" s="329"/>
      <c r="AW236" s="329"/>
      <c r="AX236" s="329"/>
      <c r="AY236" s="329"/>
      <c r="AZ236" s="329"/>
      <c r="BA236" s="329"/>
      <c r="BB236" s="329"/>
      <c r="BC236" s="329"/>
      <c r="BD236" s="329"/>
      <c r="BE236" s="329"/>
      <c r="BF236" s="329"/>
      <c r="BG236" s="329"/>
      <c r="BH236" s="329"/>
      <c r="BI236" s="329"/>
      <c r="BJ236" s="329"/>
      <c r="BK236" s="329"/>
      <c r="BL236" s="329"/>
      <c r="BM236" s="329"/>
      <c r="BN236" s="329"/>
      <c r="BO236" s="329"/>
      <c r="BP236" s="329"/>
      <c r="BQ236" s="329"/>
      <c r="BR236" s="329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</row>
    <row r="237" spans="1:255" s="48" customFormat="1" ht="11.1" customHeight="1" x14ac:dyDescent="0.2">
      <c r="A237" s="46"/>
      <c r="B237" s="313"/>
      <c r="C237" s="327"/>
      <c r="D237" s="327"/>
      <c r="E237" s="46"/>
      <c r="G237" s="247" t="s">
        <v>465</v>
      </c>
      <c r="H237" s="247"/>
      <c r="I237" s="247"/>
      <c r="J237" s="247"/>
      <c r="K237" s="248" t="s">
        <v>218</v>
      </c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177" t="s">
        <v>129</v>
      </c>
      <c r="AA237" s="177"/>
      <c r="AB237" s="285">
        <v>1</v>
      </c>
      <c r="AC237" s="285"/>
      <c r="AD237" s="285"/>
      <c r="AE237" s="285"/>
      <c r="AF237" s="244">
        <v>1634</v>
      </c>
      <c r="AG237" s="245"/>
      <c r="AH237" s="245"/>
      <c r="AI237" s="245"/>
      <c r="AJ237" s="246"/>
      <c r="AK237" s="330">
        <f t="shared" si="24"/>
        <v>1634</v>
      </c>
      <c r="AL237" s="330"/>
      <c r="AM237" s="330"/>
      <c r="AN237" s="330"/>
      <c r="AO237" s="330"/>
      <c r="AP237" s="330"/>
      <c r="AQ237" s="330"/>
      <c r="AR237" s="323">
        <f t="shared" si="25"/>
        <v>20.046600000000002</v>
      </c>
      <c r="AS237" s="323"/>
      <c r="AT237" s="329" t="s">
        <v>695</v>
      </c>
      <c r="AU237" s="329"/>
      <c r="AV237" s="329"/>
      <c r="AW237" s="329"/>
      <c r="AX237" s="329"/>
      <c r="AY237" s="329"/>
      <c r="AZ237" s="329"/>
      <c r="BA237" s="329"/>
      <c r="BB237" s="329"/>
      <c r="BC237" s="329"/>
      <c r="BD237" s="329"/>
      <c r="BE237" s="329"/>
      <c r="BF237" s="329"/>
      <c r="BG237" s="329"/>
      <c r="BH237" s="329"/>
      <c r="BI237" s="329"/>
      <c r="BJ237" s="329"/>
      <c r="BK237" s="329"/>
      <c r="BL237" s="329"/>
      <c r="BM237" s="329"/>
      <c r="BN237" s="329"/>
      <c r="BO237" s="329"/>
      <c r="BP237" s="329"/>
      <c r="BQ237" s="329"/>
      <c r="BR237" s="329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</row>
    <row r="238" spans="1:255" s="48" customFormat="1" ht="11.1" customHeight="1" x14ac:dyDescent="0.2">
      <c r="A238" s="46"/>
      <c r="B238" s="313"/>
      <c r="C238" s="30"/>
      <c r="D238" s="30"/>
      <c r="E238" s="46"/>
      <c r="G238" s="247" t="s">
        <v>466</v>
      </c>
      <c r="H238" s="247"/>
      <c r="I238" s="247"/>
      <c r="J238" s="247"/>
      <c r="K238" s="248" t="s">
        <v>219</v>
      </c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177" t="s">
        <v>220</v>
      </c>
      <c r="AA238" s="177"/>
      <c r="AB238" s="319">
        <v>1</v>
      </c>
      <c r="AC238" s="319"/>
      <c r="AD238" s="319"/>
      <c r="AE238" s="319"/>
      <c r="AF238" s="244">
        <v>817</v>
      </c>
      <c r="AG238" s="245"/>
      <c r="AH238" s="245"/>
      <c r="AI238" s="245"/>
      <c r="AJ238" s="246"/>
      <c r="AK238" s="330">
        <f t="shared" si="24"/>
        <v>817</v>
      </c>
      <c r="AL238" s="330"/>
      <c r="AM238" s="330"/>
      <c r="AN238" s="330"/>
      <c r="AO238" s="330"/>
      <c r="AP238" s="330"/>
      <c r="AQ238" s="330"/>
      <c r="AR238" s="323">
        <f t="shared" si="25"/>
        <v>10.023300000000001</v>
      </c>
      <c r="AS238" s="323"/>
      <c r="AT238" s="329" t="s">
        <v>696</v>
      </c>
      <c r="AU238" s="329"/>
      <c r="AV238" s="329"/>
      <c r="AW238" s="329"/>
      <c r="AX238" s="329"/>
      <c r="AY238" s="329"/>
      <c r="AZ238" s="329"/>
      <c r="BA238" s="329"/>
      <c r="BB238" s="329"/>
      <c r="BC238" s="329"/>
      <c r="BD238" s="329"/>
      <c r="BE238" s="329"/>
      <c r="BF238" s="329"/>
      <c r="BG238" s="329"/>
      <c r="BH238" s="329"/>
      <c r="BI238" s="329"/>
      <c r="BJ238" s="329"/>
      <c r="BK238" s="329"/>
      <c r="BL238" s="329"/>
      <c r="BM238" s="329"/>
      <c r="BN238" s="329"/>
      <c r="BO238" s="329"/>
      <c r="BP238" s="329"/>
      <c r="BQ238" s="329"/>
      <c r="BR238" s="329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35"/>
      <c r="FO238" s="35"/>
      <c r="FP238" s="35"/>
      <c r="FQ238" s="35"/>
      <c r="FR238" s="35"/>
      <c r="FS238" s="35"/>
      <c r="FT238" s="35"/>
      <c r="FU238" s="35"/>
      <c r="FV238" s="35"/>
      <c r="FW238" s="35"/>
      <c r="FX238" s="35"/>
      <c r="FY238" s="35"/>
      <c r="FZ238" s="35"/>
      <c r="GA238" s="35"/>
      <c r="GB238" s="35"/>
      <c r="GC238" s="35"/>
      <c r="GD238" s="35"/>
      <c r="GE238" s="35"/>
      <c r="GF238" s="35"/>
      <c r="GG238" s="35"/>
      <c r="GH238" s="35"/>
      <c r="GI238" s="35"/>
      <c r="GJ238" s="35"/>
      <c r="GK238" s="35"/>
      <c r="GL238" s="35"/>
    </row>
    <row r="239" spans="1:255" s="48" customFormat="1" ht="11.1" customHeight="1" x14ac:dyDescent="0.2">
      <c r="A239" s="46"/>
      <c r="B239" s="313"/>
      <c r="C239" s="30"/>
      <c r="D239" s="30"/>
      <c r="E239" s="46"/>
      <c r="G239" s="247" t="s">
        <v>467</v>
      </c>
      <c r="H239" s="247"/>
      <c r="I239" s="247"/>
      <c r="J239" s="247"/>
      <c r="K239" s="248" t="s">
        <v>221</v>
      </c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177" t="s">
        <v>129</v>
      </c>
      <c r="AA239" s="177"/>
      <c r="AB239" s="285">
        <v>1</v>
      </c>
      <c r="AC239" s="285"/>
      <c r="AD239" s="285"/>
      <c r="AE239" s="285"/>
      <c r="AF239" s="244">
        <v>1558</v>
      </c>
      <c r="AG239" s="245"/>
      <c r="AH239" s="245"/>
      <c r="AI239" s="245"/>
      <c r="AJ239" s="246"/>
      <c r="AK239" s="330">
        <f t="shared" si="24"/>
        <v>1558</v>
      </c>
      <c r="AL239" s="330"/>
      <c r="AM239" s="330"/>
      <c r="AN239" s="330"/>
      <c r="AO239" s="330"/>
      <c r="AP239" s="330"/>
      <c r="AQ239" s="330"/>
      <c r="AR239" s="323">
        <f t="shared" si="25"/>
        <v>19.1142</v>
      </c>
      <c r="AS239" s="323"/>
      <c r="AT239" s="329" t="s">
        <v>697</v>
      </c>
      <c r="AU239" s="329"/>
      <c r="AV239" s="329"/>
      <c r="AW239" s="329"/>
      <c r="AX239" s="329"/>
      <c r="AY239" s="329"/>
      <c r="AZ239" s="329"/>
      <c r="BA239" s="329"/>
      <c r="BB239" s="329"/>
      <c r="BC239" s="329"/>
      <c r="BD239" s="329"/>
      <c r="BE239" s="329"/>
      <c r="BF239" s="329"/>
      <c r="BG239" s="329"/>
      <c r="BH239" s="329"/>
      <c r="BI239" s="329"/>
      <c r="BJ239" s="329"/>
      <c r="BK239" s="329"/>
      <c r="BL239" s="329"/>
      <c r="BM239" s="329"/>
      <c r="BN239" s="329"/>
      <c r="BO239" s="329"/>
      <c r="BP239" s="329"/>
      <c r="BQ239" s="329"/>
      <c r="BR239" s="329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</row>
    <row r="240" spans="1:255" s="48" customFormat="1" ht="11.1" customHeight="1" x14ac:dyDescent="0.2">
      <c r="A240" s="46"/>
      <c r="B240" s="313"/>
      <c r="C240" s="30"/>
      <c r="D240" s="30"/>
      <c r="E240" s="46"/>
      <c r="G240" s="247" t="s">
        <v>468</v>
      </c>
      <c r="H240" s="247"/>
      <c r="I240" s="247"/>
      <c r="J240" s="247"/>
      <c r="K240" s="248" t="s">
        <v>222</v>
      </c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177" t="s">
        <v>220</v>
      </c>
      <c r="AA240" s="177"/>
      <c r="AB240" s="319">
        <v>1</v>
      </c>
      <c r="AC240" s="319"/>
      <c r="AD240" s="319"/>
      <c r="AE240" s="319"/>
      <c r="AF240" s="244">
        <v>1216</v>
      </c>
      <c r="AG240" s="245"/>
      <c r="AH240" s="245"/>
      <c r="AI240" s="245"/>
      <c r="AJ240" s="246"/>
      <c r="AK240" s="330">
        <f t="shared" si="24"/>
        <v>1216</v>
      </c>
      <c r="AL240" s="330"/>
      <c r="AM240" s="330"/>
      <c r="AN240" s="330"/>
      <c r="AO240" s="330"/>
      <c r="AP240" s="330"/>
      <c r="AQ240" s="330"/>
      <c r="AR240" s="323">
        <f t="shared" si="25"/>
        <v>14.918400000000002</v>
      </c>
      <c r="AS240" s="323"/>
      <c r="AT240" s="469" t="s">
        <v>223</v>
      </c>
      <c r="AU240" s="470"/>
      <c r="AV240" s="470"/>
      <c r="AW240" s="470"/>
      <c r="AX240" s="470"/>
      <c r="AY240" s="470"/>
      <c r="AZ240" s="470"/>
      <c r="BA240" s="470"/>
      <c r="BB240" s="470"/>
      <c r="BC240" s="470"/>
      <c r="BD240" s="470"/>
      <c r="BE240" s="470"/>
      <c r="BF240" s="470"/>
      <c r="BG240" s="470"/>
      <c r="BH240" s="470"/>
      <c r="BI240" s="470"/>
      <c r="BJ240" s="470"/>
      <c r="BK240" s="470"/>
      <c r="BL240" s="470"/>
      <c r="BM240" s="470"/>
      <c r="BN240" s="470"/>
      <c r="BO240" s="470"/>
      <c r="BP240" s="470"/>
      <c r="BQ240" s="470"/>
      <c r="BR240" s="471"/>
      <c r="GM240" s="35"/>
      <c r="GN240" s="35"/>
      <c r="GO240" s="35"/>
      <c r="GP240" s="35"/>
      <c r="GQ240" s="35"/>
      <c r="GR240" s="35"/>
      <c r="GS240" s="35"/>
      <c r="GT240" s="35"/>
      <c r="GU240" s="35"/>
      <c r="GV240" s="35"/>
      <c r="GW240" s="35"/>
      <c r="GX240" s="35"/>
      <c r="GY240" s="35"/>
      <c r="GZ240" s="35"/>
      <c r="HA240" s="35"/>
      <c r="HB240" s="35"/>
      <c r="HC240" s="35"/>
      <c r="HD240" s="35"/>
      <c r="HE240" s="35"/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35"/>
      <c r="HV240" s="35"/>
      <c r="HW240" s="35"/>
      <c r="HX240" s="35"/>
      <c r="HY240" s="35"/>
      <c r="HZ240" s="35"/>
      <c r="IA240" s="35"/>
      <c r="IB240" s="35"/>
      <c r="IC240" s="35"/>
      <c r="ID240" s="35"/>
      <c r="IE240" s="35"/>
      <c r="IF240" s="35"/>
      <c r="IG240" s="35"/>
      <c r="IH240" s="35"/>
      <c r="II240" s="35"/>
      <c r="IJ240" s="35"/>
      <c r="IK240" s="35"/>
      <c r="IL240" s="35"/>
      <c r="IM240" s="35"/>
      <c r="IN240" s="35"/>
      <c r="IO240" s="35"/>
      <c r="IP240" s="35"/>
      <c r="IQ240" s="35"/>
      <c r="IR240" s="35"/>
      <c r="IS240" s="35"/>
      <c r="IT240" s="35"/>
      <c r="IU240" s="35"/>
    </row>
    <row r="241" spans="1:255" s="48" customFormat="1" ht="11.1" customHeight="1" x14ac:dyDescent="0.2">
      <c r="A241" s="46"/>
      <c r="B241" s="313"/>
      <c r="C241" s="30"/>
      <c r="D241" s="30"/>
      <c r="E241" s="46"/>
      <c r="G241" s="247" t="s">
        <v>469</v>
      </c>
      <c r="H241" s="247"/>
      <c r="I241" s="247"/>
      <c r="J241" s="247"/>
      <c r="K241" s="248" t="s">
        <v>224</v>
      </c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177" t="s">
        <v>129</v>
      </c>
      <c r="AA241" s="177"/>
      <c r="AB241" s="285">
        <v>1</v>
      </c>
      <c r="AC241" s="285"/>
      <c r="AD241" s="285"/>
      <c r="AE241" s="285"/>
      <c r="AF241" s="244"/>
      <c r="AG241" s="245"/>
      <c r="AH241" s="245"/>
      <c r="AI241" s="245"/>
      <c r="AJ241" s="246"/>
      <c r="AK241" s="330">
        <f t="shared" si="23"/>
        <v>0</v>
      </c>
      <c r="AL241" s="330"/>
      <c r="AM241" s="330"/>
      <c r="AN241" s="330"/>
      <c r="AO241" s="330"/>
      <c r="AP241" s="330"/>
      <c r="AQ241" s="330"/>
      <c r="AR241" s="323">
        <f t="shared" si="25"/>
        <v>0</v>
      </c>
      <c r="AS241" s="323"/>
      <c r="AT241" s="469"/>
      <c r="AU241" s="470"/>
      <c r="AV241" s="470"/>
      <c r="AW241" s="470"/>
      <c r="AX241" s="471"/>
      <c r="AY241" s="472" t="s">
        <v>225</v>
      </c>
      <c r="AZ241" s="473"/>
      <c r="BA241" s="474"/>
      <c r="BB241" s="109"/>
      <c r="BC241" s="472" t="s">
        <v>226</v>
      </c>
      <c r="BD241" s="473"/>
      <c r="BE241" s="474"/>
      <c r="BF241" s="109"/>
      <c r="BG241" s="472" t="s">
        <v>227</v>
      </c>
      <c r="BH241" s="473"/>
      <c r="BI241" s="474"/>
      <c r="BJ241" s="109"/>
      <c r="BK241" s="472" t="s">
        <v>228</v>
      </c>
      <c r="BL241" s="473"/>
      <c r="BM241" s="474"/>
      <c r="BN241" s="109"/>
      <c r="BO241" s="472" t="s">
        <v>229</v>
      </c>
      <c r="BP241" s="473"/>
      <c r="BQ241" s="473"/>
      <c r="BR241" s="474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5"/>
      <c r="IK241" s="35"/>
      <c r="IL241" s="35"/>
      <c r="IM241" s="35"/>
      <c r="IN241" s="35"/>
      <c r="IO241" s="35"/>
      <c r="IP241" s="35"/>
      <c r="IQ241" s="35"/>
      <c r="IR241" s="35"/>
      <c r="IS241" s="35"/>
      <c r="IT241" s="35"/>
      <c r="IU241" s="35"/>
    </row>
    <row r="242" spans="1:255" s="48" customFormat="1" ht="11.1" customHeight="1" x14ac:dyDescent="0.2">
      <c r="A242" s="46"/>
      <c r="B242" s="30"/>
      <c r="C242" s="30"/>
      <c r="D242" s="30"/>
      <c r="E242" s="46"/>
      <c r="G242" s="247" t="s">
        <v>470</v>
      </c>
      <c r="H242" s="247"/>
      <c r="I242" s="247"/>
      <c r="J242" s="24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8"/>
      <c r="AA242" s="318"/>
      <c r="AB242" s="319"/>
      <c r="AC242" s="319"/>
      <c r="AD242" s="319"/>
      <c r="AE242" s="319"/>
      <c r="AF242" s="244"/>
      <c r="AG242" s="245"/>
      <c r="AH242" s="245"/>
      <c r="AI242" s="245"/>
      <c r="AJ242" s="246"/>
      <c r="AK242" s="330">
        <f t="shared" si="23"/>
        <v>0</v>
      </c>
      <c r="AL242" s="330"/>
      <c r="AM242" s="330"/>
      <c r="AN242" s="330"/>
      <c r="AO242" s="330"/>
      <c r="AP242" s="330"/>
      <c r="AQ242" s="330"/>
      <c r="AR242" s="323">
        <f t="shared" si="25"/>
        <v>0</v>
      </c>
      <c r="AS242" s="323"/>
      <c r="AT242" s="338" t="s">
        <v>230</v>
      </c>
      <c r="AU242" s="339"/>
      <c r="AV242" s="339"/>
      <c r="AW242" s="339"/>
      <c r="AX242" s="340"/>
      <c r="AY242" s="475">
        <v>4</v>
      </c>
      <c r="AZ242" s="475"/>
      <c r="BA242" s="475"/>
      <c r="BB242" s="166"/>
      <c r="BC242" s="475">
        <v>6</v>
      </c>
      <c r="BD242" s="475"/>
      <c r="BE242" s="475"/>
      <c r="BF242" s="166"/>
      <c r="BG242" s="475">
        <v>6</v>
      </c>
      <c r="BH242" s="475"/>
      <c r="BI242" s="475"/>
      <c r="BJ242" s="166"/>
      <c r="BK242" s="475">
        <v>2</v>
      </c>
      <c r="BL242" s="475"/>
      <c r="BM242" s="475"/>
      <c r="BN242" s="166"/>
      <c r="BO242" s="475">
        <v>2</v>
      </c>
      <c r="BP242" s="475"/>
      <c r="BQ242" s="475"/>
      <c r="BR242" s="109"/>
      <c r="GM242" s="35"/>
      <c r="GN242" s="35"/>
      <c r="GO242" s="35"/>
      <c r="GP242" s="35"/>
      <c r="GQ242" s="35"/>
      <c r="GR242" s="35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35"/>
      <c r="HV242" s="35"/>
      <c r="HW242" s="35"/>
      <c r="HX242" s="35"/>
      <c r="HY242" s="35"/>
      <c r="HZ242" s="35"/>
      <c r="IA242" s="35"/>
      <c r="IB242" s="35"/>
      <c r="IC242" s="35"/>
      <c r="ID242" s="35"/>
      <c r="IE242" s="35"/>
      <c r="IF242" s="35"/>
      <c r="IG242" s="35"/>
      <c r="IH242" s="35"/>
      <c r="II242" s="35"/>
      <c r="IJ242" s="35"/>
      <c r="IK242" s="35"/>
      <c r="IL242" s="35"/>
      <c r="IM242" s="35"/>
      <c r="IN242" s="35"/>
      <c r="IO242" s="35"/>
      <c r="IP242" s="35"/>
      <c r="IQ242" s="35"/>
      <c r="IR242" s="35"/>
      <c r="IS242" s="35"/>
      <c r="IT242" s="35"/>
      <c r="IU242" s="35"/>
    </row>
    <row r="243" spans="1:255" s="48" customFormat="1" ht="11.1" customHeight="1" x14ac:dyDescent="0.2">
      <c r="A243" s="46"/>
      <c r="B243" s="30"/>
      <c r="C243" s="30"/>
      <c r="D243" s="30"/>
      <c r="E243" s="46"/>
      <c r="G243" s="247" t="s">
        <v>471</v>
      </c>
      <c r="H243" s="247"/>
      <c r="I243" s="247"/>
      <c r="J243" s="24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17"/>
      <c r="Y243" s="317"/>
      <c r="Z243" s="318"/>
      <c r="AA243" s="318"/>
      <c r="AB243" s="464"/>
      <c r="AC243" s="465"/>
      <c r="AD243" s="465"/>
      <c r="AE243" s="466"/>
      <c r="AF243" s="464"/>
      <c r="AG243" s="465"/>
      <c r="AH243" s="465"/>
      <c r="AI243" s="465"/>
      <c r="AJ243" s="466"/>
      <c r="AK243" s="330">
        <f t="shared" si="23"/>
        <v>0</v>
      </c>
      <c r="AL243" s="330"/>
      <c r="AM243" s="330"/>
      <c r="AN243" s="330"/>
      <c r="AO243" s="330"/>
      <c r="AP243" s="330"/>
      <c r="AQ243" s="330"/>
      <c r="AR243" s="323">
        <f t="shared" si="25"/>
        <v>0</v>
      </c>
      <c r="AS243" s="323"/>
      <c r="AT243" s="338" t="s">
        <v>231</v>
      </c>
      <c r="AU243" s="339"/>
      <c r="AV243" s="339"/>
      <c r="AW243" s="339"/>
      <c r="AX243" s="340"/>
      <c r="AY243" s="475">
        <v>1</v>
      </c>
      <c r="AZ243" s="475"/>
      <c r="BA243" s="475"/>
      <c r="BB243" s="166"/>
      <c r="BC243" s="475">
        <v>1</v>
      </c>
      <c r="BD243" s="475"/>
      <c r="BE243" s="475"/>
      <c r="BF243" s="166"/>
      <c r="BG243" s="475">
        <v>1</v>
      </c>
      <c r="BH243" s="475"/>
      <c r="BI243" s="475"/>
      <c r="BJ243" s="166"/>
      <c r="BK243" s="475">
        <v>1</v>
      </c>
      <c r="BL243" s="475"/>
      <c r="BM243" s="475"/>
      <c r="BN243" s="166"/>
      <c r="BO243" s="475">
        <v>1</v>
      </c>
      <c r="BP243" s="475"/>
      <c r="BQ243" s="475"/>
      <c r="BR243" s="109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35"/>
      <c r="HV243" s="35"/>
      <c r="HW243" s="35"/>
      <c r="HX243" s="35"/>
      <c r="HY243" s="35"/>
      <c r="HZ243" s="35"/>
      <c r="IA243" s="35"/>
      <c r="IB243" s="35"/>
      <c r="IC243" s="35"/>
      <c r="ID243" s="35"/>
      <c r="IE243" s="35"/>
      <c r="IF243" s="35"/>
      <c r="IG243" s="35"/>
      <c r="IH243" s="35"/>
      <c r="II243" s="35"/>
      <c r="IJ243" s="35"/>
      <c r="IK243" s="35"/>
      <c r="IL243" s="35"/>
      <c r="IM243" s="35"/>
      <c r="IN243" s="35"/>
      <c r="IO243" s="35"/>
      <c r="IP243" s="35"/>
      <c r="IQ243" s="35"/>
      <c r="IR243" s="35"/>
      <c r="IS243" s="35"/>
      <c r="IT243" s="35"/>
      <c r="IU243" s="35"/>
    </row>
    <row r="244" spans="1:255" s="48" customFormat="1" ht="11.1" customHeight="1" x14ac:dyDescent="0.2">
      <c r="A244" s="46"/>
      <c r="B244" s="30"/>
      <c r="C244" s="30"/>
      <c r="D244" s="30"/>
      <c r="E244" s="46"/>
      <c r="G244" s="247" t="s">
        <v>472</v>
      </c>
      <c r="H244" s="247"/>
      <c r="I244" s="247"/>
      <c r="J244" s="24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17"/>
      <c r="Z244" s="318"/>
      <c r="AA244" s="318"/>
      <c r="AB244" s="464"/>
      <c r="AC244" s="465"/>
      <c r="AD244" s="465"/>
      <c r="AE244" s="466"/>
      <c r="AF244" s="319"/>
      <c r="AG244" s="319"/>
      <c r="AH244" s="319"/>
      <c r="AI244" s="319"/>
      <c r="AJ244" s="319"/>
      <c r="AK244" s="330">
        <f t="shared" si="23"/>
        <v>0</v>
      </c>
      <c r="AL244" s="330"/>
      <c r="AM244" s="330"/>
      <c r="AN244" s="330"/>
      <c r="AO244" s="330"/>
      <c r="AP244" s="330"/>
      <c r="AQ244" s="330"/>
      <c r="AR244" s="323">
        <f t="shared" si="25"/>
        <v>0</v>
      </c>
      <c r="AS244" s="323"/>
      <c r="AT244" s="338" t="s">
        <v>232</v>
      </c>
      <c r="AU244" s="339"/>
      <c r="AV244" s="339"/>
      <c r="AW244" s="339"/>
      <c r="AX244" s="340"/>
      <c r="AY244" s="475">
        <v>1</v>
      </c>
      <c r="AZ244" s="475"/>
      <c r="BA244" s="475"/>
      <c r="BB244" s="166"/>
      <c r="BC244" s="475">
        <v>1</v>
      </c>
      <c r="BD244" s="475"/>
      <c r="BE244" s="475"/>
      <c r="BF244" s="166"/>
      <c r="BG244" s="475">
        <v>1</v>
      </c>
      <c r="BH244" s="475"/>
      <c r="BI244" s="475"/>
      <c r="BJ244" s="166"/>
      <c r="BK244" s="475">
        <v>1</v>
      </c>
      <c r="BL244" s="475"/>
      <c r="BM244" s="475"/>
      <c r="BN244" s="166"/>
      <c r="BO244" s="475">
        <v>1</v>
      </c>
      <c r="BP244" s="475"/>
      <c r="BQ244" s="475"/>
      <c r="BR244" s="109"/>
      <c r="GM244" s="35"/>
      <c r="GN244" s="35"/>
      <c r="GO244" s="35"/>
      <c r="GP244" s="35"/>
      <c r="GQ244" s="35"/>
      <c r="GR244" s="35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35"/>
      <c r="HV244" s="35"/>
      <c r="HW244" s="35"/>
      <c r="HX244" s="35"/>
      <c r="HY244" s="35"/>
      <c r="HZ244" s="35"/>
      <c r="IA244" s="35"/>
      <c r="IB244" s="35"/>
      <c r="IC244" s="35"/>
      <c r="ID244" s="35"/>
      <c r="IE244" s="35"/>
      <c r="IF244" s="35"/>
      <c r="IG244" s="35"/>
      <c r="IH244" s="35"/>
      <c r="II244" s="35"/>
      <c r="IJ244" s="35"/>
      <c r="IK244" s="35"/>
      <c r="IL244" s="35"/>
      <c r="IM244" s="35"/>
      <c r="IN244" s="35"/>
      <c r="IO244" s="35"/>
      <c r="IP244" s="35"/>
      <c r="IQ244" s="35"/>
      <c r="IR244" s="35"/>
      <c r="IS244" s="35"/>
      <c r="IT244" s="35"/>
      <c r="IU244" s="35"/>
    </row>
    <row r="245" spans="1:255" s="48" customFormat="1" ht="11.1" customHeight="1" x14ac:dyDescent="0.2">
      <c r="A245" s="45"/>
      <c r="B245" s="30"/>
      <c r="C245" s="84">
        <f>C234+1</f>
        <v>33</v>
      </c>
      <c r="D245" s="30" t="s">
        <v>589</v>
      </c>
      <c r="E245" s="46" t="s">
        <v>299</v>
      </c>
      <c r="G245" s="242" t="s">
        <v>473</v>
      </c>
      <c r="H245" s="242"/>
      <c r="I245" s="242"/>
      <c r="J245" s="242"/>
      <c r="K245" s="324" t="s">
        <v>233</v>
      </c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25"/>
      <c r="AB245" s="325"/>
      <c r="AC245" s="325"/>
      <c r="AD245" s="325"/>
      <c r="AE245" s="325"/>
      <c r="AF245" s="325"/>
      <c r="AG245" s="325"/>
      <c r="AH245" s="325"/>
      <c r="AI245" s="325"/>
      <c r="AJ245" s="325"/>
      <c r="AK245" s="341">
        <f>MAX(0.000000001,SUM(AK246:AQ253))</f>
        <v>7486</v>
      </c>
      <c r="AL245" s="341"/>
      <c r="AM245" s="341"/>
      <c r="AN245" s="341"/>
      <c r="AO245" s="341"/>
      <c r="AP245" s="341"/>
      <c r="AQ245" s="341"/>
      <c r="AR245" s="341">
        <f>ROUND(AK245/$AK$277,6)*100</f>
        <v>3.94</v>
      </c>
      <c r="AS245" s="341"/>
      <c r="AT245" s="342" t="s">
        <v>35</v>
      </c>
      <c r="AU245" s="343"/>
      <c r="AV245" s="343"/>
      <c r="AW245" s="343"/>
      <c r="AX245" s="343"/>
      <c r="AY245" s="343"/>
      <c r="AZ245" s="343"/>
      <c r="BA245" s="343"/>
      <c r="BB245" s="343"/>
      <c r="BC245" s="343"/>
      <c r="BD245" s="343"/>
      <c r="BE245" s="343"/>
      <c r="BF245" s="343"/>
      <c r="BG245" s="343"/>
      <c r="BH245" s="343"/>
      <c r="BI245" s="343"/>
      <c r="BJ245" s="343"/>
      <c r="BK245" s="343"/>
      <c r="BL245" s="343"/>
      <c r="BM245" s="343"/>
      <c r="BN245" s="343"/>
      <c r="BO245" s="343"/>
      <c r="BP245" s="343"/>
      <c r="BQ245" s="343"/>
      <c r="BR245" s="344"/>
      <c r="GM245" s="35"/>
      <c r="GN245" s="35"/>
      <c r="GO245" s="35"/>
      <c r="GP245" s="35"/>
      <c r="GQ245" s="35"/>
      <c r="GR245" s="35"/>
      <c r="GS245" s="35"/>
      <c r="GT245" s="35"/>
      <c r="GU245" s="35"/>
      <c r="GV245" s="35"/>
      <c r="GW245" s="35"/>
      <c r="GX245" s="35"/>
      <c r="GY245" s="35"/>
      <c r="GZ245" s="35"/>
      <c r="HA245" s="35"/>
      <c r="HB245" s="35"/>
      <c r="HC245" s="35"/>
      <c r="HD245" s="35"/>
      <c r="HE245" s="35"/>
      <c r="HF245" s="35"/>
      <c r="HG245" s="35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</row>
    <row r="246" spans="1:255" s="48" customFormat="1" ht="11.1" customHeight="1" x14ac:dyDescent="0.2">
      <c r="A246" s="46"/>
      <c r="B246" s="313"/>
      <c r="C246" s="328"/>
      <c r="D246" s="328"/>
      <c r="E246" s="46"/>
      <c r="G246" s="247" t="s">
        <v>474</v>
      </c>
      <c r="H246" s="247"/>
      <c r="I246" s="247"/>
      <c r="J246" s="247"/>
      <c r="K246" s="248" t="s">
        <v>234</v>
      </c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177" t="s">
        <v>129</v>
      </c>
      <c r="AA246" s="177"/>
      <c r="AB246" s="285">
        <v>1</v>
      </c>
      <c r="AC246" s="285"/>
      <c r="AD246" s="285"/>
      <c r="AE246" s="285"/>
      <c r="AF246" s="244">
        <v>1321</v>
      </c>
      <c r="AG246" s="245"/>
      <c r="AH246" s="245"/>
      <c r="AI246" s="245"/>
      <c r="AJ246" s="246"/>
      <c r="AK246" s="330">
        <f t="shared" ref="AK246:AK253" si="26">AB246*AF246</f>
        <v>1321</v>
      </c>
      <c r="AL246" s="330"/>
      <c r="AM246" s="330"/>
      <c r="AN246" s="330"/>
      <c r="AO246" s="330"/>
      <c r="AP246" s="330"/>
      <c r="AQ246" s="330"/>
      <c r="AR246" s="323">
        <f t="shared" ref="AR246:AR253" si="27">ROUND(AK246/$AK$245,6)*100</f>
        <v>17.6463</v>
      </c>
      <c r="AS246" s="323"/>
      <c r="AT246" s="329" t="s">
        <v>698</v>
      </c>
      <c r="AU246" s="329"/>
      <c r="AV246" s="329"/>
      <c r="AW246" s="329"/>
      <c r="AX246" s="329"/>
      <c r="AY246" s="329"/>
      <c r="AZ246" s="329"/>
      <c r="BA246" s="329"/>
      <c r="BB246" s="329"/>
      <c r="BC246" s="329"/>
      <c r="BD246" s="329"/>
      <c r="BE246" s="329"/>
      <c r="BF246" s="329"/>
      <c r="BG246" s="329"/>
      <c r="BH246" s="329"/>
      <c r="BI246" s="329"/>
      <c r="BJ246" s="329"/>
      <c r="BK246" s="329"/>
      <c r="BL246" s="329"/>
      <c r="BM246" s="329"/>
      <c r="BN246" s="329"/>
      <c r="BO246" s="329"/>
      <c r="BP246" s="329"/>
      <c r="BQ246" s="329"/>
      <c r="BR246" s="329"/>
      <c r="GM246" s="35"/>
      <c r="GN246" s="35"/>
      <c r="GO246" s="35"/>
      <c r="GP246" s="35"/>
      <c r="GQ246" s="35"/>
      <c r="GR246" s="35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35"/>
      <c r="HV246" s="35"/>
      <c r="HW246" s="35"/>
      <c r="HX246" s="35"/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</row>
    <row r="247" spans="1:255" s="48" customFormat="1" ht="11.1" customHeight="1" x14ac:dyDescent="0.2">
      <c r="A247" s="46"/>
      <c r="B247" s="313"/>
      <c r="C247" s="327"/>
      <c r="D247" s="327"/>
      <c r="E247" s="46"/>
      <c r="G247" s="247" t="s">
        <v>475</v>
      </c>
      <c r="H247" s="247"/>
      <c r="I247" s="247"/>
      <c r="J247" s="247"/>
      <c r="K247" s="248" t="s">
        <v>235</v>
      </c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177" t="s">
        <v>129</v>
      </c>
      <c r="AA247" s="177"/>
      <c r="AB247" s="285">
        <v>1</v>
      </c>
      <c r="AC247" s="285"/>
      <c r="AD247" s="285"/>
      <c r="AE247" s="285"/>
      <c r="AF247" s="244">
        <v>2186</v>
      </c>
      <c r="AG247" s="245"/>
      <c r="AH247" s="245"/>
      <c r="AI247" s="245"/>
      <c r="AJ247" s="246"/>
      <c r="AK247" s="330">
        <f t="shared" si="26"/>
        <v>2186</v>
      </c>
      <c r="AL247" s="330"/>
      <c r="AM247" s="330"/>
      <c r="AN247" s="330"/>
      <c r="AO247" s="330"/>
      <c r="AP247" s="330"/>
      <c r="AQ247" s="330"/>
      <c r="AR247" s="323">
        <f t="shared" si="27"/>
        <v>29.2012</v>
      </c>
      <c r="AS247" s="323"/>
      <c r="AT247" s="329" t="s">
        <v>699</v>
      </c>
      <c r="AU247" s="329"/>
      <c r="AV247" s="329"/>
      <c r="AW247" s="329"/>
      <c r="AX247" s="329"/>
      <c r="AY247" s="329"/>
      <c r="AZ247" s="329"/>
      <c r="BA247" s="329"/>
      <c r="BB247" s="329"/>
      <c r="BC247" s="329"/>
      <c r="BD247" s="329"/>
      <c r="BE247" s="329"/>
      <c r="BF247" s="329"/>
      <c r="BG247" s="329"/>
      <c r="BH247" s="329"/>
      <c r="BI247" s="329"/>
      <c r="BJ247" s="329"/>
      <c r="BK247" s="329"/>
      <c r="BL247" s="329"/>
      <c r="BM247" s="329"/>
      <c r="BN247" s="329"/>
      <c r="BO247" s="329"/>
      <c r="BP247" s="329"/>
      <c r="BQ247" s="329"/>
      <c r="BR247" s="329"/>
    </row>
    <row r="248" spans="1:255" s="48" customFormat="1" ht="11.1" customHeight="1" x14ac:dyDescent="0.2">
      <c r="A248" s="46"/>
      <c r="B248" s="313"/>
      <c r="C248" s="327"/>
      <c r="D248" s="327"/>
      <c r="E248" s="46"/>
      <c r="G248" s="247" t="s">
        <v>476</v>
      </c>
      <c r="H248" s="247"/>
      <c r="I248" s="247"/>
      <c r="J248" s="247"/>
      <c r="K248" s="248" t="s">
        <v>236</v>
      </c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177" t="s">
        <v>129</v>
      </c>
      <c r="AA248" s="177"/>
      <c r="AB248" s="285">
        <v>1</v>
      </c>
      <c r="AC248" s="285"/>
      <c r="AD248" s="285"/>
      <c r="AE248" s="285"/>
      <c r="AF248" s="244">
        <v>1613</v>
      </c>
      <c r="AG248" s="245"/>
      <c r="AH248" s="245"/>
      <c r="AI248" s="245"/>
      <c r="AJ248" s="246"/>
      <c r="AK248" s="330">
        <f t="shared" si="26"/>
        <v>1613</v>
      </c>
      <c r="AL248" s="330"/>
      <c r="AM248" s="330"/>
      <c r="AN248" s="330"/>
      <c r="AO248" s="330"/>
      <c r="AP248" s="330"/>
      <c r="AQ248" s="330"/>
      <c r="AR248" s="323">
        <f t="shared" si="27"/>
        <v>21.546900000000001</v>
      </c>
      <c r="AS248" s="323"/>
      <c r="AT248" s="329" t="s">
        <v>700</v>
      </c>
      <c r="AU248" s="329"/>
      <c r="AV248" s="329"/>
      <c r="AW248" s="329"/>
      <c r="AX248" s="329"/>
      <c r="AY248" s="329"/>
      <c r="AZ248" s="329"/>
      <c r="BA248" s="329"/>
      <c r="BB248" s="329"/>
      <c r="BC248" s="329"/>
      <c r="BD248" s="329"/>
      <c r="BE248" s="329"/>
      <c r="BF248" s="329"/>
      <c r="BG248" s="329"/>
      <c r="BH248" s="329"/>
      <c r="BI248" s="329"/>
      <c r="BJ248" s="329"/>
      <c r="BK248" s="329"/>
      <c r="BL248" s="329"/>
      <c r="BM248" s="329"/>
      <c r="BN248" s="329"/>
      <c r="BO248" s="329"/>
      <c r="BP248" s="329"/>
      <c r="BQ248" s="329"/>
      <c r="BR248" s="329"/>
    </row>
    <row r="249" spans="1:255" s="48" customFormat="1" ht="11.1" customHeight="1" x14ac:dyDescent="0.2">
      <c r="A249" s="46"/>
      <c r="B249" s="313"/>
      <c r="C249" s="328"/>
      <c r="D249" s="328"/>
      <c r="E249" s="46"/>
      <c r="G249" s="247" t="s">
        <v>477</v>
      </c>
      <c r="H249" s="247"/>
      <c r="I249" s="247"/>
      <c r="J249" s="247"/>
      <c r="K249" s="248" t="s">
        <v>237</v>
      </c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177" t="s">
        <v>220</v>
      </c>
      <c r="AA249" s="177"/>
      <c r="AB249" s="319">
        <v>2</v>
      </c>
      <c r="AC249" s="319"/>
      <c r="AD249" s="319"/>
      <c r="AE249" s="319"/>
      <c r="AF249" s="244">
        <v>621</v>
      </c>
      <c r="AG249" s="245"/>
      <c r="AH249" s="245"/>
      <c r="AI249" s="245"/>
      <c r="AJ249" s="246"/>
      <c r="AK249" s="330">
        <f t="shared" si="26"/>
        <v>1242</v>
      </c>
      <c r="AL249" s="330"/>
      <c r="AM249" s="330"/>
      <c r="AN249" s="330"/>
      <c r="AO249" s="330"/>
      <c r="AP249" s="330"/>
      <c r="AQ249" s="330"/>
      <c r="AR249" s="323">
        <f t="shared" si="27"/>
        <v>16.591000000000001</v>
      </c>
      <c r="AS249" s="323"/>
      <c r="AT249" s="329" t="s">
        <v>701</v>
      </c>
      <c r="AU249" s="329"/>
      <c r="AV249" s="329"/>
      <c r="AW249" s="329"/>
      <c r="AX249" s="329"/>
      <c r="AY249" s="329"/>
      <c r="AZ249" s="329"/>
      <c r="BA249" s="329"/>
      <c r="BB249" s="329"/>
      <c r="BC249" s="329"/>
      <c r="BD249" s="329"/>
      <c r="BE249" s="329"/>
      <c r="BF249" s="329"/>
      <c r="BG249" s="329"/>
      <c r="BH249" s="329"/>
      <c r="BI249" s="329"/>
      <c r="BJ249" s="329"/>
      <c r="BK249" s="329"/>
      <c r="BL249" s="329"/>
      <c r="BM249" s="329"/>
      <c r="BN249" s="329"/>
      <c r="BO249" s="329"/>
      <c r="BP249" s="329"/>
      <c r="BQ249" s="329"/>
      <c r="BR249" s="329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35"/>
      <c r="FO249" s="35"/>
      <c r="FP249" s="35"/>
      <c r="FQ249" s="35"/>
      <c r="FR249" s="35"/>
      <c r="FS249" s="35"/>
      <c r="FT249" s="35"/>
      <c r="FU249" s="35"/>
      <c r="FV249" s="35"/>
      <c r="FW249" s="35"/>
      <c r="FX249" s="35"/>
      <c r="FY249" s="35"/>
      <c r="FZ249" s="35"/>
      <c r="GA249" s="35"/>
      <c r="GB249" s="35"/>
      <c r="GC249" s="35"/>
      <c r="GD249" s="35"/>
      <c r="GE249" s="35"/>
      <c r="GF249" s="35"/>
      <c r="GG249" s="35"/>
      <c r="GH249" s="35"/>
      <c r="GI249" s="35"/>
      <c r="GJ249" s="35"/>
      <c r="GK249" s="35"/>
      <c r="GL249" s="35"/>
    </row>
    <row r="250" spans="1:255" s="48" customFormat="1" ht="11.1" customHeight="1" x14ac:dyDescent="0.2">
      <c r="A250" s="46"/>
      <c r="B250" s="313"/>
      <c r="C250" s="327"/>
      <c r="D250" s="327"/>
      <c r="E250" s="46"/>
      <c r="G250" s="247" t="s">
        <v>478</v>
      </c>
      <c r="H250" s="247"/>
      <c r="I250" s="247"/>
      <c r="J250" s="247"/>
      <c r="K250" s="248" t="s">
        <v>238</v>
      </c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177" t="s">
        <v>220</v>
      </c>
      <c r="AA250" s="177"/>
      <c r="AB250" s="319">
        <v>1</v>
      </c>
      <c r="AC250" s="319"/>
      <c r="AD250" s="319"/>
      <c r="AE250" s="319"/>
      <c r="AF250" s="244">
        <v>1124</v>
      </c>
      <c r="AG250" s="245"/>
      <c r="AH250" s="245"/>
      <c r="AI250" s="245"/>
      <c r="AJ250" s="246"/>
      <c r="AK250" s="330">
        <f t="shared" si="26"/>
        <v>1124</v>
      </c>
      <c r="AL250" s="330"/>
      <c r="AM250" s="330"/>
      <c r="AN250" s="330"/>
      <c r="AO250" s="330"/>
      <c r="AP250" s="330"/>
      <c r="AQ250" s="330"/>
      <c r="AR250" s="323">
        <f t="shared" si="27"/>
        <v>15.014699999999999</v>
      </c>
      <c r="AS250" s="323"/>
      <c r="AT250" s="329" t="s">
        <v>702</v>
      </c>
      <c r="AU250" s="329"/>
      <c r="AV250" s="329"/>
      <c r="AW250" s="329"/>
      <c r="AX250" s="329"/>
      <c r="AY250" s="329"/>
      <c r="AZ250" s="329"/>
      <c r="BA250" s="329"/>
      <c r="BB250" s="329"/>
      <c r="BC250" s="329"/>
      <c r="BD250" s="329"/>
      <c r="BE250" s="329"/>
      <c r="BF250" s="329"/>
      <c r="BG250" s="329"/>
      <c r="BH250" s="329"/>
      <c r="BI250" s="329"/>
      <c r="BJ250" s="329"/>
      <c r="BK250" s="329"/>
      <c r="BL250" s="329"/>
      <c r="BM250" s="329"/>
      <c r="BN250" s="329"/>
      <c r="BO250" s="329"/>
      <c r="BP250" s="329"/>
      <c r="BQ250" s="329"/>
      <c r="BR250" s="329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35"/>
      <c r="FO250" s="35"/>
      <c r="FP250" s="35"/>
      <c r="FQ250" s="35"/>
      <c r="FR250" s="35"/>
      <c r="FS250" s="35"/>
      <c r="FT250" s="35"/>
      <c r="FU250" s="35"/>
      <c r="FV250" s="35"/>
      <c r="FW250" s="35"/>
      <c r="FX250" s="35"/>
      <c r="FY250" s="35"/>
      <c r="FZ250" s="35"/>
      <c r="GA250" s="35"/>
      <c r="GB250" s="35"/>
      <c r="GC250" s="35"/>
      <c r="GD250" s="35"/>
      <c r="GE250" s="35"/>
      <c r="GF250" s="35"/>
      <c r="GG250" s="35"/>
      <c r="GH250" s="35"/>
      <c r="GI250" s="35"/>
      <c r="GJ250" s="35"/>
      <c r="GK250" s="35"/>
      <c r="GL250" s="35"/>
    </row>
    <row r="251" spans="1:255" s="48" customFormat="1" ht="11.1" hidden="1" customHeight="1" x14ac:dyDescent="0.2">
      <c r="A251" s="46"/>
      <c r="B251" s="313"/>
      <c r="C251" s="327"/>
      <c r="D251" s="327"/>
      <c r="E251" s="46"/>
      <c r="G251" s="247" t="s">
        <v>479</v>
      </c>
      <c r="H251" s="247"/>
      <c r="I251" s="247"/>
      <c r="J251" s="247"/>
      <c r="K251" s="248" t="s">
        <v>239</v>
      </c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177" t="s">
        <v>220</v>
      </c>
      <c r="AA251" s="177"/>
      <c r="AB251" s="319"/>
      <c r="AC251" s="319"/>
      <c r="AD251" s="319"/>
      <c r="AE251" s="319"/>
      <c r="AF251" s="244"/>
      <c r="AG251" s="245"/>
      <c r="AH251" s="245"/>
      <c r="AI251" s="245"/>
      <c r="AJ251" s="246"/>
      <c r="AK251" s="330">
        <f t="shared" si="26"/>
        <v>0</v>
      </c>
      <c r="AL251" s="330"/>
      <c r="AM251" s="330"/>
      <c r="AN251" s="330"/>
      <c r="AO251" s="330"/>
      <c r="AP251" s="330"/>
      <c r="AQ251" s="330"/>
      <c r="AR251" s="323">
        <f t="shared" si="27"/>
        <v>0</v>
      </c>
      <c r="AS251" s="323"/>
      <c r="AT251" s="329"/>
      <c r="AU251" s="329"/>
      <c r="AV251" s="329"/>
      <c r="AW251" s="329"/>
      <c r="AX251" s="329"/>
      <c r="AY251" s="329"/>
      <c r="AZ251" s="329"/>
      <c r="BA251" s="329"/>
      <c r="BB251" s="329"/>
      <c r="BC251" s="329"/>
      <c r="BD251" s="329"/>
      <c r="BE251" s="329"/>
      <c r="BF251" s="329"/>
      <c r="BG251" s="329"/>
      <c r="BH251" s="329"/>
      <c r="BI251" s="329"/>
      <c r="BJ251" s="329"/>
      <c r="BK251" s="329"/>
      <c r="BL251" s="329"/>
      <c r="BM251" s="329"/>
      <c r="BN251" s="329"/>
      <c r="BO251" s="329"/>
      <c r="BP251" s="329"/>
      <c r="BQ251" s="329"/>
      <c r="BR251" s="329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</row>
    <row r="252" spans="1:255" s="48" customFormat="1" ht="11.1" hidden="1" customHeight="1" x14ac:dyDescent="0.2">
      <c r="A252" s="46"/>
      <c r="B252" s="136"/>
      <c r="C252" s="30"/>
      <c r="D252" s="30"/>
      <c r="E252" s="46"/>
      <c r="G252" s="247" t="s">
        <v>480</v>
      </c>
      <c r="H252" s="247"/>
      <c r="I252" s="247"/>
      <c r="J252" s="24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17"/>
      <c r="Y252" s="317"/>
      <c r="Z252" s="318"/>
      <c r="AA252" s="318"/>
      <c r="AB252" s="464"/>
      <c r="AC252" s="465"/>
      <c r="AD252" s="465"/>
      <c r="AE252" s="466"/>
      <c r="AF252" s="319"/>
      <c r="AG252" s="319"/>
      <c r="AH252" s="319"/>
      <c r="AI252" s="319"/>
      <c r="AJ252" s="319"/>
      <c r="AK252" s="330">
        <f t="shared" si="26"/>
        <v>0</v>
      </c>
      <c r="AL252" s="330"/>
      <c r="AM252" s="330"/>
      <c r="AN252" s="330"/>
      <c r="AO252" s="330"/>
      <c r="AP252" s="330"/>
      <c r="AQ252" s="330"/>
      <c r="AR252" s="323">
        <f t="shared" si="27"/>
        <v>0</v>
      </c>
      <c r="AS252" s="323"/>
      <c r="AT252" s="320"/>
      <c r="AU252" s="321"/>
      <c r="AV252" s="321"/>
      <c r="AW252" s="321"/>
      <c r="AX252" s="321"/>
      <c r="AY252" s="321"/>
      <c r="AZ252" s="321"/>
      <c r="BA252" s="321"/>
      <c r="BB252" s="321"/>
      <c r="BC252" s="321"/>
      <c r="BD252" s="321"/>
      <c r="BE252" s="321"/>
      <c r="BF252" s="321"/>
      <c r="BG252" s="321"/>
      <c r="BH252" s="321"/>
      <c r="BI252" s="321"/>
      <c r="BJ252" s="321"/>
      <c r="BK252" s="321"/>
      <c r="BL252" s="321"/>
      <c r="BM252" s="321"/>
      <c r="BN252" s="321"/>
      <c r="BO252" s="321"/>
      <c r="BP252" s="321"/>
      <c r="BQ252" s="321"/>
      <c r="BR252" s="322"/>
    </row>
    <row r="253" spans="1:255" s="48" customFormat="1" ht="11.1" hidden="1" customHeight="1" x14ac:dyDescent="0.2">
      <c r="A253" s="46"/>
      <c r="B253" s="136"/>
      <c r="C253" s="30"/>
      <c r="D253" s="30"/>
      <c r="E253" s="46"/>
      <c r="G253" s="247" t="s">
        <v>481</v>
      </c>
      <c r="H253" s="247"/>
      <c r="I253" s="247"/>
      <c r="J253" s="24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17"/>
      <c r="Y253" s="317"/>
      <c r="Z253" s="318"/>
      <c r="AA253" s="318"/>
      <c r="AB253" s="319"/>
      <c r="AC253" s="319"/>
      <c r="AD253" s="319"/>
      <c r="AE253" s="319"/>
      <c r="AF253" s="319"/>
      <c r="AG253" s="319"/>
      <c r="AH253" s="319"/>
      <c r="AI253" s="319"/>
      <c r="AJ253" s="319"/>
      <c r="AK253" s="330">
        <f t="shared" si="26"/>
        <v>0</v>
      </c>
      <c r="AL253" s="330"/>
      <c r="AM253" s="330"/>
      <c r="AN253" s="330"/>
      <c r="AO253" s="330"/>
      <c r="AP253" s="330"/>
      <c r="AQ253" s="330"/>
      <c r="AR253" s="323">
        <f t="shared" si="27"/>
        <v>0</v>
      </c>
      <c r="AS253" s="323"/>
      <c r="AT253" s="320"/>
      <c r="AU253" s="321"/>
      <c r="AV253" s="321"/>
      <c r="AW253" s="321"/>
      <c r="AX253" s="321"/>
      <c r="AY253" s="321"/>
      <c r="AZ253" s="321"/>
      <c r="BA253" s="321"/>
      <c r="BB253" s="321"/>
      <c r="BC253" s="321"/>
      <c r="BD253" s="321"/>
      <c r="BE253" s="321"/>
      <c r="BF253" s="321"/>
      <c r="BG253" s="321"/>
      <c r="BH253" s="321"/>
      <c r="BI253" s="321"/>
      <c r="BJ253" s="321"/>
      <c r="BK253" s="321"/>
      <c r="BL253" s="321"/>
      <c r="BM253" s="321"/>
      <c r="BN253" s="321"/>
      <c r="BO253" s="321"/>
      <c r="BP253" s="321"/>
      <c r="BQ253" s="321"/>
      <c r="BR253" s="322"/>
    </row>
    <row r="254" spans="1:255" s="48" customFormat="1" ht="33" customHeight="1" x14ac:dyDescent="0.2">
      <c r="A254" s="45"/>
      <c r="B254" s="136"/>
      <c r="C254" s="84">
        <f>C245+1</f>
        <v>34</v>
      </c>
      <c r="D254" s="30" t="s">
        <v>589</v>
      </c>
      <c r="E254" s="46" t="s">
        <v>299</v>
      </c>
      <c r="F254" s="47"/>
      <c r="G254" s="242" t="s">
        <v>482</v>
      </c>
      <c r="H254" s="242"/>
      <c r="I254" s="242"/>
      <c r="J254" s="242"/>
      <c r="K254" s="416" t="s">
        <v>240</v>
      </c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  <c r="AB254" s="243"/>
      <c r="AC254" s="243"/>
      <c r="AD254" s="243"/>
      <c r="AE254" s="243"/>
      <c r="AF254" s="243"/>
      <c r="AG254" s="243"/>
      <c r="AH254" s="243"/>
      <c r="AI254" s="243"/>
      <c r="AJ254" s="243"/>
      <c r="AK254" s="341">
        <f>MAX(0.000000001,SUM(AK255:AQ261))</f>
        <v>7156</v>
      </c>
      <c r="AL254" s="341"/>
      <c r="AM254" s="341"/>
      <c r="AN254" s="341"/>
      <c r="AO254" s="341"/>
      <c r="AP254" s="341"/>
      <c r="AQ254" s="341"/>
      <c r="AR254" s="341">
        <f>ROUND(AK254/$AK$277,6)*100</f>
        <v>3.7663000000000002</v>
      </c>
      <c r="AS254" s="341"/>
      <c r="AT254" s="342" t="s">
        <v>241</v>
      </c>
      <c r="AU254" s="343"/>
      <c r="AV254" s="343"/>
      <c r="AW254" s="343"/>
      <c r="AX254" s="343"/>
      <c r="AY254" s="343"/>
      <c r="AZ254" s="343"/>
      <c r="BA254" s="343"/>
      <c r="BB254" s="343"/>
      <c r="BC254" s="343"/>
      <c r="BD254" s="343"/>
      <c r="BE254" s="343"/>
      <c r="BF254" s="343"/>
      <c r="BG254" s="343"/>
      <c r="BH254" s="343"/>
      <c r="BI254" s="343"/>
      <c r="BJ254" s="343"/>
      <c r="BK254" s="343"/>
      <c r="BL254" s="343"/>
      <c r="BM254" s="343"/>
      <c r="BN254" s="343"/>
      <c r="BO254" s="343"/>
      <c r="BP254" s="343"/>
      <c r="BQ254" s="343"/>
      <c r="BR254" s="344"/>
    </row>
    <row r="255" spans="1:255" s="48" customFormat="1" ht="11.1" customHeight="1" x14ac:dyDescent="0.2">
      <c r="A255" s="46"/>
      <c r="B255" s="30"/>
      <c r="C255" s="30"/>
      <c r="D255" s="30"/>
      <c r="E255" s="46"/>
      <c r="G255" s="247" t="s">
        <v>483</v>
      </c>
      <c r="H255" s="247"/>
      <c r="I255" s="247"/>
      <c r="J255" s="247"/>
      <c r="K255" s="248" t="s">
        <v>242</v>
      </c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177" t="s">
        <v>129</v>
      </c>
      <c r="AA255" s="177"/>
      <c r="AB255" s="285">
        <v>1</v>
      </c>
      <c r="AC255" s="285"/>
      <c r="AD255" s="285"/>
      <c r="AE255" s="285"/>
      <c r="AF255" s="244">
        <v>3173</v>
      </c>
      <c r="AG255" s="245"/>
      <c r="AH255" s="245"/>
      <c r="AI255" s="245"/>
      <c r="AJ255" s="246"/>
      <c r="AK255" s="330">
        <f t="shared" ref="AK255:AK261" si="28">AB255*AF255</f>
        <v>3173</v>
      </c>
      <c r="AL255" s="330"/>
      <c r="AM255" s="330"/>
      <c r="AN255" s="330"/>
      <c r="AO255" s="330"/>
      <c r="AP255" s="330"/>
      <c r="AQ255" s="330"/>
      <c r="AR255" s="323">
        <f t="shared" ref="AR255:AR261" si="29">ROUND(AK255/$AK$254,6)*100</f>
        <v>44.340400000000002</v>
      </c>
      <c r="AS255" s="323"/>
      <c r="AT255" s="329" t="s">
        <v>699</v>
      </c>
      <c r="AU255" s="329"/>
      <c r="AV255" s="329"/>
      <c r="AW255" s="329"/>
      <c r="AX255" s="329"/>
      <c r="AY255" s="329"/>
      <c r="AZ255" s="329"/>
      <c r="BA255" s="329"/>
      <c r="BB255" s="329"/>
      <c r="BC255" s="329"/>
      <c r="BD255" s="329"/>
      <c r="BE255" s="329"/>
      <c r="BF255" s="329"/>
      <c r="BG255" s="329"/>
      <c r="BH255" s="329"/>
      <c r="BI255" s="329"/>
      <c r="BJ255" s="329"/>
      <c r="BK255" s="329"/>
      <c r="BL255" s="329"/>
      <c r="BM255" s="329"/>
      <c r="BN255" s="329"/>
      <c r="BO255" s="329"/>
      <c r="BP255" s="329"/>
      <c r="BQ255" s="329"/>
      <c r="BR255" s="329"/>
    </row>
    <row r="256" spans="1:255" s="48" customFormat="1" ht="11.1" customHeight="1" x14ac:dyDescent="0.2">
      <c r="A256" s="46"/>
      <c r="B256" s="30"/>
      <c r="C256" s="30"/>
      <c r="D256" s="30"/>
      <c r="E256" s="46"/>
      <c r="G256" s="247" t="s">
        <v>484</v>
      </c>
      <c r="H256" s="247"/>
      <c r="I256" s="247"/>
      <c r="J256" s="247"/>
      <c r="K256" s="248" t="s">
        <v>243</v>
      </c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177" t="s">
        <v>220</v>
      </c>
      <c r="AA256" s="177"/>
      <c r="AB256" s="319">
        <v>1</v>
      </c>
      <c r="AC256" s="319"/>
      <c r="AD256" s="319"/>
      <c r="AE256" s="319"/>
      <c r="AF256" s="244">
        <v>1653</v>
      </c>
      <c r="AG256" s="245"/>
      <c r="AH256" s="245"/>
      <c r="AI256" s="245"/>
      <c r="AJ256" s="246"/>
      <c r="AK256" s="330">
        <f t="shared" si="28"/>
        <v>1653</v>
      </c>
      <c r="AL256" s="330"/>
      <c r="AM256" s="330"/>
      <c r="AN256" s="330"/>
      <c r="AO256" s="330"/>
      <c r="AP256" s="330"/>
      <c r="AQ256" s="330"/>
      <c r="AR256" s="323">
        <f t="shared" si="29"/>
        <v>23.099499999999999</v>
      </c>
      <c r="AS256" s="323"/>
      <c r="AT256" s="338"/>
      <c r="AU256" s="339"/>
      <c r="AV256" s="339"/>
      <c r="AW256" s="339"/>
      <c r="AX256" s="340"/>
      <c r="AY256" s="472" t="s">
        <v>244</v>
      </c>
      <c r="AZ256" s="473"/>
      <c r="BA256" s="473"/>
      <c r="BB256" s="473"/>
      <c r="BC256" s="474"/>
      <c r="BD256" s="472" t="s">
        <v>245</v>
      </c>
      <c r="BE256" s="473"/>
      <c r="BF256" s="473"/>
      <c r="BG256" s="473"/>
      <c r="BH256" s="474"/>
      <c r="BI256" s="472" t="s">
        <v>246</v>
      </c>
      <c r="BJ256" s="473"/>
      <c r="BK256" s="473"/>
      <c r="BL256" s="473"/>
      <c r="BM256" s="474"/>
      <c r="BN256" s="472" t="s">
        <v>247</v>
      </c>
      <c r="BO256" s="473"/>
      <c r="BP256" s="473"/>
      <c r="BQ256" s="473"/>
      <c r="BR256" s="474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</row>
    <row r="257" spans="1:255" s="48" customFormat="1" ht="11.1" customHeight="1" x14ac:dyDescent="0.2">
      <c r="A257" s="46"/>
      <c r="B257" s="30"/>
      <c r="C257" s="30"/>
      <c r="D257" s="30"/>
      <c r="E257" s="46"/>
      <c r="G257" s="247" t="s">
        <v>485</v>
      </c>
      <c r="H257" s="247"/>
      <c r="I257" s="247"/>
      <c r="J257" s="247"/>
      <c r="K257" s="248" t="s">
        <v>248</v>
      </c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177" t="s">
        <v>220</v>
      </c>
      <c r="AA257" s="177"/>
      <c r="AB257" s="319"/>
      <c r="AC257" s="319"/>
      <c r="AD257" s="319"/>
      <c r="AE257" s="319"/>
      <c r="AF257" s="244"/>
      <c r="AG257" s="245"/>
      <c r="AH257" s="245"/>
      <c r="AI257" s="245"/>
      <c r="AJ257" s="246"/>
      <c r="AK257" s="330">
        <f t="shared" si="28"/>
        <v>0</v>
      </c>
      <c r="AL257" s="330"/>
      <c r="AM257" s="330"/>
      <c r="AN257" s="330"/>
      <c r="AO257" s="330"/>
      <c r="AP257" s="330"/>
      <c r="AQ257" s="330"/>
      <c r="AR257" s="323">
        <f t="shared" si="29"/>
        <v>0</v>
      </c>
      <c r="AS257" s="323"/>
      <c r="AT257" s="338" t="s">
        <v>249</v>
      </c>
      <c r="AU257" s="339"/>
      <c r="AV257" s="339"/>
      <c r="AW257" s="339"/>
      <c r="AX257" s="340"/>
      <c r="AY257" s="331" t="s">
        <v>703</v>
      </c>
      <c r="AZ257" s="331"/>
      <c r="BA257" s="331"/>
      <c r="BB257" s="331"/>
      <c r="BC257" s="331"/>
      <c r="BD257" s="331" t="s">
        <v>704</v>
      </c>
      <c r="BE257" s="331"/>
      <c r="BF257" s="331"/>
      <c r="BG257" s="331"/>
      <c r="BH257" s="331"/>
      <c r="BI257" s="332"/>
      <c r="BJ257" s="333"/>
      <c r="BK257" s="333"/>
      <c r="BL257" s="333"/>
      <c r="BM257" s="334"/>
      <c r="BN257" s="332"/>
      <c r="BO257" s="333"/>
      <c r="BP257" s="333"/>
      <c r="BQ257" s="333"/>
      <c r="BR257" s="334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</row>
    <row r="258" spans="1:255" s="48" customFormat="1" ht="11.1" customHeight="1" x14ac:dyDescent="0.2">
      <c r="A258" s="46"/>
      <c r="B258" s="30"/>
      <c r="C258" s="30"/>
      <c r="D258" s="30"/>
      <c r="E258" s="46"/>
      <c r="G258" s="247" t="s">
        <v>486</v>
      </c>
      <c r="H258" s="247"/>
      <c r="I258" s="247"/>
      <c r="J258" s="247"/>
      <c r="K258" s="248" t="s">
        <v>250</v>
      </c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177" t="s">
        <v>220</v>
      </c>
      <c r="AA258" s="177"/>
      <c r="AB258" s="319"/>
      <c r="AC258" s="319"/>
      <c r="AD258" s="319"/>
      <c r="AE258" s="319"/>
      <c r="AF258" s="244"/>
      <c r="AG258" s="245"/>
      <c r="AH258" s="245"/>
      <c r="AI258" s="245"/>
      <c r="AJ258" s="246"/>
      <c r="AK258" s="330">
        <f t="shared" si="28"/>
        <v>0</v>
      </c>
      <c r="AL258" s="330"/>
      <c r="AM258" s="330"/>
      <c r="AN258" s="330"/>
      <c r="AO258" s="330"/>
      <c r="AP258" s="330"/>
      <c r="AQ258" s="330"/>
      <c r="AR258" s="323">
        <f t="shared" si="29"/>
        <v>0</v>
      </c>
      <c r="AS258" s="323"/>
      <c r="AT258" s="338" t="s">
        <v>251</v>
      </c>
      <c r="AU258" s="339"/>
      <c r="AV258" s="339"/>
      <c r="AW258" s="339"/>
      <c r="AX258" s="340"/>
      <c r="AY258" s="331" t="s">
        <v>190</v>
      </c>
      <c r="AZ258" s="331"/>
      <c r="BA258" s="331"/>
      <c r="BB258" s="331"/>
      <c r="BC258" s="331"/>
      <c r="BD258" s="331" t="s">
        <v>705</v>
      </c>
      <c r="BE258" s="331"/>
      <c r="BF258" s="331"/>
      <c r="BG258" s="331"/>
      <c r="BH258" s="331"/>
      <c r="BI258" s="332"/>
      <c r="BJ258" s="333"/>
      <c r="BK258" s="333"/>
      <c r="BL258" s="333"/>
      <c r="BM258" s="334"/>
      <c r="BN258" s="332"/>
      <c r="BO258" s="333"/>
      <c r="BP258" s="333"/>
      <c r="BQ258" s="333"/>
      <c r="BR258" s="334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</row>
    <row r="259" spans="1:255" s="48" customFormat="1" ht="11.1" customHeight="1" x14ac:dyDescent="0.2">
      <c r="A259" s="46"/>
      <c r="B259" s="30"/>
      <c r="C259" s="30"/>
      <c r="D259" s="30"/>
      <c r="E259" s="46"/>
      <c r="G259" s="247" t="s">
        <v>487</v>
      </c>
      <c r="H259" s="247"/>
      <c r="I259" s="247"/>
      <c r="J259" s="247"/>
      <c r="K259" s="248" t="s">
        <v>252</v>
      </c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177" t="s">
        <v>129</v>
      </c>
      <c r="AA259" s="177"/>
      <c r="AB259" s="285">
        <v>1</v>
      </c>
      <c r="AC259" s="285"/>
      <c r="AD259" s="285"/>
      <c r="AE259" s="285"/>
      <c r="AF259" s="244">
        <v>2330</v>
      </c>
      <c r="AG259" s="245"/>
      <c r="AH259" s="245"/>
      <c r="AI259" s="245"/>
      <c r="AJ259" s="246"/>
      <c r="AK259" s="330">
        <f t="shared" si="28"/>
        <v>2330</v>
      </c>
      <c r="AL259" s="330"/>
      <c r="AM259" s="330"/>
      <c r="AN259" s="330"/>
      <c r="AO259" s="330"/>
      <c r="AP259" s="330"/>
      <c r="AQ259" s="330"/>
      <c r="AR259" s="323">
        <f t="shared" si="29"/>
        <v>32.560099999999998</v>
      </c>
      <c r="AS259" s="323"/>
      <c r="AT259" s="329" t="s">
        <v>716</v>
      </c>
      <c r="AU259" s="329"/>
      <c r="AV259" s="329"/>
      <c r="AW259" s="329"/>
      <c r="AX259" s="329"/>
      <c r="AY259" s="329"/>
      <c r="AZ259" s="329"/>
      <c r="BA259" s="329"/>
      <c r="BB259" s="329"/>
      <c r="BC259" s="329"/>
      <c r="BD259" s="329"/>
      <c r="BE259" s="329"/>
      <c r="BF259" s="329"/>
      <c r="BG259" s="329"/>
      <c r="BH259" s="329"/>
      <c r="BI259" s="329"/>
      <c r="BJ259" s="329"/>
      <c r="BK259" s="329"/>
      <c r="BL259" s="329"/>
      <c r="BM259" s="329"/>
      <c r="BN259" s="329"/>
      <c r="BO259" s="329"/>
      <c r="BP259" s="329"/>
      <c r="BQ259" s="329"/>
      <c r="BR259" s="329"/>
    </row>
    <row r="260" spans="1:255" s="48" customFormat="1" ht="11.1" hidden="1" customHeight="1" x14ac:dyDescent="0.2">
      <c r="A260" s="46"/>
      <c r="B260" s="30"/>
      <c r="C260" s="30"/>
      <c r="D260" s="30"/>
      <c r="E260" s="46"/>
      <c r="G260" s="247" t="s">
        <v>488</v>
      </c>
      <c r="H260" s="247"/>
      <c r="I260" s="247"/>
      <c r="J260" s="24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17"/>
      <c r="Y260" s="317"/>
      <c r="Z260" s="318"/>
      <c r="AA260" s="318"/>
      <c r="AB260" s="319"/>
      <c r="AC260" s="319"/>
      <c r="AD260" s="319"/>
      <c r="AE260" s="319"/>
      <c r="AF260" s="319"/>
      <c r="AG260" s="319"/>
      <c r="AH260" s="319"/>
      <c r="AI260" s="319"/>
      <c r="AJ260" s="319"/>
      <c r="AK260" s="330">
        <f t="shared" si="28"/>
        <v>0</v>
      </c>
      <c r="AL260" s="330"/>
      <c r="AM260" s="330"/>
      <c r="AN260" s="330"/>
      <c r="AO260" s="330"/>
      <c r="AP260" s="330"/>
      <c r="AQ260" s="330"/>
      <c r="AR260" s="323">
        <f t="shared" si="29"/>
        <v>0</v>
      </c>
      <c r="AS260" s="323"/>
      <c r="AT260" s="320"/>
      <c r="AU260" s="321"/>
      <c r="AV260" s="321"/>
      <c r="AW260" s="321"/>
      <c r="AX260" s="321"/>
      <c r="AY260" s="321"/>
      <c r="AZ260" s="321"/>
      <c r="BA260" s="321"/>
      <c r="BB260" s="321"/>
      <c r="BC260" s="321"/>
      <c r="BD260" s="321"/>
      <c r="BE260" s="321"/>
      <c r="BF260" s="321"/>
      <c r="BG260" s="321"/>
      <c r="BH260" s="321"/>
      <c r="BI260" s="321"/>
      <c r="BJ260" s="321"/>
      <c r="BK260" s="321"/>
      <c r="BL260" s="321"/>
      <c r="BM260" s="321"/>
      <c r="BN260" s="321"/>
      <c r="BO260" s="321"/>
      <c r="BP260" s="321"/>
      <c r="BQ260" s="321"/>
      <c r="BR260" s="322"/>
    </row>
    <row r="261" spans="1:255" s="48" customFormat="1" ht="11.1" hidden="1" customHeight="1" x14ac:dyDescent="0.2">
      <c r="A261" s="46"/>
      <c r="B261" s="30"/>
      <c r="C261" s="30"/>
      <c r="D261" s="30"/>
      <c r="E261" s="46"/>
      <c r="G261" s="247" t="s">
        <v>489</v>
      </c>
      <c r="H261" s="247"/>
      <c r="I261" s="247"/>
      <c r="J261" s="247"/>
      <c r="K261" s="317"/>
      <c r="L261" s="317"/>
      <c r="M261" s="317"/>
      <c r="N261" s="317"/>
      <c r="O261" s="317"/>
      <c r="P261" s="317"/>
      <c r="Q261" s="317"/>
      <c r="R261" s="317"/>
      <c r="S261" s="317"/>
      <c r="T261" s="317"/>
      <c r="U261" s="317"/>
      <c r="V261" s="317"/>
      <c r="W261" s="317"/>
      <c r="X261" s="317"/>
      <c r="Y261" s="317"/>
      <c r="Z261" s="318"/>
      <c r="AA261" s="318"/>
      <c r="AB261" s="319"/>
      <c r="AC261" s="319"/>
      <c r="AD261" s="319"/>
      <c r="AE261" s="319"/>
      <c r="AF261" s="319"/>
      <c r="AG261" s="319"/>
      <c r="AH261" s="319"/>
      <c r="AI261" s="319"/>
      <c r="AJ261" s="319"/>
      <c r="AK261" s="330">
        <f t="shared" si="28"/>
        <v>0</v>
      </c>
      <c r="AL261" s="330"/>
      <c r="AM261" s="330"/>
      <c r="AN261" s="330"/>
      <c r="AO261" s="330"/>
      <c r="AP261" s="330"/>
      <c r="AQ261" s="330"/>
      <c r="AR261" s="323">
        <f t="shared" si="29"/>
        <v>0</v>
      </c>
      <c r="AS261" s="323"/>
      <c r="AT261" s="320"/>
      <c r="AU261" s="321"/>
      <c r="AV261" s="321"/>
      <c r="AW261" s="321"/>
      <c r="AX261" s="321"/>
      <c r="AY261" s="321"/>
      <c r="AZ261" s="321"/>
      <c r="BA261" s="321"/>
      <c r="BB261" s="321"/>
      <c r="BC261" s="321"/>
      <c r="BD261" s="321"/>
      <c r="BE261" s="321"/>
      <c r="BF261" s="321"/>
      <c r="BG261" s="321"/>
      <c r="BH261" s="321"/>
      <c r="BI261" s="321"/>
      <c r="BJ261" s="321"/>
      <c r="BK261" s="321"/>
      <c r="BL261" s="321"/>
      <c r="BM261" s="321"/>
      <c r="BN261" s="321"/>
      <c r="BO261" s="321"/>
      <c r="BP261" s="321"/>
      <c r="BQ261" s="321"/>
      <c r="BR261" s="322"/>
    </row>
    <row r="262" spans="1:255" s="48" customFormat="1" ht="11.1" customHeight="1" x14ac:dyDescent="0.2">
      <c r="A262" s="45"/>
      <c r="B262" s="135"/>
      <c r="C262" s="84">
        <f>C254+1</f>
        <v>35</v>
      </c>
      <c r="D262" s="30" t="s">
        <v>589</v>
      </c>
      <c r="E262" s="46" t="s">
        <v>299</v>
      </c>
      <c r="G262" s="242" t="s">
        <v>490</v>
      </c>
      <c r="H262" s="242"/>
      <c r="I262" s="242"/>
      <c r="J262" s="242"/>
      <c r="K262" s="324" t="s">
        <v>253</v>
      </c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25"/>
      <c r="AB262" s="325"/>
      <c r="AC262" s="325"/>
      <c r="AD262" s="325"/>
      <c r="AE262" s="325"/>
      <c r="AF262" s="325"/>
      <c r="AG262" s="325"/>
      <c r="AH262" s="325"/>
      <c r="AI262" s="325"/>
      <c r="AJ262" s="325"/>
      <c r="AK262" s="341">
        <f>MAX(0.000000001,SUM(AK263:AQ270))</f>
        <v>7986</v>
      </c>
      <c r="AL262" s="341"/>
      <c r="AM262" s="341"/>
      <c r="AN262" s="341"/>
      <c r="AO262" s="341"/>
      <c r="AP262" s="341"/>
      <c r="AQ262" s="341"/>
      <c r="AR262" s="341">
        <f>ROUND(AK262/$AK$277,6)*100</f>
        <v>4.2031999999999998</v>
      </c>
      <c r="AS262" s="341"/>
      <c r="AT262" s="342" t="s">
        <v>35</v>
      </c>
      <c r="AU262" s="343"/>
      <c r="AV262" s="343"/>
      <c r="AW262" s="343"/>
      <c r="AX262" s="343"/>
      <c r="AY262" s="343"/>
      <c r="AZ262" s="343"/>
      <c r="BA262" s="343"/>
      <c r="BB262" s="343"/>
      <c r="BC262" s="343"/>
      <c r="BD262" s="343"/>
      <c r="BE262" s="343"/>
      <c r="BF262" s="343"/>
      <c r="BG262" s="343"/>
      <c r="BH262" s="343"/>
      <c r="BI262" s="343"/>
      <c r="BJ262" s="343"/>
      <c r="BK262" s="343"/>
      <c r="BL262" s="343"/>
      <c r="BM262" s="343"/>
      <c r="BN262" s="343"/>
      <c r="BO262" s="343"/>
      <c r="BP262" s="343"/>
      <c r="BQ262" s="343"/>
      <c r="BR262" s="344"/>
    </row>
    <row r="263" spans="1:255" s="48" customFormat="1" ht="11.1" customHeight="1" x14ac:dyDescent="0.2">
      <c r="A263" s="46"/>
      <c r="B263" s="313"/>
      <c r="C263" s="328"/>
      <c r="D263" s="328"/>
      <c r="E263" s="46"/>
      <c r="G263" s="247" t="s">
        <v>491</v>
      </c>
      <c r="H263" s="247"/>
      <c r="I263" s="247"/>
      <c r="J263" s="247"/>
      <c r="K263" s="248" t="s">
        <v>254</v>
      </c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177" t="s">
        <v>220</v>
      </c>
      <c r="AA263" s="177"/>
      <c r="AB263" s="319">
        <v>2</v>
      </c>
      <c r="AC263" s="319"/>
      <c r="AD263" s="319"/>
      <c r="AE263" s="319"/>
      <c r="AF263" s="244">
        <v>778</v>
      </c>
      <c r="AG263" s="245"/>
      <c r="AH263" s="245"/>
      <c r="AI263" s="245"/>
      <c r="AJ263" s="246"/>
      <c r="AK263" s="330">
        <f t="shared" ref="AK263:AK270" si="30">AB263*AF263</f>
        <v>1556</v>
      </c>
      <c r="AL263" s="330"/>
      <c r="AM263" s="330"/>
      <c r="AN263" s="330"/>
      <c r="AO263" s="330"/>
      <c r="AP263" s="330"/>
      <c r="AQ263" s="330"/>
      <c r="AR263" s="323">
        <f t="shared" ref="AR263:AR270" si="31">ROUND(AK263/$AK$262,6)*100</f>
        <v>19.484099999999998</v>
      </c>
      <c r="AS263" s="323"/>
      <c r="AT263" s="329" t="s">
        <v>706</v>
      </c>
      <c r="AU263" s="329"/>
      <c r="AV263" s="329"/>
      <c r="AW263" s="329"/>
      <c r="AX263" s="329"/>
      <c r="AY263" s="329"/>
      <c r="AZ263" s="329"/>
      <c r="BA263" s="329"/>
      <c r="BB263" s="329"/>
      <c r="BC263" s="329"/>
      <c r="BD263" s="329"/>
      <c r="BE263" s="329"/>
      <c r="BF263" s="329"/>
      <c r="BG263" s="329"/>
      <c r="BH263" s="329"/>
      <c r="BI263" s="329"/>
      <c r="BJ263" s="329"/>
      <c r="BK263" s="329"/>
      <c r="BL263" s="329"/>
      <c r="BM263" s="329"/>
      <c r="BN263" s="329"/>
      <c r="BO263" s="329"/>
      <c r="BP263" s="329"/>
      <c r="BQ263" s="329"/>
      <c r="BR263" s="329"/>
    </row>
    <row r="264" spans="1:255" s="48" customFormat="1" ht="11.1" customHeight="1" x14ac:dyDescent="0.2">
      <c r="A264" s="46"/>
      <c r="B264" s="313"/>
      <c r="C264" s="328"/>
      <c r="D264" s="328"/>
      <c r="E264" s="46"/>
      <c r="G264" s="247" t="s">
        <v>492</v>
      </c>
      <c r="H264" s="247"/>
      <c r="I264" s="247"/>
      <c r="J264" s="247"/>
      <c r="K264" s="248" t="s">
        <v>255</v>
      </c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177" t="s">
        <v>220</v>
      </c>
      <c r="AA264" s="177"/>
      <c r="AB264" s="319">
        <v>2</v>
      </c>
      <c r="AC264" s="319"/>
      <c r="AD264" s="319"/>
      <c r="AE264" s="319"/>
      <c r="AF264" s="244">
        <v>780</v>
      </c>
      <c r="AG264" s="245"/>
      <c r="AH264" s="245"/>
      <c r="AI264" s="245"/>
      <c r="AJ264" s="246"/>
      <c r="AK264" s="330">
        <f t="shared" si="30"/>
        <v>1560</v>
      </c>
      <c r="AL264" s="330"/>
      <c r="AM264" s="330"/>
      <c r="AN264" s="330"/>
      <c r="AO264" s="330"/>
      <c r="AP264" s="330"/>
      <c r="AQ264" s="330"/>
      <c r="AR264" s="323">
        <f t="shared" si="31"/>
        <v>19.534199999999998</v>
      </c>
      <c r="AS264" s="323"/>
      <c r="AT264" s="329" t="s">
        <v>707</v>
      </c>
      <c r="AU264" s="329"/>
      <c r="AV264" s="329"/>
      <c r="AW264" s="329"/>
      <c r="AX264" s="329"/>
      <c r="AY264" s="329"/>
      <c r="AZ264" s="329"/>
      <c r="BA264" s="329"/>
      <c r="BB264" s="329"/>
      <c r="BC264" s="329"/>
      <c r="BD264" s="329"/>
      <c r="BE264" s="329"/>
      <c r="BF264" s="329"/>
      <c r="BG264" s="329"/>
      <c r="BH264" s="329"/>
      <c r="BI264" s="329"/>
      <c r="BJ264" s="329"/>
      <c r="BK264" s="329"/>
      <c r="BL264" s="329"/>
      <c r="BM264" s="329"/>
      <c r="BN264" s="329"/>
      <c r="BO264" s="329"/>
      <c r="BP264" s="329"/>
      <c r="BQ264" s="329"/>
      <c r="BR264" s="329"/>
    </row>
    <row r="265" spans="1:255" s="48" customFormat="1" ht="11.1" customHeight="1" x14ac:dyDescent="0.2">
      <c r="A265" s="46"/>
      <c r="B265" s="313"/>
      <c r="C265" s="328"/>
      <c r="D265" s="328"/>
      <c r="E265" s="46"/>
      <c r="G265" s="247" t="s">
        <v>493</v>
      </c>
      <c r="H265" s="247"/>
      <c r="I265" s="247"/>
      <c r="J265" s="247"/>
      <c r="K265" s="248" t="s">
        <v>256</v>
      </c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177" t="s">
        <v>220</v>
      </c>
      <c r="AA265" s="177"/>
      <c r="AB265" s="319">
        <v>1</v>
      </c>
      <c r="AC265" s="319"/>
      <c r="AD265" s="319"/>
      <c r="AE265" s="319"/>
      <c r="AF265" s="244">
        <v>2252</v>
      </c>
      <c r="AG265" s="245"/>
      <c r="AH265" s="245"/>
      <c r="AI265" s="245"/>
      <c r="AJ265" s="246"/>
      <c r="AK265" s="330">
        <f t="shared" si="30"/>
        <v>2252</v>
      </c>
      <c r="AL265" s="330"/>
      <c r="AM265" s="330"/>
      <c r="AN265" s="330"/>
      <c r="AO265" s="330"/>
      <c r="AP265" s="330"/>
      <c r="AQ265" s="330"/>
      <c r="AR265" s="323">
        <f t="shared" si="31"/>
        <v>28.199300000000001</v>
      </c>
      <c r="AS265" s="323"/>
      <c r="AT265" s="329" t="s">
        <v>708</v>
      </c>
      <c r="AU265" s="329"/>
      <c r="AV265" s="329"/>
      <c r="AW265" s="329"/>
      <c r="AX265" s="329"/>
      <c r="AY265" s="329"/>
      <c r="AZ265" s="329"/>
      <c r="BA265" s="329"/>
      <c r="BB265" s="329"/>
      <c r="BC265" s="329"/>
      <c r="BD265" s="329"/>
      <c r="BE265" s="329"/>
      <c r="BF265" s="329"/>
      <c r="BG265" s="329"/>
      <c r="BH265" s="329"/>
      <c r="BI265" s="329"/>
      <c r="BJ265" s="329"/>
      <c r="BK265" s="329"/>
      <c r="BL265" s="329"/>
      <c r="BM265" s="329"/>
      <c r="BN265" s="329"/>
      <c r="BO265" s="329"/>
      <c r="BP265" s="329"/>
      <c r="BQ265" s="329"/>
      <c r="BR265" s="329"/>
    </row>
    <row r="266" spans="1:255" s="48" customFormat="1" ht="11.1" customHeight="1" x14ac:dyDescent="0.2">
      <c r="A266" s="46"/>
      <c r="B266" s="313"/>
      <c r="C266" s="328"/>
      <c r="D266" s="328"/>
      <c r="E266" s="46"/>
      <c r="G266" s="247" t="s">
        <v>494</v>
      </c>
      <c r="H266" s="247"/>
      <c r="I266" s="247"/>
      <c r="J266" s="247"/>
      <c r="K266" s="248" t="s">
        <v>257</v>
      </c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177" t="s">
        <v>52</v>
      </c>
      <c r="AA266" s="177"/>
      <c r="AB266" s="319">
        <v>1</v>
      </c>
      <c r="AC266" s="319"/>
      <c r="AD266" s="319"/>
      <c r="AE266" s="319"/>
      <c r="AF266" s="244">
        <v>780</v>
      </c>
      <c r="AG266" s="245"/>
      <c r="AH266" s="245"/>
      <c r="AI266" s="245"/>
      <c r="AJ266" s="246"/>
      <c r="AK266" s="330">
        <f t="shared" si="30"/>
        <v>780</v>
      </c>
      <c r="AL266" s="330"/>
      <c r="AM266" s="330"/>
      <c r="AN266" s="330"/>
      <c r="AO266" s="330"/>
      <c r="AP266" s="330"/>
      <c r="AQ266" s="330"/>
      <c r="AR266" s="323">
        <f t="shared" si="31"/>
        <v>9.7670999999999992</v>
      </c>
      <c r="AS266" s="323"/>
      <c r="AT266" s="329" t="s">
        <v>709</v>
      </c>
      <c r="AU266" s="329"/>
      <c r="AV266" s="329"/>
      <c r="AW266" s="329"/>
      <c r="AX266" s="329"/>
      <c r="AY266" s="329"/>
      <c r="AZ266" s="329"/>
      <c r="BA266" s="329"/>
      <c r="BB266" s="329"/>
      <c r="BC266" s="329"/>
      <c r="BD266" s="329"/>
      <c r="BE266" s="329"/>
      <c r="BF266" s="329"/>
      <c r="BG266" s="329"/>
      <c r="BH266" s="329"/>
      <c r="BI266" s="329"/>
      <c r="BJ266" s="329"/>
      <c r="BK266" s="329"/>
      <c r="BL266" s="329"/>
      <c r="BM266" s="329"/>
      <c r="BN266" s="329"/>
      <c r="BO266" s="329"/>
      <c r="BP266" s="329"/>
      <c r="BQ266" s="329"/>
      <c r="BR266" s="329"/>
    </row>
    <row r="267" spans="1:255" s="48" customFormat="1" ht="11.1" customHeight="1" x14ac:dyDescent="0.2">
      <c r="A267" s="46"/>
      <c r="B267" s="313"/>
      <c r="C267" s="328"/>
      <c r="D267" s="328"/>
      <c r="E267" s="46"/>
      <c r="G267" s="247" t="s">
        <v>495</v>
      </c>
      <c r="H267" s="247"/>
      <c r="I267" s="247"/>
      <c r="J267" s="247"/>
      <c r="K267" s="248" t="s">
        <v>258</v>
      </c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177" t="s">
        <v>220</v>
      </c>
      <c r="AA267" s="177"/>
      <c r="AB267" s="319">
        <v>1</v>
      </c>
      <c r="AC267" s="319"/>
      <c r="AD267" s="319"/>
      <c r="AE267" s="319"/>
      <c r="AF267" s="244">
        <v>200</v>
      </c>
      <c r="AG267" s="245"/>
      <c r="AH267" s="245"/>
      <c r="AI267" s="245"/>
      <c r="AJ267" s="246"/>
      <c r="AK267" s="330">
        <f t="shared" si="30"/>
        <v>200</v>
      </c>
      <c r="AL267" s="330"/>
      <c r="AM267" s="330"/>
      <c r="AN267" s="330"/>
      <c r="AO267" s="330"/>
      <c r="AP267" s="330"/>
      <c r="AQ267" s="330"/>
      <c r="AR267" s="323">
        <f t="shared" si="31"/>
        <v>2.5044</v>
      </c>
      <c r="AS267" s="323"/>
      <c r="AT267" s="329" t="s">
        <v>710</v>
      </c>
      <c r="AU267" s="329"/>
      <c r="AV267" s="329"/>
      <c r="AW267" s="329"/>
      <c r="AX267" s="329"/>
      <c r="AY267" s="329"/>
      <c r="AZ267" s="329"/>
      <c r="BA267" s="329"/>
      <c r="BB267" s="329"/>
      <c r="BC267" s="329"/>
      <c r="BD267" s="329"/>
      <c r="BE267" s="329"/>
      <c r="BF267" s="329"/>
      <c r="BG267" s="329"/>
      <c r="BH267" s="329"/>
      <c r="BI267" s="329"/>
      <c r="BJ267" s="329"/>
      <c r="BK267" s="329"/>
      <c r="BL267" s="329"/>
      <c r="BM267" s="329"/>
      <c r="BN267" s="329"/>
      <c r="BO267" s="329"/>
      <c r="BP267" s="329"/>
      <c r="BQ267" s="329"/>
      <c r="BR267" s="329"/>
    </row>
    <row r="268" spans="1:255" s="48" customFormat="1" ht="11.1" customHeight="1" x14ac:dyDescent="0.2">
      <c r="A268" s="46"/>
      <c r="B268" s="313"/>
      <c r="C268" s="328"/>
      <c r="D268" s="328"/>
      <c r="E268" s="46"/>
      <c r="G268" s="247" t="s">
        <v>496</v>
      </c>
      <c r="H268" s="247"/>
      <c r="I268" s="247"/>
      <c r="J268" s="247"/>
      <c r="K268" s="248" t="s">
        <v>259</v>
      </c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177" t="s">
        <v>220</v>
      </c>
      <c r="AA268" s="177"/>
      <c r="AB268" s="319">
        <v>9</v>
      </c>
      <c r="AC268" s="319"/>
      <c r="AD268" s="319"/>
      <c r="AE268" s="319"/>
      <c r="AF268" s="244">
        <v>182</v>
      </c>
      <c r="AG268" s="245"/>
      <c r="AH268" s="245"/>
      <c r="AI268" s="245"/>
      <c r="AJ268" s="246"/>
      <c r="AK268" s="330">
        <f t="shared" si="30"/>
        <v>1638</v>
      </c>
      <c r="AL268" s="330"/>
      <c r="AM268" s="330"/>
      <c r="AN268" s="330"/>
      <c r="AO268" s="330"/>
      <c r="AP268" s="330"/>
      <c r="AQ268" s="330"/>
      <c r="AR268" s="323">
        <f t="shared" si="31"/>
        <v>20.510900000000003</v>
      </c>
      <c r="AS268" s="323"/>
      <c r="AT268" s="329" t="s">
        <v>711</v>
      </c>
      <c r="AU268" s="329"/>
      <c r="AV268" s="329"/>
      <c r="AW268" s="329"/>
      <c r="AX268" s="329"/>
      <c r="AY268" s="329"/>
      <c r="AZ268" s="329"/>
      <c r="BA268" s="329"/>
      <c r="BB268" s="329"/>
      <c r="BC268" s="329"/>
      <c r="BD268" s="329"/>
      <c r="BE268" s="329"/>
      <c r="BF268" s="329"/>
      <c r="BG268" s="329"/>
      <c r="BH268" s="329"/>
      <c r="BI268" s="329"/>
      <c r="BJ268" s="329"/>
      <c r="BK268" s="329"/>
      <c r="BL268" s="329"/>
      <c r="BM268" s="329"/>
      <c r="BN268" s="329"/>
      <c r="BO268" s="329"/>
      <c r="BP268" s="329"/>
      <c r="BQ268" s="329"/>
      <c r="BR268" s="329"/>
    </row>
    <row r="269" spans="1:255" s="48" customFormat="1" ht="11.1" hidden="1" customHeight="1" x14ac:dyDescent="0.2">
      <c r="A269" s="46"/>
      <c r="B269" s="30"/>
      <c r="C269" s="30"/>
      <c r="D269" s="30"/>
      <c r="E269" s="46"/>
      <c r="G269" s="247" t="s">
        <v>497</v>
      </c>
      <c r="H269" s="247"/>
      <c r="I269" s="247"/>
      <c r="J269" s="24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317"/>
      <c r="Z269" s="318"/>
      <c r="AA269" s="318"/>
      <c r="AB269" s="319"/>
      <c r="AC269" s="319"/>
      <c r="AD269" s="319"/>
      <c r="AE269" s="319"/>
      <c r="AF269" s="326"/>
      <c r="AG269" s="326"/>
      <c r="AH269" s="326"/>
      <c r="AI269" s="326"/>
      <c r="AJ269" s="326"/>
      <c r="AK269" s="330">
        <f t="shared" si="30"/>
        <v>0</v>
      </c>
      <c r="AL269" s="330"/>
      <c r="AM269" s="330"/>
      <c r="AN269" s="330"/>
      <c r="AO269" s="330"/>
      <c r="AP269" s="330"/>
      <c r="AQ269" s="330"/>
      <c r="AR269" s="323">
        <f t="shared" si="31"/>
        <v>0</v>
      </c>
      <c r="AS269" s="323"/>
      <c r="AT269" s="320"/>
      <c r="AU269" s="321"/>
      <c r="AV269" s="321"/>
      <c r="AW269" s="321"/>
      <c r="AX269" s="321"/>
      <c r="AY269" s="321"/>
      <c r="AZ269" s="321"/>
      <c r="BA269" s="321"/>
      <c r="BB269" s="321"/>
      <c r="BC269" s="321"/>
      <c r="BD269" s="321"/>
      <c r="BE269" s="321"/>
      <c r="BF269" s="321"/>
      <c r="BG269" s="321"/>
      <c r="BH269" s="321"/>
      <c r="BI269" s="321"/>
      <c r="BJ269" s="321"/>
      <c r="BK269" s="321"/>
      <c r="BL269" s="321"/>
      <c r="BM269" s="321"/>
      <c r="BN269" s="321"/>
      <c r="BO269" s="321"/>
      <c r="BP269" s="321"/>
      <c r="BQ269" s="321"/>
      <c r="BR269" s="322"/>
      <c r="BV269" s="86"/>
    </row>
    <row r="270" spans="1:255" s="48" customFormat="1" ht="11.1" hidden="1" customHeight="1" x14ac:dyDescent="0.2">
      <c r="A270" s="46"/>
      <c r="B270" s="30"/>
      <c r="C270" s="84"/>
      <c r="D270" s="30"/>
      <c r="E270" s="46"/>
      <c r="G270" s="247" t="s">
        <v>498</v>
      </c>
      <c r="H270" s="247"/>
      <c r="I270" s="247"/>
      <c r="J270" s="24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17"/>
      <c r="Y270" s="317"/>
      <c r="Z270" s="318"/>
      <c r="AA270" s="318"/>
      <c r="AB270" s="319"/>
      <c r="AC270" s="319"/>
      <c r="AD270" s="319"/>
      <c r="AE270" s="319"/>
      <c r="AF270" s="319"/>
      <c r="AG270" s="319"/>
      <c r="AH270" s="319"/>
      <c r="AI270" s="319"/>
      <c r="AJ270" s="319"/>
      <c r="AK270" s="330">
        <f t="shared" si="30"/>
        <v>0</v>
      </c>
      <c r="AL270" s="330"/>
      <c r="AM270" s="330"/>
      <c r="AN270" s="330"/>
      <c r="AO270" s="330"/>
      <c r="AP270" s="330"/>
      <c r="AQ270" s="330"/>
      <c r="AR270" s="323">
        <f t="shared" si="31"/>
        <v>0</v>
      </c>
      <c r="AS270" s="323"/>
      <c r="AT270" s="320"/>
      <c r="AU270" s="321"/>
      <c r="AV270" s="321"/>
      <c r="AW270" s="321"/>
      <c r="AX270" s="321"/>
      <c r="AY270" s="321"/>
      <c r="AZ270" s="321"/>
      <c r="BA270" s="321"/>
      <c r="BB270" s="321"/>
      <c r="BC270" s="321"/>
      <c r="BD270" s="321"/>
      <c r="BE270" s="321"/>
      <c r="BF270" s="321"/>
      <c r="BG270" s="321"/>
      <c r="BH270" s="321"/>
      <c r="BI270" s="321"/>
      <c r="BJ270" s="321"/>
      <c r="BK270" s="321"/>
      <c r="BL270" s="321"/>
      <c r="BM270" s="321"/>
      <c r="BN270" s="321"/>
      <c r="BO270" s="321"/>
      <c r="BP270" s="321"/>
      <c r="BQ270" s="321"/>
      <c r="BR270" s="322"/>
    </row>
    <row r="271" spans="1:255" s="48" customFormat="1" ht="11.1" customHeight="1" x14ac:dyDescent="0.2">
      <c r="A271" s="45"/>
      <c r="C271" s="84">
        <f>C262+1</f>
        <v>36</v>
      </c>
      <c r="D271" s="30" t="s">
        <v>589</v>
      </c>
      <c r="E271" s="46" t="s">
        <v>299</v>
      </c>
      <c r="G271" s="242" t="s">
        <v>499</v>
      </c>
      <c r="H271" s="242"/>
      <c r="I271" s="242"/>
      <c r="J271" s="242"/>
      <c r="K271" s="324" t="s">
        <v>260</v>
      </c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341">
        <f>MAX(0.000000001,SUM(AK272))</f>
        <v>1240</v>
      </c>
      <c r="AL271" s="341"/>
      <c r="AM271" s="341"/>
      <c r="AN271" s="341"/>
      <c r="AO271" s="341"/>
      <c r="AP271" s="341"/>
      <c r="AQ271" s="341"/>
      <c r="AR271" s="341">
        <f>ROUND(AK271/$AK$277,6)*100</f>
        <v>0.65259999999999996</v>
      </c>
      <c r="AS271" s="341"/>
      <c r="AT271" s="342" t="s">
        <v>35</v>
      </c>
      <c r="AU271" s="343"/>
      <c r="AV271" s="343"/>
      <c r="AW271" s="343"/>
      <c r="AX271" s="343"/>
      <c r="AY271" s="343"/>
      <c r="AZ271" s="343"/>
      <c r="BA271" s="343"/>
      <c r="BB271" s="343"/>
      <c r="BC271" s="343"/>
      <c r="BD271" s="343"/>
      <c r="BE271" s="343"/>
      <c r="BF271" s="343"/>
      <c r="BG271" s="343"/>
      <c r="BH271" s="343"/>
      <c r="BI271" s="343"/>
      <c r="BJ271" s="343"/>
      <c r="BK271" s="343"/>
      <c r="BL271" s="343"/>
      <c r="BM271" s="343"/>
      <c r="BN271" s="343"/>
      <c r="BO271" s="343"/>
      <c r="BP271" s="343"/>
      <c r="BQ271" s="343"/>
      <c r="BR271" s="344"/>
    </row>
    <row r="272" spans="1:255" s="48" customFormat="1" ht="11.1" customHeight="1" x14ac:dyDescent="0.2">
      <c r="A272" s="46"/>
      <c r="B272" s="30"/>
      <c r="C272" s="30"/>
      <c r="D272" s="30"/>
      <c r="E272" s="46"/>
      <c r="G272" s="247" t="s">
        <v>500</v>
      </c>
      <c r="H272" s="247"/>
      <c r="I272" s="247"/>
      <c r="J272" s="247"/>
      <c r="K272" s="248" t="s">
        <v>261</v>
      </c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177" t="s">
        <v>129</v>
      </c>
      <c r="AA272" s="177"/>
      <c r="AB272" s="285">
        <v>1</v>
      </c>
      <c r="AC272" s="285"/>
      <c r="AD272" s="285"/>
      <c r="AE272" s="285"/>
      <c r="AF272" s="244">
        <v>1240</v>
      </c>
      <c r="AG272" s="245"/>
      <c r="AH272" s="245"/>
      <c r="AI272" s="245"/>
      <c r="AJ272" s="246"/>
      <c r="AK272" s="330">
        <f>AB272*AF272</f>
        <v>1240</v>
      </c>
      <c r="AL272" s="330"/>
      <c r="AM272" s="330"/>
      <c r="AN272" s="330"/>
      <c r="AO272" s="330"/>
      <c r="AP272" s="330"/>
      <c r="AQ272" s="330"/>
      <c r="AR272" s="323">
        <f>ROUND(AK272/$AK$271,6)*100</f>
        <v>100</v>
      </c>
      <c r="AS272" s="323"/>
      <c r="AT272" s="329" t="s">
        <v>712</v>
      </c>
      <c r="AU272" s="329"/>
      <c r="AV272" s="329"/>
      <c r="AW272" s="329"/>
      <c r="AX272" s="329"/>
      <c r="AY272" s="329"/>
      <c r="AZ272" s="329"/>
      <c r="BA272" s="329"/>
      <c r="BB272" s="329"/>
      <c r="BC272" s="329"/>
      <c r="BD272" s="329"/>
      <c r="BE272" s="329"/>
      <c r="BF272" s="329"/>
      <c r="BG272" s="329"/>
      <c r="BH272" s="329"/>
      <c r="BI272" s="329"/>
      <c r="BJ272" s="329"/>
      <c r="BK272" s="329"/>
      <c r="BL272" s="329"/>
      <c r="BM272" s="329"/>
      <c r="BN272" s="329"/>
      <c r="BO272" s="329"/>
      <c r="BP272" s="329"/>
      <c r="BQ272" s="329"/>
      <c r="BR272" s="329"/>
    </row>
    <row r="273" spans="1:197" s="48" customFormat="1" ht="11.1" customHeight="1" x14ac:dyDescent="0.2">
      <c r="A273" s="45"/>
      <c r="C273" s="84">
        <f>C271+1</f>
        <v>37</v>
      </c>
      <c r="D273" s="30" t="s">
        <v>589</v>
      </c>
      <c r="E273" s="46" t="s">
        <v>299</v>
      </c>
      <c r="G273" s="242" t="s">
        <v>501</v>
      </c>
      <c r="H273" s="242"/>
      <c r="I273" s="242"/>
      <c r="J273" s="242"/>
      <c r="K273" s="324">
        <v>5750</v>
      </c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341">
        <f>MAX(0.000000001,SUM(AK274:AQ276))</f>
        <v>1.0000000000000001E-9</v>
      </c>
      <c r="AL273" s="341"/>
      <c r="AM273" s="341"/>
      <c r="AN273" s="341"/>
      <c r="AO273" s="341"/>
      <c r="AP273" s="341"/>
      <c r="AQ273" s="341"/>
      <c r="AR273" s="341">
        <f>ROUND(AK273/$AK$277,6)*100</f>
        <v>0</v>
      </c>
      <c r="AS273" s="341"/>
      <c r="AT273" s="342" t="s">
        <v>262</v>
      </c>
      <c r="AU273" s="343"/>
      <c r="AV273" s="343"/>
      <c r="AW273" s="343"/>
      <c r="AX273" s="343"/>
      <c r="AY273" s="343"/>
      <c r="AZ273" s="343"/>
      <c r="BA273" s="343"/>
      <c r="BB273" s="343"/>
      <c r="BC273" s="343"/>
      <c r="BD273" s="343"/>
      <c r="BE273" s="343"/>
      <c r="BF273" s="343"/>
      <c r="BG273" s="343"/>
      <c r="BH273" s="343"/>
      <c r="BI273" s="343"/>
      <c r="BJ273" s="343"/>
      <c r="BK273" s="343"/>
      <c r="BL273" s="343"/>
      <c r="BM273" s="343"/>
      <c r="BN273" s="343"/>
      <c r="BO273" s="343"/>
      <c r="BP273" s="343"/>
      <c r="BQ273" s="343"/>
      <c r="BR273" s="344"/>
    </row>
    <row r="274" spans="1:197" s="48" customFormat="1" ht="11.1" customHeight="1" x14ac:dyDescent="0.2">
      <c r="A274" s="46"/>
      <c r="B274" s="30"/>
      <c r="C274" s="30"/>
      <c r="D274" s="30"/>
      <c r="E274" s="46"/>
      <c r="G274" s="247" t="s">
        <v>502</v>
      </c>
      <c r="H274" s="247"/>
      <c r="I274" s="247"/>
      <c r="J274" s="24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17"/>
      <c r="Y274" s="317"/>
      <c r="Z274" s="318"/>
      <c r="AA274" s="318"/>
      <c r="AB274" s="319"/>
      <c r="AC274" s="319"/>
      <c r="AD274" s="319"/>
      <c r="AE274" s="319"/>
      <c r="AF274" s="319"/>
      <c r="AG274" s="319"/>
      <c r="AH274" s="319"/>
      <c r="AI274" s="319"/>
      <c r="AJ274" s="319"/>
      <c r="AK274" s="330">
        <f>AB274*AF274</f>
        <v>0</v>
      </c>
      <c r="AL274" s="330"/>
      <c r="AM274" s="330"/>
      <c r="AN274" s="330"/>
      <c r="AO274" s="330"/>
      <c r="AP274" s="330"/>
      <c r="AQ274" s="330"/>
      <c r="AR274" s="323">
        <f>AK274/$AK$273*100</f>
        <v>0</v>
      </c>
      <c r="AS274" s="323"/>
      <c r="AT274" s="320"/>
      <c r="AU274" s="321"/>
      <c r="AV274" s="321"/>
      <c r="AW274" s="321"/>
      <c r="AX274" s="321"/>
      <c r="AY274" s="321"/>
      <c r="AZ274" s="321"/>
      <c r="BA274" s="321"/>
      <c r="BB274" s="321"/>
      <c r="BC274" s="321"/>
      <c r="BD274" s="321"/>
      <c r="BE274" s="321"/>
      <c r="BF274" s="321"/>
      <c r="BG274" s="321"/>
      <c r="BH274" s="321"/>
      <c r="BI274" s="321"/>
      <c r="BJ274" s="321"/>
      <c r="BK274" s="321"/>
      <c r="BL274" s="321"/>
      <c r="BM274" s="321"/>
      <c r="BN274" s="321"/>
      <c r="BO274" s="321"/>
      <c r="BP274" s="321"/>
      <c r="BQ274" s="321"/>
      <c r="BR274" s="322"/>
    </row>
    <row r="275" spans="1:197" s="48" customFormat="1" ht="11.1" customHeight="1" x14ac:dyDescent="0.2">
      <c r="A275" s="46"/>
      <c r="B275" s="30"/>
      <c r="C275" s="30"/>
      <c r="D275" s="30"/>
      <c r="E275" s="46"/>
      <c r="G275" s="247" t="s">
        <v>503</v>
      </c>
      <c r="H275" s="247"/>
      <c r="I275" s="247"/>
      <c r="J275" s="247"/>
      <c r="K275" s="317"/>
      <c r="L275" s="317"/>
      <c r="M275" s="317"/>
      <c r="N275" s="317"/>
      <c r="O275" s="317"/>
      <c r="P275" s="317"/>
      <c r="Q275" s="317"/>
      <c r="R275" s="317"/>
      <c r="S275" s="317"/>
      <c r="T275" s="317"/>
      <c r="U275" s="317"/>
      <c r="V275" s="317"/>
      <c r="W275" s="317"/>
      <c r="X275" s="317"/>
      <c r="Y275" s="317"/>
      <c r="Z275" s="318"/>
      <c r="AA275" s="318"/>
      <c r="AB275" s="319"/>
      <c r="AC275" s="319"/>
      <c r="AD275" s="319"/>
      <c r="AE275" s="319"/>
      <c r="AF275" s="319"/>
      <c r="AG275" s="319"/>
      <c r="AH275" s="319"/>
      <c r="AI275" s="319"/>
      <c r="AJ275" s="319"/>
      <c r="AK275" s="330">
        <f>AB275*AF275</f>
        <v>0</v>
      </c>
      <c r="AL275" s="330"/>
      <c r="AM275" s="330"/>
      <c r="AN275" s="330"/>
      <c r="AO275" s="330"/>
      <c r="AP275" s="330"/>
      <c r="AQ275" s="330"/>
      <c r="AR275" s="323">
        <f>AK275/$AK$273*100</f>
        <v>0</v>
      </c>
      <c r="AS275" s="323"/>
      <c r="AT275" s="329"/>
      <c r="AU275" s="329"/>
      <c r="AV275" s="329"/>
      <c r="AW275" s="329"/>
      <c r="AX275" s="329"/>
      <c r="AY275" s="329"/>
      <c r="AZ275" s="329"/>
      <c r="BA275" s="329"/>
      <c r="BB275" s="329"/>
      <c r="BC275" s="329"/>
      <c r="BD275" s="329"/>
      <c r="BE275" s="329"/>
      <c r="BF275" s="329"/>
      <c r="BG275" s="329"/>
      <c r="BH275" s="329"/>
      <c r="BI275" s="329"/>
      <c r="BJ275" s="329"/>
      <c r="BK275" s="329"/>
      <c r="BL275" s="329"/>
      <c r="BM275" s="329"/>
      <c r="BN275" s="329"/>
      <c r="BO275" s="329"/>
      <c r="BP275" s="329"/>
      <c r="BQ275" s="329"/>
      <c r="BR275" s="329"/>
    </row>
    <row r="276" spans="1:197" s="48" customFormat="1" ht="11.1" hidden="1" customHeight="1" x14ac:dyDescent="0.2">
      <c r="A276" s="46"/>
      <c r="B276" s="30"/>
      <c r="C276" s="30"/>
      <c r="D276" s="30"/>
      <c r="E276" s="46"/>
      <c r="G276" s="247" t="s">
        <v>504</v>
      </c>
      <c r="H276" s="247"/>
      <c r="I276" s="247"/>
      <c r="J276" s="24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17"/>
      <c r="Y276" s="317"/>
      <c r="Z276" s="318"/>
      <c r="AA276" s="318"/>
      <c r="AB276" s="319"/>
      <c r="AC276" s="319"/>
      <c r="AD276" s="319"/>
      <c r="AE276" s="319"/>
      <c r="AF276" s="319"/>
      <c r="AG276" s="319"/>
      <c r="AH276" s="319"/>
      <c r="AI276" s="319"/>
      <c r="AJ276" s="319"/>
      <c r="AK276" s="330">
        <f>AB276*AF276</f>
        <v>0</v>
      </c>
      <c r="AL276" s="330"/>
      <c r="AM276" s="330"/>
      <c r="AN276" s="330"/>
      <c r="AO276" s="330"/>
      <c r="AP276" s="330"/>
      <c r="AQ276" s="330"/>
      <c r="AR276" s="323">
        <f>AK276/$AK$273*100</f>
        <v>0</v>
      </c>
      <c r="AS276" s="323"/>
      <c r="AT276" s="329"/>
      <c r="AU276" s="329"/>
      <c r="AV276" s="329"/>
      <c r="AW276" s="329"/>
      <c r="AX276" s="329"/>
      <c r="AY276" s="329"/>
      <c r="AZ276" s="329"/>
      <c r="BA276" s="329"/>
      <c r="BB276" s="329"/>
      <c r="BC276" s="329"/>
      <c r="BD276" s="329"/>
      <c r="BE276" s="329"/>
      <c r="BF276" s="329"/>
      <c r="BG276" s="329"/>
      <c r="BH276" s="329"/>
      <c r="BI276" s="329"/>
      <c r="BJ276" s="329"/>
      <c r="BK276" s="329"/>
      <c r="BL276" s="329"/>
      <c r="BM276" s="329"/>
      <c r="BN276" s="329"/>
      <c r="BO276" s="329"/>
      <c r="BP276" s="329"/>
      <c r="BQ276" s="329"/>
      <c r="BR276" s="329"/>
    </row>
    <row r="277" spans="1:197" s="48" customFormat="1" ht="11.1" customHeight="1" x14ac:dyDescent="0.2">
      <c r="A277" s="45"/>
      <c r="B277" s="137"/>
      <c r="C277" s="84"/>
      <c r="D277" s="30"/>
      <c r="E277" s="46"/>
      <c r="G277" s="242" t="s">
        <v>505</v>
      </c>
      <c r="H277" s="242"/>
      <c r="I277" s="242"/>
      <c r="J277" s="242"/>
      <c r="K277" s="324" t="s">
        <v>263</v>
      </c>
      <c r="L277" s="325"/>
      <c r="M277" s="325"/>
      <c r="N277" s="325"/>
      <c r="O277" s="325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479">
        <f>MAX(SUMIF($E$116:$E$276,"*",$AK$116:$AQ$276),0.001)</f>
        <v>190000.00000000099</v>
      </c>
      <c r="AL277" s="479"/>
      <c r="AM277" s="479"/>
      <c r="AN277" s="479"/>
      <c r="AO277" s="479"/>
      <c r="AP277" s="479"/>
      <c r="AQ277" s="479"/>
      <c r="AR277" s="480">
        <f>IF(AK277&gt;0.001,100,0)</f>
        <v>100</v>
      </c>
      <c r="AS277" s="480"/>
      <c r="AT277" s="480"/>
      <c r="AU277" s="504" t="s">
        <v>264</v>
      </c>
      <c r="AV277" s="505"/>
      <c r="AW277" s="505"/>
      <c r="AX277" s="505"/>
      <c r="AY277" s="506"/>
      <c r="AZ277" s="484">
        <f>IF(AND(AK277&gt;0.001,O108&gt;0.01),AK277/O108,0)</f>
        <v>1276.1955937667988</v>
      </c>
      <c r="BA277" s="485"/>
      <c r="BB277" s="485"/>
      <c r="BC277" s="485"/>
      <c r="BD277" s="485"/>
      <c r="BE277" s="486"/>
      <c r="BF277" s="481"/>
      <c r="BG277" s="482"/>
      <c r="BH277" s="482"/>
      <c r="BI277" s="482"/>
      <c r="BJ277" s="482"/>
      <c r="BK277" s="482"/>
      <c r="BL277" s="482"/>
      <c r="BM277" s="482"/>
      <c r="BN277" s="482"/>
      <c r="BO277" s="482"/>
      <c r="BP277" s="482"/>
      <c r="BQ277" s="482"/>
      <c r="BR277" s="483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</row>
    <row r="278" spans="1:197" s="48" customFormat="1" ht="3.95" customHeight="1" x14ac:dyDescent="0.2">
      <c r="A278" s="45"/>
      <c r="B278" s="137"/>
      <c r="C278" s="30"/>
      <c r="D278" s="30"/>
      <c r="E278" s="4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12"/>
      <c r="AK278" s="35"/>
      <c r="AL278" s="35"/>
      <c r="AM278" s="35"/>
      <c r="AN278" s="35"/>
      <c r="AO278" s="35"/>
      <c r="AP278" s="35"/>
      <c r="AQ278" s="35"/>
      <c r="AR278" s="138"/>
      <c r="AS278" s="138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</row>
    <row r="279" spans="1:197" s="48" customFormat="1" ht="11.1" customHeight="1" x14ac:dyDescent="0.2">
      <c r="A279" s="46"/>
      <c r="B279" s="37"/>
      <c r="C279" s="30"/>
      <c r="D279" s="30"/>
      <c r="E279" s="46"/>
      <c r="G279" s="242" t="s">
        <v>506</v>
      </c>
      <c r="H279" s="242"/>
      <c r="I279" s="242"/>
      <c r="J279" s="242"/>
      <c r="K279" s="324" t="s">
        <v>265</v>
      </c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25"/>
      <c r="Z279" s="325"/>
      <c r="AA279" s="325"/>
      <c r="AB279" s="325"/>
      <c r="AC279" s="325"/>
      <c r="AD279" s="325"/>
      <c r="AE279" s="325"/>
      <c r="AF279" s="325"/>
      <c r="AG279" s="325"/>
      <c r="AH279" s="325"/>
      <c r="AI279" s="325"/>
      <c r="AJ279" s="325"/>
      <c r="AK279" s="479">
        <f>AK277-AK280</f>
        <v>190000.00000000099</v>
      </c>
      <c r="AL279" s="479"/>
      <c r="AM279" s="479"/>
      <c r="AN279" s="479"/>
      <c r="AO279" s="479"/>
      <c r="AP279" s="479"/>
      <c r="AQ279" s="479"/>
      <c r="AR279" s="480">
        <f>IF(AK279&gt;0.001,ROUND(AK279/$AK$277,4)*100,0)</f>
        <v>100</v>
      </c>
      <c r="AS279" s="480"/>
      <c r="AT279" s="480"/>
      <c r="AU279" s="314"/>
      <c r="AV279" s="315"/>
      <c r="AW279" s="315"/>
      <c r="AX279" s="315"/>
      <c r="AY279" s="315"/>
      <c r="AZ279" s="315"/>
      <c r="BA279" s="315"/>
      <c r="BB279" s="315"/>
      <c r="BC279" s="315"/>
      <c r="BD279" s="315"/>
      <c r="BE279" s="315"/>
      <c r="BF279" s="315"/>
      <c r="BG279" s="315"/>
      <c r="BH279" s="315"/>
      <c r="BI279" s="315"/>
      <c r="BJ279" s="315"/>
      <c r="BK279" s="315"/>
      <c r="BL279" s="315"/>
      <c r="BM279" s="315"/>
      <c r="BN279" s="315"/>
      <c r="BO279" s="315"/>
      <c r="BP279" s="315"/>
      <c r="BQ279" s="315"/>
      <c r="BR279" s="316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</row>
    <row r="280" spans="1:197" s="48" customFormat="1" ht="11.1" customHeight="1" x14ac:dyDescent="0.2">
      <c r="A280" s="46"/>
      <c r="B280" s="37"/>
      <c r="C280" s="30"/>
      <c r="D280" s="30"/>
      <c r="E280" s="46"/>
      <c r="G280" s="242" t="s">
        <v>507</v>
      </c>
      <c r="H280" s="242"/>
      <c r="I280" s="242"/>
      <c r="J280" s="242"/>
      <c r="K280" s="324" t="s">
        <v>266</v>
      </c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25"/>
      <c r="AB280" s="325"/>
      <c r="AC280" s="325"/>
      <c r="AD280" s="325"/>
      <c r="AE280" s="325"/>
      <c r="AF280" s="325"/>
      <c r="AG280" s="325"/>
      <c r="AH280" s="325"/>
      <c r="AI280" s="325"/>
      <c r="AJ280" s="325"/>
      <c r="AK280" s="479">
        <f>AK277*O107/O108</f>
        <v>0</v>
      </c>
      <c r="AL280" s="479"/>
      <c r="AM280" s="479"/>
      <c r="AN280" s="479"/>
      <c r="AO280" s="479"/>
      <c r="AP280" s="479"/>
      <c r="AQ280" s="479"/>
      <c r="AR280" s="480">
        <f>IF(AK280&gt;0.001,ROUND(AK280/$AK$277,4)*100,0)</f>
        <v>0</v>
      </c>
      <c r="AS280" s="480"/>
      <c r="AT280" s="480"/>
      <c r="AU280" s="314"/>
      <c r="AV280" s="315"/>
      <c r="AW280" s="315"/>
      <c r="AX280" s="315"/>
      <c r="AY280" s="315"/>
      <c r="AZ280" s="315"/>
      <c r="BA280" s="315"/>
      <c r="BB280" s="315"/>
      <c r="BC280" s="315"/>
      <c r="BD280" s="315"/>
      <c r="BE280" s="315"/>
      <c r="BF280" s="315"/>
      <c r="BG280" s="315"/>
      <c r="BH280" s="315"/>
      <c r="BI280" s="315"/>
      <c r="BJ280" s="315"/>
      <c r="BK280" s="315"/>
      <c r="BL280" s="315"/>
      <c r="BM280" s="315"/>
      <c r="BN280" s="315"/>
      <c r="BO280" s="315"/>
      <c r="BP280" s="315"/>
      <c r="BQ280" s="315"/>
      <c r="BR280" s="316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</row>
    <row r="281" spans="1:197" ht="3.95" customHeight="1" x14ac:dyDescent="0.2">
      <c r="B281" s="37"/>
      <c r="C281" s="30"/>
      <c r="F281" s="1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12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</row>
    <row r="282" spans="1:197" s="50" customFormat="1" ht="11.1" customHeight="1" thickBot="1" x14ac:dyDescent="0.25">
      <c r="A282" s="31"/>
      <c r="B282" s="37"/>
      <c r="C282" s="30"/>
      <c r="D282" s="30"/>
      <c r="E282" s="13"/>
      <c r="F282" s="158"/>
      <c r="G282" s="158" t="s">
        <v>611</v>
      </c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  <c r="BR282" s="159"/>
      <c r="BS282" s="160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</row>
    <row r="283" spans="1:197" ht="3.95" customHeight="1" x14ac:dyDescent="0.2">
      <c r="A283" s="92"/>
      <c r="B283" s="37"/>
      <c r="C283" s="93"/>
      <c r="D283" s="93"/>
      <c r="E283" s="99"/>
      <c r="F283" s="12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12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</row>
    <row r="284" spans="1:197" ht="11.1" customHeight="1" x14ac:dyDescent="0.2">
      <c r="A284" s="92" t="s">
        <v>321</v>
      </c>
      <c r="B284" s="92" t="s">
        <v>321</v>
      </c>
      <c r="C284" s="93">
        <f>C273+1</f>
        <v>38</v>
      </c>
      <c r="D284" s="93">
        <v>-8</v>
      </c>
      <c r="E284" s="92"/>
      <c r="G284" s="461" t="s">
        <v>3</v>
      </c>
      <c r="H284" s="462"/>
      <c r="I284" s="463"/>
      <c r="J284" s="348" t="s">
        <v>4</v>
      </c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49"/>
      <c r="AB284" s="350"/>
      <c r="AC284" s="345">
        <v>8</v>
      </c>
      <c r="AD284" s="346"/>
      <c r="AE284" s="347"/>
      <c r="AF284" s="355" t="s">
        <v>319</v>
      </c>
      <c r="AG284" s="356"/>
      <c r="AH284" s="356"/>
      <c r="AI284" s="357"/>
      <c r="AJ284" s="335" t="s">
        <v>509</v>
      </c>
      <c r="AK284" s="336"/>
      <c r="AL284" s="337"/>
      <c r="AM284" s="236" t="s">
        <v>328</v>
      </c>
      <c r="AN284" s="237"/>
      <c r="AO284" s="237"/>
      <c r="AP284" s="237"/>
      <c r="AQ284" s="237"/>
      <c r="AR284" s="237"/>
      <c r="AS284" s="237"/>
      <c r="AT284" s="238"/>
      <c r="AU284" s="476"/>
      <c r="AV284" s="477"/>
      <c r="AW284" s="477"/>
      <c r="AX284" s="477"/>
      <c r="AY284" s="477"/>
      <c r="AZ284" s="478"/>
      <c r="BA284" s="335" t="s">
        <v>510</v>
      </c>
      <c r="BB284" s="336"/>
      <c r="BC284" s="337"/>
      <c r="BD284" s="236" t="s">
        <v>320</v>
      </c>
      <c r="BE284" s="237"/>
      <c r="BF284" s="237"/>
      <c r="BG284" s="237"/>
      <c r="BH284" s="237"/>
      <c r="BI284" s="237"/>
      <c r="BJ284" s="237"/>
      <c r="BK284" s="237"/>
      <c r="BL284" s="237"/>
      <c r="BM284" s="237"/>
      <c r="BN284" s="237"/>
      <c r="BO284" s="238"/>
      <c r="BP284" s="351">
        <f>IF(AC284&gt;0,AC284,0)</f>
        <v>8</v>
      </c>
      <c r="BQ284" s="352"/>
      <c r="BR284" s="353"/>
      <c r="BS284" s="70"/>
      <c r="BU284" s="163">
        <f>BU309+BU349+BU389</f>
        <v>8</v>
      </c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</row>
    <row r="285" spans="1:197" ht="3.95" customHeight="1" x14ac:dyDescent="0.2">
      <c r="A285" s="92"/>
      <c r="B285" s="37"/>
      <c r="C285" s="93"/>
      <c r="D285" s="93"/>
      <c r="E285" s="99"/>
      <c r="F285" s="12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12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</row>
    <row r="286" spans="1:197" s="98" customFormat="1" ht="11.1" customHeight="1" x14ac:dyDescent="0.2">
      <c r="A286" s="139"/>
      <c r="B286" s="37"/>
      <c r="C286" s="93"/>
      <c r="D286" s="93"/>
      <c r="E286" s="100"/>
      <c r="F286" s="101"/>
      <c r="G286" s="307" t="s">
        <v>118</v>
      </c>
      <c r="H286" s="307"/>
      <c r="I286" s="307"/>
      <c r="J286" s="302" t="s">
        <v>267</v>
      </c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  <c r="X286" s="302"/>
      <c r="Y286" s="302"/>
      <c r="Z286" s="302" t="s">
        <v>268</v>
      </c>
      <c r="AA286" s="302"/>
      <c r="AB286" s="302"/>
      <c r="AC286" s="302"/>
      <c r="AD286" s="302"/>
      <c r="AE286" s="302"/>
      <c r="AF286" s="302"/>
      <c r="AG286" s="302"/>
      <c r="AH286" s="302"/>
      <c r="AI286" s="302"/>
      <c r="AJ286" s="304" t="s">
        <v>511</v>
      </c>
      <c r="AK286" s="304"/>
      <c r="AL286" s="304"/>
      <c r="AM286" s="306">
        <v>1</v>
      </c>
      <c r="AN286" s="306"/>
      <c r="AO286" s="306"/>
      <c r="AP286" s="306"/>
      <c r="AQ286" s="306">
        <f>AM286+1</f>
        <v>2</v>
      </c>
      <c r="AR286" s="306"/>
      <c r="AS286" s="306"/>
      <c r="AT286" s="306"/>
      <c r="AU286" s="306">
        <f>AQ286+1</f>
        <v>3</v>
      </c>
      <c r="AV286" s="306"/>
      <c r="AW286" s="306"/>
      <c r="AX286" s="306"/>
      <c r="AY286" s="306">
        <f>AU286+1</f>
        <v>4</v>
      </c>
      <c r="AZ286" s="306"/>
      <c r="BA286" s="306"/>
      <c r="BB286" s="306"/>
      <c r="BC286" s="306">
        <f>AY286+1</f>
        <v>5</v>
      </c>
      <c r="BD286" s="306"/>
      <c r="BE286" s="306"/>
      <c r="BF286" s="306"/>
      <c r="BG286" s="306">
        <f>BC286+1</f>
        <v>6</v>
      </c>
      <c r="BH286" s="306"/>
      <c r="BI286" s="306"/>
      <c r="BJ286" s="306"/>
      <c r="BK286" s="306">
        <f>BG286+1</f>
        <v>7</v>
      </c>
      <c r="BL286" s="306"/>
      <c r="BM286" s="306"/>
      <c r="BN286" s="306"/>
      <c r="BO286" s="306">
        <f>BK286+1</f>
        <v>8</v>
      </c>
      <c r="BP286" s="306"/>
      <c r="BQ286" s="306"/>
      <c r="BR286" s="306"/>
      <c r="BS286" s="35"/>
      <c r="BT286" s="35"/>
      <c r="BU286" s="44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</row>
    <row r="287" spans="1:197" s="98" customFormat="1" ht="11.1" customHeight="1" x14ac:dyDescent="0.2">
      <c r="A287" s="139"/>
      <c r="B287" s="37"/>
      <c r="C287" s="93"/>
      <c r="D287" s="93"/>
      <c r="E287" s="100"/>
      <c r="F287" s="102"/>
      <c r="G287" s="308"/>
      <c r="H287" s="308"/>
      <c r="I287" s="308"/>
      <c r="J287" s="303"/>
      <c r="K287" s="303"/>
      <c r="L287" s="303"/>
      <c r="M287" s="303"/>
      <c r="N287" s="303"/>
      <c r="O287" s="303"/>
      <c r="P287" s="303"/>
      <c r="Q287" s="303"/>
      <c r="R287" s="303"/>
      <c r="S287" s="303"/>
      <c r="T287" s="303"/>
      <c r="U287" s="303"/>
      <c r="V287" s="303"/>
      <c r="W287" s="303"/>
      <c r="X287" s="303"/>
      <c r="Y287" s="303"/>
      <c r="Z287" s="303"/>
      <c r="AA287" s="303"/>
      <c r="AB287" s="303"/>
      <c r="AC287" s="303"/>
      <c r="AD287" s="303"/>
      <c r="AE287" s="303"/>
      <c r="AF287" s="303"/>
      <c r="AG287" s="303"/>
      <c r="AH287" s="303"/>
      <c r="AI287" s="303"/>
      <c r="AJ287" s="305"/>
      <c r="AK287" s="305"/>
      <c r="AL287" s="305"/>
      <c r="AM287" s="298" t="s">
        <v>269</v>
      </c>
      <c r="AN287" s="298"/>
      <c r="AO287" s="298" t="s">
        <v>270</v>
      </c>
      <c r="AP287" s="298"/>
      <c r="AQ287" s="298" t="str">
        <f>AM287</f>
        <v xml:space="preserve"> Sp*</v>
      </c>
      <c r="AR287" s="298"/>
      <c r="AS287" s="298" t="str">
        <f>AO287</f>
        <v>Ac*</v>
      </c>
      <c r="AT287" s="298"/>
      <c r="AU287" s="298" t="str">
        <f>AQ287</f>
        <v xml:space="preserve"> Sp*</v>
      </c>
      <c r="AV287" s="298"/>
      <c r="AW287" s="298" t="str">
        <f>AS287</f>
        <v>Ac*</v>
      </c>
      <c r="AX287" s="298"/>
      <c r="AY287" s="298" t="str">
        <f>AU287</f>
        <v xml:space="preserve"> Sp*</v>
      </c>
      <c r="AZ287" s="298"/>
      <c r="BA287" s="298" t="str">
        <f>AW287</f>
        <v>Ac*</v>
      </c>
      <c r="BB287" s="298"/>
      <c r="BC287" s="298" t="str">
        <f>AY287</f>
        <v xml:space="preserve"> Sp*</v>
      </c>
      <c r="BD287" s="298"/>
      <c r="BE287" s="298" t="str">
        <f>BA287</f>
        <v>Ac*</v>
      </c>
      <c r="BF287" s="298"/>
      <c r="BG287" s="298" t="str">
        <f>BC287</f>
        <v xml:space="preserve"> Sp*</v>
      </c>
      <c r="BH287" s="298"/>
      <c r="BI287" s="298" t="str">
        <f>BE287</f>
        <v>Ac*</v>
      </c>
      <c r="BJ287" s="298"/>
      <c r="BK287" s="298" t="str">
        <f>BG287</f>
        <v xml:space="preserve"> Sp*</v>
      </c>
      <c r="BL287" s="298"/>
      <c r="BM287" s="298" t="str">
        <f>BI287</f>
        <v>Ac*</v>
      </c>
      <c r="BN287" s="298"/>
      <c r="BO287" s="298" t="str">
        <f>BK287</f>
        <v xml:space="preserve"> Sp*</v>
      </c>
      <c r="BP287" s="298"/>
      <c r="BQ287" s="298" t="str">
        <f>BM287</f>
        <v>Ac*</v>
      </c>
      <c r="BR287" s="298"/>
      <c r="BS287" s="35"/>
      <c r="BT287" s="35"/>
      <c r="BU287" s="116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</row>
    <row r="288" spans="1:197" s="98" customFormat="1" ht="11.1" customHeight="1" x14ac:dyDescent="0.2">
      <c r="A288" s="139"/>
      <c r="B288" s="37"/>
      <c r="C288" s="93"/>
      <c r="D288" s="93"/>
      <c r="E288" s="100"/>
      <c r="G288" s="308"/>
      <c r="H288" s="308"/>
      <c r="I288" s="308"/>
      <c r="J288" s="303"/>
      <c r="K288" s="303"/>
      <c r="L288" s="303"/>
      <c r="M288" s="303"/>
      <c r="N288" s="303"/>
      <c r="O288" s="303"/>
      <c r="P288" s="303"/>
      <c r="Q288" s="303"/>
      <c r="R288" s="303"/>
      <c r="S288" s="303"/>
      <c r="T288" s="303"/>
      <c r="U288" s="303"/>
      <c r="V288" s="303"/>
      <c r="W288" s="303"/>
      <c r="X288" s="303"/>
      <c r="Y288" s="303"/>
      <c r="Z288" s="300" t="s">
        <v>51</v>
      </c>
      <c r="AA288" s="300"/>
      <c r="AB288" s="300"/>
      <c r="AC288" s="300"/>
      <c r="AD288" s="300"/>
      <c r="AE288" s="300"/>
      <c r="AF288" s="300"/>
      <c r="AG288" s="301" t="s">
        <v>35</v>
      </c>
      <c r="AH288" s="301"/>
      <c r="AI288" s="301"/>
      <c r="AJ288" s="301" t="s">
        <v>35</v>
      </c>
      <c r="AK288" s="301"/>
      <c r="AL288" s="301"/>
      <c r="AM288" s="301" t="s">
        <v>35</v>
      </c>
      <c r="AN288" s="301"/>
      <c r="AO288" s="301" t="s">
        <v>35</v>
      </c>
      <c r="AP288" s="301"/>
      <c r="AQ288" s="297" t="str">
        <f>AM288</f>
        <v xml:space="preserve"> </v>
      </c>
      <c r="AR288" s="298"/>
      <c r="AS288" s="297" t="str">
        <f>AO288</f>
        <v xml:space="preserve"> </v>
      </c>
      <c r="AT288" s="298"/>
      <c r="AU288" s="297" t="str">
        <f>AQ288</f>
        <v xml:space="preserve"> </v>
      </c>
      <c r="AV288" s="298"/>
      <c r="AW288" s="297" t="str">
        <f>AS288</f>
        <v xml:space="preserve"> </v>
      </c>
      <c r="AX288" s="298"/>
      <c r="AY288" s="297" t="str">
        <f>AU288</f>
        <v xml:space="preserve"> </v>
      </c>
      <c r="AZ288" s="298"/>
      <c r="BA288" s="297" t="str">
        <f>AW288</f>
        <v xml:space="preserve"> </v>
      </c>
      <c r="BB288" s="298"/>
      <c r="BC288" s="297" t="str">
        <f>AY288</f>
        <v xml:space="preserve"> </v>
      </c>
      <c r="BD288" s="298"/>
      <c r="BE288" s="297" t="str">
        <f>BA288</f>
        <v xml:space="preserve"> </v>
      </c>
      <c r="BF288" s="298"/>
      <c r="BG288" s="297" t="str">
        <f>BC288</f>
        <v xml:space="preserve"> </v>
      </c>
      <c r="BH288" s="298"/>
      <c r="BI288" s="297" t="str">
        <f>BE288</f>
        <v xml:space="preserve"> </v>
      </c>
      <c r="BJ288" s="298"/>
      <c r="BK288" s="297" t="str">
        <f>BG288</f>
        <v xml:space="preserve"> </v>
      </c>
      <c r="BL288" s="298"/>
      <c r="BM288" s="297" t="str">
        <f>BI288</f>
        <v xml:space="preserve"> </v>
      </c>
      <c r="BN288" s="298"/>
      <c r="BO288" s="297" t="str">
        <f>BK288</f>
        <v xml:space="preserve"> </v>
      </c>
      <c r="BP288" s="298"/>
      <c r="BQ288" s="297" t="str">
        <f>BM288</f>
        <v xml:space="preserve"> </v>
      </c>
      <c r="BR288" s="298"/>
      <c r="BS288" s="103"/>
      <c r="BU288" s="44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</row>
    <row r="289" spans="1:197" s="48" customFormat="1" ht="11.1" customHeight="1" x14ac:dyDescent="0.2">
      <c r="A289" s="97"/>
      <c r="B289" s="140" t="s">
        <v>543</v>
      </c>
      <c r="C289" s="299"/>
      <c r="D289" s="299"/>
      <c r="E289" s="96"/>
      <c r="G289" s="247" t="s">
        <v>508</v>
      </c>
      <c r="H289" s="247"/>
      <c r="I289" s="284" t="s">
        <v>271</v>
      </c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285">
        <f>$AK$116</f>
        <v>3858.68</v>
      </c>
      <c r="AA289" s="285"/>
      <c r="AB289" s="285"/>
      <c r="AC289" s="285"/>
      <c r="AD289" s="285"/>
      <c r="AE289" s="285"/>
      <c r="AF289" s="285"/>
      <c r="AG289" s="251">
        <f>$AR$116</f>
        <v>2.0308999999999999</v>
      </c>
      <c r="AH289" s="251"/>
      <c r="AI289" s="251"/>
      <c r="AJ289" s="312">
        <v>100</v>
      </c>
      <c r="AK289" s="312"/>
      <c r="AL289" s="312"/>
      <c r="AM289" s="311">
        <v>0</v>
      </c>
      <c r="AN289" s="311"/>
      <c r="AO289" s="251">
        <f>IF(AJ289+AM289&gt;0,MIN(AJ289+AM289,100),0)</f>
        <v>100</v>
      </c>
      <c r="AP289" s="251"/>
      <c r="AQ289" s="311"/>
      <c r="AR289" s="311"/>
      <c r="AS289" s="309">
        <f>IF(AS$309&gt;$BU$284,0,IF(AO289=100,100,MIN(AO289+AQ289,100)))</f>
        <v>100</v>
      </c>
      <c r="AT289" s="309"/>
      <c r="AU289" s="311"/>
      <c r="AV289" s="311"/>
      <c r="AW289" s="309">
        <f>IF(AW$309&gt;$BU$284,0,IF(AS289=100,100,MIN(AS289+AU289,100)))</f>
        <v>100</v>
      </c>
      <c r="AX289" s="309"/>
      <c r="AY289" s="311"/>
      <c r="AZ289" s="311"/>
      <c r="BA289" s="309">
        <f>IF(BA$309&gt;$BU$284,0,IF(AW289=100,100,MIN(AW289+AY289,100)))</f>
        <v>100</v>
      </c>
      <c r="BB289" s="309"/>
      <c r="BC289" s="311"/>
      <c r="BD289" s="311"/>
      <c r="BE289" s="309">
        <f>IF(BE$309&gt;$BU$284,0,IF(BA289=100,100,MIN(BA289+BC289,100)))</f>
        <v>100</v>
      </c>
      <c r="BF289" s="309"/>
      <c r="BG289" s="311"/>
      <c r="BH289" s="311"/>
      <c r="BI289" s="309">
        <f>IF(BI$309&gt;$BU$284,0,IF(BE289=100,100,MIN(BE289+BG289,100)))</f>
        <v>100</v>
      </c>
      <c r="BJ289" s="309"/>
      <c r="BK289" s="311"/>
      <c r="BL289" s="311"/>
      <c r="BM289" s="309">
        <f>IF(BM$309&gt;$BU$284,0,IF(BI289=100,100,MIN(BI289+BK289,100)))</f>
        <v>100</v>
      </c>
      <c r="BN289" s="309"/>
      <c r="BO289" s="311"/>
      <c r="BP289" s="311"/>
      <c r="BQ289" s="309">
        <f>IF(BQ$309&gt;$BU$284,0,IF(BM289=100,100,MIN(BM289+BO289,100)))</f>
        <v>100</v>
      </c>
      <c r="BR289" s="309"/>
    </row>
    <row r="290" spans="1:197" s="48" customFormat="1" ht="11.1" customHeight="1" x14ac:dyDescent="0.2">
      <c r="A290" s="96"/>
      <c r="B290" s="140"/>
      <c r="C290" s="299"/>
      <c r="D290" s="299"/>
      <c r="E290" s="96"/>
      <c r="G290" s="247" t="s">
        <v>512</v>
      </c>
      <c r="H290" s="247"/>
      <c r="I290" s="284" t="s">
        <v>272</v>
      </c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285">
        <f>$AK$118</f>
        <v>6452.9816000000001</v>
      </c>
      <c r="AA290" s="285"/>
      <c r="AB290" s="285"/>
      <c r="AC290" s="285"/>
      <c r="AD290" s="285"/>
      <c r="AE290" s="285"/>
      <c r="AF290" s="285"/>
      <c r="AG290" s="251">
        <f>$AR$118</f>
        <v>3.3963000000000001</v>
      </c>
      <c r="AH290" s="251"/>
      <c r="AI290" s="251"/>
      <c r="AJ290" s="312">
        <v>100</v>
      </c>
      <c r="AK290" s="312"/>
      <c r="AL290" s="312"/>
      <c r="AM290" s="311">
        <v>0</v>
      </c>
      <c r="AN290" s="311"/>
      <c r="AO290" s="251">
        <f t="shared" ref="AO290:AO308" si="32">IF(AJ290+AM290&gt;0,MIN(AJ290+AM290,100),0)</f>
        <v>100</v>
      </c>
      <c r="AP290" s="251"/>
      <c r="AQ290" s="311"/>
      <c r="AR290" s="311"/>
      <c r="AS290" s="309">
        <f>IF($AS$309&gt;$BU$284,0,IF(AO290=100,100,MIN(AO290+AQ290,100)))</f>
        <v>100</v>
      </c>
      <c r="AT290" s="309"/>
      <c r="AU290" s="311"/>
      <c r="AV290" s="311"/>
      <c r="AW290" s="309">
        <f>IF($AS$309&gt;$BU$284,0,IF(AS290=100,100,MIN(AS290+AU290,100)))</f>
        <v>100</v>
      </c>
      <c r="AX290" s="309"/>
      <c r="AY290" s="311"/>
      <c r="AZ290" s="311"/>
      <c r="BA290" s="309">
        <f>IF($AS$309&gt;$BU$284,0,IF(AW290=100,100,MIN(AW290+AY290,100)))</f>
        <v>100</v>
      </c>
      <c r="BB290" s="309"/>
      <c r="BC290" s="311"/>
      <c r="BD290" s="311"/>
      <c r="BE290" s="309">
        <f>IF($AS$309&gt;$BU$284,0,IF(BA290=100,100,MIN(BA290+BC290,100)))</f>
        <v>100</v>
      </c>
      <c r="BF290" s="309"/>
      <c r="BG290" s="311"/>
      <c r="BH290" s="311"/>
      <c r="BI290" s="309">
        <f>IF($AS$309&gt;$BU$284,0,IF(BE290=100,100,MIN(BE290+BG290,100)))</f>
        <v>100</v>
      </c>
      <c r="BJ290" s="309"/>
      <c r="BK290" s="311"/>
      <c r="BL290" s="311"/>
      <c r="BM290" s="309">
        <f>IF($AS$309&gt;$BU$284,0,IF(BI290=100,100,MIN(BI290+BK290,100)))</f>
        <v>100</v>
      </c>
      <c r="BN290" s="309"/>
      <c r="BO290" s="311"/>
      <c r="BP290" s="311"/>
      <c r="BQ290" s="309">
        <f>IF($AS$309&gt;$BU$284,0,IF(BM290=100,100,MIN(BM290+BO290,100)))</f>
        <v>100</v>
      </c>
      <c r="BR290" s="309"/>
    </row>
    <row r="291" spans="1:197" s="48" customFormat="1" ht="11.1" customHeight="1" x14ac:dyDescent="0.2">
      <c r="A291" s="96"/>
      <c r="B291" s="140"/>
      <c r="C291" s="299"/>
      <c r="D291" s="299"/>
      <c r="E291" s="96"/>
      <c r="G291" s="247" t="s">
        <v>513</v>
      </c>
      <c r="H291" s="247"/>
      <c r="I291" s="284" t="s">
        <v>273</v>
      </c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285">
        <f>$AK$130</f>
        <v>23764.440000000002</v>
      </c>
      <c r="AA291" s="285"/>
      <c r="AB291" s="285"/>
      <c r="AC291" s="285"/>
      <c r="AD291" s="285"/>
      <c r="AE291" s="285"/>
      <c r="AF291" s="285"/>
      <c r="AG291" s="251">
        <f>$AR$130</f>
        <v>12.5076</v>
      </c>
      <c r="AH291" s="251"/>
      <c r="AI291" s="251"/>
      <c r="AJ291" s="312">
        <v>100</v>
      </c>
      <c r="AK291" s="312"/>
      <c r="AL291" s="312"/>
      <c r="AM291" s="311">
        <v>0</v>
      </c>
      <c r="AN291" s="311"/>
      <c r="AO291" s="251">
        <f t="shared" si="32"/>
        <v>100</v>
      </c>
      <c r="AP291" s="251"/>
      <c r="AQ291" s="311"/>
      <c r="AR291" s="311"/>
      <c r="AS291" s="309">
        <f t="shared" ref="AS291:AS308" si="33">IF($AS$309&gt;$BU$284,0,IF(AO291=100,100,MIN(AO291+AQ291,100)))</f>
        <v>100</v>
      </c>
      <c r="AT291" s="309"/>
      <c r="AU291" s="311"/>
      <c r="AV291" s="311"/>
      <c r="AW291" s="309">
        <f t="shared" ref="AW291:AW308" si="34">IF($AS$309&gt;$BU$284,0,IF(AS291=100,100,MIN(AS291+AU291,100)))</f>
        <v>100</v>
      </c>
      <c r="AX291" s="309"/>
      <c r="AY291" s="311"/>
      <c r="AZ291" s="311"/>
      <c r="BA291" s="309">
        <f t="shared" ref="BA291:BA308" si="35">IF($AS$309&gt;$BU$284,0,IF(AW291=100,100,MIN(AW291+AY291,100)))</f>
        <v>100</v>
      </c>
      <c r="BB291" s="309"/>
      <c r="BC291" s="311"/>
      <c r="BD291" s="311"/>
      <c r="BE291" s="309">
        <f t="shared" ref="BE291:BE308" si="36">IF($AS$309&gt;$BU$284,0,IF(BA291=100,100,MIN(BA291+BC291,100)))</f>
        <v>100</v>
      </c>
      <c r="BF291" s="309"/>
      <c r="BG291" s="311"/>
      <c r="BH291" s="311"/>
      <c r="BI291" s="309">
        <f t="shared" ref="BI291:BI308" si="37">IF($AS$309&gt;$BU$284,0,IF(BE291=100,100,MIN(BE291+BG291,100)))</f>
        <v>100</v>
      </c>
      <c r="BJ291" s="309"/>
      <c r="BK291" s="311"/>
      <c r="BL291" s="311"/>
      <c r="BM291" s="309">
        <f t="shared" ref="BM291:BM308" si="38">IF($AS$309&gt;$BU$284,0,IF(BI291=100,100,MIN(BI291+BK291,100)))</f>
        <v>100</v>
      </c>
      <c r="BN291" s="309"/>
      <c r="BO291" s="311"/>
      <c r="BP291" s="311"/>
      <c r="BQ291" s="309">
        <f t="shared" ref="BQ291:BQ308" si="39">IF($AS$309&gt;$BU$284,0,IF(BM291=100,100,MIN(BM291+BO291,100)))</f>
        <v>100</v>
      </c>
      <c r="BR291" s="309"/>
    </row>
    <row r="292" spans="1:197" s="48" customFormat="1" ht="11.1" customHeight="1" x14ac:dyDescent="0.2">
      <c r="A292" s="96"/>
      <c r="B292" s="140"/>
      <c r="C292" s="299"/>
      <c r="D292" s="299"/>
      <c r="E292" s="96"/>
      <c r="G292" s="247" t="s">
        <v>514</v>
      </c>
      <c r="H292" s="247"/>
      <c r="I292" s="284" t="s">
        <v>274</v>
      </c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285">
        <f>$AK$137</f>
        <v>18486.939999999999</v>
      </c>
      <c r="AA292" s="285"/>
      <c r="AB292" s="285"/>
      <c r="AC292" s="285"/>
      <c r="AD292" s="285"/>
      <c r="AE292" s="285"/>
      <c r="AF292" s="285"/>
      <c r="AG292" s="251">
        <f>$AR$137</f>
        <v>9.73</v>
      </c>
      <c r="AH292" s="251"/>
      <c r="AI292" s="251"/>
      <c r="AJ292" s="312">
        <v>85</v>
      </c>
      <c r="AK292" s="312"/>
      <c r="AL292" s="312"/>
      <c r="AM292" s="311">
        <v>10</v>
      </c>
      <c r="AN292" s="311"/>
      <c r="AO292" s="251">
        <f t="shared" si="32"/>
        <v>95</v>
      </c>
      <c r="AP292" s="251"/>
      <c r="AQ292" s="311">
        <v>5</v>
      </c>
      <c r="AR292" s="311"/>
      <c r="AS292" s="309">
        <f t="shared" si="33"/>
        <v>100</v>
      </c>
      <c r="AT292" s="309"/>
      <c r="AU292" s="311"/>
      <c r="AV292" s="311"/>
      <c r="AW292" s="309">
        <f t="shared" si="34"/>
        <v>100</v>
      </c>
      <c r="AX292" s="309"/>
      <c r="AY292" s="311"/>
      <c r="AZ292" s="311"/>
      <c r="BA292" s="309">
        <f t="shared" si="35"/>
        <v>100</v>
      </c>
      <c r="BB292" s="309"/>
      <c r="BC292" s="311"/>
      <c r="BD292" s="311"/>
      <c r="BE292" s="309">
        <f t="shared" si="36"/>
        <v>100</v>
      </c>
      <c r="BF292" s="309"/>
      <c r="BG292" s="311"/>
      <c r="BH292" s="311"/>
      <c r="BI292" s="309">
        <f t="shared" si="37"/>
        <v>100</v>
      </c>
      <c r="BJ292" s="309"/>
      <c r="BK292" s="311"/>
      <c r="BL292" s="311"/>
      <c r="BM292" s="309">
        <f t="shared" si="38"/>
        <v>100</v>
      </c>
      <c r="BN292" s="309"/>
      <c r="BO292" s="311"/>
      <c r="BP292" s="311"/>
      <c r="BQ292" s="309">
        <f t="shared" si="39"/>
        <v>100</v>
      </c>
      <c r="BR292" s="309"/>
    </row>
    <row r="293" spans="1:197" s="48" customFormat="1" ht="11.1" customHeight="1" x14ac:dyDescent="0.2">
      <c r="A293" s="96"/>
      <c r="B293" s="140"/>
      <c r="C293" s="299"/>
      <c r="D293" s="299"/>
      <c r="E293" s="96"/>
      <c r="G293" s="247" t="s">
        <v>515</v>
      </c>
      <c r="H293" s="247"/>
      <c r="I293" s="284" t="s">
        <v>275</v>
      </c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285">
        <f>$AK$146</f>
        <v>15398.267399999999</v>
      </c>
      <c r="AA293" s="285"/>
      <c r="AB293" s="285"/>
      <c r="AC293" s="285"/>
      <c r="AD293" s="285"/>
      <c r="AE293" s="285"/>
      <c r="AF293" s="285"/>
      <c r="AG293" s="251">
        <f>$AR$146</f>
        <v>8.1044</v>
      </c>
      <c r="AH293" s="251"/>
      <c r="AI293" s="251"/>
      <c r="AJ293" s="312">
        <v>28</v>
      </c>
      <c r="AK293" s="312"/>
      <c r="AL293" s="312"/>
      <c r="AM293" s="311">
        <v>10</v>
      </c>
      <c r="AN293" s="311"/>
      <c r="AO293" s="251">
        <f t="shared" si="32"/>
        <v>38</v>
      </c>
      <c r="AP293" s="251"/>
      <c r="AQ293" s="311">
        <v>15</v>
      </c>
      <c r="AR293" s="311"/>
      <c r="AS293" s="309">
        <f t="shared" si="33"/>
        <v>53</v>
      </c>
      <c r="AT293" s="309"/>
      <c r="AU293" s="311">
        <v>15</v>
      </c>
      <c r="AV293" s="311"/>
      <c r="AW293" s="309">
        <f t="shared" si="34"/>
        <v>68</v>
      </c>
      <c r="AX293" s="309"/>
      <c r="AY293" s="311">
        <v>10</v>
      </c>
      <c r="AZ293" s="311"/>
      <c r="BA293" s="309">
        <f t="shared" si="35"/>
        <v>78</v>
      </c>
      <c r="BB293" s="309"/>
      <c r="BC293" s="311">
        <v>10</v>
      </c>
      <c r="BD293" s="311"/>
      <c r="BE293" s="309">
        <f t="shared" si="36"/>
        <v>88</v>
      </c>
      <c r="BF293" s="309"/>
      <c r="BG293" s="311">
        <v>5</v>
      </c>
      <c r="BH293" s="311"/>
      <c r="BI293" s="309">
        <f t="shared" si="37"/>
        <v>93</v>
      </c>
      <c r="BJ293" s="309"/>
      <c r="BK293" s="311">
        <v>4</v>
      </c>
      <c r="BL293" s="311"/>
      <c r="BM293" s="309">
        <f t="shared" si="38"/>
        <v>97</v>
      </c>
      <c r="BN293" s="309"/>
      <c r="BO293" s="311">
        <v>3</v>
      </c>
      <c r="BP293" s="311"/>
      <c r="BQ293" s="309">
        <f t="shared" si="39"/>
        <v>100</v>
      </c>
      <c r="BR293" s="309"/>
    </row>
    <row r="294" spans="1:197" s="48" customFormat="1" ht="11.1" customHeight="1" x14ac:dyDescent="0.2">
      <c r="A294" s="96"/>
      <c r="B294" s="140"/>
      <c r="C294" s="299"/>
      <c r="D294" s="299"/>
      <c r="E294" s="96"/>
      <c r="G294" s="247" t="s">
        <v>516</v>
      </c>
      <c r="H294" s="247"/>
      <c r="I294" s="284" t="s">
        <v>276</v>
      </c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285">
        <f>$AK$156</f>
        <v>2016</v>
      </c>
      <c r="AA294" s="285"/>
      <c r="AB294" s="285"/>
      <c r="AC294" s="285"/>
      <c r="AD294" s="285"/>
      <c r="AE294" s="285"/>
      <c r="AF294" s="285"/>
      <c r="AG294" s="251">
        <f>$AR$156</f>
        <v>1.0611000000000002</v>
      </c>
      <c r="AH294" s="251"/>
      <c r="AI294" s="251"/>
      <c r="AJ294" s="312"/>
      <c r="AK294" s="312"/>
      <c r="AL294" s="312"/>
      <c r="AM294" s="311"/>
      <c r="AN294" s="311"/>
      <c r="AO294" s="251">
        <f t="shared" si="32"/>
        <v>0</v>
      </c>
      <c r="AP294" s="251"/>
      <c r="AQ294" s="311"/>
      <c r="AR294" s="311"/>
      <c r="AS294" s="309">
        <f t="shared" si="33"/>
        <v>0</v>
      </c>
      <c r="AT294" s="309"/>
      <c r="AU294" s="311"/>
      <c r="AV294" s="311"/>
      <c r="AW294" s="309">
        <f t="shared" si="34"/>
        <v>0</v>
      </c>
      <c r="AX294" s="309"/>
      <c r="AY294" s="311">
        <v>30</v>
      </c>
      <c r="AZ294" s="311"/>
      <c r="BA294" s="309">
        <f t="shared" si="35"/>
        <v>30</v>
      </c>
      <c r="BB294" s="309"/>
      <c r="BC294" s="311">
        <v>30</v>
      </c>
      <c r="BD294" s="311"/>
      <c r="BE294" s="309">
        <f t="shared" si="36"/>
        <v>60</v>
      </c>
      <c r="BF294" s="309"/>
      <c r="BG294" s="311">
        <v>20</v>
      </c>
      <c r="BH294" s="311"/>
      <c r="BI294" s="309">
        <f t="shared" si="37"/>
        <v>80</v>
      </c>
      <c r="BJ294" s="309"/>
      <c r="BK294" s="311">
        <v>10</v>
      </c>
      <c r="BL294" s="311"/>
      <c r="BM294" s="309">
        <f t="shared" si="38"/>
        <v>90</v>
      </c>
      <c r="BN294" s="309"/>
      <c r="BO294" s="311">
        <v>10</v>
      </c>
      <c r="BP294" s="311"/>
      <c r="BQ294" s="309">
        <f t="shared" si="39"/>
        <v>100</v>
      </c>
      <c r="BR294" s="309"/>
    </row>
    <row r="295" spans="1:197" s="48" customFormat="1" ht="11.1" customHeight="1" x14ac:dyDescent="0.2">
      <c r="A295" s="96"/>
      <c r="B295" s="140"/>
      <c r="C295" s="299"/>
      <c r="D295" s="299"/>
      <c r="E295" s="96"/>
      <c r="G295" s="247" t="s">
        <v>517</v>
      </c>
      <c r="H295" s="247"/>
      <c r="I295" s="284" t="s">
        <v>277</v>
      </c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285">
        <f>$AK$165</f>
        <v>22297</v>
      </c>
      <c r="AA295" s="285"/>
      <c r="AB295" s="285"/>
      <c r="AC295" s="285"/>
      <c r="AD295" s="285"/>
      <c r="AE295" s="285"/>
      <c r="AF295" s="285"/>
      <c r="AG295" s="251">
        <f>$AR$165</f>
        <v>11.735300000000001</v>
      </c>
      <c r="AH295" s="251"/>
      <c r="AI295" s="251"/>
      <c r="AJ295" s="312"/>
      <c r="AK295" s="312"/>
      <c r="AL295" s="312"/>
      <c r="AM295" s="311">
        <v>15</v>
      </c>
      <c r="AN295" s="311"/>
      <c r="AO295" s="251">
        <f t="shared" si="32"/>
        <v>15</v>
      </c>
      <c r="AP295" s="251"/>
      <c r="AQ295" s="311">
        <v>15</v>
      </c>
      <c r="AR295" s="311"/>
      <c r="AS295" s="309">
        <f t="shared" si="33"/>
        <v>30</v>
      </c>
      <c r="AT295" s="309"/>
      <c r="AU295" s="311">
        <v>15</v>
      </c>
      <c r="AV295" s="311"/>
      <c r="AW295" s="309">
        <f t="shared" si="34"/>
        <v>45</v>
      </c>
      <c r="AX295" s="309"/>
      <c r="AY295" s="311">
        <v>15</v>
      </c>
      <c r="AZ295" s="311"/>
      <c r="BA295" s="309">
        <f t="shared" si="35"/>
        <v>60</v>
      </c>
      <c r="BB295" s="309"/>
      <c r="BC295" s="311">
        <v>10</v>
      </c>
      <c r="BD295" s="311"/>
      <c r="BE295" s="309">
        <f t="shared" si="36"/>
        <v>70</v>
      </c>
      <c r="BF295" s="309"/>
      <c r="BG295" s="311">
        <v>10</v>
      </c>
      <c r="BH295" s="311"/>
      <c r="BI295" s="309">
        <f t="shared" si="37"/>
        <v>80</v>
      </c>
      <c r="BJ295" s="309"/>
      <c r="BK295" s="311">
        <v>10</v>
      </c>
      <c r="BL295" s="311"/>
      <c r="BM295" s="309">
        <f t="shared" si="38"/>
        <v>90</v>
      </c>
      <c r="BN295" s="309"/>
      <c r="BO295" s="311">
        <v>10</v>
      </c>
      <c r="BP295" s="311"/>
      <c r="BQ295" s="309">
        <f t="shared" si="39"/>
        <v>100</v>
      </c>
      <c r="BR295" s="309"/>
    </row>
    <row r="296" spans="1:197" s="48" customFormat="1" ht="11.1" customHeight="1" x14ac:dyDescent="0.2">
      <c r="A296" s="96"/>
      <c r="B296" s="140"/>
      <c r="C296" s="299"/>
      <c r="D296" s="299"/>
      <c r="E296" s="96"/>
      <c r="G296" s="247" t="s">
        <v>518</v>
      </c>
      <c r="H296" s="247"/>
      <c r="I296" s="284" t="s">
        <v>278</v>
      </c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285">
        <f>$AK$172</f>
        <v>2393.3000000000002</v>
      </c>
      <c r="AA296" s="285"/>
      <c r="AB296" s="285"/>
      <c r="AC296" s="285"/>
      <c r="AD296" s="285"/>
      <c r="AE296" s="285"/>
      <c r="AF296" s="285"/>
      <c r="AG296" s="251">
        <f>$AR$172</f>
        <v>1.2596000000000001</v>
      </c>
      <c r="AH296" s="251"/>
      <c r="AI296" s="251"/>
      <c r="AJ296" s="312"/>
      <c r="AK296" s="312"/>
      <c r="AL296" s="312"/>
      <c r="AM296" s="311">
        <v>25</v>
      </c>
      <c r="AN296" s="311"/>
      <c r="AO296" s="251">
        <f t="shared" si="32"/>
        <v>25</v>
      </c>
      <c r="AP296" s="251"/>
      <c r="AQ296" s="311">
        <v>20</v>
      </c>
      <c r="AR296" s="311"/>
      <c r="AS296" s="309">
        <f t="shared" si="33"/>
        <v>45</v>
      </c>
      <c r="AT296" s="309"/>
      <c r="AU296" s="311">
        <v>20</v>
      </c>
      <c r="AV296" s="311"/>
      <c r="AW296" s="309">
        <f t="shared" si="34"/>
        <v>65</v>
      </c>
      <c r="AX296" s="309"/>
      <c r="AY296" s="311">
        <v>20</v>
      </c>
      <c r="AZ296" s="311"/>
      <c r="BA296" s="309">
        <f t="shared" si="35"/>
        <v>85</v>
      </c>
      <c r="BB296" s="309"/>
      <c r="BC296" s="311">
        <v>15</v>
      </c>
      <c r="BD296" s="311"/>
      <c r="BE296" s="309">
        <f t="shared" si="36"/>
        <v>100</v>
      </c>
      <c r="BF296" s="309"/>
      <c r="BG296" s="311"/>
      <c r="BH296" s="311"/>
      <c r="BI296" s="309">
        <f t="shared" si="37"/>
        <v>100</v>
      </c>
      <c r="BJ296" s="309"/>
      <c r="BK296" s="311"/>
      <c r="BL296" s="311"/>
      <c r="BM296" s="309">
        <f t="shared" si="38"/>
        <v>100</v>
      </c>
      <c r="BN296" s="309"/>
      <c r="BO296" s="311"/>
      <c r="BP296" s="311"/>
      <c r="BQ296" s="309">
        <f t="shared" si="39"/>
        <v>100</v>
      </c>
      <c r="BR296" s="309"/>
    </row>
    <row r="297" spans="1:197" s="48" customFormat="1" ht="11.1" customHeight="1" x14ac:dyDescent="0.2">
      <c r="A297" s="96"/>
      <c r="B297" s="140"/>
      <c r="C297" s="299"/>
      <c r="D297" s="299"/>
      <c r="E297" s="96"/>
      <c r="G297" s="247" t="s">
        <v>519</v>
      </c>
      <c r="H297" s="247"/>
      <c r="I297" s="284" t="s">
        <v>279</v>
      </c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285">
        <f>$AK$179</f>
        <v>17411.36</v>
      </c>
      <c r="AA297" s="285"/>
      <c r="AB297" s="285"/>
      <c r="AC297" s="285"/>
      <c r="AD297" s="285"/>
      <c r="AE297" s="285"/>
      <c r="AF297" s="285"/>
      <c r="AG297" s="251">
        <f>$AR$179</f>
        <v>9.1638999999999999</v>
      </c>
      <c r="AH297" s="251"/>
      <c r="AI297" s="251"/>
      <c r="AJ297" s="312">
        <v>35</v>
      </c>
      <c r="AK297" s="312"/>
      <c r="AL297" s="312"/>
      <c r="AM297" s="261">
        <v>10</v>
      </c>
      <c r="AN297" s="262"/>
      <c r="AO297" s="251">
        <f t="shared" si="32"/>
        <v>45</v>
      </c>
      <c r="AP297" s="251"/>
      <c r="AQ297" s="311">
        <v>10</v>
      </c>
      <c r="AR297" s="311"/>
      <c r="AS297" s="309">
        <f t="shared" si="33"/>
        <v>55</v>
      </c>
      <c r="AT297" s="309"/>
      <c r="AU297" s="311">
        <v>10</v>
      </c>
      <c r="AV297" s="311"/>
      <c r="AW297" s="309">
        <f t="shared" si="34"/>
        <v>65</v>
      </c>
      <c r="AX297" s="309"/>
      <c r="AY297" s="311">
        <v>10</v>
      </c>
      <c r="AZ297" s="311"/>
      <c r="BA297" s="309">
        <f t="shared" si="35"/>
        <v>75</v>
      </c>
      <c r="BB297" s="309"/>
      <c r="BC297" s="311">
        <v>10</v>
      </c>
      <c r="BD297" s="311"/>
      <c r="BE297" s="309">
        <f t="shared" si="36"/>
        <v>85</v>
      </c>
      <c r="BF297" s="309"/>
      <c r="BG297" s="311">
        <v>5</v>
      </c>
      <c r="BH297" s="311"/>
      <c r="BI297" s="309">
        <f t="shared" si="37"/>
        <v>90</v>
      </c>
      <c r="BJ297" s="309"/>
      <c r="BK297" s="311">
        <v>5</v>
      </c>
      <c r="BL297" s="311"/>
      <c r="BM297" s="309">
        <f t="shared" si="38"/>
        <v>95</v>
      </c>
      <c r="BN297" s="309"/>
      <c r="BO297" s="311">
        <v>5</v>
      </c>
      <c r="BP297" s="311"/>
      <c r="BQ297" s="309">
        <f t="shared" si="39"/>
        <v>100</v>
      </c>
      <c r="BR297" s="309"/>
    </row>
    <row r="298" spans="1:197" s="48" customFormat="1" ht="11.1" customHeight="1" x14ac:dyDescent="0.2">
      <c r="A298" s="96"/>
      <c r="B298" s="140"/>
      <c r="C298" s="299"/>
      <c r="D298" s="299"/>
      <c r="E298" s="96"/>
      <c r="G298" s="247" t="s">
        <v>520</v>
      </c>
      <c r="H298" s="247"/>
      <c r="I298" s="284" t="s">
        <v>280</v>
      </c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285">
        <f>$AK$190</f>
        <v>3438.9</v>
      </c>
      <c r="AA298" s="285"/>
      <c r="AB298" s="285"/>
      <c r="AC298" s="285"/>
      <c r="AD298" s="285"/>
      <c r="AE298" s="285"/>
      <c r="AF298" s="285"/>
      <c r="AG298" s="251">
        <f>$AR$190</f>
        <v>1.8099000000000001</v>
      </c>
      <c r="AH298" s="251"/>
      <c r="AI298" s="251"/>
      <c r="AJ298" s="312"/>
      <c r="AK298" s="312"/>
      <c r="AL298" s="312"/>
      <c r="AM298" s="261"/>
      <c r="AN298" s="262"/>
      <c r="AO298" s="251">
        <f t="shared" si="32"/>
        <v>0</v>
      </c>
      <c r="AP298" s="251"/>
      <c r="AQ298" s="311"/>
      <c r="AR298" s="311"/>
      <c r="AS298" s="309">
        <f t="shared" si="33"/>
        <v>0</v>
      </c>
      <c r="AT298" s="309"/>
      <c r="AU298" s="311">
        <v>30</v>
      </c>
      <c r="AV298" s="311"/>
      <c r="AW298" s="309">
        <f t="shared" si="34"/>
        <v>30</v>
      </c>
      <c r="AX298" s="309"/>
      <c r="AY298" s="311">
        <v>15</v>
      </c>
      <c r="AZ298" s="311"/>
      <c r="BA298" s="309">
        <f t="shared" si="35"/>
        <v>45</v>
      </c>
      <c r="BB298" s="309"/>
      <c r="BC298" s="311">
        <v>15</v>
      </c>
      <c r="BD298" s="311"/>
      <c r="BE298" s="309">
        <f t="shared" si="36"/>
        <v>60</v>
      </c>
      <c r="BF298" s="309"/>
      <c r="BG298" s="311">
        <v>15</v>
      </c>
      <c r="BH298" s="311"/>
      <c r="BI298" s="309">
        <f t="shared" si="37"/>
        <v>75</v>
      </c>
      <c r="BJ298" s="309"/>
      <c r="BK298" s="311">
        <v>10</v>
      </c>
      <c r="BL298" s="311"/>
      <c r="BM298" s="309">
        <f t="shared" si="38"/>
        <v>85</v>
      </c>
      <c r="BN298" s="309"/>
      <c r="BO298" s="311">
        <v>15</v>
      </c>
      <c r="BP298" s="311"/>
      <c r="BQ298" s="309">
        <f t="shared" si="39"/>
        <v>100</v>
      </c>
      <c r="BR298" s="309"/>
    </row>
    <row r="299" spans="1:197" s="48" customFormat="1" ht="11.1" customHeight="1" x14ac:dyDescent="0.2">
      <c r="A299" s="96"/>
      <c r="B299" s="140"/>
      <c r="C299" s="299"/>
      <c r="D299" s="299"/>
      <c r="E299" s="96"/>
      <c r="G299" s="247" t="s">
        <v>521</v>
      </c>
      <c r="H299" s="247"/>
      <c r="I299" s="284" t="s">
        <v>281</v>
      </c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285">
        <f>$AK$197</f>
        <v>8466</v>
      </c>
      <c r="AA299" s="285"/>
      <c r="AB299" s="285"/>
      <c r="AC299" s="285"/>
      <c r="AD299" s="285"/>
      <c r="AE299" s="285"/>
      <c r="AF299" s="285"/>
      <c r="AG299" s="251">
        <f>$AR$197</f>
        <v>4.4558</v>
      </c>
      <c r="AH299" s="251"/>
      <c r="AI299" s="251"/>
      <c r="AJ299" s="312"/>
      <c r="AK299" s="312"/>
      <c r="AL299" s="312"/>
      <c r="AM299" s="261">
        <v>15</v>
      </c>
      <c r="AN299" s="262"/>
      <c r="AO299" s="251">
        <f t="shared" si="32"/>
        <v>15</v>
      </c>
      <c r="AP299" s="251"/>
      <c r="AQ299" s="311">
        <v>15</v>
      </c>
      <c r="AR299" s="311"/>
      <c r="AS299" s="309">
        <f t="shared" si="33"/>
        <v>30</v>
      </c>
      <c r="AT299" s="309"/>
      <c r="AU299" s="311">
        <v>15</v>
      </c>
      <c r="AV299" s="311"/>
      <c r="AW299" s="309">
        <f t="shared" si="34"/>
        <v>45</v>
      </c>
      <c r="AX299" s="309"/>
      <c r="AY299" s="311">
        <v>15</v>
      </c>
      <c r="AZ299" s="311"/>
      <c r="BA299" s="309">
        <f t="shared" si="35"/>
        <v>60</v>
      </c>
      <c r="BB299" s="309"/>
      <c r="BC299" s="311">
        <v>15</v>
      </c>
      <c r="BD299" s="311"/>
      <c r="BE299" s="309">
        <f t="shared" si="36"/>
        <v>75</v>
      </c>
      <c r="BF299" s="309"/>
      <c r="BG299" s="311">
        <v>15</v>
      </c>
      <c r="BH299" s="311"/>
      <c r="BI299" s="309">
        <f>IF($AS$309&gt;$BU$284,0,IF(BE299=100,100,MIN(BE299+BG299,100)))</f>
        <v>90</v>
      </c>
      <c r="BJ299" s="309"/>
      <c r="BK299" s="311">
        <v>5</v>
      </c>
      <c r="BL299" s="311"/>
      <c r="BM299" s="309">
        <f t="shared" si="38"/>
        <v>95</v>
      </c>
      <c r="BN299" s="309"/>
      <c r="BO299" s="311">
        <v>5</v>
      </c>
      <c r="BP299" s="311"/>
      <c r="BQ299" s="309">
        <f t="shared" si="39"/>
        <v>100</v>
      </c>
      <c r="BR299" s="309"/>
    </row>
    <row r="300" spans="1:197" s="48" customFormat="1" ht="11.1" customHeight="1" x14ac:dyDescent="0.2">
      <c r="A300" s="96"/>
      <c r="B300" s="140"/>
      <c r="C300" s="299"/>
      <c r="D300" s="299"/>
      <c r="E300" s="96"/>
      <c r="G300" s="247" t="s">
        <v>522</v>
      </c>
      <c r="H300" s="247"/>
      <c r="I300" s="284" t="s">
        <v>282</v>
      </c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285">
        <f>$AK$207</f>
        <v>12152</v>
      </c>
      <c r="AA300" s="285"/>
      <c r="AB300" s="285"/>
      <c r="AC300" s="285"/>
      <c r="AD300" s="285"/>
      <c r="AE300" s="285"/>
      <c r="AF300" s="285"/>
      <c r="AG300" s="251">
        <f>$AR$207</f>
        <v>6.3958000000000004</v>
      </c>
      <c r="AH300" s="251"/>
      <c r="AI300" s="251"/>
      <c r="AJ300" s="312">
        <v>25</v>
      </c>
      <c r="AK300" s="312"/>
      <c r="AL300" s="312"/>
      <c r="AM300" s="261"/>
      <c r="AN300" s="262"/>
      <c r="AO300" s="251">
        <f t="shared" si="32"/>
        <v>25</v>
      </c>
      <c r="AP300" s="251"/>
      <c r="AQ300" s="311"/>
      <c r="AR300" s="311"/>
      <c r="AS300" s="309">
        <f t="shared" si="33"/>
        <v>25</v>
      </c>
      <c r="AT300" s="309"/>
      <c r="AU300" s="311"/>
      <c r="AV300" s="311"/>
      <c r="AW300" s="309">
        <f t="shared" si="34"/>
        <v>25</v>
      </c>
      <c r="AX300" s="309"/>
      <c r="AY300" s="311"/>
      <c r="AZ300" s="311"/>
      <c r="BA300" s="309">
        <f t="shared" si="35"/>
        <v>25</v>
      </c>
      <c r="BB300" s="309"/>
      <c r="BC300" s="311">
        <v>15</v>
      </c>
      <c r="BD300" s="311"/>
      <c r="BE300" s="309">
        <f t="shared" si="36"/>
        <v>40</v>
      </c>
      <c r="BF300" s="309"/>
      <c r="BG300" s="311">
        <v>25</v>
      </c>
      <c r="BH300" s="311"/>
      <c r="BI300" s="309">
        <f t="shared" si="37"/>
        <v>65</v>
      </c>
      <c r="BJ300" s="309"/>
      <c r="BK300" s="311">
        <v>25</v>
      </c>
      <c r="BL300" s="311"/>
      <c r="BM300" s="309">
        <f t="shared" si="38"/>
        <v>90</v>
      </c>
      <c r="BN300" s="309"/>
      <c r="BO300" s="311">
        <v>10</v>
      </c>
      <c r="BP300" s="311"/>
      <c r="BQ300" s="309">
        <f t="shared" si="39"/>
        <v>100</v>
      </c>
      <c r="BR300" s="309"/>
    </row>
    <row r="301" spans="1:197" s="48" customFormat="1" ht="11.1" customHeight="1" x14ac:dyDescent="0.2">
      <c r="A301" s="96"/>
      <c r="B301" s="140"/>
      <c r="C301" s="299"/>
      <c r="D301" s="299"/>
      <c r="E301" s="96"/>
      <c r="G301" s="247" t="s">
        <v>523</v>
      </c>
      <c r="H301" s="247"/>
      <c r="I301" s="284" t="s">
        <v>283</v>
      </c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285">
        <f>$AK$217</f>
        <v>19587.559999999998</v>
      </c>
      <c r="AA301" s="285"/>
      <c r="AB301" s="285"/>
      <c r="AC301" s="285"/>
      <c r="AD301" s="285"/>
      <c r="AE301" s="285"/>
      <c r="AF301" s="285"/>
      <c r="AG301" s="251">
        <f>$AR$217</f>
        <v>10.309200000000001</v>
      </c>
      <c r="AH301" s="295"/>
      <c r="AI301" s="295"/>
      <c r="AJ301" s="312"/>
      <c r="AK301" s="312"/>
      <c r="AL301" s="312"/>
      <c r="AM301" s="311"/>
      <c r="AN301" s="311"/>
      <c r="AO301" s="251">
        <f t="shared" si="32"/>
        <v>0</v>
      </c>
      <c r="AP301" s="251"/>
      <c r="AQ301" s="311"/>
      <c r="AR301" s="311"/>
      <c r="AS301" s="309">
        <f t="shared" si="33"/>
        <v>0</v>
      </c>
      <c r="AT301" s="309"/>
      <c r="AU301" s="311"/>
      <c r="AV301" s="311"/>
      <c r="AW301" s="309">
        <f t="shared" si="34"/>
        <v>0</v>
      </c>
      <c r="AX301" s="309"/>
      <c r="AY301" s="311">
        <v>25</v>
      </c>
      <c r="AZ301" s="311"/>
      <c r="BA301" s="309">
        <f t="shared" si="35"/>
        <v>25</v>
      </c>
      <c r="BB301" s="309"/>
      <c r="BC301" s="311">
        <v>35</v>
      </c>
      <c r="BD301" s="311"/>
      <c r="BE301" s="309">
        <f t="shared" si="36"/>
        <v>60</v>
      </c>
      <c r="BF301" s="309"/>
      <c r="BG301" s="311">
        <v>15</v>
      </c>
      <c r="BH301" s="311"/>
      <c r="BI301" s="309">
        <f t="shared" si="37"/>
        <v>75</v>
      </c>
      <c r="BJ301" s="309"/>
      <c r="BK301" s="311">
        <v>15</v>
      </c>
      <c r="BL301" s="311"/>
      <c r="BM301" s="309">
        <f t="shared" si="38"/>
        <v>90</v>
      </c>
      <c r="BN301" s="309"/>
      <c r="BO301" s="311">
        <v>10</v>
      </c>
      <c r="BP301" s="311"/>
      <c r="BQ301" s="309">
        <f t="shared" si="39"/>
        <v>100</v>
      </c>
      <c r="BR301" s="309"/>
    </row>
    <row r="302" spans="1:197" s="48" customFormat="1" ht="11.1" customHeight="1" x14ac:dyDescent="0.2">
      <c r="A302" s="96"/>
      <c r="B302" s="140"/>
      <c r="C302" s="299"/>
      <c r="D302" s="299"/>
      <c r="E302" s="96"/>
      <c r="G302" s="247" t="s">
        <v>524</v>
      </c>
      <c r="H302" s="247"/>
      <c r="I302" s="284" t="s">
        <v>284</v>
      </c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285">
        <f>$AK$228</f>
        <v>2257.5709999999999</v>
      </c>
      <c r="AA302" s="285"/>
      <c r="AB302" s="285"/>
      <c r="AC302" s="285"/>
      <c r="AD302" s="285"/>
      <c r="AE302" s="285"/>
      <c r="AF302" s="285"/>
      <c r="AG302" s="251">
        <f>$AR$228</f>
        <v>1.1881999999999999</v>
      </c>
      <c r="AH302" s="251"/>
      <c r="AI302" s="251"/>
      <c r="AJ302" s="312"/>
      <c r="AK302" s="312"/>
      <c r="AL302" s="312"/>
      <c r="AM302" s="311"/>
      <c r="AN302" s="311"/>
      <c r="AO302" s="251">
        <f t="shared" si="32"/>
        <v>0</v>
      </c>
      <c r="AP302" s="251"/>
      <c r="AQ302" s="311"/>
      <c r="AR302" s="311"/>
      <c r="AS302" s="309">
        <f t="shared" si="33"/>
        <v>0</v>
      </c>
      <c r="AT302" s="309"/>
      <c r="AU302" s="311"/>
      <c r="AV302" s="311"/>
      <c r="AW302" s="309">
        <f t="shared" si="34"/>
        <v>0</v>
      </c>
      <c r="AX302" s="309"/>
      <c r="AY302" s="311"/>
      <c r="AZ302" s="311"/>
      <c r="BA302" s="309">
        <f t="shared" si="35"/>
        <v>0</v>
      </c>
      <c r="BB302" s="309"/>
      <c r="BC302" s="311"/>
      <c r="BD302" s="311"/>
      <c r="BE302" s="309">
        <f t="shared" si="36"/>
        <v>0</v>
      </c>
      <c r="BF302" s="309"/>
      <c r="BG302" s="311">
        <v>50</v>
      </c>
      <c r="BH302" s="311"/>
      <c r="BI302" s="309">
        <f t="shared" si="37"/>
        <v>50</v>
      </c>
      <c r="BJ302" s="309"/>
      <c r="BK302" s="311">
        <v>25</v>
      </c>
      <c r="BL302" s="311"/>
      <c r="BM302" s="309">
        <f t="shared" si="38"/>
        <v>75</v>
      </c>
      <c r="BN302" s="309"/>
      <c r="BO302" s="311">
        <v>25</v>
      </c>
      <c r="BP302" s="311"/>
      <c r="BQ302" s="309">
        <f t="shared" si="39"/>
        <v>100</v>
      </c>
      <c r="BR302" s="309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  <c r="EI302" s="52"/>
      <c r="EJ302" s="52"/>
      <c r="EK302" s="52"/>
      <c r="EL302" s="52"/>
      <c r="EM302" s="52"/>
      <c r="EN302" s="52"/>
      <c r="EO302" s="52"/>
      <c r="EP302" s="52"/>
      <c r="EQ302" s="52"/>
      <c r="ER302" s="52"/>
      <c r="ES302" s="52"/>
      <c r="ET302" s="52"/>
      <c r="EU302" s="52"/>
      <c r="EV302" s="52"/>
      <c r="EW302" s="52"/>
      <c r="EX302" s="52"/>
      <c r="EY302" s="52"/>
      <c r="EZ302" s="52"/>
      <c r="FA302" s="52"/>
      <c r="FB302" s="52"/>
      <c r="FC302" s="52"/>
      <c r="FD302" s="52"/>
      <c r="FE302" s="52"/>
      <c r="FF302" s="52"/>
      <c r="FG302" s="52"/>
      <c r="FH302" s="52"/>
      <c r="FI302" s="52"/>
      <c r="FJ302" s="52"/>
      <c r="FK302" s="52"/>
      <c r="FL302" s="52"/>
      <c r="FM302" s="52"/>
      <c r="FN302" s="52"/>
      <c r="FO302" s="52"/>
      <c r="FP302" s="52"/>
      <c r="FQ302" s="52"/>
      <c r="FR302" s="52"/>
      <c r="FS302" s="52"/>
      <c r="FT302" s="52"/>
      <c r="FU302" s="52"/>
      <c r="FV302" s="52"/>
      <c r="FW302" s="52"/>
      <c r="FX302" s="52"/>
      <c r="FY302" s="52"/>
      <c r="FZ302" s="52"/>
      <c r="GA302" s="52"/>
      <c r="GB302" s="52"/>
      <c r="GC302" s="52"/>
      <c r="GD302" s="52"/>
      <c r="GE302" s="52"/>
      <c r="GF302" s="52"/>
      <c r="GG302" s="52"/>
      <c r="GH302" s="52"/>
      <c r="GI302" s="52"/>
      <c r="GJ302" s="52"/>
      <c r="GK302" s="52"/>
      <c r="GL302" s="52"/>
      <c r="GM302" s="52"/>
      <c r="GN302" s="52"/>
      <c r="GO302" s="52"/>
    </row>
    <row r="303" spans="1:197" s="48" customFormat="1" ht="11.1" customHeight="1" x14ac:dyDescent="0.2">
      <c r="A303" s="96"/>
      <c r="B303" s="140"/>
      <c r="C303" s="299"/>
      <c r="D303" s="299"/>
      <c r="E303" s="96"/>
      <c r="G303" s="247" t="s">
        <v>525</v>
      </c>
      <c r="H303" s="247"/>
      <c r="I303" s="284" t="s">
        <v>285</v>
      </c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285">
        <f>$AK$234</f>
        <v>8151</v>
      </c>
      <c r="AA303" s="285"/>
      <c r="AB303" s="285"/>
      <c r="AC303" s="285"/>
      <c r="AD303" s="285"/>
      <c r="AE303" s="285"/>
      <c r="AF303" s="285"/>
      <c r="AG303" s="251">
        <f>$AR$234</f>
        <v>4.29</v>
      </c>
      <c r="AH303" s="251"/>
      <c r="AI303" s="251"/>
      <c r="AJ303" s="312">
        <v>40</v>
      </c>
      <c r="AK303" s="312"/>
      <c r="AL303" s="312"/>
      <c r="AM303" s="261"/>
      <c r="AN303" s="262"/>
      <c r="AO303" s="251">
        <f t="shared" si="32"/>
        <v>40</v>
      </c>
      <c r="AP303" s="251"/>
      <c r="AQ303" s="311"/>
      <c r="AR303" s="311"/>
      <c r="AS303" s="309">
        <f t="shared" si="33"/>
        <v>40</v>
      </c>
      <c r="AT303" s="309"/>
      <c r="AU303" s="311">
        <v>10</v>
      </c>
      <c r="AV303" s="311"/>
      <c r="AW303" s="309">
        <f t="shared" si="34"/>
        <v>50</v>
      </c>
      <c r="AX303" s="309"/>
      <c r="AY303" s="311">
        <v>15</v>
      </c>
      <c r="AZ303" s="311"/>
      <c r="BA303" s="309">
        <f t="shared" si="35"/>
        <v>65</v>
      </c>
      <c r="BB303" s="309"/>
      <c r="BC303" s="311">
        <v>10</v>
      </c>
      <c r="BD303" s="311"/>
      <c r="BE303" s="309">
        <f t="shared" si="36"/>
        <v>75</v>
      </c>
      <c r="BF303" s="309"/>
      <c r="BG303" s="311">
        <v>10</v>
      </c>
      <c r="BH303" s="311"/>
      <c r="BI303" s="309">
        <f t="shared" si="37"/>
        <v>85</v>
      </c>
      <c r="BJ303" s="309"/>
      <c r="BK303" s="311">
        <v>10</v>
      </c>
      <c r="BL303" s="311"/>
      <c r="BM303" s="309">
        <f t="shared" si="38"/>
        <v>95</v>
      </c>
      <c r="BN303" s="309"/>
      <c r="BO303" s="311">
        <v>5</v>
      </c>
      <c r="BP303" s="311"/>
      <c r="BQ303" s="309">
        <f t="shared" si="39"/>
        <v>100</v>
      </c>
      <c r="BR303" s="309"/>
      <c r="CF303" s="165"/>
      <c r="CG303" s="165"/>
      <c r="CH303" s="165"/>
      <c r="CI303" s="165"/>
      <c r="CJ303" s="165"/>
      <c r="CK303" s="165"/>
      <c r="CL303" s="165"/>
      <c r="CM303" s="165"/>
      <c r="CN303" s="165"/>
      <c r="CO303" s="165"/>
      <c r="CP303" s="165"/>
      <c r="CQ303" s="165"/>
      <c r="CR303" s="165"/>
      <c r="CS303" s="165"/>
      <c r="CT303" s="165"/>
      <c r="CU303" s="165"/>
      <c r="CV303" s="165"/>
      <c r="CW303" s="165"/>
      <c r="CX303" s="165"/>
      <c r="CY303" s="165"/>
      <c r="CZ303" s="165"/>
      <c r="DA303" s="165"/>
      <c r="DB303" s="165"/>
      <c r="DC303" s="165"/>
      <c r="DD303" s="165"/>
      <c r="DE303" s="165"/>
      <c r="DF303" s="165"/>
    </row>
    <row r="304" spans="1:197" s="48" customFormat="1" ht="11.1" customHeight="1" x14ac:dyDescent="0.2">
      <c r="A304" s="96"/>
      <c r="B304" s="140"/>
      <c r="C304" s="299"/>
      <c r="D304" s="299"/>
      <c r="E304" s="96"/>
      <c r="G304" s="247" t="s">
        <v>526</v>
      </c>
      <c r="H304" s="247"/>
      <c r="I304" s="284" t="s">
        <v>286</v>
      </c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285">
        <f>$AK$245</f>
        <v>7486</v>
      </c>
      <c r="AA304" s="285"/>
      <c r="AB304" s="285"/>
      <c r="AC304" s="285"/>
      <c r="AD304" s="285"/>
      <c r="AE304" s="285"/>
      <c r="AF304" s="285"/>
      <c r="AG304" s="251">
        <f>$AR$245</f>
        <v>3.94</v>
      </c>
      <c r="AH304" s="251"/>
      <c r="AI304" s="251"/>
      <c r="AJ304" s="312">
        <v>38</v>
      </c>
      <c r="AK304" s="312"/>
      <c r="AL304" s="312"/>
      <c r="AM304" s="261">
        <v>20</v>
      </c>
      <c r="AN304" s="262"/>
      <c r="AO304" s="251">
        <f t="shared" si="32"/>
        <v>58</v>
      </c>
      <c r="AP304" s="251"/>
      <c r="AQ304" s="311">
        <v>20</v>
      </c>
      <c r="AR304" s="311"/>
      <c r="AS304" s="309">
        <f t="shared" si="33"/>
        <v>78</v>
      </c>
      <c r="AT304" s="309"/>
      <c r="AU304" s="311">
        <v>15</v>
      </c>
      <c r="AV304" s="311"/>
      <c r="AW304" s="309">
        <f t="shared" si="34"/>
        <v>93</v>
      </c>
      <c r="AX304" s="309"/>
      <c r="AY304" s="311">
        <v>7</v>
      </c>
      <c r="AZ304" s="311"/>
      <c r="BA304" s="309">
        <f t="shared" si="35"/>
        <v>100</v>
      </c>
      <c r="BB304" s="309"/>
      <c r="BC304" s="311"/>
      <c r="BD304" s="311"/>
      <c r="BE304" s="309">
        <f t="shared" si="36"/>
        <v>100</v>
      </c>
      <c r="BF304" s="309"/>
      <c r="BG304" s="311"/>
      <c r="BH304" s="311"/>
      <c r="BI304" s="309">
        <f t="shared" si="37"/>
        <v>100</v>
      </c>
      <c r="BJ304" s="309"/>
      <c r="BK304" s="311"/>
      <c r="BL304" s="311"/>
      <c r="BM304" s="309">
        <f t="shared" si="38"/>
        <v>100</v>
      </c>
      <c r="BN304" s="309"/>
      <c r="BO304" s="311"/>
      <c r="BP304" s="311"/>
      <c r="BQ304" s="309">
        <f t="shared" si="39"/>
        <v>100</v>
      </c>
      <c r="BR304" s="309"/>
      <c r="CF304" s="165"/>
      <c r="CG304" s="165"/>
      <c r="CH304" s="165"/>
      <c r="CI304" s="165"/>
      <c r="CJ304" s="165"/>
      <c r="CK304" s="165"/>
      <c r="CL304" s="165"/>
      <c r="CM304" s="165"/>
      <c r="CN304" s="165"/>
      <c r="CO304" s="165"/>
      <c r="CP304" s="165"/>
      <c r="CQ304" s="165"/>
      <c r="CR304" s="165"/>
      <c r="CS304" s="165"/>
      <c r="CT304" s="165"/>
      <c r="CU304" s="165"/>
      <c r="CV304" s="165"/>
      <c r="CW304" s="165"/>
      <c r="CX304" s="165"/>
      <c r="CY304" s="165"/>
      <c r="CZ304" s="165"/>
      <c r="DA304" s="165"/>
      <c r="DB304" s="165"/>
      <c r="DC304" s="165"/>
      <c r="DD304" s="165"/>
      <c r="DE304" s="165"/>
      <c r="DF304" s="165"/>
    </row>
    <row r="305" spans="1:197" s="48" customFormat="1" ht="11.1" customHeight="1" x14ac:dyDescent="0.2">
      <c r="A305" s="96"/>
      <c r="B305" s="140"/>
      <c r="C305" s="299"/>
      <c r="D305" s="299"/>
      <c r="E305" s="96"/>
      <c r="G305" s="247" t="s">
        <v>527</v>
      </c>
      <c r="H305" s="247"/>
      <c r="I305" s="284" t="s">
        <v>287</v>
      </c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285">
        <f>$AK$254</f>
        <v>7156</v>
      </c>
      <c r="AA305" s="285"/>
      <c r="AB305" s="285"/>
      <c r="AC305" s="285"/>
      <c r="AD305" s="285"/>
      <c r="AE305" s="285"/>
      <c r="AF305" s="285"/>
      <c r="AG305" s="251">
        <f>$AR$254</f>
        <v>3.7663000000000002</v>
      </c>
      <c r="AH305" s="251"/>
      <c r="AI305" s="251"/>
      <c r="AJ305" s="312">
        <v>38</v>
      </c>
      <c r="AK305" s="312"/>
      <c r="AL305" s="312"/>
      <c r="AM305" s="261">
        <v>20</v>
      </c>
      <c r="AN305" s="262"/>
      <c r="AO305" s="251">
        <f t="shared" si="32"/>
        <v>58</v>
      </c>
      <c r="AP305" s="251"/>
      <c r="AQ305" s="311">
        <v>25</v>
      </c>
      <c r="AR305" s="311"/>
      <c r="AS305" s="309">
        <f t="shared" si="33"/>
        <v>83</v>
      </c>
      <c r="AT305" s="309"/>
      <c r="AU305" s="311">
        <v>10</v>
      </c>
      <c r="AV305" s="311"/>
      <c r="AW305" s="309">
        <f t="shared" si="34"/>
        <v>93</v>
      </c>
      <c r="AX305" s="309"/>
      <c r="AY305" s="311">
        <v>7</v>
      </c>
      <c r="AZ305" s="311"/>
      <c r="BA305" s="309">
        <f t="shared" si="35"/>
        <v>100</v>
      </c>
      <c r="BB305" s="309"/>
      <c r="BC305" s="311"/>
      <c r="BD305" s="311"/>
      <c r="BE305" s="309">
        <f t="shared" si="36"/>
        <v>100</v>
      </c>
      <c r="BF305" s="309"/>
      <c r="BG305" s="311"/>
      <c r="BH305" s="311"/>
      <c r="BI305" s="309">
        <f t="shared" si="37"/>
        <v>100</v>
      </c>
      <c r="BJ305" s="309"/>
      <c r="BK305" s="311"/>
      <c r="BL305" s="311"/>
      <c r="BM305" s="309">
        <f t="shared" si="38"/>
        <v>100</v>
      </c>
      <c r="BN305" s="309"/>
      <c r="BO305" s="311"/>
      <c r="BP305" s="311"/>
      <c r="BQ305" s="309">
        <f t="shared" si="39"/>
        <v>100</v>
      </c>
      <c r="BR305" s="309"/>
      <c r="CF305" s="165"/>
      <c r="CG305" s="165"/>
      <c r="CH305" s="165"/>
      <c r="CI305" s="165"/>
      <c r="CJ305" s="165"/>
      <c r="CK305" s="165"/>
      <c r="CL305" s="165"/>
      <c r="CM305" s="165"/>
      <c r="CN305" s="165"/>
      <c r="CO305" s="165"/>
      <c r="CP305" s="165"/>
      <c r="CQ305" s="165"/>
      <c r="CR305" s="165"/>
      <c r="CS305" s="165"/>
      <c r="CT305" s="165"/>
      <c r="CU305" s="165"/>
      <c r="CV305" s="165"/>
      <c r="CW305" s="165"/>
      <c r="CX305" s="165"/>
      <c r="CY305" s="165"/>
      <c r="CZ305" s="165"/>
      <c r="DA305" s="165"/>
      <c r="DB305" s="165"/>
      <c r="DC305" s="165"/>
      <c r="DD305" s="165"/>
      <c r="DE305" s="165"/>
      <c r="DF305" s="165"/>
    </row>
    <row r="306" spans="1:197" s="48" customFormat="1" ht="11.1" customHeight="1" x14ac:dyDescent="0.2">
      <c r="A306" s="96"/>
      <c r="B306" s="140"/>
      <c r="C306" s="299"/>
      <c r="D306" s="299"/>
      <c r="E306" s="96"/>
      <c r="G306" s="247" t="s">
        <v>528</v>
      </c>
      <c r="H306" s="247"/>
      <c r="I306" s="284" t="s">
        <v>288</v>
      </c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285">
        <f>$AK$262</f>
        <v>7986</v>
      </c>
      <c r="AA306" s="285"/>
      <c r="AB306" s="285"/>
      <c r="AC306" s="285"/>
      <c r="AD306" s="285"/>
      <c r="AE306" s="285"/>
      <c r="AF306" s="285"/>
      <c r="AG306" s="251">
        <f>$AR$262</f>
        <v>4.2031999999999998</v>
      </c>
      <c r="AH306" s="251"/>
      <c r="AI306" s="251"/>
      <c r="AJ306" s="312"/>
      <c r="AK306" s="312"/>
      <c r="AL306" s="312"/>
      <c r="AM306" s="261"/>
      <c r="AN306" s="262"/>
      <c r="AO306" s="251">
        <f t="shared" si="32"/>
        <v>0</v>
      </c>
      <c r="AP306" s="251"/>
      <c r="AQ306" s="311"/>
      <c r="AR306" s="311"/>
      <c r="AS306" s="309">
        <f t="shared" si="33"/>
        <v>0</v>
      </c>
      <c r="AT306" s="309"/>
      <c r="AU306" s="311"/>
      <c r="AV306" s="311"/>
      <c r="AW306" s="309">
        <f t="shared" si="34"/>
        <v>0</v>
      </c>
      <c r="AX306" s="309"/>
      <c r="AY306" s="311"/>
      <c r="AZ306" s="311"/>
      <c r="BA306" s="309">
        <f t="shared" si="35"/>
        <v>0</v>
      </c>
      <c r="BB306" s="309"/>
      <c r="BC306" s="311">
        <v>40</v>
      </c>
      <c r="BD306" s="311"/>
      <c r="BE306" s="309">
        <f t="shared" si="36"/>
        <v>40</v>
      </c>
      <c r="BF306" s="309"/>
      <c r="BG306" s="311">
        <v>40</v>
      </c>
      <c r="BH306" s="311"/>
      <c r="BI306" s="309">
        <f t="shared" si="37"/>
        <v>80</v>
      </c>
      <c r="BJ306" s="309"/>
      <c r="BK306" s="311">
        <v>20</v>
      </c>
      <c r="BL306" s="311"/>
      <c r="BM306" s="309">
        <f t="shared" si="38"/>
        <v>100</v>
      </c>
      <c r="BN306" s="309"/>
      <c r="BO306" s="311"/>
      <c r="BP306" s="311"/>
      <c r="BQ306" s="309">
        <f t="shared" si="39"/>
        <v>100</v>
      </c>
      <c r="BR306" s="309"/>
      <c r="CF306" s="165"/>
      <c r="CG306" s="165"/>
      <c r="CH306" s="165"/>
      <c r="CI306" s="165"/>
      <c r="CJ306" s="165"/>
      <c r="CK306" s="165"/>
      <c r="CL306" s="165"/>
      <c r="CM306" s="165"/>
      <c r="CN306" s="165"/>
      <c r="CO306" s="165"/>
      <c r="CP306" s="165"/>
      <c r="CQ306" s="165"/>
      <c r="CR306" s="165"/>
      <c r="CS306" s="165"/>
      <c r="CT306" s="165"/>
      <c r="CU306" s="165"/>
      <c r="CV306" s="165"/>
      <c r="CW306" s="165"/>
      <c r="CX306" s="165"/>
      <c r="CY306" s="165"/>
      <c r="CZ306" s="165"/>
      <c r="DA306" s="165"/>
      <c r="DB306" s="165"/>
      <c r="DC306" s="165"/>
      <c r="DD306" s="165"/>
      <c r="DE306" s="165"/>
      <c r="DF306" s="165"/>
    </row>
    <row r="307" spans="1:197" s="48" customFormat="1" ht="11.1" customHeight="1" x14ac:dyDescent="0.2">
      <c r="A307" s="96"/>
      <c r="B307" s="140"/>
      <c r="C307" s="299"/>
      <c r="D307" s="299"/>
      <c r="E307" s="96"/>
      <c r="G307" s="247" t="s">
        <v>529</v>
      </c>
      <c r="H307" s="247"/>
      <c r="I307" s="284" t="s">
        <v>289</v>
      </c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285">
        <f>$AK$271</f>
        <v>1240</v>
      </c>
      <c r="AA307" s="285"/>
      <c r="AB307" s="285"/>
      <c r="AC307" s="285"/>
      <c r="AD307" s="285"/>
      <c r="AE307" s="285"/>
      <c r="AF307" s="285"/>
      <c r="AG307" s="251">
        <f>$AR$271</f>
        <v>0.65259999999999996</v>
      </c>
      <c r="AH307" s="251"/>
      <c r="AI307" s="251"/>
      <c r="AJ307" s="312"/>
      <c r="AK307" s="312"/>
      <c r="AL307" s="312"/>
      <c r="AM307" s="311"/>
      <c r="AN307" s="311"/>
      <c r="AO307" s="251">
        <f t="shared" si="32"/>
        <v>0</v>
      </c>
      <c r="AP307" s="251"/>
      <c r="AQ307" s="311"/>
      <c r="AR307" s="311"/>
      <c r="AS307" s="309">
        <f t="shared" si="33"/>
        <v>0</v>
      </c>
      <c r="AT307" s="309"/>
      <c r="AU307" s="311"/>
      <c r="AV307" s="311"/>
      <c r="AW307" s="309">
        <f t="shared" si="34"/>
        <v>0</v>
      </c>
      <c r="AX307" s="309"/>
      <c r="AY307" s="311"/>
      <c r="AZ307" s="311"/>
      <c r="BA307" s="309">
        <f t="shared" si="35"/>
        <v>0</v>
      </c>
      <c r="BB307" s="309"/>
      <c r="BC307" s="311"/>
      <c r="BD307" s="311"/>
      <c r="BE307" s="309">
        <f t="shared" si="36"/>
        <v>0</v>
      </c>
      <c r="BF307" s="309"/>
      <c r="BG307" s="311"/>
      <c r="BH307" s="311"/>
      <c r="BI307" s="309">
        <f t="shared" si="37"/>
        <v>0</v>
      </c>
      <c r="BJ307" s="309"/>
      <c r="BK307" s="311"/>
      <c r="BL307" s="311"/>
      <c r="BM307" s="309">
        <f t="shared" si="38"/>
        <v>0</v>
      </c>
      <c r="BN307" s="309"/>
      <c r="BO307" s="311">
        <v>100</v>
      </c>
      <c r="BP307" s="311"/>
      <c r="BQ307" s="309">
        <f t="shared" si="39"/>
        <v>100</v>
      </c>
      <c r="BR307" s="309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</row>
    <row r="308" spans="1:197" s="48" customFormat="1" ht="11.1" customHeight="1" x14ac:dyDescent="0.2">
      <c r="A308" s="96"/>
      <c r="B308" s="140" t="s">
        <v>544</v>
      </c>
      <c r="C308" s="299"/>
      <c r="D308" s="299"/>
      <c r="E308" s="96"/>
      <c r="G308" s="247" t="s">
        <v>530</v>
      </c>
      <c r="H308" s="247"/>
      <c r="I308" s="284" t="s">
        <v>290</v>
      </c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285">
        <f>$AK$273</f>
        <v>1.0000000000000001E-9</v>
      </c>
      <c r="AA308" s="285"/>
      <c r="AB308" s="285"/>
      <c r="AC308" s="285"/>
      <c r="AD308" s="285"/>
      <c r="AE308" s="285"/>
      <c r="AF308" s="285"/>
      <c r="AG308" s="251">
        <f>$AR$273</f>
        <v>0</v>
      </c>
      <c r="AH308" s="251"/>
      <c r="AI308" s="251"/>
      <c r="AJ308" s="312"/>
      <c r="AK308" s="312"/>
      <c r="AL308" s="312"/>
      <c r="AM308" s="311"/>
      <c r="AN308" s="311"/>
      <c r="AO308" s="251">
        <f t="shared" si="32"/>
        <v>0</v>
      </c>
      <c r="AP308" s="251"/>
      <c r="AQ308" s="310"/>
      <c r="AR308" s="310"/>
      <c r="AS308" s="309">
        <f t="shared" si="33"/>
        <v>0</v>
      </c>
      <c r="AT308" s="309"/>
      <c r="AU308" s="310"/>
      <c r="AV308" s="310"/>
      <c r="AW308" s="309">
        <f t="shared" si="34"/>
        <v>0</v>
      </c>
      <c r="AX308" s="309"/>
      <c r="AY308" s="310"/>
      <c r="AZ308" s="310"/>
      <c r="BA308" s="309">
        <f t="shared" si="35"/>
        <v>0</v>
      </c>
      <c r="BB308" s="309"/>
      <c r="BC308" s="310"/>
      <c r="BD308" s="310"/>
      <c r="BE308" s="309">
        <f t="shared" si="36"/>
        <v>0</v>
      </c>
      <c r="BF308" s="309"/>
      <c r="BG308" s="310"/>
      <c r="BH308" s="310"/>
      <c r="BI308" s="309">
        <f t="shared" si="37"/>
        <v>0</v>
      </c>
      <c r="BJ308" s="309"/>
      <c r="BK308" s="310"/>
      <c r="BL308" s="310"/>
      <c r="BM308" s="309">
        <f t="shared" si="38"/>
        <v>0</v>
      </c>
      <c r="BN308" s="309"/>
      <c r="BO308" s="310"/>
      <c r="BP308" s="310"/>
      <c r="BQ308" s="309">
        <f t="shared" si="39"/>
        <v>0</v>
      </c>
      <c r="BR308" s="309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  <c r="FQ308" s="35"/>
      <c r="FR308" s="35"/>
      <c r="FS308" s="35"/>
      <c r="FT308" s="35"/>
      <c r="FU308" s="35"/>
      <c r="FV308" s="35"/>
      <c r="FW308" s="35"/>
      <c r="FX308" s="35"/>
      <c r="FY308" s="35"/>
      <c r="FZ308" s="35"/>
      <c r="GA308" s="35"/>
      <c r="GB308" s="35"/>
      <c r="GC308" s="35"/>
      <c r="GD308" s="35"/>
      <c r="GE308" s="35"/>
      <c r="GF308" s="35"/>
      <c r="GG308" s="35"/>
      <c r="GH308" s="35"/>
      <c r="GI308" s="35"/>
      <c r="GJ308" s="35"/>
      <c r="GK308" s="35"/>
      <c r="GL308" s="35"/>
      <c r="GM308" s="35"/>
      <c r="GN308" s="35"/>
      <c r="GO308" s="35"/>
    </row>
    <row r="309" spans="1:197" s="52" customFormat="1" ht="3.95" customHeight="1" x14ac:dyDescent="0.2">
      <c r="A309" s="104"/>
      <c r="B309" s="37"/>
      <c r="C309" s="93"/>
      <c r="D309" s="105"/>
      <c r="E309" s="104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2"/>
      <c r="AK309" s="162"/>
      <c r="AL309" s="162"/>
      <c r="AM309" s="171">
        <f>COUNTIF(AM289:AN308,"&gt;0")</f>
        <v>8</v>
      </c>
      <c r="AN309" s="171"/>
      <c r="AO309" s="170">
        <v>1</v>
      </c>
      <c r="AP309" s="170"/>
      <c r="AQ309" s="171">
        <f>COUNTIF(AQ289:AR308,"&gt;0")</f>
        <v>8</v>
      </c>
      <c r="AR309" s="171"/>
      <c r="AS309" s="170">
        <v>2</v>
      </c>
      <c r="AT309" s="170"/>
      <c r="AU309" s="171">
        <f>COUNTIF(AU289:AV308,"&gt;0")</f>
        <v>9</v>
      </c>
      <c r="AV309" s="171"/>
      <c r="AW309" s="170">
        <v>3</v>
      </c>
      <c r="AX309" s="170"/>
      <c r="AY309" s="171">
        <f>COUNTIF(AY289:AZ308,"&gt;0")</f>
        <v>11</v>
      </c>
      <c r="AZ309" s="171"/>
      <c r="BA309" s="170">
        <v>4</v>
      </c>
      <c r="BB309" s="170"/>
      <c r="BC309" s="171">
        <f>COUNTIF(BC289:BD308,"&gt;0")</f>
        <v>11</v>
      </c>
      <c r="BD309" s="171"/>
      <c r="BE309" s="170">
        <v>5</v>
      </c>
      <c r="BF309" s="170"/>
      <c r="BG309" s="171">
        <f>COUNTIF(BG289:BH308,"&gt;0")</f>
        <v>11</v>
      </c>
      <c r="BH309" s="171"/>
      <c r="BI309" s="170">
        <v>6</v>
      </c>
      <c r="BJ309" s="170"/>
      <c r="BK309" s="171">
        <f>COUNTIF(BK289:BL308,"&gt;0")</f>
        <v>11</v>
      </c>
      <c r="BL309" s="171"/>
      <c r="BM309" s="170">
        <v>7</v>
      </c>
      <c r="BN309" s="170"/>
      <c r="BO309" s="171">
        <f>COUNTIF(BO289:BP308,"&gt;0")</f>
        <v>11</v>
      </c>
      <c r="BP309" s="171"/>
      <c r="BQ309" s="170">
        <v>8</v>
      </c>
      <c r="BR309" s="170"/>
      <c r="BU309" s="164">
        <f>COUNTIF(AM309:BP309,"&gt;0")-7</f>
        <v>8</v>
      </c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35"/>
      <c r="FO309" s="35"/>
      <c r="FP309" s="35"/>
      <c r="FQ309" s="35"/>
      <c r="FR309" s="35"/>
      <c r="FS309" s="35"/>
      <c r="FT309" s="35"/>
      <c r="FU309" s="35"/>
      <c r="FV309" s="35"/>
      <c r="FW309" s="35"/>
      <c r="FX309" s="35"/>
      <c r="FY309" s="35"/>
      <c r="FZ309" s="35"/>
      <c r="GA309" s="35"/>
      <c r="GB309" s="35"/>
      <c r="GC309" s="35"/>
      <c r="GD309" s="35"/>
      <c r="GE309" s="35"/>
      <c r="GF309" s="35"/>
      <c r="GG309" s="35"/>
      <c r="GH309" s="35"/>
      <c r="GI309" s="35"/>
      <c r="GJ309" s="35"/>
      <c r="GK309" s="35"/>
      <c r="GL309" s="35"/>
      <c r="GM309" s="35"/>
      <c r="GN309" s="35"/>
      <c r="GO309" s="35"/>
    </row>
    <row r="310" spans="1:197" s="48" customFormat="1" ht="11.1" customHeight="1" x14ac:dyDescent="0.2">
      <c r="A310" s="97"/>
      <c r="B310" s="37"/>
      <c r="C310" s="92"/>
      <c r="D310" s="93"/>
      <c r="E310" s="96"/>
      <c r="G310" s="286" t="s">
        <v>620</v>
      </c>
      <c r="H310" s="287"/>
      <c r="I310" s="288"/>
      <c r="J310" s="172" t="s">
        <v>291</v>
      </c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263" t="s">
        <v>292</v>
      </c>
      <c r="Z310" s="265"/>
      <c r="AA310" s="265"/>
      <c r="AB310" s="265"/>
      <c r="AC310" s="265"/>
      <c r="AD310" s="265"/>
      <c r="AE310" s="265"/>
      <c r="AF310" s="265"/>
      <c r="AG310" s="278">
        <v>1</v>
      </c>
      <c r="AH310" s="279"/>
      <c r="AI310" s="280"/>
      <c r="AJ310" s="252"/>
      <c r="AK310" s="253"/>
      <c r="AL310" s="258">
        <f>MAX(AN311-AJ311,0)</f>
        <v>6.9845589999999973</v>
      </c>
      <c r="AM310" s="259"/>
      <c r="AN310" s="259"/>
      <c r="AO310" s="260"/>
      <c r="AP310" s="258">
        <f>MAX(AR311-AN311,0)</f>
        <v>7.0288000000000039</v>
      </c>
      <c r="AQ310" s="259"/>
      <c r="AR310" s="259"/>
      <c r="AS310" s="260"/>
      <c r="AT310" s="258">
        <f>MAX(AV311-AR311,0)</f>
        <v>6.752200000000002</v>
      </c>
      <c r="AU310" s="259"/>
      <c r="AV310" s="259"/>
      <c r="AW310" s="260"/>
      <c r="AX310" s="258">
        <f>MAX(AZ311-AV311,0)</f>
        <v>8.7575000000000003</v>
      </c>
      <c r="AY310" s="259"/>
      <c r="AZ310" s="259"/>
      <c r="BA310" s="260"/>
      <c r="BB310" s="258">
        <f>MAX(BD311-AZ311,0)</f>
        <v>11.025300000000001</v>
      </c>
      <c r="BC310" s="259"/>
      <c r="BD310" s="259"/>
      <c r="BE310" s="260"/>
      <c r="BF310" s="258">
        <f>MAX(BH311-BD311,0)</f>
        <v>9.0386999999999915</v>
      </c>
      <c r="BG310" s="259"/>
      <c r="BH310" s="259"/>
      <c r="BI310" s="260"/>
      <c r="BJ310" s="258">
        <f>MAX(BL311-BH311,0)</f>
        <v>7.1779000000000082</v>
      </c>
      <c r="BK310" s="259"/>
      <c r="BL310" s="259"/>
      <c r="BM310" s="260"/>
      <c r="BN310" s="258">
        <f>MAX(BP311-BL311,0)</f>
        <v>5.3097999999999956</v>
      </c>
      <c r="BO310" s="259"/>
      <c r="BP310" s="259"/>
      <c r="BQ310" s="260"/>
      <c r="BR310" s="141"/>
      <c r="BS310" s="142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</row>
    <row r="311" spans="1:197" s="48" customFormat="1" ht="11.1" customHeight="1" x14ac:dyDescent="0.2">
      <c r="A311" s="97" t="s">
        <v>331</v>
      </c>
      <c r="B311" s="97" t="s">
        <v>331</v>
      </c>
      <c r="C311" s="93">
        <f>C284+1</f>
        <v>39</v>
      </c>
      <c r="D311" s="93">
        <v>-10</v>
      </c>
      <c r="E311" s="96"/>
      <c r="G311" s="289"/>
      <c r="H311" s="290"/>
      <c r="I311" s="291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264"/>
      <c r="Z311" s="265"/>
      <c r="AA311" s="265"/>
      <c r="AB311" s="265"/>
      <c r="AC311" s="265"/>
      <c r="AD311" s="265"/>
      <c r="AE311" s="265"/>
      <c r="AF311" s="265"/>
      <c r="AG311" s="281"/>
      <c r="AH311" s="282"/>
      <c r="AI311" s="283"/>
      <c r="AJ311" s="250">
        <f>SUMPRODUCT($AG$289:$AI$308,AJ289:AL308)/100</f>
        <v>37.925241</v>
      </c>
      <c r="AK311" s="250"/>
      <c r="AL311" s="250"/>
      <c r="AM311" s="143"/>
      <c r="AN311" s="275">
        <f>IF(SUMPRODUCT($AG$289:$AG$308,AO289:AO308)&lt;9970,INT(SUMPRODUCT($AG$289:$AG$308,AO289:AO308)*100)/10000,100)</f>
        <v>44.909799999999997</v>
      </c>
      <c r="AO311" s="276"/>
      <c r="AP311" s="276"/>
      <c r="AQ311" s="277"/>
      <c r="AR311" s="275">
        <f>IF(SUMPRODUCT($AG$289:$AG$308,AS289:AS308)&lt;9970,INT(SUMPRODUCT($AG$289:$AG$308,AS289:AS308)*100)/10000,100)</f>
        <v>51.938600000000001</v>
      </c>
      <c r="AS311" s="276"/>
      <c r="AT311" s="276"/>
      <c r="AU311" s="277"/>
      <c r="AV311" s="275">
        <f>IF(SUMPRODUCT($AG$289:$AG$308,AW289:AW308)&lt;9970,INT(SUMPRODUCT($AG$289:$AG$308,AW289:AW308)*100)/10000,100)</f>
        <v>58.690800000000003</v>
      </c>
      <c r="AW311" s="276"/>
      <c r="AX311" s="276"/>
      <c r="AY311" s="277"/>
      <c r="AZ311" s="275">
        <f>IF(SUMPRODUCT($AG$289:$AG$308,BA289:BA308)&lt;9970,INT(SUMPRODUCT($AG$289:$AG$308,BA289:BA308)*100)/10000,100)</f>
        <v>67.448300000000003</v>
      </c>
      <c r="BA311" s="276"/>
      <c r="BB311" s="276"/>
      <c r="BC311" s="277"/>
      <c r="BD311" s="275">
        <f>IF(SUMPRODUCT($AG$289:$AG$308,BE289:BE308)&lt;9970,INT(SUMPRODUCT($AG$289:$AG$308,BE289:BE308)*100)/10000,100)</f>
        <v>78.473600000000005</v>
      </c>
      <c r="BE311" s="276"/>
      <c r="BF311" s="276"/>
      <c r="BG311" s="277"/>
      <c r="BH311" s="275">
        <f>IF(SUMPRODUCT($AG$289:$AG$308,BI289:BI308)&lt;9970,INT(SUMPRODUCT($AG$289:$AG$308,BI289:BI308)*100)/10000,100)</f>
        <v>87.512299999999996</v>
      </c>
      <c r="BI311" s="276"/>
      <c r="BJ311" s="276"/>
      <c r="BK311" s="277"/>
      <c r="BL311" s="275">
        <f>IF(SUMPRODUCT($AG$289:$AG$308,BM289:BM308)&lt;9970,INT(SUMPRODUCT($AG$289:$AG$308,BM289:BM308)*100)/10000,100)</f>
        <v>94.690200000000004</v>
      </c>
      <c r="BM311" s="276"/>
      <c r="BN311" s="276"/>
      <c r="BO311" s="277"/>
      <c r="BP311" s="275">
        <f>IF(SUMPRODUCT($AG$289:$AG$308,BQ289:BQ308)&lt;9970,INT(SUMPRODUCT($AG$289:$AG$308,BQ289:BQ308)*100)/10000,100)</f>
        <v>100</v>
      </c>
      <c r="BQ311" s="276"/>
      <c r="BR311" s="276"/>
      <c r="BS311" s="277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35"/>
      <c r="FO311" s="35"/>
      <c r="FP311" s="35"/>
      <c r="FQ311" s="35"/>
      <c r="FR311" s="35"/>
      <c r="FS311" s="35"/>
      <c r="FT311" s="35"/>
      <c r="FU311" s="35"/>
      <c r="FV311" s="35"/>
      <c r="FW311" s="35"/>
      <c r="FX311" s="35"/>
      <c r="FY311" s="35"/>
      <c r="FZ311" s="35"/>
      <c r="GA311" s="35"/>
      <c r="GB311" s="35"/>
      <c r="GC311" s="35"/>
      <c r="GD311" s="35"/>
      <c r="GE311" s="35"/>
      <c r="GF311" s="35"/>
      <c r="GG311" s="35"/>
      <c r="GH311" s="35"/>
      <c r="GI311" s="35"/>
      <c r="GJ311" s="35"/>
      <c r="GK311" s="35"/>
      <c r="GL311" s="35"/>
      <c r="GM311" s="35"/>
      <c r="GN311" s="35"/>
      <c r="GO311" s="35"/>
    </row>
    <row r="312" spans="1:197" s="48" customFormat="1" ht="11.1" customHeight="1" x14ac:dyDescent="0.2">
      <c r="A312" s="97"/>
      <c r="B312" s="97"/>
      <c r="C312" s="93">
        <f>C311+1</f>
        <v>40</v>
      </c>
      <c r="D312" s="93" t="s">
        <v>588</v>
      </c>
      <c r="E312" s="96"/>
      <c r="G312" s="289"/>
      <c r="H312" s="290"/>
      <c r="I312" s="291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266" t="s">
        <v>51</v>
      </c>
      <c r="Z312" s="268">
        <f>SUM(Z289:AF308)</f>
        <v>190000.00000000099</v>
      </c>
      <c r="AA312" s="269"/>
      <c r="AB312" s="269"/>
      <c r="AC312" s="269"/>
      <c r="AD312" s="269"/>
      <c r="AE312" s="269"/>
      <c r="AF312" s="270"/>
      <c r="AG312" s="274"/>
      <c r="AH312" s="274"/>
      <c r="AI312" s="274"/>
      <c r="AJ312" s="252"/>
      <c r="AK312" s="253"/>
      <c r="AL312" s="258">
        <f>MAX(AN313-AJ313,0)</f>
        <v>13270.662099999623</v>
      </c>
      <c r="AM312" s="259"/>
      <c r="AN312" s="259"/>
      <c r="AO312" s="260"/>
      <c r="AP312" s="258">
        <f>MAX(AR313-AN313,0)</f>
        <v>13354.720000000001</v>
      </c>
      <c r="AQ312" s="259"/>
      <c r="AR312" s="259"/>
      <c r="AS312" s="260"/>
      <c r="AT312" s="258">
        <f>MAX(AV313-AR313,0)</f>
        <v>12829.180000000008</v>
      </c>
      <c r="AU312" s="259"/>
      <c r="AV312" s="259"/>
      <c r="AW312" s="260"/>
      <c r="AX312" s="258">
        <f>MAX(AZ313-AV313,0)</f>
        <v>16639.25</v>
      </c>
      <c r="AY312" s="259"/>
      <c r="AZ312" s="259"/>
      <c r="BA312" s="260"/>
      <c r="BB312" s="258">
        <f>MAX(BD313-AZ313,0)</f>
        <v>20948.069999999992</v>
      </c>
      <c r="BC312" s="259"/>
      <c r="BD312" s="259"/>
      <c r="BE312" s="260"/>
      <c r="BF312" s="258">
        <f>MAX(BH313-BD313,0)</f>
        <v>17173.53</v>
      </c>
      <c r="BG312" s="259"/>
      <c r="BH312" s="259"/>
      <c r="BI312" s="260"/>
      <c r="BJ312" s="258">
        <f>MAX(BL313-BH313,0)</f>
        <v>13638.010000000009</v>
      </c>
      <c r="BK312" s="259"/>
      <c r="BL312" s="259"/>
      <c r="BM312" s="260"/>
      <c r="BN312" s="258">
        <f>MAX(BP313-BL313,0)</f>
        <v>10088.619999999995</v>
      </c>
      <c r="BO312" s="259"/>
      <c r="BP312" s="259"/>
      <c r="BQ312" s="260"/>
      <c r="BR312" s="141"/>
      <c r="BS312" s="142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  <c r="EI312" s="35"/>
      <c r="EJ312" s="35"/>
      <c r="EK312" s="35"/>
      <c r="EL312" s="35"/>
      <c r="EM312" s="35"/>
      <c r="EN312" s="35"/>
      <c r="EO312" s="35"/>
      <c r="EP312" s="154"/>
      <c r="EQ312" s="154"/>
      <c r="ER312" s="154"/>
      <c r="ES312" s="154"/>
      <c r="ET312" s="15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35"/>
      <c r="FO312" s="35"/>
      <c r="FP312" s="35"/>
      <c r="FQ312" s="35"/>
      <c r="FR312" s="35"/>
      <c r="FS312" s="35"/>
      <c r="FT312" s="35"/>
      <c r="FU312" s="35"/>
      <c r="FV312" s="35"/>
      <c r="FW312" s="35"/>
      <c r="FX312" s="35"/>
      <c r="FY312" s="35"/>
      <c r="FZ312" s="35"/>
      <c r="GA312" s="35"/>
      <c r="GB312" s="35"/>
      <c r="GC312" s="35"/>
      <c r="GD312" s="35"/>
      <c r="GE312" s="35"/>
      <c r="GF312" s="35"/>
      <c r="GG312" s="35"/>
      <c r="GH312" s="35"/>
      <c r="GI312" s="35"/>
      <c r="GJ312" s="35"/>
      <c r="GK312" s="35"/>
      <c r="GL312" s="35"/>
      <c r="GM312" s="35"/>
      <c r="GN312" s="35"/>
      <c r="GO312" s="35"/>
    </row>
    <row r="313" spans="1:197" s="48" customFormat="1" ht="11.1" customHeight="1" x14ac:dyDescent="0.2">
      <c r="A313" s="97"/>
      <c r="B313" s="97"/>
      <c r="C313" s="93"/>
      <c r="D313" s="93"/>
      <c r="E313" s="96"/>
      <c r="G313" s="292"/>
      <c r="H313" s="293"/>
      <c r="I313" s="294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267"/>
      <c r="Z313" s="271"/>
      <c r="AA313" s="272"/>
      <c r="AB313" s="272"/>
      <c r="AC313" s="272"/>
      <c r="AD313" s="272"/>
      <c r="AE313" s="272"/>
      <c r="AF313" s="273"/>
      <c r="AG313" s="274"/>
      <c r="AH313" s="274"/>
      <c r="AI313" s="274"/>
      <c r="AJ313" s="250">
        <f>AJ311*Z312/100</f>
        <v>72057.957900000372</v>
      </c>
      <c r="AK313" s="250"/>
      <c r="AL313" s="250"/>
      <c r="AM313" s="144"/>
      <c r="AN313" s="250">
        <f>INT(AN311*$Z$312)/100</f>
        <v>85328.62</v>
      </c>
      <c r="AO313" s="250"/>
      <c r="AP313" s="250"/>
      <c r="AQ313" s="250"/>
      <c r="AR313" s="250">
        <f>INT(AR311*$Z$312)/100</f>
        <v>98683.34</v>
      </c>
      <c r="AS313" s="250"/>
      <c r="AT313" s="250"/>
      <c r="AU313" s="250"/>
      <c r="AV313" s="250">
        <f>INT(AV311*$Z$312)/100</f>
        <v>111512.52</v>
      </c>
      <c r="AW313" s="250"/>
      <c r="AX313" s="250"/>
      <c r="AY313" s="250"/>
      <c r="AZ313" s="250">
        <f>INT(AZ311*$Z$312)/100</f>
        <v>128151.77</v>
      </c>
      <c r="BA313" s="250"/>
      <c r="BB313" s="250"/>
      <c r="BC313" s="250"/>
      <c r="BD313" s="250">
        <f>INT(BD311*$Z$312)/100</f>
        <v>149099.84</v>
      </c>
      <c r="BE313" s="250"/>
      <c r="BF313" s="250"/>
      <c r="BG313" s="250"/>
      <c r="BH313" s="250">
        <f>INT(BH311*$Z$312)/100</f>
        <v>166273.37</v>
      </c>
      <c r="BI313" s="250"/>
      <c r="BJ313" s="250"/>
      <c r="BK313" s="250"/>
      <c r="BL313" s="250">
        <f>INT(BL311*$Z$312)/100</f>
        <v>179911.38</v>
      </c>
      <c r="BM313" s="250"/>
      <c r="BN313" s="250"/>
      <c r="BO313" s="250"/>
      <c r="BP313" s="250">
        <f>INT(BP311*$Z$312)/100</f>
        <v>190000</v>
      </c>
      <c r="BQ313" s="250"/>
      <c r="BR313" s="250"/>
      <c r="BS313" s="250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35"/>
      <c r="FO313" s="35"/>
      <c r="FP313" s="35"/>
      <c r="FQ313" s="35"/>
      <c r="FR313" s="35"/>
      <c r="FS313" s="35"/>
      <c r="FT313" s="35"/>
      <c r="FU313" s="35"/>
      <c r="FV313" s="35"/>
      <c r="FW313" s="35"/>
      <c r="FX313" s="35"/>
      <c r="FY313" s="35"/>
      <c r="FZ313" s="35"/>
      <c r="GA313" s="35"/>
      <c r="GB313" s="35"/>
      <c r="GC313" s="35"/>
      <c r="GD313" s="35"/>
      <c r="GE313" s="35"/>
      <c r="GF313" s="35"/>
      <c r="GG313" s="35"/>
      <c r="GH313" s="35"/>
      <c r="GI313" s="35"/>
      <c r="GJ313" s="35"/>
      <c r="GK313" s="35"/>
      <c r="GL313" s="35"/>
      <c r="GM313" s="35"/>
      <c r="GN313" s="35"/>
      <c r="GO313" s="35"/>
    </row>
    <row r="314" spans="1:197" ht="8.1" customHeight="1" x14ac:dyDescent="0.2">
      <c r="A314" s="92" t="s">
        <v>311</v>
      </c>
      <c r="B314" s="92" t="s">
        <v>311</v>
      </c>
      <c r="C314" s="37"/>
      <c r="D314" s="93"/>
      <c r="E314" s="99"/>
      <c r="G314" s="53"/>
      <c r="H314" s="27"/>
      <c r="AK314" s="106"/>
      <c r="AL314" s="145"/>
      <c r="AM314" s="54" t="s">
        <v>293</v>
      </c>
      <c r="AN314" s="54"/>
      <c r="AO314" s="145"/>
      <c r="AP314" s="145"/>
      <c r="AQ314" s="145"/>
      <c r="AR314" s="145"/>
      <c r="AS314" s="145"/>
      <c r="AT314" s="145"/>
      <c r="AU314" s="145"/>
      <c r="AV314" s="145"/>
      <c r="AW314" s="145"/>
      <c r="AX314" s="145"/>
      <c r="AY314" s="145"/>
      <c r="AZ314" s="145"/>
      <c r="BC314" s="106"/>
      <c r="BD314" s="145"/>
      <c r="BE314" s="145"/>
      <c r="BF314" s="145"/>
      <c r="BG314" s="145"/>
      <c r="BH314" s="145"/>
      <c r="BI314" s="145"/>
      <c r="BJ314" s="145"/>
      <c r="BK314" s="145"/>
      <c r="BL314" s="145"/>
      <c r="BM314" s="145"/>
      <c r="BN314" s="145"/>
      <c r="BO314" s="145"/>
      <c r="BP314" s="145"/>
      <c r="BQ314" s="145"/>
      <c r="BR314" s="145"/>
    </row>
    <row r="315" spans="1:197" ht="3.95" customHeight="1" x14ac:dyDescent="0.2">
      <c r="A315" s="92"/>
      <c r="B315" s="92"/>
      <c r="C315" s="93"/>
      <c r="D315" s="93"/>
      <c r="E315" s="99"/>
      <c r="F315" s="12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12"/>
    </row>
    <row r="316" spans="1:197" ht="11.1" customHeight="1" x14ac:dyDescent="0.2">
      <c r="A316" s="146"/>
      <c r="B316" s="146"/>
      <c r="C316" s="37"/>
      <c r="D316" s="93" t="str">
        <f>IF(cronomes&lt;=8,"D","")</f>
        <v>D</v>
      </c>
      <c r="E316" s="99"/>
      <c r="F316" s="39"/>
      <c r="G316" s="296" t="s">
        <v>655</v>
      </c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96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7"/>
      <c r="BN316" s="147"/>
      <c r="BO316" s="147"/>
      <c r="BP316" s="147"/>
      <c r="BQ316" s="147"/>
      <c r="BR316" s="147"/>
    </row>
    <row r="317" spans="1:197" ht="11.1" customHeight="1" x14ac:dyDescent="0.2">
      <c r="A317" s="92"/>
      <c r="B317" s="92"/>
      <c r="C317" s="37"/>
      <c r="D317" s="93"/>
      <c r="E317" s="99"/>
      <c r="G317" s="57" t="s">
        <v>39</v>
      </c>
      <c r="H317" s="107" t="s">
        <v>40</v>
      </c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7"/>
      <c r="BN317" s="147"/>
      <c r="BO317" s="147"/>
      <c r="BP317" s="147"/>
      <c r="BQ317" s="147"/>
      <c r="BR317" s="147"/>
    </row>
    <row r="318" spans="1:197" ht="3.95" customHeight="1" x14ac:dyDescent="0.2">
      <c r="A318" s="92"/>
      <c r="B318" s="92"/>
      <c r="C318" s="37"/>
      <c r="D318" s="93"/>
      <c r="E318" s="99"/>
    </row>
    <row r="319" spans="1:197" ht="11.1" customHeight="1" x14ac:dyDescent="0.2">
      <c r="A319" s="92"/>
      <c r="B319" s="92"/>
      <c r="C319" s="37"/>
      <c r="D319" s="93"/>
      <c r="E319" s="99"/>
      <c r="G319" s="55" t="s">
        <v>294</v>
      </c>
      <c r="H319" s="55"/>
      <c r="I319" s="55"/>
      <c r="J319" s="55"/>
      <c r="AE319" s="33"/>
      <c r="AF319" s="33"/>
      <c r="AG319" s="33"/>
      <c r="AH319" s="33"/>
      <c r="AI319" s="33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 t="s">
        <v>724</v>
      </c>
      <c r="AW319" s="70"/>
      <c r="AX319" s="70"/>
      <c r="AY319" s="70"/>
      <c r="AZ319" s="70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V319" s="98"/>
      <c r="BW319" s="98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  <c r="EF319" s="98"/>
      <c r="EG319" s="98"/>
      <c r="EH319" s="98"/>
      <c r="EI319" s="98"/>
      <c r="EJ319" s="98"/>
      <c r="EK319" s="98"/>
      <c r="EL319" s="98"/>
      <c r="EM319" s="98"/>
      <c r="EN319" s="98"/>
      <c r="EO319" s="98"/>
      <c r="EP319" s="98"/>
      <c r="EQ319" s="98"/>
      <c r="ER319" s="98"/>
      <c r="ES319" s="98"/>
      <c r="ET319" s="98"/>
      <c r="EU319" s="98"/>
      <c r="EV319" s="98"/>
      <c r="EW319" s="98"/>
      <c r="EX319" s="98"/>
      <c r="EY319" s="98"/>
      <c r="EZ319" s="98"/>
      <c r="FA319" s="98"/>
      <c r="FB319" s="98"/>
      <c r="FC319" s="98"/>
      <c r="FD319" s="98"/>
      <c r="FE319" s="98"/>
      <c r="FF319" s="98"/>
      <c r="FG319" s="98"/>
      <c r="FH319" s="98"/>
      <c r="FI319" s="98"/>
      <c r="FJ319" s="98"/>
      <c r="FK319" s="98"/>
      <c r="FL319" s="98"/>
      <c r="FM319" s="98"/>
      <c r="FN319" s="98"/>
      <c r="FO319" s="98"/>
      <c r="FP319" s="98"/>
      <c r="FQ319" s="98"/>
      <c r="FR319" s="98"/>
      <c r="FS319" s="98"/>
      <c r="FT319" s="98"/>
      <c r="FU319" s="98"/>
      <c r="FV319" s="98"/>
      <c r="FW319" s="98"/>
      <c r="FX319" s="98"/>
      <c r="FY319" s="98"/>
      <c r="FZ319" s="98"/>
      <c r="GA319" s="98"/>
      <c r="GB319" s="98"/>
      <c r="GC319" s="98"/>
      <c r="GD319" s="98"/>
      <c r="GE319" s="98"/>
      <c r="GF319" s="98"/>
      <c r="GG319" s="98"/>
      <c r="GH319" s="98"/>
      <c r="GI319" s="98"/>
      <c r="GJ319" s="98"/>
      <c r="GK319" s="98"/>
      <c r="GL319" s="98"/>
      <c r="GM319" s="98"/>
      <c r="GN319" s="98"/>
      <c r="GO319" s="98"/>
    </row>
    <row r="320" spans="1:197" ht="11.1" customHeight="1" x14ac:dyDescent="0.2">
      <c r="A320" s="92"/>
      <c r="B320" s="92"/>
      <c r="C320" s="37"/>
      <c r="D320" s="93"/>
      <c r="E320" s="99"/>
      <c r="G320" s="56" t="s">
        <v>295</v>
      </c>
      <c r="H320" s="55" t="s">
        <v>296</v>
      </c>
      <c r="I320" s="55"/>
      <c r="J320" s="55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C320" s="58" t="s">
        <v>43</v>
      </c>
      <c r="BD320" s="108" t="s">
        <v>298</v>
      </c>
      <c r="BE320" s="12"/>
      <c r="BF320" s="59"/>
      <c r="BG320" s="12"/>
      <c r="BH320" s="12"/>
      <c r="BI320" s="59"/>
      <c r="BJ320" s="59"/>
      <c r="BK320" s="59"/>
      <c r="BL320" s="59"/>
      <c r="BM320" s="59"/>
      <c r="BN320" s="59"/>
      <c r="BO320" s="59"/>
      <c r="BP320" s="59"/>
      <c r="BQ320" s="59"/>
      <c r="BR320" s="60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  <c r="EF320" s="98"/>
      <c r="EG320" s="98"/>
      <c r="EH320" s="98"/>
      <c r="EI320" s="98"/>
      <c r="EJ320" s="98"/>
      <c r="EK320" s="98"/>
      <c r="EL320" s="98"/>
      <c r="EM320" s="98"/>
      <c r="EN320" s="98"/>
      <c r="EO320" s="98"/>
      <c r="EP320" s="98"/>
      <c r="EQ320" s="98"/>
      <c r="ER320" s="98"/>
      <c r="ES320" s="98"/>
      <c r="ET320" s="98"/>
      <c r="EU320" s="98"/>
      <c r="EV320" s="98"/>
      <c r="EW320" s="98"/>
      <c r="EX320" s="98"/>
      <c r="EY320" s="98"/>
      <c r="EZ320" s="98"/>
      <c r="FA320" s="98"/>
      <c r="FB320" s="98"/>
      <c r="FC320" s="98"/>
      <c r="FD320" s="98"/>
      <c r="FE320" s="98"/>
      <c r="FF320" s="98"/>
      <c r="FG320" s="98"/>
      <c r="FH320" s="98"/>
      <c r="FI320" s="98"/>
      <c r="FJ320" s="98"/>
      <c r="FK320" s="98"/>
      <c r="FL320" s="98"/>
      <c r="FM320" s="98"/>
      <c r="FN320" s="98"/>
      <c r="FO320" s="98"/>
      <c r="FP320" s="98"/>
      <c r="FQ320" s="98"/>
      <c r="FR320" s="98"/>
      <c r="FS320" s="98"/>
      <c r="FT320" s="98"/>
      <c r="FU320" s="98"/>
      <c r="FV320" s="98"/>
      <c r="FW320" s="98"/>
      <c r="FX320" s="98"/>
      <c r="FY320" s="98"/>
      <c r="FZ320" s="98"/>
      <c r="GA320" s="98"/>
      <c r="GB320" s="98"/>
      <c r="GC320" s="98"/>
      <c r="GD320" s="98"/>
      <c r="GE320" s="98"/>
      <c r="GF320" s="98"/>
      <c r="GG320" s="98"/>
      <c r="GH320" s="98"/>
      <c r="GI320" s="98"/>
      <c r="GJ320" s="98"/>
      <c r="GK320" s="98"/>
      <c r="GL320" s="98"/>
      <c r="GM320" s="98"/>
      <c r="GN320" s="98"/>
      <c r="GO320" s="98"/>
    </row>
    <row r="321" spans="1:197" ht="11.1" customHeight="1" x14ac:dyDescent="0.2">
      <c r="A321" s="92"/>
      <c r="B321" s="92"/>
      <c r="C321" s="37"/>
      <c r="D321" s="93"/>
      <c r="E321" s="99"/>
      <c r="G321" s="56" t="s">
        <v>295</v>
      </c>
      <c r="H321" s="55" t="s">
        <v>297</v>
      </c>
      <c r="I321" s="55"/>
      <c r="J321" s="55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C321" s="106" t="s">
        <v>41</v>
      </c>
      <c r="BD321" s="257" t="str">
        <f>AN42</f>
        <v>JOSE IVALDO ALVES DA SILVA</v>
      </c>
      <c r="BE321" s="257"/>
      <c r="BF321" s="257"/>
      <c r="BG321" s="257"/>
      <c r="BH321" s="257"/>
      <c r="BI321" s="257"/>
      <c r="BJ321" s="257"/>
      <c r="BK321" s="257"/>
      <c r="BL321" s="257"/>
      <c r="BM321" s="257"/>
      <c r="BN321" s="257"/>
      <c r="BO321" s="257"/>
      <c r="BP321" s="257"/>
      <c r="BQ321" s="257"/>
      <c r="BR321" s="257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  <c r="EF321" s="98"/>
      <c r="EG321" s="98"/>
      <c r="EH321" s="98"/>
      <c r="EI321" s="98"/>
      <c r="EJ321" s="98"/>
      <c r="EK321" s="98"/>
      <c r="EL321" s="98"/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8"/>
      <c r="FD321" s="98"/>
      <c r="FE321" s="98"/>
      <c r="FF321" s="98"/>
      <c r="FG321" s="98"/>
      <c r="FH321" s="98"/>
      <c r="FI321" s="98"/>
      <c r="FJ321" s="98"/>
      <c r="FK321" s="98"/>
      <c r="FL321" s="98"/>
      <c r="FM321" s="98"/>
      <c r="FN321" s="98"/>
      <c r="FO321" s="98"/>
      <c r="FP321" s="98"/>
      <c r="FQ321" s="98"/>
      <c r="FR321" s="98"/>
      <c r="FS321" s="98"/>
      <c r="FT321" s="98"/>
      <c r="FU321" s="98"/>
      <c r="FV321" s="98"/>
      <c r="FW321" s="98"/>
      <c r="FX321" s="98"/>
      <c r="FY321" s="98"/>
      <c r="FZ321" s="98"/>
      <c r="GA321" s="98"/>
      <c r="GB321" s="98"/>
      <c r="GC321" s="98"/>
      <c r="GD321" s="98"/>
      <c r="GE321" s="98"/>
      <c r="GF321" s="98"/>
      <c r="GG321" s="98"/>
      <c r="GH321" s="98"/>
      <c r="GI321" s="98"/>
      <c r="GJ321" s="98"/>
      <c r="GK321" s="98"/>
      <c r="GL321" s="98"/>
      <c r="GM321" s="98"/>
      <c r="GN321" s="98"/>
      <c r="GO321" s="98"/>
    </row>
    <row r="322" spans="1:197" ht="11.1" customHeight="1" x14ac:dyDescent="0.2">
      <c r="A322" s="92"/>
      <c r="B322" s="92"/>
      <c r="C322" s="37"/>
      <c r="D322" s="93"/>
      <c r="E322" s="99"/>
      <c r="G322" s="55"/>
      <c r="H322" s="55"/>
      <c r="I322" s="55" t="s">
        <v>322</v>
      </c>
      <c r="J322" s="55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C322" s="106" t="s">
        <v>42</v>
      </c>
      <c r="BD322" s="255">
        <f>BF42</f>
        <v>12938618808</v>
      </c>
      <c r="BE322" s="256"/>
      <c r="BF322" s="256"/>
      <c r="BG322" s="256"/>
      <c r="BH322" s="256"/>
      <c r="BI322" s="256"/>
      <c r="BJ322" s="256"/>
      <c r="BK322" s="256"/>
      <c r="BL322" s="256"/>
      <c r="BM322" s="256"/>
      <c r="BN322" s="256"/>
      <c r="BO322" s="256"/>
      <c r="BP322" s="256"/>
      <c r="BQ322" s="256"/>
      <c r="BR322" s="256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</row>
    <row r="323" spans="1:197" ht="11.1" customHeight="1" x14ac:dyDescent="0.2">
      <c r="A323" s="92"/>
      <c r="B323" s="92"/>
      <c r="C323" s="37"/>
      <c r="D323" s="93"/>
      <c r="E323" s="99"/>
      <c r="I323" s="55" t="s">
        <v>323</v>
      </c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C323" s="106" t="s">
        <v>44</v>
      </c>
      <c r="BD323" s="254" t="str">
        <f>AX42 &amp; " - " &amp; BD42</f>
        <v>5070110750 - SP</v>
      </c>
      <c r="BE323" s="254"/>
      <c r="BF323" s="254"/>
      <c r="BG323" s="254"/>
      <c r="BH323" s="254"/>
      <c r="BI323" s="254"/>
      <c r="BJ323" s="254"/>
      <c r="BK323" s="254"/>
      <c r="BL323" s="254"/>
      <c r="BM323" s="254"/>
      <c r="BN323" s="254"/>
      <c r="BO323" s="254"/>
      <c r="BP323" s="254"/>
      <c r="BQ323" s="254"/>
      <c r="BR323" s="254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</row>
    <row r="324" spans="1:197" ht="3.95" customHeight="1" x14ac:dyDescent="0.2">
      <c r="A324" s="92" t="s">
        <v>312</v>
      </c>
      <c r="B324" s="92" t="s">
        <v>312</v>
      </c>
      <c r="C324" s="93"/>
      <c r="D324" s="93"/>
      <c r="E324" s="99"/>
      <c r="F324" s="12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12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</row>
    <row r="325" spans="1:197" ht="3.95" hidden="1" customHeight="1" x14ac:dyDescent="0.2">
      <c r="A325" s="139" t="s">
        <v>313</v>
      </c>
      <c r="B325" s="139" t="s">
        <v>313</v>
      </c>
      <c r="C325" s="93"/>
      <c r="D325" s="93"/>
      <c r="E325" s="99"/>
      <c r="F325" s="12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12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</row>
    <row r="326" spans="1:197" s="98" customFormat="1" ht="11.1" hidden="1" customHeight="1" x14ac:dyDescent="0.2">
      <c r="A326" s="139"/>
      <c r="B326" s="139"/>
      <c r="C326" s="93"/>
      <c r="D326" s="93"/>
      <c r="E326" s="100"/>
      <c r="F326" s="101"/>
      <c r="G326" s="307" t="s">
        <v>118</v>
      </c>
      <c r="H326" s="307"/>
      <c r="I326" s="302" t="s">
        <v>267</v>
      </c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  <c r="X326" s="302"/>
      <c r="Y326" s="302"/>
      <c r="Z326" s="302" t="s">
        <v>268</v>
      </c>
      <c r="AA326" s="302"/>
      <c r="AB326" s="302"/>
      <c r="AC326" s="302"/>
      <c r="AD326" s="302"/>
      <c r="AE326" s="302"/>
      <c r="AF326" s="302"/>
      <c r="AG326" s="302"/>
      <c r="AH326" s="302"/>
      <c r="AI326" s="302"/>
      <c r="AJ326" s="304" t="s">
        <v>549</v>
      </c>
      <c r="AK326" s="304"/>
      <c r="AL326" s="304"/>
      <c r="AM326" s="306">
        <f>BO286+1</f>
        <v>9</v>
      </c>
      <c r="AN326" s="306"/>
      <c r="AO326" s="306"/>
      <c r="AP326" s="306"/>
      <c r="AQ326" s="306">
        <f>AM326+1</f>
        <v>10</v>
      </c>
      <c r="AR326" s="306"/>
      <c r="AS326" s="306"/>
      <c r="AT326" s="306"/>
      <c r="AU326" s="306">
        <f>AQ326+1</f>
        <v>11</v>
      </c>
      <c r="AV326" s="306"/>
      <c r="AW326" s="306"/>
      <c r="AX326" s="306"/>
      <c r="AY326" s="306">
        <f>AU326+1</f>
        <v>12</v>
      </c>
      <c r="AZ326" s="306"/>
      <c r="BA326" s="306"/>
      <c r="BB326" s="306"/>
      <c r="BC326" s="306">
        <f>AY326+1</f>
        <v>13</v>
      </c>
      <c r="BD326" s="306"/>
      <c r="BE326" s="306"/>
      <c r="BF326" s="306"/>
      <c r="BG326" s="306">
        <f>BC326+1</f>
        <v>14</v>
      </c>
      <c r="BH326" s="306"/>
      <c r="BI326" s="306"/>
      <c r="BJ326" s="306"/>
      <c r="BK326" s="306">
        <f>BG326+1</f>
        <v>15</v>
      </c>
      <c r="BL326" s="306"/>
      <c r="BM326" s="306"/>
      <c r="BN326" s="306"/>
      <c r="BO326" s="306">
        <f>BK326+1</f>
        <v>16</v>
      </c>
      <c r="BP326" s="306"/>
      <c r="BQ326" s="306"/>
      <c r="BR326" s="306"/>
      <c r="BS326" s="35"/>
      <c r="BT326" s="35"/>
      <c r="BU326" s="44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</row>
    <row r="327" spans="1:197" s="98" customFormat="1" ht="11.1" hidden="1" customHeight="1" x14ac:dyDescent="0.2">
      <c r="A327" s="139"/>
      <c r="B327" s="139"/>
      <c r="C327" s="93"/>
      <c r="D327" s="93"/>
      <c r="E327" s="100"/>
      <c r="F327" s="102"/>
      <c r="G327" s="308"/>
      <c r="H327" s="308"/>
      <c r="I327" s="303"/>
      <c r="J327" s="303"/>
      <c r="K327" s="303"/>
      <c r="L327" s="303"/>
      <c r="M327" s="303"/>
      <c r="N327" s="303"/>
      <c r="O327" s="303"/>
      <c r="P327" s="303"/>
      <c r="Q327" s="303"/>
      <c r="R327" s="303"/>
      <c r="S327" s="303"/>
      <c r="T327" s="303"/>
      <c r="U327" s="303"/>
      <c r="V327" s="303"/>
      <c r="W327" s="303"/>
      <c r="X327" s="303"/>
      <c r="Y327" s="303"/>
      <c r="Z327" s="303"/>
      <c r="AA327" s="303"/>
      <c r="AB327" s="303"/>
      <c r="AC327" s="303"/>
      <c r="AD327" s="303"/>
      <c r="AE327" s="303"/>
      <c r="AF327" s="303"/>
      <c r="AG327" s="303"/>
      <c r="AH327" s="303"/>
      <c r="AI327" s="303"/>
      <c r="AJ327" s="305"/>
      <c r="AK327" s="305"/>
      <c r="AL327" s="305"/>
      <c r="AM327" s="298" t="s">
        <v>269</v>
      </c>
      <c r="AN327" s="298"/>
      <c r="AO327" s="298" t="s">
        <v>270</v>
      </c>
      <c r="AP327" s="298"/>
      <c r="AQ327" s="298" t="str">
        <f>AM327</f>
        <v xml:space="preserve"> Sp*</v>
      </c>
      <c r="AR327" s="298"/>
      <c r="AS327" s="298" t="str">
        <f>AO327</f>
        <v>Ac*</v>
      </c>
      <c r="AT327" s="298"/>
      <c r="AU327" s="298" t="str">
        <f>AQ327</f>
        <v xml:space="preserve"> Sp*</v>
      </c>
      <c r="AV327" s="298"/>
      <c r="AW327" s="298" t="str">
        <f>AS327</f>
        <v>Ac*</v>
      </c>
      <c r="AX327" s="298"/>
      <c r="AY327" s="298" t="str">
        <f>AU327</f>
        <v xml:space="preserve"> Sp*</v>
      </c>
      <c r="AZ327" s="298"/>
      <c r="BA327" s="298" t="str">
        <f>AW327</f>
        <v>Ac*</v>
      </c>
      <c r="BB327" s="298"/>
      <c r="BC327" s="298" t="str">
        <f>AY327</f>
        <v xml:space="preserve"> Sp*</v>
      </c>
      <c r="BD327" s="298"/>
      <c r="BE327" s="298" t="str">
        <f>BA327</f>
        <v>Ac*</v>
      </c>
      <c r="BF327" s="298"/>
      <c r="BG327" s="298" t="str">
        <f>BC327</f>
        <v xml:space="preserve"> Sp*</v>
      </c>
      <c r="BH327" s="298"/>
      <c r="BI327" s="298" t="str">
        <f>BE327</f>
        <v>Ac*</v>
      </c>
      <c r="BJ327" s="298"/>
      <c r="BK327" s="298" t="str">
        <f>BG327</f>
        <v xml:space="preserve"> Sp*</v>
      </c>
      <c r="BL327" s="298"/>
      <c r="BM327" s="298" t="str">
        <f>BI327</f>
        <v>Ac*</v>
      </c>
      <c r="BN327" s="298"/>
      <c r="BO327" s="298" t="str">
        <f>BK327</f>
        <v xml:space="preserve"> Sp*</v>
      </c>
      <c r="BP327" s="298"/>
      <c r="BQ327" s="298" t="str">
        <f>BM327</f>
        <v>Ac*</v>
      </c>
      <c r="BR327" s="298"/>
      <c r="BS327" s="35"/>
      <c r="BT327" s="35"/>
      <c r="BU327" s="44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</row>
    <row r="328" spans="1:197" s="98" customFormat="1" ht="11.1" hidden="1" customHeight="1" x14ac:dyDescent="0.2">
      <c r="A328" s="139"/>
      <c r="B328" s="139"/>
      <c r="C328" s="93"/>
      <c r="D328" s="93"/>
      <c r="E328" s="100"/>
      <c r="G328" s="308"/>
      <c r="H328" s="308"/>
      <c r="I328" s="303"/>
      <c r="J328" s="303"/>
      <c r="K328" s="303"/>
      <c r="L328" s="303"/>
      <c r="M328" s="303"/>
      <c r="N328" s="303"/>
      <c r="O328" s="303"/>
      <c r="P328" s="303"/>
      <c r="Q328" s="303"/>
      <c r="R328" s="303"/>
      <c r="S328" s="303"/>
      <c r="T328" s="303"/>
      <c r="U328" s="303"/>
      <c r="V328" s="303"/>
      <c r="W328" s="303"/>
      <c r="X328" s="303"/>
      <c r="Y328" s="303"/>
      <c r="Z328" s="300" t="s">
        <v>51</v>
      </c>
      <c r="AA328" s="300"/>
      <c r="AB328" s="300"/>
      <c r="AC328" s="300"/>
      <c r="AD328" s="300"/>
      <c r="AE328" s="300"/>
      <c r="AF328" s="300"/>
      <c r="AG328" s="301" t="s">
        <v>35</v>
      </c>
      <c r="AH328" s="301"/>
      <c r="AI328" s="301"/>
      <c r="AJ328" s="301" t="s">
        <v>35</v>
      </c>
      <c r="AK328" s="301"/>
      <c r="AL328" s="301"/>
      <c r="AM328" s="301" t="s">
        <v>35</v>
      </c>
      <c r="AN328" s="301"/>
      <c r="AO328" s="301" t="s">
        <v>35</v>
      </c>
      <c r="AP328" s="301"/>
      <c r="AQ328" s="297" t="str">
        <f>AM328</f>
        <v xml:space="preserve"> </v>
      </c>
      <c r="AR328" s="298"/>
      <c r="AS328" s="297" t="str">
        <f>AO328</f>
        <v xml:space="preserve"> </v>
      </c>
      <c r="AT328" s="298"/>
      <c r="AU328" s="297" t="str">
        <f>AQ328</f>
        <v xml:space="preserve"> </v>
      </c>
      <c r="AV328" s="298"/>
      <c r="AW328" s="297" t="str">
        <f>AS328</f>
        <v xml:space="preserve"> </v>
      </c>
      <c r="AX328" s="298"/>
      <c r="AY328" s="297" t="str">
        <f>AU328</f>
        <v xml:space="preserve"> </v>
      </c>
      <c r="AZ328" s="298"/>
      <c r="BA328" s="297" t="str">
        <f>AW328</f>
        <v xml:space="preserve"> </v>
      </c>
      <c r="BB328" s="298"/>
      <c r="BC328" s="297" t="str">
        <f>AY328</f>
        <v xml:space="preserve"> </v>
      </c>
      <c r="BD328" s="298"/>
      <c r="BE328" s="297" t="str">
        <f>BA328</f>
        <v xml:space="preserve"> </v>
      </c>
      <c r="BF328" s="298"/>
      <c r="BG328" s="297" t="str">
        <f>BC328</f>
        <v xml:space="preserve"> </v>
      </c>
      <c r="BH328" s="298"/>
      <c r="BI328" s="297" t="str">
        <f>BE328</f>
        <v xml:space="preserve"> </v>
      </c>
      <c r="BJ328" s="298"/>
      <c r="BK328" s="297" t="str">
        <f>BG328</f>
        <v xml:space="preserve"> </v>
      </c>
      <c r="BL328" s="298"/>
      <c r="BM328" s="297" t="str">
        <f>BI328</f>
        <v xml:space="preserve"> </v>
      </c>
      <c r="BN328" s="298"/>
      <c r="BO328" s="297" t="str">
        <f>BK328</f>
        <v xml:space="preserve"> </v>
      </c>
      <c r="BP328" s="298"/>
      <c r="BQ328" s="297" t="str">
        <f>BM328</f>
        <v xml:space="preserve"> </v>
      </c>
      <c r="BR328" s="298"/>
      <c r="BS328" s="103"/>
      <c r="BU328" s="44"/>
      <c r="BV328" s="48"/>
      <c r="BW328" s="48"/>
      <c r="BX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</row>
    <row r="329" spans="1:197" s="48" customFormat="1" ht="11.1" hidden="1" customHeight="1" x14ac:dyDescent="0.2">
      <c r="A329" s="97"/>
      <c r="B329" s="140" t="s">
        <v>545</v>
      </c>
      <c r="C329" s="299"/>
      <c r="D329" s="299"/>
      <c r="E329" s="96"/>
      <c r="G329" s="247" t="s">
        <v>508</v>
      </c>
      <c r="H329" s="247"/>
      <c r="I329" s="284" t="s">
        <v>271</v>
      </c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285">
        <f>$AK$116</f>
        <v>3858.68</v>
      </c>
      <c r="AA329" s="285"/>
      <c r="AB329" s="285"/>
      <c r="AC329" s="285"/>
      <c r="AD329" s="285"/>
      <c r="AE329" s="285"/>
      <c r="AF329" s="285"/>
      <c r="AG329" s="251">
        <f>$AR$116</f>
        <v>2.0308999999999999</v>
      </c>
      <c r="AH329" s="251"/>
      <c r="AI329" s="251"/>
      <c r="AJ329" s="251">
        <f>BQ289</f>
        <v>100</v>
      </c>
      <c r="AK329" s="251"/>
      <c r="AL329" s="251"/>
      <c r="AM329" s="261"/>
      <c r="AN329" s="262"/>
      <c r="AO329" s="251">
        <f t="shared" ref="AO329:AO348" si="40">BQ289+AM329</f>
        <v>100</v>
      </c>
      <c r="AP329" s="251"/>
      <c r="AQ329" s="261"/>
      <c r="AR329" s="262"/>
      <c r="AS329" s="251">
        <f t="shared" ref="AS329:AS348" si="41">IF(SUM(AQ$289:AR$308)&gt;0,AO329+AQ329,0)</f>
        <v>100</v>
      </c>
      <c r="AT329" s="251"/>
      <c r="AU329" s="261"/>
      <c r="AV329" s="262"/>
      <c r="AW329" s="251">
        <f t="shared" ref="AW329:AW348" si="42">IF(SUM(AU$289:AV$308)&gt;0,AS329+AU329,0)</f>
        <v>100</v>
      </c>
      <c r="AX329" s="251"/>
      <c r="AY329" s="261"/>
      <c r="AZ329" s="262"/>
      <c r="BA329" s="251">
        <f t="shared" ref="BA329:BA348" si="43">IF(SUM(AY$289:AZ$308)&gt;0,AW329+AY329,0)</f>
        <v>100</v>
      </c>
      <c r="BB329" s="251"/>
      <c r="BC329" s="261"/>
      <c r="BD329" s="262"/>
      <c r="BE329" s="251">
        <f t="shared" ref="BE329:BE348" si="44">IF(SUM(BC$289:BD$308)&gt;0,BA329+BC329,0)</f>
        <v>100</v>
      </c>
      <c r="BF329" s="251"/>
      <c r="BG329" s="261"/>
      <c r="BH329" s="262"/>
      <c r="BI329" s="251">
        <f t="shared" ref="BI329:BI348" si="45">IF(SUM(BG$289:BH$308)&gt;0,BE329+BG329,0)</f>
        <v>100</v>
      </c>
      <c r="BJ329" s="251"/>
      <c r="BK329" s="261"/>
      <c r="BL329" s="262"/>
      <c r="BM329" s="251">
        <f t="shared" ref="BM329:BM348" si="46">IF(SUM(BK$289:BL$308)&gt;0,BI329+BK329,0)</f>
        <v>100</v>
      </c>
      <c r="BN329" s="251"/>
      <c r="BO329" s="261"/>
      <c r="BP329" s="262"/>
      <c r="BQ329" s="251">
        <f t="shared" ref="BQ329:BQ348" si="47">IF(SUM(BO$289:BP$308)&gt;0,BM329+BO329,0)</f>
        <v>100</v>
      </c>
      <c r="BR329" s="251"/>
    </row>
    <row r="330" spans="1:197" s="48" customFormat="1" ht="11.1" hidden="1" customHeight="1" x14ac:dyDescent="0.2">
      <c r="A330" s="96"/>
      <c r="B330" s="140"/>
      <c r="C330" s="299"/>
      <c r="D330" s="299"/>
      <c r="E330" s="96"/>
      <c r="G330" s="247" t="s">
        <v>512</v>
      </c>
      <c r="H330" s="247"/>
      <c r="I330" s="284" t="s">
        <v>272</v>
      </c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285">
        <f>$AK$118</f>
        <v>6452.9816000000001</v>
      </c>
      <c r="AA330" s="285"/>
      <c r="AB330" s="285"/>
      <c r="AC330" s="285"/>
      <c r="AD330" s="285"/>
      <c r="AE330" s="285"/>
      <c r="AF330" s="285"/>
      <c r="AG330" s="251">
        <f>$AR$118</f>
        <v>3.3963000000000001</v>
      </c>
      <c r="AH330" s="251"/>
      <c r="AI330" s="251"/>
      <c r="AJ330" s="251">
        <f t="shared" ref="AJ330:AJ348" si="48">BQ290</f>
        <v>100</v>
      </c>
      <c r="AK330" s="251"/>
      <c r="AL330" s="251"/>
      <c r="AM330" s="261"/>
      <c r="AN330" s="262"/>
      <c r="AO330" s="251">
        <f t="shared" si="40"/>
        <v>100</v>
      </c>
      <c r="AP330" s="251"/>
      <c r="AQ330" s="261"/>
      <c r="AR330" s="262"/>
      <c r="AS330" s="251">
        <f t="shared" si="41"/>
        <v>100</v>
      </c>
      <c r="AT330" s="251"/>
      <c r="AU330" s="261"/>
      <c r="AV330" s="262"/>
      <c r="AW330" s="251">
        <f t="shared" si="42"/>
        <v>100</v>
      </c>
      <c r="AX330" s="251"/>
      <c r="AY330" s="261"/>
      <c r="AZ330" s="262"/>
      <c r="BA330" s="251">
        <f t="shared" si="43"/>
        <v>100</v>
      </c>
      <c r="BB330" s="251"/>
      <c r="BC330" s="261"/>
      <c r="BD330" s="262"/>
      <c r="BE330" s="251">
        <f t="shared" si="44"/>
        <v>100</v>
      </c>
      <c r="BF330" s="251"/>
      <c r="BG330" s="261"/>
      <c r="BH330" s="262"/>
      <c r="BI330" s="251">
        <f t="shared" si="45"/>
        <v>100</v>
      </c>
      <c r="BJ330" s="251"/>
      <c r="BK330" s="261"/>
      <c r="BL330" s="262"/>
      <c r="BM330" s="251">
        <f t="shared" si="46"/>
        <v>100</v>
      </c>
      <c r="BN330" s="251"/>
      <c r="BO330" s="261"/>
      <c r="BP330" s="262"/>
      <c r="BQ330" s="251">
        <f t="shared" si="47"/>
        <v>100</v>
      </c>
      <c r="BR330" s="251"/>
    </row>
    <row r="331" spans="1:197" s="48" customFormat="1" ht="11.1" hidden="1" customHeight="1" x14ac:dyDescent="0.2">
      <c r="A331" s="96"/>
      <c r="B331" s="140"/>
      <c r="C331" s="299"/>
      <c r="D331" s="299"/>
      <c r="E331" s="96"/>
      <c r="G331" s="247" t="s">
        <v>513</v>
      </c>
      <c r="H331" s="247"/>
      <c r="I331" s="284" t="s">
        <v>273</v>
      </c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285">
        <f>$AK$130</f>
        <v>23764.440000000002</v>
      </c>
      <c r="AA331" s="285"/>
      <c r="AB331" s="285"/>
      <c r="AC331" s="285"/>
      <c r="AD331" s="285"/>
      <c r="AE331" s="285"/>
      <c r="AF331" s="285"/>
      <c r="AG331" s="251">
        <f>$AR$130</f>
        <v>12.5076</v>
      </c>
      <c r="AH331" s="251"/>
      <c r="AI331" s="251"/>
      <c r="AJ331" s="251">
        <f t="shared" si="48"/>
        <v>100</v>
      </c>
      <c r="AK331" s="251"/>
      <c r="AL331" s="251"/>
      <c r="AM331" s="261"/>
      <c r="AN331" s="262"/>
      <c r="AO331" s="251">
        <f t="shared" si="40"/>
        <v>100</v>
      </c>
      <c r="AP331" s="251"/>
      <c r="AQ331" s="261"/>
      <c r="AR331" s="262"/>
      <c r="AS331" s="251">
        <f t="shared" si="41"/>
        <v>100</v>
      </c>
      <c r="AT331" s="251"/>
      <c r="AU331" s="261"/>
      <c r="AV331" s="262"/>
      <c r="AW331" s="251">
        <f t="shared" si="42"/>
        <v>100</v>
      </c>
      <c r="AX331" s="251"/>
      <c r="AY331" s="261"/>
      <c r="AZ331" s="262"/>
      <c r="BA331" s="251">
        <f t="shared" si="43"/>
        <v>100</v>
      </c>
      <c r="BB331" s="251"/>
      <c r="BC331" s="261"/>
      <c r="BD331" s="262"/>
      <c r="BE331" s="251">
        <f t="shared" si="44"/>
        <v>100</v>
      </c>
      <c r="BF331" s="251"/>
      <c r="BG331" s="261"/>
      <c r="BH331" s="262"/>
      <c r="BI331" s="251">
        <f t="shared" si="45"/>
        <v>100</v>
      </c>
      <c r="BJ331" s="251"/>
      <c r="BK331" s="261"/>
      <c r="BL331" s="262"/>
      <c r="BM331" s="251">
        <f t="shared" si="46"/>
        <v>100</v>
      </c>
      <c r="BN331" s="251"/>
      <c r="BO331" s="261"/>
      <c r="BP331" s="262"/>
      <c r="BQ331" s="251">
        <f t="shared" si="47"/>
        <v>100</v>
      </c>
      <c r="BR331" s="251"/>
    </row>
    <row r="332" spans="1:197" s="48" customFormat="1" ht="11.1" hidden="1" customHeight="1" x14ac:dyDescent="0.2">
      <c r="A332" s="96"/>
      <c r="B332" s="140"/>
      <c r="C332" s="299"/>
      <c r="D332" s="299"/>
      <c r="E332" s="96"/>
      <c r="G332" s="247" t="s">
        <v>514</v>
      </c>
      <c r="H332" s="247"/>
      <c r="I332" s="284" t="s">
        <v>274</v>
      </c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285">
        <f>$AK$137</f>
        <v>18486.939999999999</v>
      </c>
      <c r="AA332" s="285"/>
      <c r="AB332" s="285"/>
      <c r="AC332" s="285"/>
      <c r="AD332" s="285"/>
      <c r="AE332" s="285"/>
      <c r="AF332" s="285"/>
      <c r="AG332" s="251">
        <f>$AR$137</f>
        <v>9.73</v>
      </c>
      <c r="AH332" s="251"/>
      <c r="AI332" s="251"/>
      <c r="AJ332" s="251">
        <f t="shared" si="48"/>
        <v>100</v>
      </c>
      <c r="AK332" s="251"/>
      <c r="AL332" s="251"/>
      <c r="AM332" s="261"/>
      <c r="AN332" s="262"/>
      <c r="AO332" s="251">
        <f t="shared" si="40"/>
        <v>100</v>
      </c>
      <c r="AP332" s="251"/>
      <c r="AQ332" s="261"/>
      <c r="AR332" s="262"/>
      <c r="AS332" s="251">
        <f t="shared" si="41"/>
        <v>100</v>
      </c>
      <c r="AT332" s="251"/>
      <c r="AU332" s="261"/>
      <c r="AV332" s="262"/>
      <c r="AW332" s="251">
        <f t="shared" si="42"/>
        <v>100</v>
      </c>
      <c r="AX332" s="251"/>
      <c r="AY332" s="261"/>
      <c r="AZ332" s="262"/>
      <c r="BA332" s="251">
        <f t="shared" si="43"/>
        <v>100</v>
      </c>
      <c r="BB332" s="251"/>
      <c r="BC332" s="261"/>
      <c r="BD332" s="262"/>
      <c r="BE332" s="251">
        <f t="shared" si="44"/>
        <v>100</v>
      </c>
      <c r="BF332" s="251"/>
      <c r="BG332" s="261"/>
      <c r="BH332" s="262"/>
      <c r="BI332" s="251">
        <f t="shared" si="45"/>
        <v>100</v>
      </c>
      <c r="BJ332" s="251"/>
      <c r="BK332" s="261"/>
      <c r="BL332" s="262"/>
      <c r="BM332" s="251">
        <f t="shared" si="46"/>
        <v>100</v>
      </c>
      <c r="BN332" s="251"/>
      <c r="BO332" s="261"/>
      <c r="BP332" s="262"/>
      <c r="BQ332" s="251">
        <f t="shared" si="47"/>
        <v>100</v>
      </c>
      <c r="BR332" s="251"/>
      <c r="EC332" s="70"/>
      <c r="ED332" s="70"/>
      <c r="EE332" s="70"/>
      <c r="EF332" s="70"/>
      <c r="EG332" s="70"/>
      <c r="EH332" s="70"/>
    </row>
    <row r="333" spans="1:197" s="48" customFormat="1" ht="11.1" hidden="1" customHeight="1" x14ac:dyDescent="0.2">
      <c r="A333" s="96"/>
      <c r="B333" s="140"/>
      <c r="C333" s="299"/>
      <c r="D333" s="299"/>
      <c r="E333" s="96"/>
      <c r="G333" s="247" t="s">
        <v>515</v>
      </c>
      <c r="H333" s="247"/>
      <c r="I333" s="284" t="s">
        <v>275</v>
      </c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285">
        <f>$AK$146</f>
        <v>15398.267399999999</v>
      </c>
      <c r="AA333" s="285"/>
      <c r="AB333" s="285"/>
      <c r="AC333" s="285"/>
      <c r="AD333" s="285"/>
      <c r="AE333" s="285"/>
      <c r="AF333" s="285"/>
      <c r="AG333" s="251">
        <f>$AR$146</f>
        <v>8.1044</v>
      </c>
      <c r="AH333" s="251"/>
      <c r="AI333" s="251"/>
      <c r="AJ333" s="251">
        <f t="shared" si="48"/>
        <v>100</v>
      </c>
      <c r="AK333" s="251"/>
      <c r="AL333" s="251"/>
      <c r="AM333" s="261"/>
      <c r="AN333" s="262"/>
      <c r="AO333" s="251">
        <f t="shared" si="40"/>
        <v>100</v>
      </c>
      <c r="AP333" s="251"/>
      <c r="AQ333" s="261"/>
      <c r="AR333" s="262"/>
      <c r="AS333" s="251">
        <f t="shared" si="41"/>
        <v>100</v>
      </c>
      <c r="AT333" s="251"/>
      <c r="AU333" s="261"/>
      <c r="AV333" s="262"/>
      <c r="AW333" s="251">
        <f t="shared" si="42"/>
        <v>100</v>
      </c>
      <c r="AX333" s="251"/>
      <c r="AY333" s="261"/>
      <c r="AZ333" s="262"/>
      <c r="BA333" s="251">
        <f t="shared" si="43"/>
        <v>100</v>
      </c>
      <c r="BB333" s="251"/>
      <c r="BC333" s="261"/>
      <c r="BD333" s="262"/>
      <c r="BE333" s="251">
        <f t="shared" si="44"/>
        <v>100</v>
      </c>
      <c r="BF333" s="251"/>
      <c r="BG333" s="261"/>
      <c r="BH333" s="262"/>
      <c r="BI333" s="251">
        <f t="shared" si="45"/>
        <v>100</v>
      </c>
      <c r="BJ333" s="251"/>
      <c r="BK333" s="261"/>
      <c r="BL333" s="262"/>
      <c r="BM333" s="251">
        <f t="shared" si="46"/>
        <v>100</v>
      </c>
      <c r="BN333" s="251"/>
      <c r="BO333" s="261"/>
      <c r="BP333" s="262"/>
      <c r="BQ333" s="251">
        <f t="shared" si="47"/>
        <v>100</v>
      </c>
      <c r="BR333" s="251"/>
      <c r="EC333" s="70"/>
      <c r="ED333" s="70"/>
      <c r="EE333" s="70"/>
      <c r="EF333" s="70"/>
      <c r="EG333" s="70"/>
      <c r="EH333" s="70"/>
    </row>
    <row r="334" spans="1:197" s="48" customFormat="1" ht="11.1" hidden="1" customHeight="1" x14ac:dyDescent="0.2">
      <c r="A334" s="96"/>
      <c r="B334" s="140"/>
      <c r="C334" s="299"/>
      <c r="D334" s="299"/>
      <c r="E334" s="96"/>
      <c r="G334" s="247" t="s">
        <v>516</v>
      </c>
      <c r="H334" s="247"/>
      <c r="I334" s="284" t="s">
        <v>276</v>
      </c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285">
        <f>$AK$156</f>
        <v>2016</v>
      </c>
      <c r="AA334" s="285"/>
      <c r="AB334" s="285"/>
      <c r="AC334" s="285"/>
      <c r="AD334" s="285"/>
      <c r="AE334" s="285"/>
      <c r="AF334" s="285"/>
      <c r="AG334" s="251">
        <f>$AR$156</f>
        <v>1.0611000000000002</v>
      </c>
      <c r="AH334" s="251"/>
      <c r="AI334" s="251"/>
      <c r="AJ334" s="251">
        <f t="shared" si="48"/>
        <v>100</v>
      </c>
      <c r="AK334" s="251"/>
      <c r="AL334" s="251"/>
      <c r="AM334" s="261"/>
      <c r="AN334" s="262"/>
      <c r="AO334" s="251">
        <f t="shared" si="40"/>
        <v>100</v>
      </c>
      <c r="AP334" s="251"/>
      <c r="AQ334" s="261"/>
      <c r="AR334" s="262"/>
      <c r="AS334" s="251">
        <f t="shared" si="41"/>
        <v>100</v>
      </c>
      <c r="AT334" s="251"/>
      <c r="AU334" s="261"/>
      <c r="AV334" s="262"/>
      <c r="AW334" s="251">
        <f t="shared" si="42"/>
        <v>100</v>
      </c>
      <c r="AX334" s="251"/>
      <c r="AY334" s="261"/>
      <c r="AZ334" s="262"/>
      <c r="BA334" s="251">
        <f t="shared" si="43"/>
        <v>100</v>
      </c>
      <c r="BB334" s="251"/>
      <c r="BC334" s="261"/>
      <c r="BD334" s="262"/>
      <c r="BE334" s="251">
        <f t="shared" si="44"/>
        <v>100</v>
      </c>
      <c r="BF334" s="251"/>
      <c r="BG334" s="261"/>
      <c r="BH334" s="262"/>
      <c r="BI334" s="251">
        <f t="shared" si="45"/>
        <v>100</v>
      </c>
      <c r="BJ334" s="251"/>
      <c r="BK334" s="261"/>
      <c r="BL334" s="262"/>
      <c r="BM334" s="251">
        <f t="shared" si="46"/>
        <v>100</v>
      </c>
      <c r="BN334" s="251"/>
      <c r="BO334" s="261"/>
      <c r="BP334" s="262"/>
      <c r="BQ334" s="251">
        <f t="shared" si="47"/>
        <v>100</v>
      </c>
      <c r="BR334" s="251"/>
      <c r="EC334" s="70"/>
      <c r="ED334" s="70"/>
      <c r="EE334" s="70"/>
      <c r="EF334" s="70"/>
      <c r="EG334" s="70"/>
      <c r="EH334" s="70"/>
    </row>
    <row r="335" spans="1:197" s="48" customFormat="1" ht="11.1" hidden="1" customHeight="1" x14ac:dyDescent="0.2">
      <c r="A335" s="96"/>
      <c r="B335" s="140"/>
      <c r="C335" s="299"/>
      <c r="D335" s="299"/>
      <c r="E335" s="96"/>
      <c r="G335" s="247" t="s">
        <v>517</v>
      </c>
      <c r="H335" s="247"/>
      <c r="I335" s="284" t="s">
        <v>277</v>
      </c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285">
        <f>$AK$165</f>
        <v>22297</v>
      </c>
      <c r="AA335" s="285"/>
      <c r="AB335" s="285"/>
      <c r="AC335" s="285"/>
      <c r="AD335" s="285"/>
      <c r="AE335" s="285"/>
      <c r="AF335" s="285"/>
      <c r="AG335" s="251">
        <f>$AR$165</f>
        <v>11.735300000000001</v>
      </c>
      <c r="AH335" s="251"/>
      <c r="AI335" s="251"/>
      <c r="AJ335" s="251">
        <f t="shared" si="48"/>
        <v>100</v>
      </c>
      <c r="AK335" s="251"/>
      <c r="AL335" s="251"/>
      <c r="AM335" s="261"/>
      <c r="AN335" s="262"/>
      <c r="AO335" s="251">
        <f t="shared" si="40"/>
        <v>100</v>
      </c>
      <c r="AP335" s="251"/>
      <c r="AQ335" s="261"/>
      <c r="AR335" s="262"/>
      <c r="AS335" s="251">
        <f t="shared" si="41"/>
        <v>100</v>
      </c>
      <c r="AT335" s="251"/>
      <c r="AU335" s="261"/>
      <c r="AV335" s="262"/>
      <c r="AW335" s="251">
        <f t="shared" si="42"/>
        <v>100</v>
      </c>
      <c r="AX335" s="251"/>
      <c r="AY335" s="261"/>
      <c r="AZ335" s="262"/>
      <c r="BA335" s="251">
        <f t="shared" si="43"/>
        <v>100</v>
      </c>
      <c r="BB335" s="251"/>
      <c r="BC335" s="261"/>
      <c r="BD335" s="262"/>
      <c r="BE335" s="251">
        <f t="shared" si="44"/>
        <v>100</v>
      </c>
      <c r="BF335" s="251"/>
      <c r="BG335" s="261"/>
      <c r="BH335" s="262"/>
      <c r="BI335" s="251">
        <f t="shared" si="45"/>
        <v>100</v>
      </c>
      <c r="BJ335" s="251"/>
      <c r="BK335" s="261"/>
      <c r="BL335" s="262"/>
      <c r="BM335" s="251">
        <f t="shared" si="46"/>
        <v>100</v>
      </c>
      <c r="BN335" s="251"/>
      <c r="BO335" s="261"/>
      <c r="BP335" s="262"/>
      <c r="BQ335" s="251">
        <f t="shared" si="47"/>
        <v>100</v>
      </c>
      <c r="BR335" s="251"/>
      <c r="EC335" s="70"/>
      <c r="ED335" s="70"/>
      <c r="EE335" s="70"/>
      <c r="EF335" s="70"/>
      <c r="EG335" s="70"/>
      <c r="EH335" s="70"/>
    </row>
    <row r="336" spans="1:197" s="48" customFormat="1" ht="11.1" hidden="1" customHeight="1" x14ac:dyDescent="0.2">
      <c r="A336" s="96"/>
      <c r="B336" s="140"/>
      <c r="C336" s="299"/>
      <c r="D336" s="299"/>
      <c r="E336" s="96"/>
      <c r="G336" s="247" t="s">
        <v>518</v>
      </c>
      <c r="H336" s="247"/>
      <c r="I336" s="284" t="s">
        <v>278</v>
      </c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285">
        <f>$AK$172</f>
        <v>2393.3000000000002</v>
      </c>
      <c r="AA336" s="285"/>
      <c r="AB336" s="285"/>
      <c r="AC336" s="285"/>
      <c r="AD336" s="285"/>
      <c r="AE336" s="285"/>
      <c r="AF336" s="285"/>
      <c r="AG336" s="251">
        <f>$AR$172</f>
        <v>1.2596000000000001</v>
      </c>
      <c r="AH336" s="251"/>
      <c r="AI336" s="251"/>
      <c r="AJ336" s="251">
        <f t="shared" si="48"/>
        <v>100</v>
      </c>
      <c r="AK336" s="251"/>
      <c r="AL336" s="251"/>
      <c r="AM336" s="261"/>
      <c r="AN336" s="262"/>
      <c r="AO336" s="251">
        <f t="shared" si="40"/>
        <v>100</v>
      </c>
      <c r="AP336" s="251"/>
      <c r="AQ336" s="261"/>
      <c r="AR336" s="262"/>
      <c r="AS336" s="251">
        <f t="shared" si="41"/>
        <v>100</v>
      </c>
      <c r="AT336" s="251"/>
      <c r="AU336" s="261"/>
      <c r="AV336" s="262"/>
      <c r="AW336" s="251">
        <f t="shared" si="42"/>
        <v>100</v>
      </c>
      <c r="AX336" s="251"/>
      <c r="AY336" s="261"/>
      <c r="AZ336" s="262"/>
      <c r="BA336" s="251">
        <f t="shared" si="43"/>
        <v>100</v>
      </c>
      <c r="BB336" s="251"/>
      <c r="BC336" s="261"/>
      <c r="BD336" s="262"/>
      <c r="BE336" s="251">
        <f t="shared" si="44"/>
        <v>100</v>
      </c>
      <c r="BF336" s="251"/>
      <c r="BG336" s="261"/>
      <c r="BH336" s="262"/>
      <c r="BI336" s="251">
        <f t="shared" si="45"/>
        <v>100</v>
      </c>
      <c r="BJ336" s="251"/>
      <c r="BK336" s="261"/>
      <c r="BL336" s="262"/>
      <c r="BM336" s="251">
        <f t="shared" si="46"/>
        <v>100</v>
      </c>
      <c r="BN336" s="251"/>
      <c r="BO336" s="261"/>
      <c r="BP336" s="262"/>
      <c r="BQ336" s="251">
        <f t="shared" si="47"/>
        <v>100</v>
      </c>
      <c r="BR336" s="251"/>
      <c r="EC336" s="70"/>
      <c r="ED336" s="70"/>
      <c r="EE336" s="70"/>
      <c r="EF336" s="70"/>
      <c r="EG336" s="70"/>
      <c r="EH336" s="70"/>
    </row>
    <row r="337" spans="1:197" s="48" customFormat="1" ht="11.1" hidden="1" customHeight="1" x14ac:dyDescent="0.2">
      <c r="A337" s="96"/>
      <c r="B337" s="140"/>
      <c r="C337" s="299"/>
      <c r="D337" s="299"/>
      <c r="E337" s="96"/>
      <c r="G337" s="247" t="s">
        <v>519</v>
      </c>
      <c r="H337" s="247"/>
      <c r="I337" s="284" t="s">
        <v>279</v>
      </c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285">
        <f>$AK$179</f>
        <v>17411.36</v>
      </c>
      <c r="AA337" s="285"/>
      <c r="AB337" s="285"/>
      <c r="AC337" s="285"/>
      <c r="AD337" s="285"/>
      <c r="AE337" s="285"/>
      <c r="AF337" s="285"/>
      <c r="AG337" s="251">
        <f>$AR$179</f>
        <v>9.1638999999999999</v>
      </c>
      <c r="AH337" s="251"/>
      <c r="AI337" s="251"/>
      <c r="AJ337" s="251">
        <f t="shared" si="48"/>
        <v>100</v>
      </c>
      <c r="AK337" s="251"/>
      <c r="AL337" s="251"/>
      <c r="AM337" s="261"/>
      <c r="AN337" s="262"/>
      <c r="AO337" s="251">
        <f t="shared" si="40"/>
        <v>100</v>
      </c>
      <c r="AP337" s="251"/>
      <c r="AQ337" s="261"/>
      <c r="AR337" s="262"/>
      <c r="AS337" s="251">
        <f t="shared" si="41"/>
        <v>100</v>
      </c>
      <c r="AT337" s="251"/>
      <c r="AU337" s="261"/>
      <c r="AV337" s="262"/>
      <c r="AW337" s="251">
        <f t="shared" si="42"/>
        <v>100</v>
      </c>
      <c r="AX337" s="251"/>
      <c r="AY337" s="261"/>
      <c r="AZ337" s="262"/>
      <c r="BA337" s="251">
        <f t="shared" si="43"/>
        <v>100</v>
      </c>
      <c r="BB337" s="251"/>
      <c r="BC337" s="261"/>
      <c r="BD337" s="262"/>
      <c r="BE337" s="251">
        <f t="shared" si="44"/>
        <v>100</v>
      </c>
      <c r="BF337" s="251"/>
      <c r="BG337" s="261"/>
      <c r="BH337" s="262"/>
      <c r="BI337" s="251">
        <f t="shared" si="45"/>
        <v>100</v>
      </c>
      <c r="BJ337" s="251"/>
      <c r="BK337" s="261"/>
      <c r="BL337" s="262"/>
      <c r="BM337" s="251">
        <f t="shared" si="46"/>
        <v>100</v>
      </c>
      <c r="BN337" s="251"/>
      <c r="BO337" s="261"/>
      <c r="BP337" s="262"/>
      <c r="BQ337" s="251">
        <f t="shared" si="47"/>
        <v>100</v>
      </c>
      <c r="BR337" s="251"/>
      <c r="EC337" s="70"/>
      <c r="ED337" s="70"/>
      <c r="EE337" s="70"/>
      <c r="EF337" s="70"/>
      <c r="EG337" s="70"/>
      <c r="EH337" s="70"/>
    </row>
    <row r="338" spans="1:197" s="48" customFormat="1" ht="11.1" hidden="1" customHeight="1" x14ac:dyDescent="0.2">
      <c r="A338" s="96"/>
      <c r="B338" s="140"/>
      <c r="C338" s="299"/>
      <c r="D338" s="299"/>
      <c r="E338" s="96"/>
      <c r="G338" s="247" t="s">
        <v>520</v>
      </c>
      <c r="H338" s="247"/>
      <c r="I338" s="284" t="s">
        <v>280</v>
      </c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285">
        <f>$AK$190</f>
        <v>3438.9</v>
      </c>
      <c r="AA338" s="285"/>
      <c r="AB338" s="285"/>
      <c r="AC338" s="285"/>
      <c r="AD338" s="285"/>
      <c r="AE338" s="285"/>
      <c r="AF338" s="285"/>
      <c r="AG338" s="251">
        <f>$AR$190</f>
        <v>1.8099000000000001</v>
      </c>
      <c r="AH338" s="251"/>
      <c r="AI338" s="251"/>
      <c r="AJ338" s="251">
        <f t="shared" si="48"/>
        <v>100</v>
      </c>
      <c r="AK338" s="251"/>
      <c r="AL338" s="251"/>
      <c r="AM338" s="261"/>
      <c r="AN338" s="262"/>
      <c r="AO338" s="251">
        <f t="shared" si="40"/>
        <v>100</v>
      </c>
      <c r="AP338" s="251"/>
      <c r="AQ338" s="261"/>
      <c r="AR338" s="262"/>
      <c r="AS338" s="251">
        <f t="shared" si="41"/>
        <v>100</v>
      </c>
      <c r="AT338" s="251"/>
      <c r="AU338" s="261"/>
      <c r="AV338" s="262"/>
      <c r="AW338" s="251">
        <f t="shared" si="42"/>
        <v>100</v>
      </c>
      <c r="AX338" s="251"/>
      <c r="AY338" s="261"/>
      <c r="AZ338" s="262"/>
      <c r="BA338" s="251">
        <f t="shared" si="43"/>
        <v>100</v>
      </c>
      <c r="BB338" s="251"/>
      <c r="BC338" s="261"/>
      <c r="BD338" s="262"/>
      <c r="BE338" s="251">
        <f t="shared" si="44"/>
        <v>100</v>
      </c>
      <c r="BF338" s="251"/>
      <c r="BG338" s="261"/>
      <c r="BH338" s="262"/>
      <c r="BI338" s="251">
        <f t="shared" si="45"/>
        <v>100</v>
      </c>
      <c r="BJ338" s="251"/>
      <c r="BK338" s="261"/>
      <c r="BL338" s="262"/>
      <c r="BM338" s="251">
        <f t="shared" si="46"/>
        <v>100</v>
      </c>
      <c r="BN338" s="251"/>
      <c r="BO338" s="261"/>
      <c r="BP338" s="262"/>
      <c r="BQ338" s="251">
        <f t="shared" si="47"/>
        <v>100</v>
      </c>
      <c r="BR338" s="251"/>
      <c r="EC338" s="70"/>
      <c r="ED338" s="70"/>
      <c r="EE338" s="70"/>
      <c r="EF338" s="70"/>
      <c r="EG338" s="70"/>
      <c r="EH338" s="70"/>
    </row>
    <row r="339" spans="1:197" s="48" customFormat="1" ht="11.1" hidden="1" customHeight="1" x14ac:dyDescent="0.2">
      <c r="A339" s="96"/>
      <c r="B339" s="140"/>
      <c r="C339" s="299"/>
      <c r="D339" s="299"/>
      <c r="E339" s="96"/>
      <c r="G339" s="247" t="s">
        <v>521</v>
      </c>
      <c r="H339" s="247"/>
      <c r="I339" s="284" t="s">
        <v>281</v>
      </c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285">
        <f>$AK$197</f>
        <v>8466</v>
      </c>
      <c r="AA339" s="285"/>
      <c r="AB339" s="285"/>
      <c r="AC339" s="285"/>
      <c r="AD339" s="285"/>
      <c r="AE339" s="285"/>
      <c r="AF339" s="285"/>
      <c r="AG339" s="251">
        <f>$AR$197</f>
        <v>4.4558</v>
      </c>
      <c r="AH339" s="251"/>
      <c r="AI339" s="251"/>
      <c r="AJ339" s="251">
        <f t="shared" si="48"/>
        <v>100</v>
      </c>
      <c r="AK339" s="251"/>
      <c r="AL339" s="251"/>
      <c r="AM339" s="261"/>
      <c r="AN339" s="262"/>
      <c r="AO339" s="251">
        <f t="shared" si="40"/>
        <v>100</v>
      </c>
      <c r="AP339" s="251"/>
      <c r="AQ339" s="261"/>
      <c r="AR339" s="262"/>
      <c r="AS339" s="251">
        <f t="shared" si="41"/>
        <v>100</v>
      </c>
      <c r="AT339" s="251"/>
      <c r="AU339" s="261"/>
      <c r="AV339" s="262"/>
      <c r="AW339" s="251">
        <f t="shared" si="42"/>
        <v>100</v>
      </c>
      <c r="AX339" s="251"/>
      <c r="AY339" s="261"/>
      <c r="AZ339" s="262"/>
      <c r="BA339" s="251">
        <f t="shared" si="43"/>
        <v>100</v>
      </c>
      <c r="BB339" s="251"/>
      <c r="BC339" s="261"/>
      <c r="BD339" s="262"/>
      <c r="BE339" s="251">
        <f t="shared" si="44"/>
        <v>100</v>
      </c>
      <c r="BF339" s="251"/>
      <c r="BG339" s="261"/>
      <c r="BH339" s="262"/>
      <c r="BI339" s="251">
        <f t="shared" si="45"/>
        <v>100</v>
      </c>
      <c r="BJ339" s="251"/>
      <c r="BK339" s="261"/>
      <c r="BL339" s="262"/>
      <c r="BM339" s="251">
        <f t="shared" si="46"/>
        <v>100</v>
      </c>
      <c r="BN339" s="251"/>
      <c r="BO339" s="261"/>
      <c r="BP339" s="262"/>
      <c r="BQ339" s="251">
        <f t="shared" si="47"/>
        <v>100</v>
      </c>
      <c r="BR339" s="251"/>
      <c r="EC339" s="70"/>
      <c r="ED339" s="70"/>
      <c r="EE339" s="70"/>
      <c r="EF339" s="70"/>
      <c r="EG339" s="70"/>
      <c r="EH339" s="70"/>
    </row>
    <row r="340" spans="1:197" s="48" customFormat="1" ht="11.1" hidden="1" customHeight="1" x14ac:dyDescent="0.2">
      <c r="A340" s="96"/>
      <c r="B340" s="140"/>
      <c r="C340" s="299"/>
      <c r="D340" s="299"/>
      <c r="E340" s="96"/>
      <c r="G340" s="247" t="s">
        <v>522</v>
      </c>
      <c r="H340" s="247"/>
      <c r="I340" s="284" t="s">
        <v>282</v>
      </c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285">
        <f>$AK$207</f>
        <v>12152</v>
      </c>
      <c r="AA340" s="285"/>
      <c r="AB340" s="285"/>
      <c r="AC340" s="285"/>
      <c r="AD340" s="285"/>
      <c r="AE340" s="285"/>
      <c r="AF340" s="285"/>
      <c r="AG340" s="251">
        <f>$AR$207</f>
        <v>6.3958000000000004</v>
      </c>
      <c r="AH340" s="251"/>
      <c r="AI340" s="251"/>
      <c r="AJ340" s="251">
        <f t="shared" si="48"/>
        <v>100</v>
      </c>
      <c r="AK340" s="251"/>
      <c r="AL340" s="251"/>
      <c r="AM340" s="261"/>
      <c r="AN340" s="262"/>
      <c r="AO340" s="251">
        <f t="shared" si="40"/>
        <v>100</v>
      </c>
      <c r="AP340" s="251"/>
      <c r="AQ340" s="261"/>
      <c r="AR340" s="262"/>
      <c r="AS340" s="251">
        <f t="shared" si="41"/>
        <v>100</v>
      </c>
      <c r="AT340" s="251"/>
      <c r="AU340" s="261"/>
      <c r="AV340" s="262"/>
      <c r="AW340" s="251">
        <f t="shared" si="42"/>
        <v>100</v>
      </c>
      <c r="AX340" s="251"/>
      <c r="AY340" s="261"/>
      <c r="AZ340" s="262"/>
      <c r="BA340" s="251">
        <f t="shared" si="43"/>
        <v>100</v>
      </c>
      <c r="BB340" s="251"/>
      <c r="BC340" s="261"/>
      <c r="BD340" s="262"/>
      <c r="BE340" s="251">
        <f t="shared" si="44"/>
        <v>100</v>
      </c>
      <c r="BF340" s="251"/>
      <c r="BG340" s="261"/>
      <c r="BH340" s="262"/>
      <c r="BI340" s="251">
        <f t="shared" si="45"/>
        <v>100</v>
      </c>
      <c r="BJ340" s="251"/>
      <c r="BK340" s="261"/>
      <c r="BL340" s="262"/>
      <c r="BM340" s="251">
        <f t="shared" si="46"/>
        <v>100</v>
      </c>
      <c r="BN340" s="251"/>
      <c r="BO340" s="261"/>
      <c r="BP340" s="262"/>
      <c r="BQ340" s="251">
        <f t="shared" si="47"/>
        <v>100</v>
      </c>
      <c r="BR340" s="251"/>
      <c r="EC340" s="70"/>
      <c r="ED340" s="70"/>
      <c r="EE340" s="70"/>
      <c r="EF340" s="70"/>
      <c r="EG340" s="70"/>
      <c r="EH340" s="70"/>
    </row>
    <row r="341" spans="1:197" s="48" customFormat="1" ht="11.1" hidden="1" customHeight="1" x14ac:dyDescent="0.2">
      <c r="A341" s="96"/>
      <c r="B341" s="140"/>
      <c r="C341" s="299"/>
      <c r="D341" s="299"/>
      <c r="E341" s="96"/>
      <c r="G341" s="247" t="s">
        <v>523</v>
      </c>
      <c r="H341" s="247"/>
      <c r="I341" s="284" t="s">
        <v>283</v>
      </c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285">
        <f>$AK$217</f>
        <v>19587.559999999998</v>
      </c>
      <c r="AA341" s="285"/>
      <c r="AB341" s="285"/>
      <c r="AC341" s="285"/>
      <c r="AD341" s="285"/>
      <c r="AE341" s="285"/>
      <c r="AF341" s="285"/>
      <c r="AG341" s="251">
        <f>$AR$217</f>
        <v>10.309200000000001</v>
      </c>
      <c r="AH341" s="295"/>
      <c r="AI341" s="295"/>
      <c r="AJ341" s="251">
        <f t="shared" si="48"/>
        <v>100</v>
      </c>
      <c r="AK341" s="251"/>
      <c r="AL341" s="251"/>
      <c r="AM341" s="261"/>
      <c r="AN341" s="262"/>
      <c r="AO341" s="251">
        <f t="shared" si="40"/>
        <v>100</v>
      </c>
      <c r="AP341" s="251"/>
      <c r="AQ341" s="261"/>
      <c r="AR341" s="262"/>
      <c r="AS341" s="251">
        <f t="shared" si="41"/>
        <v>100</v>
      </c>
      <c r="AT341" s="251"/>
      <c r="AU341" s="261"/>
      <c r="AV341" s="262"/>
      <c r="AW341" s="251">
        <f t="shared" si="42"/>
        <v>100</v>
      </c>
      <c r="AX341" s="251"/>
      <c r="AY341" s="261"/>
      <c r="AZ341" s="262"/>
      <c r="BA341" s="251">
        <f t="shared" si="43"/>
        <v>100</v>
      </c>
      <c r="BB341" s="251"/>
      <c r="BC341" s="261"/>
      <c r="BD341" s="262"/>
      <c r="BE341" s="251">
        <f t="shared" si="44"/>
        <v>100</v>
      </c>
      <c r="BF341" s="251"/>
      <c r="BG341" s="261"/>
      <c r="BH341" s="262"/>
      <c r="BI341" s="251">
        <f t="shared" si="45"/>
        <v>100</v>
      </c>
      <c r="BJ341" s="251"/>
      <c r="BK341" s="261"/>
      <c r="BL341" s="262"/>
      <c r="BM341" s="251">
        <f t="shared" si="46"/>
        <v>100</v>
      </c>
      <c r="BN341" s="251"/>
      <c r="BO341" s="261"/>
      <c r="BP341" s="262"/>
      <c r="BQ341" s="251">
        <f t="shared" si="47"/>
        <v>100</v>
      </c>
      <c r="BR341" s="251"/>
      <c r="EC341" s="70"/>
      <c r="ED341" s="70"/>
      <c r="EE341" s="70"/>
      <c r="EF341" s="70"/>
      <c r="EG341" s="70"/>
      <c r="EH341" s="70"/>
    </row>
    <row r="342" spans="1:197" s="48" customFormat="1" ht="11.1" hidden="1" customHeight="1" x14ac:dyDescent="0.2">
      <c r="A342" s="96"/>
      <c r="B342" s="140"/>
      <c r="C342" s="299"/>
      <c r="D342" s="299"/>
      <c r="E342" s="96"/>
      <c r="G342" s="247" t="s">
        <v>524</v>
      </c>
      <c r="H342" s="247"/>
      <c r="I342" s="284" t="s">
        <v>284</v>
      </c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285">
        <f>$AK$228</f>
        <v>2257.5709999999999</v>
      </c>
      <c r="AA342" s="285"/>
      <c r="AB342" s="285"/>
      <c r="AC342" s="285"/>
      <c r="AD342" s="285"/>
      <c r="AE342" s="285"/>
      <c r="AF342" s="285"/>
      <c r="AG342" s="251">
        <f>$AR$228</f>
        <v>1.1881999999999999</v>
      </c>
      <c r="AH342" s="251"/>
      <c r="AI342" s="251"/>
      <c r="AJ342" s="251">
        <f t="shared" si="48"/>
        <v>100</v>
      </c>
      <c r="AK342" s="251"/>
      <c r="AL342" s="251"/>
      <c r="AM342" s="261"/>
      <c r="AN342" s="262"/>
      <c r="AO342" s="251">
        <f t="shared" si="40"/>
        <v>100</v>
      </c>
      <c r="AP342" s="251"/>
      <c r="AQ342" s="261"/>
      <c r="AR342" s="262"/>
      <c r="AS342" s="251">
        <f t="shared" si="41"/>
        <v>100</v>
      </c>
      <c r="AT342" s="251"/>
      <c r="AU342" s="261"/>
      <c r="AV342" s="262"/>
      <c r="AW342" s="251">
        <f t="shared" si="42"/>
        <v>100</v>
      </c>
      <c r="AX342" s="251"/>
      <c r="AY342" s="261"/>
      <c r="AZ342" s="262"/>
      <c r="BA342" s="251">
        <f t="shared" si="43"/>
        <v>100</v>
      </c>
      <c r="BB342" s="251"/>
      <c r="BC342" s="261"/>
      <c r="BD342" s="262"/>
      <c r="BE342" s="251">
        <f t="shared" si="44"/>
        <v>100</v>
      </c>
      <c r="BF342" s="251"/>
      <c r="BG342" s="261"/>
      <c r="BH342" s="262"/>
      <c r="BI342" s="251">
        <f t="shared" si="45"/>
        <v>100</v>
      </c>
      <c r="BJ342" s="251"/>
      <c r="BK342" s="261"/>
      <c r="BL342" s="262"/>
      <c r="BM342" s="251">
        <f t="shared" si="46"/>
        <v>100</v>
      </c>
      <c r="BN342" s="251"/>
      <c r="BO342" s="261"/>
      <c r="BP342" s="262"/>
      <c r="BQ342" s="251">
        <f t="shared" si="47"/>
        <v>100</v>
      </c>
      <c r="BR342" s="251"/>
      <c r="BV342" s="52"/>
      <c r="BW342" s="52"/>
      <c r="BX342" s="52"/>
      <c r="DX342" s="52"/>
      <c r="DY342" s="52"/>
      <c r="DZ342" s="52"/>
      <c r="EA342" s="52"/>
      <c r="EB342" s="52"/>
      <c r="EC342" s="70"/>
      <c r="ED342" s="70"/>
      <c r="EE342" s="70"/>
      <c r="EF342" s="70"/>
      <c r="EG342" s="70"/>
      <c r="EH342" s="70"/>
      <c r="EI342" s="52"/>
      <c r="EJ342" s="52"/>
      <c r="EK342" s="52"/>
      <c r="EL342" s="52"/>
      <c r="EM342" s="52"/>
      <c r="EN342" s="52"/>
      <c r="EO342" s="52"/>
      <c r="EP342" s="52"/>
      <c r="EQ342" s="52"/>
      <c r="ER342" s="52"/>
      <c r="ES342" s="52"/>
      <c r="ET342" s="52"/>
      <c r="EU342" s="52"/>
      <c r="EV342" s="52"/>
      <c r="EW342" s="52"/>
      <c r="EX342" s="52"/>
      <c r="EY342" s="52"/>
      <c r="EZ342" s="52"/>
      <c r="FA342" s="52"/>
      <c r="FB342" s="52"/>
      <c r="FC342" s="52"/>
      <c r="FD342" s="52"/>
      <c r="FE342" s="52"/>
      <c r="FF342" s="52"/>
      <c r="FG342" s="52"/>
      <c r="FH342" s="52"/>
      <c r="FI342" s="52"/>
      <c r="FJ342" s="52"/>
      <c r="FK342" s="52"/>
      <c r="FL342" s="52"/>
      <c r="FM342" s="52"/>
      <c r="FN342" s="52"/>
      <c r="FO342" s="52"/>
      <c r="FP342" s="52"/>
      <c r="FQ342" s="52"/>
      <c r="FR342" s="52"/>
      <c r="FS342" s="52"/>
      <c r="FT342" s="52"/>
      <c r="FU342" s="52"/>
      <c r="FV342" s="52"/>
      <c r="FW342" s="52"/>
      <c r="FX342" s="52"/>
      <c r="FY342" s="52"/>
      <c r="FZ342" s="52"/>
      <c r="GA342" s="52"/>
      <c r="GB342" s="52"/>
      <c r="GC342" s="52"/>
      <c r="GD342" s="52"/>
      <c r="GE342" s="52"/>
      <c r="GF342" s="52"/>
      <c r="GG342" s="52"/>
      <c r="GH342" s="52"/>
      <c r="GI342" s="52"/>
      <c r="GJ342" s="52"/>
      <c r="GK342" s="52"/>
      <c r="GL342" s="52"/>
      <c r="GM342" s="52"/>
      <c r="GN342" s="52"/>
      <c r="GO342" s="52"/>
    </row>
    <row r="343" spans="1:197" s="48" customFormat="1" ht="11.1" hidden="1" customHeight="1" x14ac:dyDescent="0.2">
      <c r="A343" s="96"/>
      <c r="B343" s="140"/>
      <c r="C343" s="299"/>
      <c r="D343" s="299"/>
      <c r="E343" s="96"/>
      <c r="G343" s="247" t="s">
        <v>525</v>
      </c>
      <c r="H343" s="247"/>
      <c r="I343" s="284" t="s">
        <v>285</v>
      </c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285">
        <f>$AK$234</f>
        <v>8151</v>
      </c>
      <c r="AA343" s="285"/>
      <c r="AB343" s="285"/>
      <c r="AC343" s="285"/>
      <c r="AD343" s="285"/>
      <c r="AE343" s="285"/>
      <c r="AF343" s="285"/>
      <c r="AG343" s="251">
        <f>$AR$234</f>
        <v>4.29</v>
      </c>
      <c r="AH343" s="251"/>
      <c r="AI343" s="251"/>
      <c r="AJ343" s="251">
        <f t="shared" si="48"/>
        <v>100</v>
      </c>
      <c r="AK343" s="251"/>
      <c r="AL343" s="251"/>
      <c r="AM343" s="261"/>
      <c r="AN343" s="262"/>
      <c r="AO343" s="251">
        <f t="shared" si="40"/>
        <v>100</v>
      </c>
      <c r="AP343" s="251"/>
      <c r="AQ343" s="261"/>
      <c r="AR343" s="262"/>
      <c r="AS343" s="251">
        <f t="shared" si="41"/>
        <v>100</v>
      </c>
      <c r="AT343" s="251"/>
      <c r="AU343" s="261"/>
      <c r="AV343" s="262"/>
      <c r="AW343" s="251">
        <f t="shared" si="42"/>
        <v>100</v>
      </c>
      <c r="AX343" s="251"/>
      <c r="AY343" s="261"/>
      <c r="AZ343" s="262"/>
      <c r="BA343" s="251">
        <f t="shared" si="43"/>
        <v>100</v>
      </c>
      <c r="BB343" s="251"/>
      <c r="BC343" s="261"/>
      <c r="BD343" s="262"/>
      <c r="BE343" s="251">
        <f t="shared" si="44"/>
        <v>100</v>
      </c>
      <c r="BF343" s="251"/>
      <c r="BG343" s="261"/>
      <c r="BH343" s="262"/>
      <c r="BI343" s="251">
        <f t="shared" si="45"/>
        <v>100</v>
      </c>
      <c r="BJ343" s="251"/>
      <c r="BK343" s="261"/>
      <c r="BL343" s="262"/>
      <c r="BM343" s="251">
        <f t="shared" si="46"/>
        <v>100</v>
      </c>
      <c r="BN343" s="251"/>
      <c r="BO343" s="261"/>
      <c r="BP343" s="262"/>
      <c r="BQ343" s="251">
        <f t="shared" si="47"/>
        <v>100</v>
      </c>
      <c r="BR343" s="251"/>
      <c r="EC343" s="70"/>
      <c r="ED343" s="70"/>
      <c r="EE343" s="70"/>
      <c r="EF343" s="70"/>
      <c r="EG343" s="70"/>
      <c r="EH343" s="70"/>
    </row>
    <row r="344" spans="1:197" s="48" customFormat="1" ht="11.1" hidden="1" customHeight="1" x14ac:dyDescent="0.2">
      <c r="A344" s="96"/>
      <c r="B344" s="140"/>
      <c r="C344" s="299"/>
      <c r="D344" s="299"/>
      <c r="E344" s="96"/>
      <c r="G344" s="247" t="s">
        <v>526</v>
      </c>
      <c r="H344" s="247"/>
      <c r="I344" s="284" t="s">
        <v>286</v>
      </c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285">
        <f>$AK$245</f>
        <v>7486</v>
      </c>
      <c r="AA344" s="285"/>
      <c r="AB344" s="285"/>
      <c r="AC344" s="285"/>
      <c r="AD344" s="285"/>
      <c r="AE344" s="285"/>
      <c r="AF344" s="285"/>
      <c r="AG344" s="251">
        <f>$AR$245</f>
        <v>3.94</v>
      </c>
      <c r="AH344" s="251"/>
      <c r="AI344" s="251"/>
      <c r="AJ344" s="251">
        <f t="shared" si="48"/>
        <v>100</v>
      </c>
      <c r="AK344" s="251"/>
      <c r="AL344" s="251"/>
      <c r="AM344" s="261"/>
      <c r="AN344" s="262"/>
      <c r="AO344" s="251">
        <f t="shared" si="40"/>
        <v>100</v>
      </c>
      <c r="AP344" s="251"/>
      <c r="AQ344" s="261"/>
      <c r="AR344" s="262"/>
      <c r="AS344" s="251">
        <f t="shared" si="41"/>
        <v>100</v>
      </c>
      <c r="AT344" s="251"/>
      <c r="AU344" s="261"/>
      <c r="AV344" s="262"/>
      <c r="AW344" s="251">
        <f t="shared" si="42"/>
        <v>100</v>
      </c>
      <c r="AX344" s="251"/>
      <c r="AY344" s="261"/>
      <c r="AZ344" s="262"/>
      <c r="BA344" s="251">
        <f t="shared" si="43"/>
        <v>100</v>
      </c>
      <c r="BB344" s="251"/>
      <c r="BC344" s="261"/>
      <c r="BD344" s="262"/>
      <c r="BE344" s="251">
        <f t="shared" si="44"/>
        <v>100</v>
      </c>
      <c r="BF344" s="251"/>
      <c r="BG344" s="261"/>
      <c r="BH344" s="262"/>
      <c r="BI344" s="251">
        <f t="shared" si="45"/>
        <v>100</v>
      </c>
      <c r="BJ344" s="251"/>
      <c r="BK344" s="261"/>
      <c r="BL344" s="262"/>
      <c r="BM344" s="251">
        <f t="shared" si="46"/>
        <v>100</v>
      </c>
      <c r="BN344" s="251"/>
      <c r="BO344" s="261"/>
      <c r="BP344" s="262"/>
      <c r="BQ344" s="251">
        <f t="shared" si="47"/>
        <v>100</v>
      </c>
      <c r="BR344" s="251"/>
      <c r="EC344" s="70"/>
      <c r="ED344" s="70"/>
      <c r="EE344" s="70"/>
      <c r="EF344" s="70"/>
      <c r="EG344" s="70"/>
      <c r="EH344" s="70"/>
    </row>
    <row r="345" spans="1:197" s="48" customFormat="1" ht="11.1" hidden="1" customHeight="1" x14ac:dyDescent="0.2">
      <c r="A345" s="96"/>
      <c r="B345" s="140"/>
      <c r="C345" s="299"/>
      <c r="D345" s="299"/>
      <c r="E345" s="96"/>
      <c r="G345" s="247" t="s">
        <v>527</v>
      </c>
      <c r="H345" s="247"/>
      <c r="I345" s="284" t="s">
        <v>287</v>
      </c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285">
        <f>$AK$254</f>
        <v>7156</v>
      </c>
      <c r="AA345" s="285"/>
      <c r="AB345" s="285"/>
      <c r="AC345" s="285"/>
      <c r="AD345" s="285"/>
      <c r="AE345" s="285"/>
      <c r="AF345" s="285"/>
      <c r="AG345" s="251">
        <f>$AR$254</f>
        <v>3.7663000000000002</v>
      </c>
      <c r="AH345" s="251"/>
      <c r="AI345" s="251"/>
      <c r="AJ345" s="251">
        <f t="shared" si="48"/>
        <v>100</v>
      </c>
      <c r="AK345" s="251"/>
      <c r="AL345" s="251"/>
      <c r="AM345" s="261"/>
      <c r="AN345" s="262"/>
      <c r="AO345" s="251">
        <f t="shared" si="40"/>
        <v>100</v>
      </c>
      <c r="AP345" s="251"/>
      <c r="AQ345" s="261"/>
      <c r="AR345" s="262"/>
      <c r="AS345" s="251">
        <f t="shared" si="41"/>
        <v>100</v>
      </c>
      <c r="AT345" s="251"/>
      <c r="AU345" s="261"/>
      <c r="AV345" s="262"/>
      <c r="AW345" s="251">
        <f t="shared" si="42"/>
        <v>100</v>
      </c>
      <c r="AX345" s="251"/>
      <c r="AY345" s="261"/>
      <c r="AZ345" s="262"/>
      <c r="BA345" s="251">
        <f t="shared" si="43"/>
        <v>100</v>
      </c>
      <c r="BB345" s="251"/>
      <c r="BC345" s="261"/>
      <c r="BD345" s="262"/>
      <c r="BE345" s="251">
        <f t="shared" si="44"/>
        <v>100</v>
      </c>
      <c r="BF345" s="251"/>
      <c r="BG345" s="261"/>
      <c r="BH345" s="262"/>
      <c r="BI345" s="251">
        <f t="shared" si="45"/>
        <v>100</v>
      </c>
      <c r="BJ345" s="251"/>
      <c r="BK345" s="261"/>
      <c r="BL345" s="262"/>
      <c r="BM345" s="251">
        <f t="shared" si="46"/>
        <v>100</v>
      </c>
      <c r="BN345" s="251"/>
      <c r="BO345" s="261"/>
      <c r="BP345" s="262"/>
      <c r="BQ345" s="251">
        <f t="shared" si="47"/>
        <v>100</v>
      </c>
      <c r="BR345" s="251"/>
      <c r="EC345" s="70"/>
      <c r="ED345" s="70"/>
      <c r="EE345" s="70"/>
      <c r="EF345" s="70"/>
      <c r="EG345" s="70"/>
      <c r="EH345" s="70"/>
    </row>
    <row r="346" spans="1:197" s="48" customFormat="1" ht="11.1" hidden="1" customHeight="1" x14ac:dyDescent="0.2">
      <c r="A346" s="96"/>
      <c r="B346" s="140"/>
      <c r="C346" s="299"/>
      <c r="D346" s="299"/>
      <c r="E346" s="96"/>
      <c r="G346" s="247" t="s">
        <v>528</v>
      </c>
      <c r="H346" s="247"/>
      <c r="I346" s="284" t="s">
        <v>288</v>
      </c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285">
        <f>$AK$262</f>
        <v>7986</v>
      </c>
      <c r="AA346" s="285"/>
      <c r="AB346" s="285"/>
      <c r="AC346" s="285"/>
      <c r="AD346" s="285"/>
      <c r="AE346" s="285"/>
      <c r="AF346" s="285"/>
      <c r="AG346" s="251">
        <f>$AR$262</f>
        <v>4.2031999999999998</v>
      </c>
      <c r="AH346" s="251"/>
      <c r="AI346" s="251"/>
      <c r="AJ346" s="251">
        <f t="shared" si="48"/>
        <v>100</v>
      </c>
      <c r="AK346" s="251"/>
      <c r="AL346" s="251"/>
      <c r="AM346" s="261"/>
      <c r="AN346" s="262"/>
      <c r="AO346" s="251">
        <f t="shared" si="40"/>
        <v>100</v>
      </c>
      <c r="AP346" s="251"/>
      <c r="AQ346" s="261"/>
      <c r="AR346" s="262"/>
      <c r="AS346" s="251">
        <f t="shared" si="41"/>
        <v>100</v>
      </c>
      <c r="AT346" s="251"/>
      <c r="AU346" s="261"/>
      <c r="AV346" s="262"/>
      <c r="AW346" s="251">
        <f t="shared" si="42"/>
        <v>100</v>
      </c>
      <c r="AX346" s="251"/>
      <c r="AY346" s="261"/>
      <c r="AZ346" s="262"/>
      <c r="BA346" s="251">
        <f t="shared" si="43"/>
        <v>100</v>
      </c>
      <c r="BB346" s="251"/>
      <c r="BC346" s="261"/>
      <c r="BD346" s="262"/>
      <c r="BE346" s="251">
        <f t="shared" si="44"/>
        <v>100</v>
      </c>
      <c r="BF346" s="251"/>
      <c r="BG346" s="261"/>
      <c r="BH346" s="262"/>
      <c r="BI346" s="251">
        <f t="shared" si="45"/>
        <v>100</v>
      </c>
      <c r="BJ346" s="251"/>
      <c r="BK346" s="261"/>
      <c r="BL346" s="262"/>
      <c r="BM346" s="251">
        <f t="shared" si="46"/>
        <v>100</v>
      </c>
      <c r="BN346" s="251"/>
      <c r="BO346" s="261"/>
      <c r="BP346" s="262"/>
      <c r="BQ346" s="251">
        <f t="shared" si="47"/>
        <v>100</v>
      </c>
      <c r="BR346" s="251"/>
      <c r="EC346" s="70"/>
      <c r="ED346" s="70"/>
      <c r="EE346" s="70"/>
      <c r="EF346" s="70"/>
      <c r="EG346" s="70"/>
      <c r="EH346" s="70"/>
    </row>
    <row r="347" spans="1:197" s="48" customFormat="1" ht="11.1" hidden="1" customHeight="1" x14ac:dyDescent="0.2">
      <c r="A347" s="96"/>
      <c r="B347" s="140"/>
      <c r="C347" s="299"/>
      <c r="D347" s="299"/>
      <c r="E347" s="96"/>
      <c r="G347" s="247" t="s">
        <v>529</v>
      </c>
      <c r="H347" s="247"/>
      <c r="I347" s="284" t="s">
        <v>289</v>
      </c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285">
        <f>$AK$271</f>
        <v>1240</v>
      </c>
      <c r="AA347" s="285"/>
      <c r="AB347" s="285"/>
      <c r="AC347" s="285"/>
      <c r="AD347" s="285"/>
      <c r="AE347" s="285"/>
      <c r="AF347" s="285"/>
      <c r="AG347" s="251">
        <f>$AR$271</f>
        <v>0.65259999999999996</v>
      </c>
      <c r="AH347" s="251"/>
      <c r="AI347" s="251"/>
      <c r="AJ347" s="251">
        <f t="shared" si="48"/>
        <v>100</v>
      </c>
      <c r="AK347" s="251"/>
      <c r="AL347" s="251"/>
      <c r="AM347" s="261"/>
      <c r="AN347" s="262"/>
      <c r="AO347" s="251">
        <f t="shared" si="40"/>
        <v>100</v>
      </c>
      <c r="AP347" s="251"/>
      <c r="AQ347" s="261"/>
      <c r="AR347" s="262"/>
      <c r="AS347" s="251">
        <f t="shared" si="41"/>
        <v>100</v>
      </c>
      <c r="AT347" s="251"/>
      <c r="AU347" s="261"/>
      <c r="AV347" s="262"/>
      <c r="AW347" s="251">
        <f t="shared" si="42"/>
        <v>100</v>
      </c>
      <c r="AX347" s="251"/>
      <c r="AY347" s="261"/>
      <c r="AZ347" s="262"/>
      <c r="BA347" s="251">
        <f t="shared" si="43"/>
        <v>100</v>
      </c>
      <c r="BB347" s="251"/>
      <c r="BC347" s="261"/>
      <c r="BD347" s="262"/>
      <c r="BE347" s="251">
        <f t="shared" si="44"/>
        <v>100</v>
      </c>
      <c r="BF347" s="251"/>
      <c r="BG347" s="261"/>
      <c r="BH347" s="262"/>
      <c r="BI347" s="251">
        <f t="shared" si="45"/>
        <v>100</v>
      </c>
      <c r="BJ347" s="251"/>
      <c r="BK347" s="261"/>
      <c r="BL347" s="262"/>
      <c r="BM347" s="251">
        <f t="shared" si="46"/>
        <v>100</v>
      </c>
      <c r="BN347" s="251"/>
      <c r="BO347" s="261"/>
      <c r="BP347" s="262"/>
      <c r="BQ347" s="251">
        <f t="shared" si="47"/>
        <v>100</v>
      </c>
      <c r="BR347" s="251"/>
      <c r="BV347" s="35"/>
      <c r="BW347" s="35"/>
      <c r="BX347" s="35"/>
      <c r="DX347" s="35"/>
      <c r="DY347" s="35"/>
      <c r="DZ347" s="35"/>
      <c r="EA347" s="35"/>
      <c r="EB347" s="35"/>
      <c r="EC347" s="70"/>
      <c r="ED347" s="70"/>
      <c r="EE347" s="70"/>
      <c r="EF347" s="70"/>
      <c r="EG347" s="70"/>
      <c r="EH347" s="70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  <c r="FN347" s="35"/>
      <c r="FO347" s="35"/>
      <c r="FP347" s="35"/>
      <c r="FQ347" s="35"/>
      <c r="FR347" s="35"/>
      <c r="FS347" s="35"/>
      <c r="FT347" s="35"/>
      <c r="FU347" s="35"/>
      <c r="FV347" s="35"/>
      <c r="FW347" s="35"/>
      <c r="FX347" s="35"/>
      <c r="FY347" s="35"/>
      <c r="FZ347" s="35"/>
      <c r="GA347" s="35"/>
      <c r="GB347" s="35"/>
      <c r="GC347" s="35"/>
      <c r="GD347" s="35"/>
      <c r="GE347" s="35"/>
      <c r="GF347" s="35"/>
      <c r="GG347" s="35"/>
      <c r="GH347" s="35"/>
      <c r="GI347" s="35"/>
      <c r="GJ347" s="35"/>
      <c r="GK347" s="35"/>
      <c r="GL347" s="35"/>
      <c r="GM347" s="35"/>
      <c r="GN347" s="35"/>
      <c r="GO347" s="35"/>
    </row>
    <row r="348" spans="1:197" s="48" customFormat="1" ht="11.1" hidden="1" customHeight="1" x14ac:dyDescent="0.2">
      <c r="A348" s="96"/>
      <c r="B348" s="140" t="s">
        <v>546</v>
      </c>
      <c r="C348" s="299"/>
      <c r="D348" s="299"/>
      <c r="E348" s="96"/>
      <c r="G348" s="247" t="s">
        <v>530</v>
      </c>
      <c r="H348" s="247"/>
      <c r="I348" s="284" t="s">
        <v>290</v>
      </c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285">
        <f>$AK$273</f>
        <v>1.0000000000000001E-9</v>
      </c>
      <c r="AA348" s="285"/>
      <c r="AB348" s="285"/>
      <c r="AC348" s="285"/>
      <c r="AD348" s="285"/>
      <c r="AE348" s="285"/>
      <c r="AF348" s="285"/>
      <c r="AG348" s="251">
        <f>$AR$273</f>
        <v>0</v>
      </c>
      <c r="AH348" s="251"/>
      <c r="AI348" s="251"/>
      <c r="AJ348" s="251">
        <f t="shared" si="48"/>
        <v>0</v>
      </c>
      <c r="AK348" s="251"/>
      <c r="AL348" s="251"/>
      <c r="AM348" s="261"/>
      <c r="AN348" s="262"/>
      <c r="AO348" s="251">
        <f t="shared" si="40"/>
        <v>0</v>
      </c>
      <c r="AP348" s="251"/>
      <c r="AQ348" s="261"/>
      <c r="AR348" s="262"/>
      <c r="AS348" s="251">
        <f t="shared" si="41"/>
        <v>0</v>
      </c>
      <c r="AT348" s="251"/>
      <c r="AU348" s="261"/>
      <c r="AV348" s="262"/>
      <c r="AW348" s="251">
        <f t="shared" si="42"/>
        <v>0</v>
      </c>
      <c r="AX348" s="251"/>
      <c r="AY348" s="261"/>
      <c r="AZ348" s="262"/>
      <c r="BA348" s="251">
        <f t="shared" si="43"/>
        <v>0</v>
      </c>
      <c r="BB348" s="251"/>
      <c r="BC348" s="261"/>
      <c r="BD348" s="262"/>
      <c r="BE348" s="251">
        <f t="shared" si="44"/>
        <v>0</v>
      </c>
      <c r="BF348" s="251"/>
      <c r="BG348" s="261"/>
      <c r="BH348" s="262"/>
      <c r="BI348" s="251">
        <f t="shared" si="45"/>
        <v>0</v>
      </c>
      <c r="BJ348" s="251"/>
      <c r="BK348" s="261"/>
      <c r="BL348" s="262"/>
      <c r="BM348" s="251">
        <f t="shared" si="46"/>
        <v>0</v>
      </c>
      <c r="BN348" s="251"/>
      <c r="BO348" s="261"/>
      <c r="BP348" s="262"/>
      <c r="BQ348" s="251">
        <f t="shared" si="47"/>
        <v>0</v>
      </c>
      <c r="BR348" s="251"/>
      <c r="BV348" s="35"/>
      <c r="BW348" s="35"/>
      <c r="BX348" s="35"/>
      <c r="DX348" s="35"/>
      <c r="DY348" s="35"/>
      <c r="DZ348" s="35"/>
      <c r="EA348" s="35"/>
      <c r="EB348" s="35"/>
      <c r="EC348" s="70"/>
      <c r="ED348" s="70"/>
      <c r="EE348" s="70"/>
      <c r="EF348" s="70"/>
      <c r="EG348" s="70"/>
      <c r="EH348" s="70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</row>
    <row r="349" spans="1:197" s="52" customFormat="1" ht="3.95" hidden="1" customHeight="1" x14ac:dyDescent="0.2">
      <c r="A349" s="104"/>
      <c r="B349" s="104"/>
      <c r="C349" s="85"/>
      <c r="D349" s="105"/>
      <c r="E349" s="104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8">
        <f>COUNTIF(AM329:AN348,"&gt;0")</f>
        <v>0</v>
      </c>
      <c r="AN349" s="168"/>
      <c r="AO349" s="169">
        <v>9</v>
      </c>
      <c r="AP349" s="169"/>
      <c r="AQ349" s="168">
        <f>COUNTIF(AQ329:AR348,"&gt;0")</f>
        <v>0</v>
      </c>
      <c r="AR349" s="168"/>
      <c r="AS349" s="169">
        <v>10</v>
      </c>
      <c r="AT349" s="169"/>
      <c r="AU349" s="168">
        <f>COUNTIF(AU329:AV348,"&gt;0")</f>
        <v>0</v>
      </c>
      <c r="AV349" s="168"/>
      <c r="AW349" s="169">
        <v>11</v>
      </c>
      <c r="AX349" s="169"/>
      <c r="AY349" s="168">
        <f>COUNTIF(AY329:AZ348,"&gt;0")</f>
        <v>0</v>
      </c>
      <c r="AZ349" s="168"/>
      <c r="BA349" s="169">
        <v>12</v>
      </c>
      <c r="BB349" s="169"/>
      <c r="BC349" s="168">
        <f>COUNTIF(BC329:BD348,"&gt;0")</f>
        <v>0</v>
      </c>
      <c r="BD349" s="168"/>
      <c r="BE349" s="169">
        <v>13</v>
      </c>
      <c r="BF349" s="169"/>
      <c r="BG349" s="168">
        <f>COUNTIF(BG329:BH348,"&gt;0")</f>
        <v>0</v>
      </c>
      <c r="BH349" s="168"/>
      <c r="BI349" s="169">
        <v>14</v>
      </c>
      <c r="BJ349" s="169"/>
      <c r="BK349" s="168">
        <f>COUNTIF(BK329:BL348,"&gt;0")</f>
        <v>0</v>
      </c>
      <c r="BL349" s="168"/>
      <c r="BM349" s="169">
        <v>15</v>
      </c>
      <c r="BN349" s="169"/>
      <c r="BO349" s="168">
        <f>COUNTIF(BO329:BP348,"&gt;0")</f>
        <v>0</v>
      </c>
      <c r="BP349" s="168"/>
      <c r="BQ349" s="169">
        <v>16</v>
      </c>
      <c r="BR349" s="169"/>
      <c r="BU349" s="164">
        <f>COUNTIF(AM349:BP349,"&gt;0")-7</f>
        <v>0</v>
      </c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70"/>
      <c r="ED349" s="70"/>
      <c r="EE349" s="70"/>
      <c r="EF349" s="70"/>
      <c r="EG349" s="70"/>
      <c r="EH349" s="70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</row>
    <row r="350" spans="1:197" s="48" customFormat="1" ht="11.1" hidden="1" customHeight="1" x14ac:dyDescent="0.2">
      <c r="A350" s="97"/>
      <c r="B350" s="97"/>
      <c r="C350" s="97"/>
      <c r="D350" s="93"/>
      <c r="E350" s="96"/>
      <c r="G350" s="286" t="s">
        <v>621</v>
      </c>
      <c r="H350" s="287"/>
      <c r="I350" s="288"/>
      <c r="J350" s="172" t="s">
        <v>291</v>
      </c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263" t="s">
        <v>292</v>
      </c>
      <c r="Z350" s="265"/>
      <c r="AA350" s="265"/>
      <c r="AB350" s="265"/>
      <c r="AC350" s="265"/>
      <c r="AD350" s="265"/>
      <c r="AE350" s="265"/>
      <c r="AF350" s="265"/>
      <c r="AG350" s="278">
        <v>1</v>
      </c>
      <c r="AH350" s="279"/>
      <c r="AI350" s="280"/>
      <c r="AJ350" s="252"/>
      <c r="AK350" s="253"/>
      <c r="AL350" s="258">
        <f>MAX(AN351-AJ351,0)</f>
        <v>0</v>
      </c>
      <c r="AM350" s="259"/>
      <c r="AN350" s="259"/>
      <c r="AO350" s="260"/>
      <c r="AP350" s="258">
        <f>MAX(AR351-AN351,0)</f>
        <v>0</v>
      </c>
      <c r="AQ350" s="259"/>
      <c r="AR350" s="259"/>
      <c r="AS350" s="260"/>
      <c r="AT350" s="258">
        <f>MAX(AV351-AR351,0)</f>
        <v>0</v>
      </c>
      <c r="AU350" s="259"/>
      <c r="AV350" s="259"/>
      <c r="AW350" s="260"/>
      <c r="AX350" s="258">
        <f>MAX(AZ351-AV351,0)</f>
        <v>0</v>
      </c>
      <c r="AY350" s="259"/>
      <c r="AZ350" s="259"/>
      <c r="BA350" s="260"/>
      <c r="BB350" s="258">
        <f>MAX(BD351-AZ351,0)</f>
        <v>0</v>
      </c>
      <c r="BC350" s="259"/>
      <c r="BD350" s="259"/>
      <c r="BE350" s="260"/>
      <c r="BF350" s="258">
        <f>MAX(BH351-BD351,0)</f>
        <v>0</v>
      </c>
      <c r="BG350" s="259"/>
      <c r="BH350" s="259"/>
      <c r="BI350" s="260"/>
      <c r="BJ350" s="258">
        <f>MAX(BL351-BH351,0)</f>
        <v>0</v>
      </c>
      <c r="BK350" s="259"/>
      <c r="BL350" s="259"/>
      <c r="BM350" s="260"/>
      <c r="BN350" s="258">
        <f>MAX(BP351-BL351,0)</f>
        <v>0</v>
      </c>
      <c r="BO350" s="259"/>
      <c r="BP350" s="259"/>
      <c r="BQ350" s="260"/>
      <c r="BR350" s="141"/>
      <c r="BS350" s="142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70"/>
      <c r="ED350" s="70"/>
      <c r="EE350" s="70"/>
      <c r="EF350" s="70"/>
      <c r="EG350" s="70"/>
      <c r="EH350" s="70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</row>
    <row r="351" spans="1:197" s="48" customFormat="1" ht="11.1" hidden="1" customHeight="1" x14ac:dyDescent="0.2">
      <c r="A351" s="97"/>
      <c r="B351" s="97"/>
      <c r="C351" s="93">
        <f>C312+1</f>
        <v>41</v>
      </c>
      <c r="D351" s="93">
        <v>-8</v>
      </c>
      <c r="E351" s="96"/>
      <c r="G351" s="289"/>
      <c r="H351" s="290"/>
      <c r="I351" s="291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264"/>
      <c r="Z351" s="265"/>
      <c r="AA351" s="265"/>
      <c r="AB351" s="265"/>
      <c r="AC351" s="265"/>
      <c r="AD351" s="265"/>
      <c r="AE351" s="265"/>
      <c r="AF351" s="265"/>
      <c r="AG351" s="281"/>
      <c r="AH351" s="282"/>
      <c r="AI351" s="283"/>
      <c r="AJ351" s="250">
        <f>BP311</f>
        <v>100</v>
      </c>
      <c r="AK351" s="250"/>
      <c r="AL351" s="250"/>
      <c r="AM351" s="143"/>
      <c r="AN351" s="275">
        <f>IF(SUMPRODUCT($AG$289:$AG$308,AO329:AO348)&lt;9970,INT(SUMPRODUCT($AG$289:$AG$308,AO329:AO348)*100)/10000,100)</f>
        <v>100</v>
      </c>
      <c r="AO351" s="276"/>
      <c r="AP351" s="276"/>
      <c r="AQ351" s="277"/>
      <c r="AR351" s="275">
        <f>IF(SUMPRODUCT($AG$289:$AG$308,AS329:AS348)&lt;9970,INT(SUMPRODUCT($AG$289:$AG$308,AS329:AS348)*100)/10000,100)</f>
        <v>100</v>
      </c>
      <c r="AS351" s="276"/>
      <c r="AT351" s="276"/>
      <c r="AU351" s="277"/>
      <c r="AV351" s="275">
        <f>IF(SUMPRODUCT($AG$289:$AG$308,AW329:AW348)&lt;9970,INT(SUMPRODUCT($AG$289:$AG$308,AW329:AW348)*100)/10000,100)</f>
        <v>100</v>
      </c>
      <c r="AW351" s="276"/>
      <c r="AX351" s="276"/>
      <c r="AY351" s="277"/>
      <c r="AZ351" s="275">
        <f>IF(SUMPRODUCT($AG$289:$AG$308,BA329:BA348)&lt;9970,INT(SUMPRODUCT($AG$289:$AG$308,BA329:BA348)*100)/10000,100)</f>
        <v>100</v>
      </c>
      <c r="BA351" s="276"/>
      <c r="BB351" s="276"/>
      <c r="BC351" s="277"/>
      <c r="BD351" s="275">
        <f>IF(SUMPRODUCT($AG$289:$AG$308,BE329:BE348)&lt;9970,INT(SUMPRODUCT($AG$289:$AG$308,BE329:BE348)*100)/10000,100)</f>
        <v>100</v>
      </c>
      <c r="BE351" s="276"/>
      <c r="BF351" s="276"/>
      <c r="BG351" s="277"/>
      <c r="BH351" s="275">
        <f>IF(SUMPRODUCT($AG$289:$AG$308,BI329:BI348)&lt;9970,INT(SUMPRODUCT($AG$289:$AG$308,BI329:BI348)*100)/10000,100)</f>
        <v>100</v>
      </c>
      <c r="BI351" s="276"/>
      <c r="BJ351" s="276"/>
      <c r="BK351" s="277"/>
      <c r="BL351" s="275">
        <f>IF(SUMPRODUCT($AG$289:$AG$308,BM329:BM348)&lt;9970,INT(SUMPRODUCT($AG$289:$AG$308,BM329:BM348)*100)/10000,100)</f>
        <v>100</v>
      </c>
      <c r="BM351" s="276"/>
      <c r="BN351" s="276"/>
      <c r="BO351" s="277"/>
      <c r="BP351" s="275">
        <f>IF(SUMPRODUCT($AG$289:$AG$308,BQ329:BQ348)&lt;9970,INT(SUMPRODUCT($AG$289:$AG$308,BQ329:BQ348)*100)/10000,100)</f>
        <v>100</v>
      </c>
      <c r="BQ351" s="276"/>
      <c r="BR351" s="276"/>
      <c r="BS351" s="277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70"/>
      <c r="ED351" s="70"/>
      <c r="EE351" s="70"/>
      <c r="EF351" s="70"/>
      <c r="EG351" s="70"/>
      <c r="EH351" s="70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</row>
    <row r="352" spans="1:197" s="48" customFormat="1" ht="11.1" hidden="1" customHeight="1" x14ac:dyDescent="0.2">
      <c r="A352" s="97"/>
      <c r="B352" s="97"/>
      <c r="C352" s="93">
        <f>C351+1</f>
        <v>42</v>
      </c>
      <c r="D352" s="93" t="s">
        <v>588</v>
      </c>
      <c r="E352" s="96"/>
      <c r="G352" s="289"/>
      <c r="H352" s="290"/>
      <c r="I352" s="291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266" t="s">
        <v>51</v>
      </c>
      <c r="Z352" s="268">
        <f>SUM(Z329:AF348)</f>
        <v>190000.00000000099</v>
      </c>
      <c r="AA352" s="269"/>
      <c r="AB352" s="269"/>
      <c r="AC352" s="269"/>
      <c r="AD352" s="269"/>
      <c r="AE352" s="269"/>
      <c r="AF352" s="270"/>
      <c r="AG352" s="274"/>
      <c r="AH352" s="274"/>
      <c r="AI352" s="274"/>
      <c r="AJ352" s="252"/>
      <c r="AK352" s="253"/>
      <c r="AL352" s="258">
        <f>MAX(AN353-AJ353,0)</f>
        <v>0</v>
      </c>
      <c r="AM352" s="259"/>
      <c r="AN352" s="259"/>
      <c r="AO352" s="260"/>
      <c r="AP352" s="258">
        <f>MAX(AR353-AN353,0)</f>
        <v>0</v>
      </c>
      <c r="AQ352" s="259"/>
      <c r="AR352" s="259"/>
      <c r="AS352" s="260"/>
      <c r="AT352" s="258">
        <f>MAX(AV353-AR353,0)</f>
        <v>0</v>
      </c>
      <c r="AU352" s="259"/>
      <c r="AV352" s="259"/>
      <c r="AW352" s="260"/>
      <c r="AX352" s="258">
        <f>MAX(AZ353-AV353,0)</f>
        <v>0</v>
      </c>
      <c r="AY352" s="259"/>
      <c r="AZ352" s="259"/>
      <c r="BA352" s="260"/>
      <c r="BB352" s="258">
        <f>MAX(BD353-AZ353,0)</f>
        <v>0</v>
      </c>
      <c r="BC352" s="259"/>
      <c r="BD352" s="259"/>
      <c r="BE352" s="260"/>
      <c r="BF352" s="258">
        <f>MAX(BH353-BD353,0)</f>
        <v>0</v>
      </c>
      <c r="BG352" s="259"/>
      <c r="BH352" s="259"/>
      <c r="BI352" s="260"/>
      <c r="BJ352" s="258">
        <f>MAX(BL353-BH353,0)</f>
        <v>0</v>
      </c>
      <c r="BK352" s="259"/>
      <c r="BL352" s="259"/>
      <c r="BM352" s="260"/>
      <c r="BN352" s="258">
        <f>MAX(BP353-BL353,0)</f>
        <v>0</v>
      </c>
      <c r="BO352" s="259"/>
      <c r="BP352" s="259"/>
      <c r="BQ352" s="260"/>
      <c r="BR352" s="141"/>
      <c r="BS352" s="142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70"/>
      <c r="ED352" s="70"/>
      <c r="EE352" s="70"/>
      <c r="EF352" s="70"/>
      <c r="EG352" s="70"/>
      <c r="EH352" s="70"/>
      <c r="EI352" s="35"/>
      <c r="EJ352" s="35"/>
      <c r="EK352" s="35"/>
      <c r="EL352" s="35"/>
      <c r="EM352" s="35"/>
      <c r="EN352" s="35"/>
      <c r="EO352" s="35"/>
      <c r="EP352" s="154"/>
      <c r="EQ352" s="154"/>
      <c r="ER352" s="154"/>
      <c r="ES352" s="154"/>
      <c r="ET352" s="15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</row>
    <row r="353" spans="1:197" s="48" customFormat="1" ht="11.1" hidden="1" customHeight="1" x14ac:dyDescent="0.2">
      <c r="A353" s="97" t="s">
        <v>314</v>
      </c>
      <c r="B353" s="97" t="s">
        <v>314</v>
      </c>
      <c r="C353" s="93"/>
      <c r="D353" s="93"/>
      <c r="E353" s="96"/>
      <c r="G353" s="292"/>
      <c r="H353" s="293"/>
      <c r="I353" s="294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267"/>
      <c r="Z353" s="271"/>
      <c r="AA353" s="272"/>
      <c r="AB353" s="272"/>
      <c r="AC353" s="272"/>
      <c r="AD353" s="272"/>
      <c r="AE353" s="272"/>
      <c r="AF353" s="273"/>
      <c r="AG353" s="274"/>
      <c r="AH353" s="274"/>
      <c r="AI353" s="274"/>
      <c r="AJ353" s="250">
        <f>AJ351*Z352/100</f>
        <v>190000.00000000102</v>
      </c>
      <c r="AK353" s="250"/>
      <c r="AL353" s="250"/>
      <c r="AM353" s="144"/>
      <c r="AN353" s="250">
        <f>INT(AN351*$Z$312)/100</f>
        <v>190000</v>
      </c>
      <c r="AO353" s="250"/>
      <c r="AP353" s="250"/>
      <c r="AQ353" s="250"/>
      <c r="AR353" s="250">
        <f>INT(AR351*$Z$312)/100</f>
        <v>190000</v>
      </c>
      <c r="AS353" s="250"/>
      <c r="AT353" s="250"/>
      <c r="AU353" s="250"/>
      <c r="AV353" s="250">
        <f>INT(AV351*$Z$312)/100</f>
        <v>190000</v>
      </c>
      <c r="AW353" s="250"/>
      <c r="AX353" s="250"/>
      <c r="AY353" s="250"/>
      <c r="AZ353" s="250">
        <f>INT(AZ351*$Z$312)/100</f>
        <v>190000</v>
      </c>
      <c r="BA353" s="250"/>
      <c r="BB353" s="250"/>
      <c r="BC353" s="250"/>
      <c r="BD353" s="250">
        <f>INT(BD351*$Z$312)/100</f>
        <v>190000</v>
      </c>
      <c r="BE353" s="250"/>
      <c r="BF353" s="250"/>
      <c r="BG353" s="250"/>
      <c r="BH353" s="250">
        <f>INT(BH351*$Z$312)/100</f>
        <v>190000</v>
      </c>
      <c r="BI353" s="250"/>
      <c r="BJ353" s="250"/>
      <c r="BK353" s="250"/>
      <c r="BL353" s="250">
        <f>INT(BL351*$Z$312)/100</f>
        <v>190000</v>
      </c>
      <c r="BM353" s="250"/>
      <c r="BN353" s="250"/>
      <c r="BO353" s="250"/>
      <c r="BP353" s="250">
        <f>INT(BP351*$Z$312)/100</f>
        <v>190000</v>
      </c>
      <c r="BQ353" s="250"/>
      <c r="BR353" s="250"/>
      <c r="BS353" s="250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70"/>
      <c r="ED353" s="70"/>
      <c r="EE353" s="70"/>
      <c r="EF353" s="70"/>
      <c r="EG353" s="70"/>
      <c r="EH353" s="70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</row>
    <row r="354" spans="1:197" ht="8.1" hidden="1" customHeight="1" x14ac:dyDescent="0.2">
      <c r="A354" s="92" t="s">
        <v>315</v>
      </c>
      <c r="B354" s="92" t="s">
        <v>315</v>
      </c>
      <c r="C354" s="37"/>
      <c r="D354" s="93"/>
      <c r="E354" s="99"/>
      <c r="G354" s="53"/>
      <c r="H354" s="27"/>
      <c r="AK354" s="106"/>
      <c r="AL354" s="145"/>
      <c r="AM354" s="54" t="s">
        <v>293</v>
      </c>
      <c r="AN354" s="54"/>
      <c r="AO354" s="145"/>
      <c r="AP354" s="145"/>
      <c r="AQ354" s="145"/>
      <c r="AR354" s="145"/>
      <c r="AS354" s="145"/>
      <c r="AT354" s="145"/>
      <c r="AU354" s="145"/>
      <c r="AV354" s="145"/>
      <c r="AW354" s="145"/>
      <c r="AX354" s="145"/>
      <c r="AY354" s="145"/>
      <c r="AZ354" s="145"/>
      <c r="BC354" s="106"/>
      <c r="BD354" s="145"/>
      <c r="BE354" s="145"/>
      <c r="BF354" s="145"/>
      <c r="BG354" s="145"/>
      <c r="BH354" s="145"/>
      <c r="BI354" s="145"/>
      <c r="BJ354" s="145"/>
      <c r="BK354" s="145"/>
      <c r="BL354" s="145"/>
      <c r="BM354" s="145"/>
      <c r="BN354" s="145"/>
      <c r="BO354" s="145"/>
      <c r="BP354" s="145"/>
      <c r="BQ354" s="145"/>
      <c r="BR354" s="145"/>
      <c r="EC354" s="70"/>
      <c r="ED354" s="70"/>
      <c r="EE354" s="70"/>
      <c r="EF354" s="70"/>
      <c r="EG354" s="70"/>
      <c r="EH354" s="70"/>
    </row>
    <row r="355" spans="1:197" ht="3.95" hidden="1" customHeight="1" x14ac:dyDescent="0.2">
      <c r="A355" s="92"/>
      <c r="B355" s="92"/>
      <c r="C355" s="93"/>
      <c r="D355" s="93"/>
      <c r="E355" s="99"/>
      <c r="F355" s="12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12"/>
    </row>
    <row r="356" spans="1:197" ht="11.1" hidden="1" customHeight="1" x14ac:dyDescent="0.2">
      <c r="A356" s="146"/>
      <c r="B356" s="146"/>
      <c r="C356" s="37"/>
      <c r="D356" s="93" t="str">
        <f>IF(AND(cronomes&gt;8,cronomes&lt;17),"D","")</f>
        <v/>
      </c>
      <c r="E356" s="99"/>
      <c r="F356" s="39"/>
      <c r="G356" s="296"/>
      <c r="H356" s="296"/>
      <c r="I356" s="296"/>
      <c r="J356" s="296"/>
      <c r="K356" s="296"/>
      <c r="L356" s="296"/>
      <c r="M356" s="296"/>
      <c r="N356" s="296"/>
      <c r="O356" s="296"/>
      <c r="P356" s="296"/>
      <c r="Q356" s="296"/>
      <c r="R356" s="296"/>
      <c r="S356" s="296"/>
      <c r="T356" s="296"/>
      <c r="U356" s="296"/>
      <c r="V356" s="296"/>
      <c r="W356" s="296"/>
      <c r="X356" s="296"/>
      <c r="BD356" s="147"/>
      <c r="BE356" s="147"/>
      <c r="BF356" s="147"/>
      <c r="BG356" s="147"/>
      <c r="BH356" s="147"/>
      <c r="BI356" s="147"/>
      <c r="BJ356" s="147"/>
      <c r="BK356" s="147"/>
      <c r="BL356" s="147"/>
      <c r="BM356" s="147"/>
      <c r="BN356" s="147"/>
      <c r="BO356" s="147"/>
      <c r="BP356" s="147"/>
      <c r="BQ356" s="147"/>
      <c r="BR356" s="147"/>
    </row>
    <row r="357" spans="1:197" ht="11.1" hidden="1" customHeight="1" x14ac:dyDescent="0.2">
      <c r="A357" s="92"/>
      <c r="B357" s="92"/>
      <c r="C357" s="37"/>
      <c r="D357" s="93"/>
      <c r="E357" s="99"/>
      <c r="G357" s="57" t="s">
        <v>39</v>
      </c>
      <c r="H357" s="107" t="s">
        <v>40</v>
      </c>
      <c r="BD357" s="147"/>
      <c r="BE357" s="147"/>
      <c r="BF357" s="147"/>
      <c r="BG357" s="147"/>
      <c r="BH357" s="147"/>
      <c r="BI357" s="147"/>
      <c r="BJ357" s="147"/>
      <c r="BK357" s="147"/>
      <c r="BL357" s="147"/>
      <c r="BM357" s="147"/>
      <c r="BN357" s="147"/>
      <c r="BO357" s="147"/>
      <c r="BP357" s="147"/>
      <c r="BQ357" s="147"/>
      <c r="BR357" s="147"/>
    </row>
    <row r="358" spans="1:197" ht="3.95" hidden="1" customHeight="1" x14ac:dyDescent="0.2">
      <c r="A358" s="92"/>
      <c r="B358" s="92"/>
      <c r="C358" s="37"/>
      <c r="D358" s="93"/>
      <c r="E358" s="99"/>
    </row>
    <row r="359" spans="1:197" ht="11.1" hidden="1" customHeight="1" x14ac:dyDescent="0.2">
      <c r="A359" s="92"/>
      <c r="B359" s="92"/>
      <c r="C359" s="37"/>
      <c r="D359" s="93"/>
      <c r="E359" s="99"/>
      <c r="G359" s="55" t="s">
        <v>294</v>
      </c>
      <c r="H359" s="55"/>
      <c r="I359" s="55"/>
      <c r="J359" s="55"/>
      <c r="AE359" s="33"/>
      <c r="AF359" s="33"/>
      <c r="AG359" s="33"/>
      <c r="AH359" s="33"/>
      <c r="AI359" s="33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V359" s="98"/>
      <c r="BW359" s="98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  <c r="CQ359" s="98"/>
      <c r="CR359" s="98"/>
      <c r="CS359" s="98"/>
      <c r="CT359" s="98"/>
      <c r="CU359" s="98"/>
      <c r="CV359" s="98"/>
      <c r="CW359" s="98"/>
      <c r="CX359" s="98"/>
      <c r="CY359" s="98"/>
      <c r="CZ359" s="98"/>
      <c r="DA359" s="98"/>
      <c r="DB359" s="98"/>
      <c r="DC359" s="98"/>
      <c r="DD359" s="98"/>
      <c r="DE359" s="98"/>
      <c r="DF359" s="98"/>
      <c r="DG359" s="98"/>
      <c r="DH359" s="98"/>
      <c r="DI359" s="98"/>
      <c r="DJ359" s="98"/>
      <c r="DK359" s="98"/>
      <c r="DL359" s="98"/>
      <c r="DM359" s="98"/>
      <c r="DN359" s="98"/>
      <c r="DO359" s="98"/>
      <c r="DP359" s="98"/>
      <c r="DQ359" s="98"/>
      <c r="DR359" s="98"/>
      <c r="DS359" s="98"/>
      <c r="DT359" s="98"/>
      <c r="DU359" s="98"/>
      <c r="DV359" s="98"/>
      <c r="DW359" s="98"/>
      <c r="DX359" s="98"/>
      <c r="DY359" s="98"/>
      <c r="DZ359" s="98"/>
      <c r="EA359" s="98"/>
      <c r="EB359" s="98"/>
      <c r="EC359" s="98"/>
      <c r="ED359" s="98"/>
      <c r="EE359" s="98"/>
      <c r="EF359" s="98"/>
      <c r="EG359" s="98"/>
      <c r="EH359" s="98"/>
      <c r="EI359" s="98"/>
      <c r="EJ359" s="98"/>
      <c r="EK359" s="98"/>
      <c r="EL359" s="98"/>
      <c r="EM359" s="98"/>
      <c r="EN359" s="98"/>
      <c r="EO359" s="98"/>
      <c r="EP359" s="98"/>
      <c r="EQ359" s="98"/>
      <c r="ER359" s="98"/>
      <c r="ES359" s="98"/>
      <c r="ET359" s="98"/>
      <c r="EU359" s="98"/>
      <c r="EV359" s="98"/>
      <c r="EW359" s="98"/>
      <c r="EX359" s="98"/>
      <c r="EY359" s="98"/>
      <c r="EZ359" s="98"/>
      <c r="FA359" s="98"/>
      <c r="FB359" s="98"/>
      <c r="FC359" s="98"/>
      <c r="FD359" s="98"/>
      <c r="FE359" s="98"/>
      <c r="FF359" s="98"/>
      <c r="FG359" s="98"/>
      <c r="FH359" s="98"/>
      <c r="FI359" s="98"/>
      <c r="FJ359" s="98"/>
      <c r="FK359" s="98"/>
      <c r="FL359" s="98"/>
      <c r="FM359" s="98"/>
      <c r="FN359" s="98"/>
      <c r="FO359" s="98"/>
      <c r="FP359" s="98"/>
      <c r="FQ359" s="98"/>
      <c r="FR359" s="98"/>
      <c r="FS359" s="98"/>
      <c r="FT359" s="98"/>
      <c r="FU359" s="98"/>
      <c r="FV359" s="98"/>
      <c r="FW359" s="98"/>
      <c r="FX359" s="98"/>
      <c r="FY359" s="98"/>
      <c r="FZ359" s="98"/>
      <c r="GA359" s="98"/>
      <c r="GB359" s="98"/>
      <c r="GC359" s="98"/>
      <c r="GD359" s="98"/>
      <c r="GE359" s="98"/>
      <c r="GF359" s="98"/>
      <c r="GG359" s="98"/>
      <c r="GH359" s="98"/>
      <c r="GI359" s="98"/>
      <c r="GJ359" s="98"/>
      <c r="GK359" s="98"/>
      <c r="GL359" s="98"/>
      <c r="GM359" s="98"/>
      <c r="GN359" s="98"/>
      <c r="GO359" s="98"/>
    </row>
    <row r="360" spans="1:197" ht="11.1" hidden="1" customHeight="1" x14ac:dyDescent="0.2">
      <c r="A360" s="92"/>
      <c r="B360" s="92"/>
      <c r="C360" s="37"/>
      <c r="D360" s="93"/>
      <c r="E360" s="99"/>
      <c r="G360" s="56" t="s">
        <v>295</v>
      </c>
      <c r="H360" s="55" t="s">
        <v>296</v>
      </c>
      <c r="I360" s="55"/>
      <c r="J360" s="55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C360" s="58" t="s">
        <v>43</v>
      </c>
      <c r="BD360" s="108" t="s">
        <v>298</v>
      </c>
      <c r="BE360" s="12"/>
      <c r="BF360" s="59"/>
      <c r="BG360" s="12"/>
      <c r="BH360" s="12"/>
      <c r="BI360" s="59"/>
      <c r="BJ360" s="59"/>
      <c r="BK360" s="59"/>
      <c r="BL360" s="59"/>
      <c r="BM360" s="59"/>
      <c r="BN360" s="59"/>
      <c r="BO360" s="59"/>
      <c r="BP360" s="59"/>
      <c r="BQ360" s="59"/>
      <c r="BR360" s="60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98"/>
      <c r="DC360" s="98"/>
      <c r="DD360" s="98"/>
      <c r="DE360" s="98"/>
      <c r="DF360" s="98"/>
      <c r="DG360" s="98"/>
      <c r="DH360" s="98"/>
      <c r="DI360" s="98"/>
      <c r="DJ360" s="98"/>
      <c r="DK360" s="98"/>
      <c r="DL360" s="98"/>
      <c r="DM360" s="98"/>
      <c r="DN360" s="98"/>
      <c r="DO360" s="98"/>
      <c r="DP360" s="98"/>
      <c r="DQ360" s="98"/>
      <c r="DR360" s="98"/>
      <c r="DS360" s="98"/>
      <c r="DT360" s="98"/>
      <c r="DU360" s="98"/>
      <c r="DV360" s="98"/>
      <c r="DW360" s="98"/>
      <c r="DX360" s="98"/>
      <c r="DY360" s="98"/>
      <c r="DZ360" s="98"/>
      <c r="EA360" s="98"/>
      <c r="EB360" s="98"/>
      <c r="EC360" s="98"/>
      <c r="ED360" s="98"/>
      <c r="EE360" s="98"/>
      <c r="EF360" s="98"/>
      <c r="EG360" s="98"/>
      <c r="EH360" s="98"/>
      <c r="EI360" s="98"/>
      <c r="EJ360" s="98"/>
      <c r="EK360" s="98"/>
      <c r="EL360" s="98"/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8"/>
      <c r="FD360" s="98"/>
      <c r="FE360" s="98"/>
      <c r="FF360" s="98"/>
      <c r="FG360" s="98"/>
      <c r="FH360" s="98"/>
      <c r="FI360" s="98"/>
      <c r="FJ360" s="98"/>
      <c r="FK360" s="98"/>
      <c r="FL360" s="98"/>
      <c r="FM360" s="98"/>
      <c r="FN360" s="98"/>
      <c r="FO360" s="98"/>
      <c r="FP360" s="98"/>
      <c r="FQ360" s="98"/>
      <c r="FR360" s="98"/>
      <c r="FS360" s="98"/>
      <c r="FT360" s="98"/>
      <c r="FU360" s="98"/>
      <c r="FV360" s="98"/>
      <c r="FW360" s="98"/>
      <c r="FX360" s="98"/>
      <c r="FY360" s="98"/>
      <c r="FZ360" s="98"/>
      <c r="GA360" s="98"/>
      <c r="GB360" s="98"/>
      <c r="GC360" s="98"/>
      <c r="GD360" s="98"/>
      <c r="GE360" s="98"/>
      <c r="GF360" s="98"/>
      <c r="GG360" s="98"/>
      <c r="GH360" s="98"/>
      <c r="GI360" s="98"/>
      <c r="GJ360" s="98"/>
      <c r="GK360" s="98"/>
      <c r="GL360" s="98"/>
      <c r="GM360" s="98"/>
      <c r="GN360" s="98"/>
      <c r="GO360" s="98"/>
    </row>
    <row r="361" spans="1:197" ht="11.1" hidden="1" customHeight="1" x14ac:dyDescent="0.2">
      <c r="A361" s="92"/>
      <c r="B361" s="92"/>
      <c r="C361" s="37"/>
      <c r="D361" s="93"/>
      <c r="E361" s="99"/>
      <c r="G361" s="56" t="s">
        <v>295</v>
      </c>
      <c r="H361" s="55" t="s">
        <v>297</v>
      </c>
      <c r="I361" s="55"/>
      <c r="J361" s="55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C361" s="106" t="s">
        <v>41</v>
      </c>
      <c r="BD361" s="257" t="str">
        <f>BD321</f>
        <v>JOSE IVALDO ALVES DA SILVA</v>
      </c>
      <c r="BE361" s="257"/>
      <c r="BF361" s="257"/>
      <c r="BG361" s="257"/>
      <c r="BH361" s="257"/>
      <c r="BI361" s="257"/>
      <c r="BJ361" s="257"/>
      <c r="BK361" s="257"/>
      <c r="BL361" s="257"/>
      <c r="BM361" s="257"/>
      <c r="BN361" s="257"/>
      <c r="BO361" s="257"/>
      <c r="BP361" s="257"/>
      <c r="BQ361" s="257"/>
      <c r="BR361" s="257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8"/>
      <c r="DZ361" s="98"/>
      <c r="EA361" s="98"/>
      <c r="EB361" s="98"/>
      <c r="EC361" s="98"/>
      <c r="ED361" s="98"/>
      <c r="EE361" s="98"/>
      <c r="EF361" s="98"/>
      <c r="EG361" s="98"/>
      <c r="EH361" s="98"/>
      <c r="EI361" s="98"/>
      <c r="EJ361" s="98"/>
      <c r="EK361" s="98"/>
      <c r="EL361" s="98"/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8"/>
      <c r="FD361" s="98"/>
      <c r="FE361" s="98"/>
      <c r="FF361" s="98"/>
      <c r="FG361" s="98"/>
      <c r="FH361" s="98"/>
      <c r="FI361" s="98"/>
      <c r="FJ361" s="98"/>
      <c r="FK361" s="98"/>
      <c r="FL361" s="98"/>
      <c r="FM361" s="98"/>
      <c r="FN361" s="98"/>
      <c r="FO361" s="98"/>
      <c r="FP361" s="98"/>
      <c r="FQ361" s="98"/>
      <c r="FR361" s="98"/>
      <c r="FS361" s="98"/>
      <c r="FT361" s="98"/>
      <c r="FU361" s="98"/>
      <c r="FV361" s="98"/>
      <c r="FW361" s="98"/>
      <c r="FX361" s="98"/>
      <c r="FY361" s="98"/>
      <c r="FZ361" s="98"/>
      <c r="GA361" s="98"/>
      <c r="GB361" s="98"/>
      <c r="GC361" s="98"/>
      <c r="GD361" s="98"/>
      <c r="GE361" s="98"/>
      <c r="GF361" s="98"/>
      <c r="GG361" s="98"/>
      <c r="GH361" s="98"/>
      <c r="GI361" s="98"/>
      <c r="GJ361" s="98"/>
      <c r="GK361" s="98"/>
      <c r="GL361" s="98"/>
      <c r="GM361" s="98"/>
      <c r="GN361" s="98"/>
      <c r="GO361" s="98"/>
    </row>
    <row r="362" spans="1:197" ht="11.1" hidden="1" customHeight="1" x14ac:dyDescent="0.2">
      <c r="A362" s="92"/>
      <c r="B362" s="92"/>
      <c r="C362" s="37"/>
      <c r="D362" s="93"/>
      <c r="E362" s="99"/>
      <c r="G362" s="55"/>
      <c r="H362" s="55"/>
      <c r="I362" s="55" t="s">
        <v>322</v>
      </c>
      <c r="J362" s="55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C362" s="106" t="s">
        <v>42</v>
      </c>
      <c r="BD362" s="255">
        <f>BD322</f>
        <v>12938618808</v>
      </c>
      <c r="BE362" s="256"/>
      <c r="BF362" s="256"/>
      <c r="BG362" s="256"/>
      <c r="BH362" s="256"/>
      <c r="BI362" s="256"/>
      <c r="BJ362" s="256"/>
      <c r="BK362" s="256"/>
      <c r="BL362" s="256"/>
      <c r="BM362" s="256"/>
      <c r="BN362" s="256"/>
      <c r="BO362" s="256"/>
      <c r="BP362" s="256"/>
      <c r="BQ362" s="256"/>
      <c r="BR362" s="256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</row>
    <row r="363" spans="1:197" ht="11.1" hidden="1" customHeight="1" x14ac:dyDescent="0.2">
      <c r="A363" s="92"/>
      <c r="B363" s="92"/>
      <c r="C363" s="37"/>
      <c r="D363" s="93"/>
      <c r="E363" s="99"/>
      <c r="I363" s="55" t="s">
        <v>323</v>
      </c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C363" s="106" t="s">
        <v>44</v>
      </c>
      <c r="BD363" s="254" t="str">
        <f>BD323</f>
        <v>5070110750 - SP</v>
      </c>
      <c r="BE363" s="254"/>
      <c r="BF363" s="254"/>
      <c r="BG363" s="254"/>
      <c r="BH363" s="254"/>
      <c r="BI363" s="254"/>
      <c r="BJ363" s="254"/>
      <c r="BK363" s="254"/>
      <c r="BL363" s="254"/>
      <c r="BM363" s="254"/>
      <c r="BN363" s="254"/>
      <c r="BO363" s="254"/>
      <c r="BP363" s="254"/>
      <c r="BQ363" s="254"/>
      <c r="BR363" s="254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</row>
    <row r="364" spans="1:197" ht="3.95" hidden="1" customHeight="1" x14ac:dyDescent="0.2">
      <c r="A364" s="92" t="s">
        <v>316</v>
      </c>
      <c r="B364" s="92" t="s">
        <v>316</v>
      </c>
      <c r="C364" s="93"/>
      <c r="D364" s="93"/>
      <c r="E364" s="99"/>
      <c r="F364" s="12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12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</row>
    <row r="365" spans="1:197" ht="3.95" hidden="1" customHeight="1" x14ac:dyDescent="0.2">
      <c r="A365" s="139" t="s">
        <v>317</v>
      </c>
      <c r="B365" s="139" t="s">
        <v>317</v>
      </c>
      <c r="C365" s="93"/>
      <c r="D365" s="93"/>
      <c r="E365" s="99"/>
      <c r="F365" s="1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12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</row>
    <row r="366" spans="1:197" s="98" customFormat="1" ht="11.1" hidden="1" customHeight="1" x14ac:dyDescent="0.2">
      <c r="A366" s="139"/>
      <c r="B366" s="139"/>
      <c r="C366" s="93"/>
      <c r="D366" s="93"/>
      <c r="E366" s="100"/>
      <c r="F366" s="101"/>
      <c r="G366" s="307" t="s">
        <v>118</v>
      </c>
      <c r="H366" s="307"/>
      <c r="I366" s="302" t="s">
        <v>267</v>
      </c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 t="s">
        <v>268</v>
      </c>
      <c r="AA366" s="302"/>
      <c r="AB366" s="302"/>
      <c r="AC366" s="302"/>
      <c r="AD366" s="302"/>
      <c r="AE366" s="302"/>
      <c r="AF366" s="302"/>
      <c r="AG366" s="302"/>
      <c r="AH366" s="302"/>
      <c r="AI366" s="302"/>
      <c r="AJ366" s="304" t="s">
        <v>549</v>
      </c>
      <c r="AK366" s="304"/>
      <c r="AL366" s="304"/>
      <c r="AM366" s="306">
        <f>BO326+1</f>
        <v>17</v>
      </c>
      <c r="AN366" s="306"/>
      <c r="AO366" s="306"/>
      <c r="AP366" s="306"/>
      <c r="AQ366" s="306">
        <f>AM366+1</f>
        <v>18</v>
      </c>
      <c r="AR366" s="306"/>
      <c r="AS366" s="306"/>
      <c r="AT366" s="306"/>
      <c r="AU366" s="306">
        <f>AQ366+1</f>
        <v>19</v>
      </c>
      <c r="AV366" s="306"/>
      <c r="AW366" s="306"/>
      <c r="AX366" s="306"/>
      <c r="AY366" s="306">
        <f>AU366+1</f>
        <v>20</v>
      </c>
      <c r="AZ366" s="306"/>
      <c r="BA366" s="306"/>
      <c r="BB366" s="306"/>
      <c r="BC366" s="306">
        <f>AY366+1</f>
        <v>21</v>
      </c>
      <c r="BD366" s="306"/>
      <c r="BE366" s="306"/>
      <c r="BF366" s="306"/>
      <c r="BG366" s="306">
        <f>BC366+1</f>
        <v>22</v>
      </c>
      <c r="BH366" s="306"/>
      <c r="BI366" s="306"/>
      <c r="BJ366" s="306"/>
      <c r="BK366" s="306">
        <f>BG366+1</f>
        <v>23</v>
      </c>
      <c r="BL366" s="306"/>
      <c r="BM366" s="306"/>
      <c r="BN366" s="306"/>
      <c r="BO366" s="306">
        <f>BK366+1</f>
        <v>24</v>
      </c>
      <c r="BP366" s="306"/>
      <c r="BQ366" s="306"/>
      <c r="BR366" s="306"/>
      <c r="BS366" s="35"/>
      <c r="BT366" s="35"/>
      <c r="BU366" s="44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</row>
    <row r="367" spans="1:197" s="98" customFormat="1" ht="11.1" hidden="1" customHeight="1" x14ac:dyDescent="0.2">
      <c r="A367" s="139"/>
      <c r="B367" s="139"/>
      <c r="C367" s="93"/>
      <c r="D367" s="93"/>
      <c r="E367" s="100"/>
      <c r="F367" s="102"/>
      <c r="G367" s="308"/>
      <c r="H367" s="308"/>
      <c r="I367" s="303"/>
      <c r="J367" s="303"/>
      <c r="K367" s="303"/>
      <c r="L367" s="303"/>
      <c r="M367" s="303"/>
      <c r="N367" s="303"/>
      <c r="O367" s="303"/>
      <c r="P367" s="303"/>
      <c r="Q367" s="303"/>
      <c r="R367" s="303"/>
      <c r="S367" s="303"/>
      <c r="T367" s="303"/>
      <c r="U367" s="303"/>
      <c r="V367" s="303"/>
      <c r="W367" s="303"/>
      <c r="X367" s="303"/>
      <c r="Y367" s="303"/>
      <c r="Z367" s="303"/>
      <c r="AA367" s="303"/>
      <c r="AB367" s="303"/>
      <c r="AC367" s="303"/>
      <c r="AD367" s="303"/>
      <c r="AE367" s="303"/>
      <c r="AF367" s="303"/>
      <c r="AG367" s="303"/>
      <c r="AH367" s="303"/>
      <c r="AI367" s="303"/>
      <c r="AJ367" s="305"/>
      <c r="AK367" s="305"/>
      <c r="AL367" s="305"/>
      <c r="AM367" s="298" t="s">
        <v>269</v>
      </c>
      <c r="AN367" s="298"/>
      <c r="AO367" s="298" t="s">
        <v>270</v>
      </c>
      <c r="AP367" s="298"/>
      <c r="AQ367" s="298" t="str">
        <f>AM367</f>
        <v xml:space="preserve"> Sp*</v>
      </c>
      <c r="AR367" s="298"/>
      <c r="AS367" s="298" t="str">
        <f>AO367</f>
        <v>Ac*</v>
      </c>
      <c r="AT367" s="298"/>
      <c r="AU367" s="298" t="str">
        <f>AQ367</f>
        <v xml:space="preserve"> Sp*</v>
      </c>
      <c r="AV367" s="298"/>
      <c r="AW367" s="298" t="str">
        <f>AS367</f>
        <v>Ac*</v>
      </c>
      <c r="AX367" s="298"/>
      <c r="AY367" s="298" t="str">
        <f>AU367</f>
        <v xml:space="preserve"> Sp*</v>
      </c>
      <c r="AZ367" s="298"/>
      <c r="BA367" s="298" t="str">
        <f>AW367</f>
        <v>Ac*</v>
      </c>
      <c r="BB367" s="298"/>
      <c r="BC367" s="298" t="str">
        <f>AY367</f>
        <v xml:space="preserve"> Sp*</v>
      </c>
      <c r="BD367" s="298"/>
      <c r="BE367" s="298" t="str">
        <f>BA367</f>
        <v>Ac*</v>
      </c>
      <c r="BF367" s="298"/>
      <c r="BG367" s="298" t="str">
        <f>BC367</f>
        <v xml:space="preserve"> Sp*</v>
      </c>
      <c r="BH367" s="298"/>
      <c r="BI367" s="298" t="str">
        <f>BE367</f>
        <v>Ac*</v>
      </c>
      <c r="BJ367" s="298"/>
      <c r="BK367" s="298" t="str">
        <f>BG367</f>
        <v xml:space="preserve"> Sp*</v>
      </c>
      <c r="BL367" s="298"/>
      <c r="BM367" s="298" t="str">
        <f>BI367</f>
        <v>Ac*</v>
      </c>
      <c r="BN367" s="298"/>
      <c r="BO367" s="298" t="str">
        <f>BK367</f>
        <v xml:space="preserve"> Sp*</v>
      </c>
      <c r="BP367" s="298"/>
      <c r="BQ367" s="298" t="str">
        <f>BM367</f>
        <v>Ac*</v>
      </c>
      <c r="BR367" s="298"/>
      <c r="BS367" s="35"/>
      <c r="BT367" s="35"/>
      <c r="BU367" s="44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</row>
    <row r="368" spans="1:197" s="98" customFormat="1" ht="11.1" hidden="1" customHeight="1" x14ac:dyDescent="0.2">
      <c r="A368" s="139"/>
      <c r="B368" s="139"/>
      <c r="C368" s="93"/>
      <c r="D368" s="93"/>
      <c r="E368" s="100"/>
      <c r="G368" s="308"/>
      <c r="H368" s="308"/>
      <c r="I368" s="303"/>
      <c r="J368" s="303"/>
      <c r="K368" s="303"/>
      <c r="L368" s="303"/>
      <c r="M368" s="303"/>
      <c r="N368" s="303"/>
      <c r="O368" s="303"/>
      <c r="P368" s="303"/>
      <c r="Q368" s="303"/>
      <c r="R368" s="303"/>
      <c r="S368" s="303"/>
      <c r="T368" s="303"/>
      <c r="U368" s="303"/>
      <c r="V368" s="303"/>
      <c r="W368" s="303"/>
      <c r="X368" s="303"/>
      <c r="Y368" s="303"/>
      <c r="Z368" s="300" t="s">
        <v>51</v>
      </c>
      <c r="AA368" s="300"/>
      <c r="AB368" s="300"/>
      <c r="AC368" s="300"/>
      <c r="AD368" s="300"/>
      <c r="AE368" s="300"/>
      <c r="AF368" s="300"/>
      <c r="AG368" s="301" t="s">
        <v>35</v>
      </c>
      <c r="AH368" s="301"/>
      <c r="AI368" s="301"/>
      <c r="AJ368" s="301" t="s">
        <v>35</v>
      </c>
      <c r="AK368" s="301"/>
      <c r="AL368" s="301"/>
      <c r="AM368" s="301" t="s">
        <v>35</v>
      </c>
      <c r="AN368" s="301"/>
      <c r="AO368" s="301" t="s">
        <v>35</v>
      </c>
      <c r="AP368" s="301"/>
      <c r="AQ368" s="297" t="str">
        <f>AM368</f>
        <v xml:space="preserve"> </v>
      </c>
      <c r="AR368" s="298"/>
      <c r="AS368" s="297" t="str">
        <f>AO368</f>
        <v xml:space="preserve"> </v>
      </c>
      <c r="AT368" s="298"/>
      <c r="AU368" s="297" t="str">
        <f>AQ368</f>
        <v xml:space="preserve"> </v>
      </c>
      <c r="AV368" s="298"/>
      <c r="AW368" s="297" t="str">
        <f>AS368</f>
        <v xml:space="preserve"> </v>
      </c>
      <c r="AX368" s="298"/>
      <c r="AY368" s="297" t="str">
        <f>AU368</f>
        <v xml:space="preserve"> </v>
      </c>
      <c r="AZ368" s="298"/>
      <c r="BA368" s="297" t="str">
        <f>AW368</f>
        <v xml:space="preserve"> </v>
      </c>
      <c r="BB368" s="298"/>
      <c r="BC368" s="297" t="str">
        <f>AY368</f>
        <v xml:space="preserve"> </v>
      </c>
      <c r="BD368" s="298"/>
      <c r="BE368" s="297" t="str">
        <f>BA368</f>
        <v xml:space="preserve"> </v>
      </c>
      <c r="BF368" s="298"/>
      <c r="BG368" s="297" t="str">
        <f>BC368</f>
        <v xml:space="preserve"> </v>
      </c>
      <c r="BH368" s="298"/>
      <c r="BI368" s="297" t="str">
        <f>BE368</f>
        <v xml:space="preserve"> </v>
      </c>
      <c r="BJ368" s="298"/>
      <c r="BK368" s="297" t="str">
        <f>BG368</f>
        <v xml:space="preserve"> </v>
      </c>
      <c r="BL368" s="298"/>
      <c r="BM368" s="297" t="str">
        <f>BI368</f>
        <v xml:space="preserve"> </v>
      </c>
      <c r="BN368" s="298"/>
      <c r="BO368" s="297" t="str">
        <f>BK368</f>
        <v xml:space="preserve"> </v>
      </c>
      <c r="BP368" s="298"/>
      <c r="BQ368" s="297" t="str">
        <f>BM368</f>
        <v xml:space="preserve"> </v>
      </c>
      <c r="BR368" s="298"/>
      <c r="BS368" s="103"/>
      <c r="BU368" s="44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</row>
    <row r="369" spans="1:197" s="48" customFormat="1" ht="11.1" hidden="1" customHeight="1" x14ac:dyDescent="0.2">
      <c r="A369" s="97"/>
      <c r="B369" s="140" t="s">
        <v>547</v>
      </c>
      <c r="C369" s="299"/>
      <c r="D369" s="299"/>
      <c r="E369" s="96"/>
      <c r="G369" s="247" t="s">
        <v>508</v>
      </c>
      <c r="H369" s="247"/>
      <c r="I369" s="284" t="s">
        <v>271</v>
      </c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285">
        <f>$AK$116</f>
        <v>3858.68</v>
      </c>
      <c r="AA369" s="285"/>
      <c r="AB369" s="285"/>
      <c r="AC369" s="285"/>
      <c r="AD369" s="285"/>
      <c r="AE369" s="285"/>
      <c r="AF369" s="285"/>
      <c r="AG369" s="251">
        <f>$AR$116</f>
        <v>2.0308999999999999</v>
      </c>
      <c r="AH369" s="251"/>
      <c r="AI369" s="251"/>
      <c r="AJ369" s="251">
        <f>BQ329</f>
        <v>100</v>
      </c>
      <c r="AK369" s="251"/>
      <c r="AL369" s="251"/>
      <c r="AM369" s="261"/>
      <c r="AN369" s="262"/>
      <c r="AO369" s="251">
        <f t="shared" ref="AO369:AO388" si="49">BQ329+AM369</f>
        <v>100</v>
      </c>
      <c r="AP369" s="251"/>
      <c r="AQ369" s="261"/>
      <c r="AR369" s="262"/>
      <c r="AS369" s="251">
        <f>IF(SUM(AQ$289:AR$308)&gt;0,AO369+AQ369,0)</f>
        <v>100</v>
      </c>
      <c r="AT369" s="251"/>
      <c r="AU369" s="261"/>
      <c r="AV369" s="262"/>
      <c r="AW369" s="251">
        <f>IF(SUM(AU$289:AV$308)&gt;0,AS369+AU369,0)</f>
        <v>100</v>
      </c>
      <c r="AX369" s="251"/>
      <c r="AY369" s="261"/>
      <c r="AZ369" s="262"/>
      <c r="BA369" s="251">
        <f>IF(SUM(AY$289:AZ$308)&gt;0,AW369+AY369,0)</f>
        <v>100</v>
      </c>
      <c r="BB369" s="251"/>
      <c r="BC369" s="261"/>
      <c r="BD369" s="262"/>
      <c r="BE369" s="251">
        <f>IF(SUM(BC$289:BD$308)&gt;0,BA369+BC369,0)</f>
        <v>100</v>
      </c>
      <c r="BF369" s="251"/>
      <c r="BG369" s="261"/>
      <c r="BH369" s="262"/>
      <c r="BI369" s="251">
        <f>IF(SUM(BG$289:BH$308)&gt;0,BE369+BG369,0)</f>
        <v>100</v>
      </c>
      <c r="BJ369" s="251"/>
      <c r="BK369" s="261"/>
      <c r="BL369" s="262"/>
      <c r="BM369" s="251">
        <f>IF(SUM(BK$289:BL$308)&gt;0,BI369+BK369,0)</f>
        <v>100</v>
      </c>
      <c r="BN369" s="251"/>
      <c r="BO369" s="261"/>
      <c r="BP369" s="262"/>
      <c r="BQ369" s="251">
        <f>IF(SUM(BO$289:BP$308)&gt;0,BM369+BO369,0)</f>
        <v>100</v>
      </c>
      <c r="BR369" s="251"/>
    </row>
    <row r="370" spans="1:197" s="48" customFormat="1" ht="11.1" hidden="1" customHeight="1" x14ac:dyDescent="0.2">
      <c r="A370" s="96"/>
      <c r="B370" s="140"/>
      <c r="C370" s="299"/>
      <c r="D370" s="299"/>
      <c r="E370" s="96"/>
      <c r="G370" s="247" t="s">
        <v>512</v>
      </c>
      <c r="H370" s="247"/>
      <c r="I370" s="284" t="s">
        <v>272</v>
      </c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285">
        <f>$AK$118</f>
        <v>6452.9816000000001</v>
      </c>
      <c r="AA370" s="285"/>
      <c r="AB370" s="285"/>
      <c r="AC370" s="285"/>
      <c r="AD370" s="285"/>
      <c r="AE370" s="285"/>
      <c r="AF370" s="285"/>
      <c r="AG370" s="251">
        <f>$AR$118</f>
        <v>3.3963000000000001</v>
      </c>
      <c r="AH370" s="251"/>
      <c r="AI370" s="251"/>
      <c r="AJ370" s="251">
        <f t="shared" ref="AJ370:AJ388" si="50">BQ330</f>
        <v>100</v>
      </c>
      <c r="AK370" s="251"/>
      <c r="AL370" s="251"/>
      <c r="AM370" s="261"/>
      <c r="AN370" s="262"/>
      <c r="AO370" s="251">
        <f t="shared" si="49"/>
        <v>100</v>
      </c>
      <c r="AP370" s="251"/>
      <c r="AQ370" s="261"/>
      <c r="AR370" s="262"/>
      <c r="AS370" s="251">
        <f t="shared" ref="AS370:AS388" si="51">IF(SUM(AQ$289:AR$308)&gt;0,AO370+AQ370,0)</f>
        <v>100</v>
      </c>
      <c r="AT370" s="251"/>
      <c r="AU370" s="261"/>
      <c r="AV370" s="262"/>
      <c r="AW370" s="251">
        <f t="shared" ref="AW370:AW388" si="52">IF(SUM(AU$289:AV$308)&gt;0,AS370+AU370,0)</f>
        <v>100</v>
      </c>
      <c r="AX370" s="251"/>
      <c r="AY370" s="261"/>
      <c r="AZ370" s="262"/>
      <c r="BA370" s="251">
        <f t="shared" ref="BA370:BA388" si="53">IF(SUM(AY$289:AZ$308)&gt;0,AW370+AY370,0)</f>
        <v>100</v>
      </c>
      <c r="BB370" s="251"/>
      <c r="BC370" s="261"/>
      <c r="BD370" s="262"/>
      <c r="BE370" s="251">
        <f t="shared" ref="BE370:BE388" si="54">IF(SUM(BC$289:BD$308)&gt;0,BA370+BC370,0)</f>
        <v>100</v>
      </c>
      <c r="BF370" s="251"/>
      <c r="BG370" s="261"/>
      <c r="BH370" s="262"/>
      <c r="BI370" s="251">
        <f t="shared" ref="BI370:BI388" si="55">IF(SUM(BG$289:BH$308)&gt;0,BE370+BG370,0)</f>
        <v>100</v>
      </c>
      <c r="BJ370" s="251"/>
      <c r="BK370" s="261"/>
      <c r="BL370" s="262"/>
      <c r="BM370" s="251">
        <f t="shared" ref="BM370:BM388" si="56">IF(SUM(BK$289:BL$308)&gt;0,BI370+BK370,0)</f>
        <v>100</v>
      </c>
      <c r="BN370" s="251"/>
      <c r="BO370" s="261"/>
      <c r="BP370" s="262"/>
      <c r="BQ370" s="251">
        <f t="shared" ref="BQ370:BQ388" si="57">IF(SUM(BO$289:BP$308)&gt;0,BM370+BO370,0)</f>
        <v>100</v>
      </c>
      <c r="BR370" s="251"/>
    </row>
    <row r="371" spans="1:197" s="48" customFormat="1" ht="11.1" hidden="1" customHeight="1" x14ac:dyDescent="0.2">
      <c r="A371" s="96"/>
      <c r="B371" s="140"/>
      <c r="C371" s="299"/>
      <c r="D371" s="299"/>
      <c r="E371" s="96"/>
      <c r="G371" s="247" t="s">
        <v>513</v>
      </c>
      <c r="H371" s="247"/>
      <c r="I371" s="284" t="s">
        <v>273</v>
      </c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285">
        <f>$AK$130</f>
        <v>23764.440000000002</v>
      </c>
      <c r="AA371" s="285"/>
      <c r="AB371" s="285"/>
      <c r="AC371" s="285"/>
      <c r="AD371" s="285"/>
      <c r="AE371" s="285"/>
      <c r="AF371" s="285"/>
      <c r="AG371" s="251">
        <f>$AR$130</f>
        <v>12.5076</v>
      </c>
      <c r="AH371" s="251"/>
      <c r="AI371" s="251"/>
      <c r="AJ371" s="251">
        <f t="shared" si="50"/>
        <v>100</v>
      </c>
      <c r="AK371" s="251"/>
      <c r="AL371" s="251"/>
      <c r="AM371" s="261"/>
      <c r="AN371" s="262"/>
      <c r="AO371" s="251">
        <f t="shared" si="49"/>
        <v>100</v>
      </c>
      <c r="AP371" s="251"/>
      <c r="AQ371" s="261"/>
      <c r="AR371" s="262"/>
      <c r="AS371" s="251">
        <f t="shared" si="51"/>
        <v>100</v>
      </c>
      <c r="AT371" s="251"/>
      <c r="AU371" s="261"/>
      <c r="AV371" s="262"/>
      <c r="AW371" s="251">
        <f t="shared" si="52"/>
        <v>100</v>
      </c>
      <c r="AX371" s="251"/>
      <c r="AY371" s="261"/>
      <c r="AZ371" s="262"/>
      <c r="BA371" s="251">
        <f t="shared" si="53"/>
        <v>100</v>
      </c>
      <c r="BB371" s="251"/>
      <c r="BC371" s="261"/>
      <c r="BD371" s="262"/>
      <c r="BE371" s="251">
        <f t="shared" si="54"/>
        <v>100</v>
      </c>
      <c r="BF371" s="251"/>
      <c r="BG371" s="261"/>
      <c r="BH371" s="262"/>
      <c r="BI371" s="251">
        <f t="shared" si="55"/>
        <v>100</v>
      </c>
      <c r="BJ371" s="251"/>
      <c r="BK371" s="261"/>
      <c r="BL371" s="262"/>
      <c r="BM371" s="251">
        <f t="shared" si="56"/>
        <v>100</v>
      </c>
      <c r="BN371" s="251"/>
      <c r="BO371" s="261"/>
      <c r="BP371" s="262"/>
      <c r="BQ371" s="251">
        <f t="shared" si="57"/>
        <v>100</v>
      </c>
      <c r="BR371" s="251"/>
    </row>
    <row r="372" spans="1:197" s="48" customFormat="1" ht="11.1" hidden="1" customHeight="1" x14ac:dyDescent="0.2">
      <c r="A372" s="96"/>
      <c r="B372" s="140"/>
      <c r="C372" s="299"/>
      <c r="D372" s="299"/>
      <c r="E372" s="96"/>
      <c r="G372" s="247" t="s">
        <v>514</v>
      </c>
      <c r="H372" s="247"/>
      <c r="I372" s="284" t="s">
        <v>274</v>
      </c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285">
        <f>$AK$137</f>
        <v>18486.939999999999</v>
      </c>
      <c r="AA372" s="285"/>
      <c r="AB372" s="285"/>
      <c r="AC372" s="285"/>
      <c r="AD372" s="285"/>
      <c r="AE372" s="285"/>
      <c r="AF372" s="285"/>
      <c r="AG372" s="251">
        <f>$AR$137</f>
        <v>9.73</v>
      </c>
      <c r="AH372" s="251"/>
      <c r="AI372" s="251"/>
      <c r="AJ372" s="251">
        <f t="shared" si="50"/>
        <v>100</v>
      </c>
      <c r="AK372" s="251"/>
      <c r="AL372" s="251"/>
      <c r="AM372" s="261"/>
      <c r="AN372" s="262"/>
      <c r="AO372" s="251">
        <f t="shared" si="49"/>
        <v>100</v>
      </c>
      <c r="AP372" s="251"/>
      <c r="AQ372" s="261"/>
      <c r="AR372" s="262"/>
      <c r="AS372" s="251">
        <f t="shared" si="51"/>
        <v>100</v>
      </c>
      <c r="AT372" s="251"/>
      <c r="AU372" s="261"/>
      <c r="AV372" s="262"/>
      <c r="AW372" s="251">
        <f t="shared" si="52"/>
        <v>100</v>
      </c>
      <c r="AX372" s="251"/>
      <c r="AY372" s="261"/>
      <c r="AZ372" s="262"/>
      <c r="BA372" s="251">
        <f t="shared" si="53"/>
        <v>100</v>
      </c>
      <c r="BB372" s="251"/>
      <c r="BC372" s="261"/>
      <c r="BD372" s="262"/>
      <c r="BE372" s="251">
        <f t="shared" si="54"/>
        <v>100</v>
      </c>
      <c r="BF372" s="251"/>
      <c r="BG372" s="261"/>
      <c r="BH372" s="262"/>
      <c r="BI372" s="251">
        <f t="shared" si="55"/>
        <v>100</v>
      </c>
      <c r="BJ372" s="251"/>
      <c r="BK372" s="261"/>
      <c r="BL372" s="262"/>
      <c r="BM372" s="251">
        <f t="shared" si="56"/>
        <v>100</v>
      </c>
      <c r="BN372" s="251"/>
      <c r="BO372" s="261"/>
      <c r="BP372" s="262"/>
      <c r="BQ372" s="251">
        <f t="shared" si="57"/>
        <v>100</v>
      </c>
      <c r="BR372" s="251"/>
    </row>
    <row r="373" spans="1:197" s="48" customFormat="1" ht="11.1" hidden="1" customHeight="1" x14ac:dyDescent="0.2">
      <c r="A373" s="96"/>
      <c r="B373" s="140"/>
      <c r="C373" s="299"/>
      <c r="D373" s="299"/>
      <c r="E373" s="96"/>
      <c r="G373" s="247" t="s">
        <v>515</v>
      </c>
      <c r="H373" s="247"/>
      <c r="I373" s="284" t="s">
        <v>275</v>
      </c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285">
        <f>$AK$146</f>
        <v>15398.267399999999</v>
      </c>
      <c r="AA373" s="285"/>
      <c r="AB373" s="285"/>
      <c r="AC373" s="285"/>
      <c r="AD373" s="285"/>
      <c r="AE373" s="285"/>
      <c r="AF373" s="285"/>
      <c r="AG373" s="251">
        <f>$AR$146</f>
        <v>8.1044</v>
      </c>
      <c r="AH373" s="251"/>
      <c r="AI373" s="251"/>
      <c r="AJ373" s="251">
        <f t="shared" si="50"/>
        <v>100</v>
      </c>
      <c r="AK373" s="251"/>
      <c r="AL373" s="251"/>
      <c r="AM373" s="261"/>
      <c r="AN373" s="262"/>
      <c r="AO373" s="251">
        <f t="shared" si="49"/>
        <v>100</v>
      </c>
      <c r="AP373" s="251"/>
      <c r="AQ373" s="261"/>
      <c r="AR373" s="262"/>
      <c r="AS373" s="251">
        <f t="shared" si="51"/>
        <v>100</v>
      </c>
      <c r="AT373" s="251"/>
      <c r="AU373" s="261"/>
      <c r="AV373" s="262"/>
      <c r="AW373" s="251">
        <f t="shared" si="52"/>
        <v>100</v>
      </c>
      <c r="AX373" s="251"/>
      <c r="AY373" s="261"/>
      <c r="AZ373" s="262"/>
      <c r="BA373" s="251">
        <f t="shared" si="53"/>
        <v>100</v>
      </c>
      <c r="BB373" s="251"/>
      <c r="BC373" s="261"/>
      <c r="BD373" s="262"/>
      <c r="BE373" s="251">
        <f t="shared" si="54"/>
        <v>100</v>
      </c>
      <c r="BF373" s="251"/>
      <c r="BG373" s="261"/>
      <c r="BH373" s="262"/>
      <c r="BI373" s="251">
        <f t="shared" si="55"/>
        <v>100</v>
      </c>
      <c r="BJ373" s="251"/>
      <c r="BK373" s="261"/>
      <c r="BL373" s="262"/>
      <c r="BM373" s="251">
        <f t="shared" si="56"/>
        <v>100</v>
      </c>
      <c r="BN373" s="251"/>
      <c r="BO373" s="261"/>
      <c r="BP373" s="262"/>
      <c r="BQ373" s="251">
        <f t="shared" si="57"/>
        <v>100</v>
      </c>
      <c r="BR373" s="251"/>
    </row>
    <row r="374" spans="1:197" s="48" customFormat="1" ht="11.1" hidden="1" customHeight="1" x14ac:dyDescent="0.2">
      <c r="A374" s="96"/>
      <c r="B374" s="140"/>
      <c r="C374" s="299"/>
      <c r="D374" s="299"/>
      <c r="E374" s="96"/>
      <c r="G374" s="247" t="s">
        <v>516</v>
      </c>
      <c r="H374" s="247"/>
      <c r="I374" s="284" t="s">
        <v>276</v>
      </c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285">
        <f>$AK$156</f>
        <v>2016</v>
      </c>
      <c r="AA374" s="285"/>
      <c r="AB374" s="285"/>
      <c r="AC374" s="285"/>
      <c r="AD374" s="285"/>
      <c r="AE374" s="285"/>
      <c r="AF374" s="285"/>
      <c r="AG374" s="251">
        <f>$AR$156</f>
        <v>1.0611000000000002</v>
      </c>
      <c r="AH374" s="251"/>
      <c r="AI374" s="251"/>
      <c r="AJ374" s="251">
        <f t="shared" si="50"/>
        <v>100</v>
      </c>
      <c r="AK374" s="251"/>
      <c r="AL374" s="251"/>
      <c r="AM374" s="261"/>
      <c r="AN374" s="262"/>
      <c r="AO374" s="251">
        <f t="shared" si="49"/>
        <v>100</v>
      </c>
      <c r="AP374" s="251"/>
      <c r="AQ374" s="261"/>
      <c r="AR374" s="262"/>
      <c r="AS374" s="251">
        <f t="shared" si="51"/>
        <v>100</v>
      </c>
      <c r="AT374" s="251"/>
      <c r="AU374" s="261"/>
      <c r="AV374" s="262"/>
      <c r="AW374" s="251">
        <f t="shared" si="52"/>
        <v>100</v>
      </c>
      <c r="AX374" s="251"/>
      <c r="AY374" s="261"/>
      <c r="AZ374" s="262"/>
      <c r="BA374" s="251">
        <f t="shared" si="53"/>
        <v>100</v>
      </c>
      <c r="BB374" s="251"/>
      <c r="BC374" s="261"/>
      <c r="BD374" s="262"/>
      <c r="BE374" s="251">
        <f t="shared" si="54"/>
        <v>100</v>
      </c>
      <c r="BF374" s="251"/>
      <c r="BG374" s="261"/>
      <c r="BH374" s="262"/>
      <c r="BI374" s="251">
        <f t="shared" si="55"/>
        <v>100</v>
      </c>
      <c r="BJ374" s="251"/>
      <c r="BK374" s="261"/>
      <c r="BL374" s="262"/>
      <c r="BM374" s="251">
        <f t="shared" si="56"/>
        <v>100</v>
      </c>
      <c r="BN374" s="251"/>
      <c r="BO374" s="261"/>
      <c r="BP374" s="262"/>
      <c r="BQ374" s="251">
        <f t="shared" si="57"/>
        <v>100</v>
      </c>
      <c r="BR374" s="251"/>
    </row>
    <row r="375" spans="1:197" s="48" customFormat="1" ht="11.1" hidden="1" customHeight="1" x14ac:dyDescent="0.2">
      <c r="A375" s="96"/>
      <c r="B375" s="140"/>
      <c r="C375" s="299"/>
      <c r="D375" s="299"/>
      <c r="E375" s="96"/>
      <c r="G375" s="247" t="s">
        <v>517</v>
      </c>
      <c r="H375" s="247"/>
      <c r="I375" s="284" t="s">
        <v>277</v>
      </c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285">
        <f>$AK$165</f>
        <v>22297</v>
      </c>
      <c r="AA375" s="285"/>
      <c r="AB375" s="285"/>
      <c r="AC375" s="285"/>
      <c r="AD375" s="285"/>
      <c r="AE375" s="285"/>
      <c r="AF375" s="285"/>
      <c r="AG375" s="251">
        <f>$AR$165</f>
        <v>11.735300000000001</v>
      </c>
      <c r="AH375" s="251"/>
      <c r="AI375" s="251"/>
      <c r="AJ375" s="251">
        <f t="shared" si="50"/>
        <v>100</v>
      </c>
      <c r="AK375" s="251"/>
      <c r="AL375" s="251"/>
      <c r="AM375" s="261"/>
      <c r="AN375" s="262"/>
      <c r="AO375" s="251">
        <f t="shared" si="49"/>
        <v>100</v>
      </c>
      <c r="AP375" s="251"/>
      <c r="AQ375" s="261"/>
      <c r="AR375" s="262"/>
      <c r="AS375" s="251">
        <f t="shared" si="51"/>
        <v>100</v>
      </c>
      <c r="AT375" s="251"/>
      <c r="AU375" s="261"/>
      <c r="AV375" s="262"/>
      <c r="AW375" s="251">
        <f t="shared" si="52"/>
        <v>100</v>
      </c>
      <c r="AX375" s="251"/>
      <c r="AY375" s="261"/>
      <c r="AZ375" s="262"/>
      <c r="BA375" s="251">
        <f t="shared" si="53"/>
        <v>100</v>
      </c>
      <c r="BB375" s="251"/>
      <c r="BC375" s="261"/>
      <c r="BD375" s="262"/>
      <c r="BE375" s="251">
        <f t="shared" si="54"/>
        <v>100</v>
      </c>
      <c r="BF375" s="251"/>
      <c r="BG375" s="261"/>
      <c r="BH375" s="262"/>
      <c r="BI375" s="251">
        <f t="shared" si="55"/>
        <v>100</v>
      </c>
      <c r="BJ375" s="251"/>
      <c r="BK375" s="261"/>
      <c r="BL375" s="262"/>
      <c r="BM375" s="251">
        <f t="shared" si="56"/>
        <v>100</v>
      </c>
      <c r="BN375" s="251"/>
      <c r="BO375" s="261"/>
      <c r="BP375" s="262"/>
      <c r="BQ375" s="251">
        <f t="shared" si="57"/>
        <v>100</v>
      </c>
      <c r="BR375" s="251"/>
    </row>
    <row r="376" spans="1:197" s="48" customFormat="1" ht="11.1" hidden="1" customHeight="1" x14ac:dyDescent="0.2">
      <c r="A376" s="96"/>
      <c r="B376" s="140"/>
      <c r="C376" s="299"/>
      <c r="D376" s="299"/>
      <c r="E376" s="96"/>
      <c r="G376" s="247" t="s">
        <v>518</v>
      </c>
      <c r="H376" s="247"/>
      <c r="I376" s="284" t="s">
        <v>278</v>
      </c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285">
        <f>$AK$172</f>
        <v>2393.3000000000002</v>
      </c>
      <c r="AA376" s="285"/>
      <c r="AB376" s="285"/>
      <c r="AC376" s="285"/>
      <c r="AD376" s="285"/>
      <c r="AE376" s="285"/>
      <c r="AF376" s="285"/>
      <c r="AG376" s="251">
        <f>$AR$172</f>
        <v>1.2596000000000001</v>
      </c>
      <c r="AH376" s="251"/>
      <c r="AI376" s="251"/>
      <c r="AJ376" s="251">
        <f t="shared" si="50"/>
        <v>100</v>
      </c>
      <c r="AK376" s="251"/>
      <c r="AL376" s="251"/>
      <c r="AM376" s="261"/>
      <c r="AN376" s="262"/>
      <c r="AO376" s="251">
        <f t="shared" si="49"/>
        <v>100</v>
      </c>
      <c r="AP376" s="251"/>
      <c r="AQ376" s="261"/>
      <c r="AR376" s="262"/>
      <c r="AS376" s="251">
        <f t="shared" si="51"/>
        <v>100</v>
      </c>
      <c r="AT376" s="251"/>
      <c r="AU376" s="261"/>
      <c r="AV376" s="262"/>
      <c r="AW376" s="251">
        <f t="shared" si="52"/>
        <v>100</v>
      </c>
      <c r="AX376" s="251"/>
      <c r="AY376" s="261"/>
      <c r="AZ376" s="262"/>
      <c r="BA376" s="251">
        <f t="shared" si="53"/>
        <v>100</v>
      </c>
      <c r="BB376" s="251"/>
      <c r="BC376" s="261"/>
      <c r="BD376" s="262"/>
      <c r="BE376" s="251">
        <f t="shared" si="54"/>
        <v>100</v>
      </c>
      <c r="BF376" s="251"/>
      <c r="BG376" s="261"/>
      <c r="BH376" s="262"/>
      <c r="BI376" s="251">
        <f t="shared" si="55"/>
        <v>100</v>
      </c>
      <c r="BJ376" s="251"/>
      <c r="BK376" s="261"/>
      <c r="BL376" s="262"/>
      <c r="BM376" s="251">
        <f t="shared" si="56"/>
        <v>100</v>
      </c>
      <c r="BN376" s="251"/>
      <c r="BO376" s="261"/>
      <c r="BP376" s="262"/>
      <c r="BQ376" s="251">
        <f t="shared" si="57"/>
        <v>100</v>
      </c>
      <c r="BR376" s="251"/>
    </row>
    <row r="377" spans="1:197" s="48" customFormat="1" ht="11.1" hidden="1" customHeight="1" x14ac:dyDescent="0.2">
      <c r="A377" s="96"/>
      <c r="B377" s="140"/>
      <c r="C377" s="299"/>
      <c r="D377" s="299"/>
      <c r="E377" s="96"/>
      <c r="G377" s="247" t="s">
        <v>519</v>
      </c>
      <c r="H377" s="247"/>
      <c r="I377" s="284" t="s">
        <v>279</v>
      </c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285">
        <f>$AK$179</f>
        <v>17411.36</v>
      </c>
      <c r="AA377" s="285"/>
      <c r="AB377" s="285"/>
      <c r="AC377" s="285"/>
      <c r="AD377" s="285"/>
      <c r="AE377" s="285"/>
      <c r="AF377" s="285"/>
      <c r="AG377" s="251">
        <f>$AR$179</f>
        <v>9.1638999999999999</v>
      </c>
      <c r="AH377" s="251"/>
      <c r="AI377" s="251"/>
      <c r="AJ377" s="251">
        <f t="shared" si="50"/>
        <v>100</v>
      </c>
      <c r="AK377" s="251"/>
      <c r="AL377" s="251"/>
      <c r="AM377" s="261"/>
      <c r="AN377" s="262"/>
      <c r="AO377" s="251">
        <f t="shared" si="49"/>
        <v>100</v>
      </c>
      <c r="AP377" s="251"/>
      <c r="AQ377" s="261"/>
      <c r="AR377" s="262"/>
      <c r="AS377" s="251">
        <f t="shared" si="51"/>
        <v>100</v>
      </c>
      <c r="AT377" s="251"/>
      <c r="AU377" s="261"/>
      <c r="AV377" s="262"/>
      <c r="AW377" s="251">
        <f t="shared" si="52"/>
        <v>100</v>
      </c>
      <c r="AX377" s="251"/>
      <c r="AY377" s="261"/>
      <c r="AZ377" s="262"/>
      <c r="BA377" s="251">
        <f t="shared" si="53"/>
        <v>100</v>
      </c>
      <c r="BB377" s="251"/>
      <c r="BC377" s="261"/>
      <c r="BD377" s="262"/>
      <c r="BE377" s="251">
        <f t="shared" si="54"/>
        <v>100</v>
      </c>
      <c r="BF377" s="251"/>
      <c r="BG377" s="261"/>
      <c r="BH377" s="262"/>
      <c r="BI377" s="251">
        <f t="shared" si="55"/>
        <v>100</v>
      </c>
      <c r="BJ377" s="251"/>
      <c r="BK377" s="261"/>
      <c r="BL377" s="262"/>
      <c r="BM377" s="251">
        <f t="shared" si="56"/>
        <v>100</v>
      </c>
      <c r="BN377" s="251"/>
      <c r="BO377" s="261"/>
      <c r="BP377" s="262"/>
      <c r="BQ377" s="251">
        <f t="shared" si="57"/>
        <v>100</v>
      </c>
      <c r="BR377" s="251"/>
    </row>
    <row r="378" spans="1:197" s="48" customFormat="1" ht="11.1" hidden="1" customHeight="1" x14ac:dyDescent="0.2">
      <c r="A378" s="96"/>
      <c r="B378" s="140"/>
      <c r="C378" s="299"/>
      <c r="D378" s="299"/>
      <c r="E378" s="96"/>
      <c r="G378" s="247" t="s">
        <v>520</v>
      </c>
      <c r="H378" s="247"/>
      <c r="I378" s="284" t="s">
        <v>280</v>
      </c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285">
        <f>$AK$190</f>
        <v>3438.9</v>
      </c>
      <c r="AA378" s="285"/>
      <c r="AB378" s="285"/>
      <c r="AC378" s="285"/>
      <c r="AD378" s="285"/>
      <c r="AE378" s="285"/>
      <c r="AF378" s="285"/>
      <c r="AG378" s="251">
        <f>$AR$190</f>
        <v>1.8099000000000001</v>
      </c>
      <c r="AH378" s="251"/>
      <c r="AI378" s="251"/>
      <c r="AJ378" s="251">
        <f t="shared" si="50"/>
        <v>100</v>
      </c>
      <c r="AK378" s="251"/>
      <c r="AL378" s="251"/>
      <c r="AM378" s="261"/>
      <c r="AN378" s="262"/>
      <c r="AO378" s="251">
        <f t="shared" si="49"/>
        <v>100</v>
      </c>
      <c r="AP378" s="251"/>
      <c r="AQ378" s="261"/>
      <c r="AR378" s="262"/>
      <c r="AS378" s="251">
        <f t="shared" si="51"/>
        <v>100</v>
      </c>
      <c r="AT378" s="251"/>
      <c r="AU378" s="261"/>
      <c r="AV378" s="262"/>
      <c r="AW378" s="251">
        <f t="shared" si="52"/>
        <v>100</v>
      </c>
      <c r="AX378" s="251"/>
      <c r="AY378" s="261"/>
      <c r="AZ378" s="262"/>
      <c r="BA378" s="251">
        <f t="shared" si="53"/>
        <v>100</v>
      </c>
      <c r="BB378" s="251"/>
      <c r="BC378" s="261"/>
      <c r="BD378" s="262"/>
      <c r="BE378" s="251">
        <f t="shared" si="54"/>
        <v>100</v>
      </c>
      <c r="BF378" s="251"/>
      <c r="BG378" s="261"/>
      <c r="BH378" s="262"/>
      <c r="BI378" s="251">
        <f t="shared" si="55"/>
        <v>100</v>
      </c>
      <c r="BJ378" s="251"/>
      <c r="BK378" s="261"/>
      <c r="BL378" s="262"/>
      <c r="BM378" s="251">
        <f t="shared" si="56"/>
        <v>100</v>
      </c>
      <c r="BN378" s="251"/>
      <c r="BO378" s="261"/>
      <c r="BP378" s="262"/>
      <c r="BQ378" s="251">
        <f t="shared" si="57"/>
        <v>100</v>
      </c>
      <c r="BR378" s="251"/>
    </row>
    <row r="379" spans="1:197" s="48" customFormat="1" ht="11.1" hidden="1" customHeight="1" x14ac:dyDescent="0.2">
      <c r="A379" s="96"/>
      <c r="B379" s="140"/>
      <c r="C379" s="299"/>
      <c r="D379" s="299"/>
      <c r="E379" s="96"/>
      <c r="G379" s="247" t="s">
        <v>521</v>
      </c>
      <c r="H379" s="247"/>
      <c r="I379" s="284" t="s">
        <v>281</v>
      </c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285">
        <f>$AK$197</f>
        <v>8466</v>
      </c>
      <c r="AA379" s="285"/>
      <c r="AB379" s="285"/>
      <c r="AC379" s="285"/>
      <c r="AD379" s="285"/>
      <c r="AE379" s="285"/>
      <c r="AF379" s="285"/>
      <c r="AG379" s="251">
        <f>$AR$197</f>
        <v>4.4558</v>
      </c>
      <c r="AH379" s="251"/>
      <c r="AI379" s="251"/>
      <c r="AJ379" s="251">
        <f t="shared" si="50"/>
        <v>100</v>
      </c>
      <c r="AK379" s="251"/>
      <c r="AL379" s="251"/>
      <c r="AM379" s="261"/>
      <c r="AN379" s="262"/>
      <c r="AO379" s="251">
        <f t="shared" si="49"/>
        <v>100</v>
      </c>
      <c r="AP379" s="251"/>
      <c r="AQ379" s="261"/>
      <c r="AR379" s="262"/>
      <c r="AS379" s="251">
        <f t="shared" si="51"/>
        <v>100</v>
      </c>
      <c r="AT379" s="251"/>
      <c r="AU379" s="261"/>
      <c r="AV379" s="262"/>
      <c r="AW379" s="251">
        <f t="shared" si="52"/>
        <v>100</v>
      </c>
      <c r="AX379" s="251"/>
      <c r="AY379" s="261"/>
      <c r="AZ379" s="262"/>
      <c r="BA379" s="251">
        <f t="shared" si="53"/>
        <v>100</v>
      </c>
      <c r="BB379" s="251"/>
      <c r="BC379" s="261"/>
      <c r="BD379" s="262"/>
      <c r="BE379" s="251">
        <f t="shared" si="54"/>
        <v>100</v>
      </c>
      <c r="BF379" s="251"/>
      <c r="BG379" s="261"/>
      <c r="BH379" s="262"/>
      <c r="BI379" s="251">
        <f t="shared" si="55"/>
        <v>100</v>
      </c>
      <c r="BJ379" s="251"/>
      <c r="BK379" s="261"/>
      <c r="BL379" s="262"/>
      <c r="BM379" s="251">
        <f t="shared" si="56"/>
        <v>100</v>
      </c>
      <c r="BN379" s="251"/>
      <c r="BO379" s="261"/>
      <c r="BP379" s="262"/>
      <c r="BQ379" s="251">
        <f t="shared" si="57"/>
        <v>100</v>
      </c>
      <c r="BR379" s="251"/>
    </row>
    <row r="380" spans="1:197" s="48" customFormat="1" ht="11.1" hidden="1" customHeight="1" x14ac:dyDescent="0.2">
      <c r="A380" s="96"/>
      <c r="B380" s="140"/>
      <c r="C380" s="299"/>
      <c r="D380" s="299"/>
      <c r="E380" s="96"/>
      <c r="G380" s="247" t="s">
        <v>522</v>
      </c>
      <c r="H380" s="247"/>
      <c r="I380" s="284" t="s">
        <v>282</v>
      </c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285">
        <f>$AK$207</f>
        <v>12152</v>
      </c>
      <c r="AA380" s="285"/>
      <c r="AB380" s="285"/>
      <c r="AC380" s="285"/>
      <c r="AD380" s="285"/>
      <c r="AE380" s="285"/>
      <c r="AF380" s="285"/>
      <c r="AG380" s="251">
        <f>$AR$207</f>
        <v>6.3958000000000004</v>
      </c>
      <c r="AH380" s="251"/>
      <c r="AI380" s="251"/>
      <c r="AJ380" s="251">
        <f t="shared" si="50"/>
        <v>100</v>
      </c>
      <c r="AK380" s="251"/>
      <c r="AL380" s="251"/>
      <c r="AM380" s="261"/>
      <c r="AN380" s="262"/>
      <c r="AO380" s="251">
        <f t="shared" si="49"/>
        <v>100</v>
      </c>
      <c r="AP380" s="251"/>
      <c r="AQ380" s="261"/>
      <c r="AR380" s="262"/>
      <c r="AS380" s="251">
        <f t="shared" si="51"/>
        <v>100</v>
      </c>
      <c r="AT380" s="251"/>
      <c r="AU380" s="261"/>
      <c r="AV380" s="262"/>
      <c r="AW380" s="251">
        <f t="shared" si="52"/>
        <v>100</v>
      </c>
      <c r="AX380" s="251"/>
      <c r="AY380" s="261"/>
      <c r="AZ380" s="262"/>
      <c r="BA380" s="251">
        <f t="shared" si="53"/>
        <v>100</v>
      </c>
      <c r="BB380" s="251"/>
      <c r="BC380" s="261"/>
      <c r="BD380" s="262"/>
      <c r="BE380" s="251">
        <f t="shared" si="54"/>
        <v>100</v>
      </c>
      <c r="BF380" s="251"/>
      <c r="BG380" s="261"/>
      <c r="BH380" s="262"/>
      <c r="BI380" s="251">
        <f t="shared" si="55"/>
        <v>100</v>
      </c>
      <c r="BJ380" s="251"/>
      <c r="BK380" s="261"/>
      <c r="BL380" s="262"/>
      <c r="BM380" s="251">
        <f t="shared" si="56"/>
        <v>100</v>
      </c>
      <c r="BN380" s="251"/>
      <c r="BO380" s="261"/>
      <c r="BP380" s="262"/>
      <c r="BQ380" s="251">
        <f t="shared" si="57"/>
        <v>100</v>
      </c>
      <c r="BR380" s="251"/>
    </row>
    <row r="381" spans="1:197" s="48" customFormat="1" ht="11.1" hidden="1" customHeight="1" x14ac:dyDescent="0.2">
      <c r="A381" s="96"/>
      <c r="B381" s="140"/>
      <c r="C381" s="299"/>
      <c r="D381" s="299"/>
      <c r="E381" s="96"/>
      <c r="G381" s="247" t="s">
        <v>523</v>
      </c>
      <c r="H381" s="247"/>
      <c r="I381" s="284" t="s">
        <v>283</v>
      </c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285">
        <f>$AK$217</f>
        <v>19587.559999999998</v>
      </c>
      <c r="AA381" s="285"/>
      <c r="AB381" s="285"/>
      <c r="AC381" s="285"/>
      <c r="AD381" s="285"/>
      <c r="AE381" s="285"/>
      <c r="AF381" s="285"/>
      <c r="AG381" s="251">
        <f>$AR$217</f>
        <v>10.309200000000001</v>
      </c>
      <c r="AH381" s="295"/>
      <c r="AI381" s="295"/>
      <c r="AJ381" s="251">
        <f t="shared" si="50"/>
        <v>100</v>
      </c>
      <c r="AK381" s="251"/>
      <c r="AL381" s="251"/>
      <c r="AM381" s="261"/>
      <c r="AN381" s="262"/>
      <c r="AO381" s="251">
        <f t="shared" si="49"/>
        <v>100</v>
      </c>
      <c r="AP381" s="251"/>
      <c r="AQ381" s="261"/>
      <c r="AR381" s="262"/>
      <c r="AS381" s="251">
        <f t="shared" si="51"/>
        <v>100</v>
      </c>
      <c r="AT381" s="251"/>
      <c r="AU381" s="261"/>
      <c r="AV381" s="262"/>
      <c r="AW381" s="251">
        <f t="shared" si="52"/>
        <v>100</v>
      </c>
      <c r="AX381" s="251"/>
      <c r="AY381" s="261"/>
      <c r="AZ381" s="262"/>
      <c r="BA381" s="251">
        <f t="shared" si="53"/>
        <v>100</v>
      </c>
      <c r="BB381" s="251"/>
      <c r="BC381" s="261"/>
      <c r="BD381" s="262"/>
      <c r="BE381" s="251">
        <f t="shared" si="54"/>
        <v>100</v>
      </c>
      <c r="BF381" s="251"/>
      <c r="BG381" s="261"/>
      <c r="BH381" s="262"/>
      <c r="BI381" s="251">
        <f t="shared" si="55"/>
        <v>100</v>
      </c>
      <c r="BJ381" s="251"/>
      <c r="BK381" s="261"/>
      <c r="BL381" s="262"/>
      <c r="BM381" s="251">
        <f t="shared" si="56"/>
        <v>100</v>
      </c>
      <c r="BN381" s="251"/>
      <c r="BO381" s="261"/>
      <c r="BP381" s="262"/>
      <c r="BQ381" s="251">
        <f t="shared" si="57"/>
        <v>100</v>
      </c>
      <c r="BR381" s="251"/>
    </row>
    <row r="382" spans="1:197" s="48" customFormat="1" ht="11.1" hidden="1" customHeight="1" x14ac:dyDescent="0.2">
      <c r="A382" s="96"/>
      <c r="B382" s="140"/>
      <c r="C382" s="299"/>
      <c r="D382" s="299"/>
      <c r="E382" s="96"/>
      <c r="G382" s="247" t="s">
        <v>524</v>
      </c>
      <c r="H382" s="247"/>
      <c r="I382" s="284" t="s">
        <v>284</v>
      </c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285">
        <f>$AK$228</f>
        <v>2257.5709999999999</v>
      </c>
      <c r="AA382" s="285"/>
      <c r="AB382" s="285"/>
      <c r="AC382" s="285"/>
      <c r="AD382" s="285"/>
      <c r="AE382" s="285"/>
      <c r="AF382" s="285"/>
      <c r="AG382" s="251">
        <f>$AR$228</f>
        <v>1.1881999999999999</v>
      </c>
      <c r="AH382" s="251"/>
      <c r="AI382" s="251"/>
      <c r="AJ382" s="251">
        <f t="shared" si="50"/>
        <v>100</v>
      </c>
      <c r="AK382" s="251"/>
      <c r="AL382" s="251"/>
      <c r="AM382" s="261"/>
      <c r="AN382" s="262"/>
      <c r="AO382" s="251">
        <f t="shared" si="49"/>
        <v>100</v>
      </c>
      <c r="AP382" s="251"/>
      <c r="AQ382" s="261"/>
      <c r="AR382" s="262"/>
      <c r="AS382" s="251">
        <f t="shared" si="51"/>
        <v>100</v>
      </c>
      <c r="AT382" s="251"/>
      <c r="AU382" s="261"/>
      <c r="AV382" s="262"/>
      <c r="AW382" s="251">
        <f t="shared" si="52"/>
        <v>100</v>
      </c>
      <c r="AX382" s="251"/>
      <c r="AY382" s="261"/>
      <c r="AZ382" s="262"/>
      <c r="BA382" s="251">
        <f t="shared" si="53"/>
        <v>100</v>
      </c>
      <c r="BB382" s="251"/>
      <c r="BC382" s="261"/>
      <c r="BD382" s="262"/>
      <c r="BE382" s="251">
        <f t="shared" si="54"/>
        <v>100</v>
      </c>
      <c r="BF382" s="251"/>
      <c r="BG382" s="261"/>
      <c r="BH382" s="262"/>
      <c r="BI382" s="251">
        <f t="shared" si="55"/>
        <v>100</v>
      </c>
      <c r="BJ382" s="251"/>
      <c r="BK382" s="261"/>
      <c r="BL382" s="262"/>
      <c r="BM382" s="251">
        <f t="shared" si="56"/>
        <v>100</v>
      </c>
      <c r="BN382" s="251"/>
      <c r="BO382" s="261"/>
      <c r="BP382" s="262"/>
      <c r="BQ382" s="251">
        <f t="shared" si="57"/>
        <v>100</v>
      </c>
      <c r="BR382" s="251"/>
      <c r="BV382" s="52"/>
      <c r="BW382" s="52"/>
      <c r="BX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  <c r="EI382" s="52"/>
      <c r="EJ382" s="52"/>
      <c r="EK382" s="52"/>
      <c r="EL382" s="52"/>
      <c r="EM382" s="52"/>
      <c r="EN382" s="52"/>
      <c r="EO382" s="52"/>
      <c r="EP382" s="52"/>
      <c r="EQ382" s="52"/>
      <c r="ER382" s="52"/>
      <c r="ES382" s="52"/>
      <c r="ET382" s="52"/>
      <c r="EU382" s="52"/>
      <c r="EV382" s="52"/>
      <c r="EW382" s="52"/>
      <c r="EX382" s="52"/>
      <c r="EY382" s="52"/>
      <c r="EZ382" s="52"/>
      <c r="FA382" s="52"/>
      <c r="FB382" s="52"/>
      <c r="FC382" s="52"/>
      <c r="FD382" s="52"/>
      <c r="FE382" s="52"/>
      <c r="FF382" s="52"/>
      <c r="FG382" s="52"/>
      <c r="FH382" s="52"/>
      <c r="FI382" s="52"/>
      <c r="FJ382" s="52"/>
      <c r="FK382" s="52"/>
      <c r="FL382" s="52"/>
      <c r="FM382" s="52"/>
      <c r="FN382" s="52"/>
      <c r="FO382" s="52"/>
      <c r="FP382" s="52"/>
      <c r="FQ382" s="52"/>
      <c r="FR382" s="52"/>
      <c r="FS382" s="52"/>
      <c r="FT382" s="52"/>
      <c r="FU382" s="52"/>
      <c r="FV382" s="52"/>
      <c r="FW382" s="52"/>
      <c r="FX382" s="52"/>
      <c r="FY382" s="52"/>
      <c r="FZ382" s="52"/>
      <c r="GA382" s="52"/>
      <c r="GB382" s="52"/>
      <c r="GC382" s="52"/>
      <c r="GD382" s="52"/>
      <c r="GE382" s="52"/>
      <c r="GF382" s="52"/>
      <c r="GG382" s="52"/>
      <c r="GH382" s="52"/>
      <c r="GI382" s="52"/>
      <c r="GJ382" s="52"/>
      <c r="GK382" s="52"/>
      <c r="GL382" s="52"/>
      <c r="GM382" s="52"/>
      <c r="GN382" s="52"/>
      <c r="GO382" s="52"/>
    </row>
    <row r="383" spans="1:197" s="48" customFormat="1" ht="11.1" hidden="1" customHeight="1" x14ac:dyDescent="0.2">
      <c r="A383" s="96"/>
      <c r="B383" s="140"/>
      <c r="C383" s="299"/>
      <c r="D383" s="299"/>
      <c r="E383" s="96"/>
      <c r="G383" s="247" t="s">
        <v>525</v>
      </c>
      <c r="H383" s="247"/>
      <c r="I383" s="284" t="s">
        <v>285</v>
      </c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285">
        <f>$AK$234</f>
        <v>8151</v>
      </c>
      <c r="AA383" s="285"/>
      <c r="AB383" s="285"/>
      <c r="AC383" s="285"/>
      <c r="AD383" s="285"/>
      <c r="AE383" s="285"/>
      <c r="AF383" s="285"/>
      <c r="AG383" s="251">
        <f>$AR$234</f>
        <v>4.29</v>
      </c>
      <c r="AH383" s="251"/>
      <c r="AI383" s="251"/>
      <c r="AJ383" s="251">
        <f t="shared" si="50"/>
        <v>100</v>
      </c>
      <c r="AK383" s="251"/>
      <c r="AL383" s="251"/>
      <c r="AM383" s="261"/>
      <c r="AN383" s="262"/>
      <c r="AO383" s="251">
        <f t="shared" si="49"/>
        <v>100</v>
      </c>
      <c r="AP383" s="251"/>
      <c r="AQ383" s="261"/>
      <c r="AR383" s="262"/>
      <c r="AS383" s="251">
        <f t="shared" si="51"/>
        <v>100</v>
      </c>
      <c r="AT383" s="251"/>
      <c r="AU383" s="261"/>
      <c r="AV383" s="262"/>
      <c r="AW383" s="251">
        <f t="shared" si="52"/>
        <v>100</v>
      </c>
      <c r="AX383" s="251"/>
      <c r="AY383" s="261"/>
      <c r="AZ383" s="262"/>
      <c r="BA383" s="251">
        <f t="shared" si="53"/>
        <v>100</v>
      </c>
      <c r="BB383" s="251"/>
      <c r="BC383" s="261"/>
      <c r="BD383" s="262"/>
      <c r="BE383" s="251">
        <f t="shared" si="54"/>
        <v>100</v>
      </c>
      <c r="BF383" s="251"/>
      <c r="BG383" s="261"/>
      <c r="BH383" s="262"/>
      <c r="BI383" s="251">
        <f t="shared" si="55"/>
        <v>100</v>
      </c>
      <c r="BJ383" s="251"/>
      <c r="BK383" s="261"/>
      <c r="BL383" s="262"/>
      <c r="BM383" s="251">
        <f t="shared" si="56"/>
        <v>100</v>
      </c>
      <c r="BN383" s="251"/>
      <c r="BO383" s="261"/>
      <c r="BP383" s="262"/>
      <c r="BQ383" s="251">
        <f t="shared" si="57"/>
        <v>100</v>
      </c>
      <c r="BR383" s="251"/>
    </row>
    <row r="384" spans="1:197" s="48" customFormat="1" ht="11.1" hidden="1" customHeight="1" x14ac:dyDescent="0.2">
      <c r="A384" s="96"/>
      <c r="B384" s="140"/>
      <c r="C384" s="299"/>
      <c r="D384" s="299"/>
      <c r="E384" s="96"/>
      <c r="G384" s="247" t="s">
        <v>526</v>
      </c>
      <c r="H384" s="247"/>
      <c r="I384" s="284" t="s">
        <v>286</v>
      </c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285">
        <f>$AK$245</f>
        <v>7486</v>
      </c>
      <c r="AA384" s="285"/>
      <c r="AB384" s="285"/>
      <c r="AC384" s="285"/>
      <c r="AD384" s="285"/>
      <c r="AE384" s="285"/>
      <c r="AF384" s="285"/>
      <c r="AG384" s="251">
        <f>$AR$245</f>
        <v>3.94</v>
      </c>
      <c r="AH384" s="251"/>
      <c r="AI384" s="251"/>
      <c r="AJ384" s="251">
        <f t="shared" si="50"/>
        <v>100</v>
      </c>
      <c r="AK384" s="251"/>
      <c r="AL384" s="251"/>
      <c r="AM384" s="261"/>
      <c r="AN384" s="262"/>
      <c r="AO384" s="251">
        <f t="shared" si="49"/>
        <v>100</v>
      </c>
      <c r="AP384" s="251"/>
      <c r="AQ384" s="261"/>
      <c r="AR384" s="262"/>
      <c r="AS384" s="251">
        <f t="shared" si="51"/>
        <v>100</v>
      </c>
      <c r="AT384" s="251"/>
      <c r="AU384" s="261"/>
      <c r="AV384" s="262"/>
      <c r="AW384" s="251">
        <f t="shared" si="52"/>
        <v>100</v>
      </c>
      <c r="AX384" s="251"/>
      <c r="AY384" s="261"/>
      <c r="AZ384" s="262"/>
      <c r="BA384" s="251">
        <f t="shared" si="53"/>
        <v>100</v>
      </c>
      <c r="BB384" s="251"/>
      <c r="BC384" s="261"/>
      <c r="BD384" s="262"/>
      <c r="BE384" s="251">
        <f t="shared" si="54"/>
        <v>100</v>
      </c>
      <c r="BF384" s="251"/>
      <c r="BG384" s="261"/>
      <c r="BH384" s="262"/>
      <c r="BI384" s="251">
        <f t="shared" si="55"/>
        <v>100</v>
      </c>
      <c r="BJ384" s="251"/>
      <c r="BK384" s="261"/>
      <c r="BL384" s="262"/>
      <c r="BM384" s="251">
        <f t="shared" si="56"/>
        <v>100</v>
      </c>
      <c r="BN384" s="251"/>
      <c r="BO384" s="261"/>
      <c r="BP384" s="262"/>
      <c r="BQ384" s="251">
        <f t="shared" si="57"/>
        <v>100</v>
      </c>
      <c r="BR384" s="251"/>
    </row>
    <row r="385" spans="1:197" s="48" customFormat="1" ht="11.1" hidden="1" customHeight="1" x14ac:dyDescent="0.2">
      <c r="A385" s="96"/>
      <c r="B385" s="140"/>
      <c r="C385" s="299"/>
      <c r="D385" s="299"/>
      <c r="E385" s="96"/>
      <c r="G385" s="247" t="s">
        <v>527</v>
      </c>
      <c r="H385" s="247"/>
      <c r="I385" s="284" t="s">
        <v>287</v>
      </c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285">
        <f>$AK$254</f>
        <v>7156</v>
      </c>
      <c r="AA385" s="285"/>
      <c r="AB385" s="285"/>
      <c r="AC385" s="285"/>
      <c r="AD385" s="285"/>
      <c r="AE385" s="285"/>
      <c r="AF385" s="285"/>
      <c r="AG385" s="251">
        <f>$AR$254</f>
        <v>3.7663000000000002</v>
      </c>
      <c r="AH385" s="251"/>
      <c r="AI385" s="251"/>
      <c r="AJ385" s="251">
        <f t="shared" si="50"/>
        <v>100</v>
      </c>
      <c r="AK385" s="251"/>
      <c r="AL385" s="251"/>
      <c r="AM385" s="261"/>
      <c r="AN385" s="262"/>
      <c r="AO385" s="251">
        <f t="shared" si="49"/>
        <v>100</v>
      </c>
      <c r="AP385" s="251"/>
      <c r="AQ385" s="261"/>
      <c r="AR385" s="262"/>
      <c r="AS385" s="251">
        <f t="shared" si="51"/>
        <v>100</v>
      </c>
      <c r="AT385" s="251"/>
      <c r="AU385" s="261"/>
      <c r="AV385" s="262"/>
      <c r="AW385" s="251">
        <f t="shared" si="52"/>
        <v>100</v>
      </c>
      <c r="AX385" s="251"/>
      <c r="AY385" s="261"/>
      <c r="AZ385" s="262"/>
      <c r="BA385" s="251">
        <f t="shared" si="53"/>
        <v>100</v>
      </c>
      <c r="BB385" s="251"/>
      <c r="BC385" s="261"/>
      <c r="BD385" s="262"/>
      <c r="BE385" s="251">
        <f t="shared" si="54"/>
        <v>100</v>
      </c>
      <c r="BF385" s="251"/>
      <c r="BG385" s="261"/>
      <c r="BH385" s="262"/>
      <c r="BI385" s="251">
        <f t="shared" si="55"/>
        <v>100</v>
      </c>
      <c r="BJ385" s="251"/>
      <c r="BK385" s="261"/>
      <c r="BL385" s="262"/>
      <c r="BM385" s="251">
        <f t="shared" si="56"/>
        <v>100</v>
      </c>
      <c r="BN385" s="251"/>
      <c r="BO385" s="261"/>
      <c r="BP385" s="262"/>
      <c r="BQ385" s="251">
        <f t="shared" si="57"/>
        <v>100</v>
      </c>
      <c r="BR385" s="251"/>
    </row>
    <row r="386" spans="1:197" s="48" customFormat="1" ht="11.1" hidden="1" customHeight="1" x14ac:dyDescent="0.2">
      <c r="A386" s="96"/>
      <c r="B386" s="140"/>
      <c r="C386" s="299"/>
      <c r="D386" s="299"/>
      <c r="E386" s="96"/>
      <c r="G386" s="247" t="s">
        <v>528</v>
      </c>
      <c r="H386" s="247"/>
      <c r="I386" s="284" t="s">
        <v>288</v>
      </c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285">
        <f>$AK$262</f>
        <v>7986</v>
      </c>
      <c r="AA386" s="285"/>
      <c r="AB386" s="285"/>
      <c r="AC386" s="285"/>
      <c r="AD386" s="285"/>
      <c r="AE386" s="285"/>
      <c r="AF386" s="285"/>
      <c r="AG386" s="251">
        <f>$AR$262</f>
        <v>4.2031999999999998</v>
      </c>
      <c r="AH386" s="251"/>
      <c r="AI386" s="251"/>
      <c r="AJ386" s="251">
        <f t="shared" si="50"/>
        <v>100</v>
      </c>
      <c r="AK386" s="251"/>
      <c r="AL386" s="251"/>
      <c r="AM386" s="261"/>
      <c r="AN386" s="262"/>
      <c r="AO386" s="251">
        <f t="shared" si="49"/>
        <v>100</v>
      </c>
      <c r="AP386" s="251"/>
      <c r="AQ386" s="261"/>
      <c r="AR386" s="262"/>
      <c r="AS386" s="251">
        <f t="shared" si="51"/>
        <v>100</v>
      </c>
      <c r="AT386" s="251"/>
      <c r="AU386" s="261"/>
      <c r="AV386" s="262"/>
      <c r="AW386" s="251">
        <f t="shared" si="52"/>
        <v>100</v>
      </c>
      <c r="AX386" s="251"/>
      <c r="AY386" s="261"/>
      <c r="AZ386" s="262"/>
      <c r="BA386" s="251">
        <f t="shared" si="53"/>
        <v>100</v>
      </c>
      <c r="BB386" s="251"/>
      <c r="BC386" s="261"/>
      <c r="BD386" s="262"/>
      <c r="BE386" s="251">
        <f t="shared" si="54"/>
        <v>100</v>
      </c>
      <c r="BF386" s="251"/>
      <c r="BG386" s="261"/>
      <c r="BH386" s="262"/>
      <c r="BI386" s="251">
        <f t="shared" si="55"/>
        <v>100</v>
      </c>
      <c r="BJ386" s="251"/>
      <c r="BK386" s="261"/>
      <c r="BL386" s="262"/>
      <c r="BM386" s="251">
        <f t="shared" si="56"/>
        <v>100</v>
      </c>
      <c r="BN386" s="251"/>
      <c r="BO386" s="261"/>
      <c r="BP386" s="262"/>
      <c r="BQ386" s="251">
        <f t="shared" si="57"/>
        <v>100</v>
      </c>
      <c r="BR386" s="251"/>
    </row>
    <row r="387" spans="1:197" s="48" customFormat="1" ht="11.1" hidden="1" customHeight="1" x14ac:dyDescent="0.2">
      <c r="A387" s="96"/>
      <c r="B387" s="140"/>
      <c r="C387" s="299"/>
      <c r="D387" s="299"/>
      <c r="E387" s="96"/>
      <c r="G387" s="247" t="s">
        <v>529</v>
      </c>
      <c r="H387" s="247"/>
      <c r="I387" s="284" t="s">
        <v>289</v>
      </c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285">
        <f>$AK$271</f>
        <v>1240</v>
      </c>
      <c r="AA387" s="285"/>
      <c r="AB387" s="285"/>
      <c r="AC387" s="285"/>
      <c r="AD387" s="285"/>
      <c r="AE387" s="285"/>
      <c r="AF387" s="285"/>
      <c r="AG387" s="251">
        <f>$AR$271</f>
        <v>0.65259999999999996</v>
      </c>
      <c r="AH387" s="251"/>
      <c r="AI387" s="251"/>
      <c r="AJ387" s="251">
        <f t="shared" si="50"/>
        <v>100</v>
      </c>
      <c r="AK387" s="251"/>
      <c r="AL387" s="251"/>
      <c r="AM387" s="261"/>
      <c r="AN387" s="262"/>
      <c r="AO387" s="251">
        <f t="shared" si="49"/>
        <v>100</v>
      </c>
      <c r="AP387" s="251"/>
      <c r="AQ387" s="261"/>
      <c r="AR387" s="262"/>
      <c r="AS387" s="251">
        <f t="shared" si="51"/>
        <v>100</v>
      </c>
      <c r="AT387" s="251"/>
      <c r="AU387" s="261"/>
      <c r="AV387" s="262"/>
      <c r="AW387" s="251">
        <f t="shared" si="52"/>
        <v>100</v>
      </c>
      <c r="AX387" s="251"/>
      <c r="AY387" s="261"/>
      <c r="AZ387" s="262"/>
      <c r="BA387" s="251">
        <f t="shared" si="53"/>
        <v>100</v>
      </c>
      <c r="BB387" s="251"/>
      <c r="BC387" s="261"/>
      <c r="BD387" s="262"/>
      <c r="BE387" s="251">
        <f t="shared" si="54"/>
        <v>100</v>
      </c>
      <c r="BF387" s="251"/>
      <c r="BG387" s="261"/>
      <c r="BH387" s="262"/>
      <c r="BI387" s="251">
        <f t="shared" si="55"/>
        <v>100</v>
      </c>
      <c r="BJ387" s="251"/>
      <c r="BK387" s="261"/>
      <c r="BL387" s="262"/>
      <c r="BM387" s="251">
        <f t="shared" si="56"/>
        <v>100</v>
      </c>
      <c r="BN387" s="251"/>
      <c r="BO387" s="261"/>
      <c r="BP387" s="262"/>
      <c r="BQ387" s="251">
        <f t="shared" si="57"/>
        <v>100</v>
      </c>
      <c r="BR387" s="251"/>
      <c r="BV387" s="35"/>
      <c r="BW387" s="35"/>
      <c r="BX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  <c r="FQ387" s="35"/>
      <c r="FR387" s="35"/>
      <c r="FS387" s="35"/>
      <c r="FT387" s="35"/>
      <c r="FU387" s="35"/>
      <c r="FV387" s="35"/>
      <c r="FW387" s="35"/>
      <c r="FX387" s="35"/>
      <c r="FY387" s="35"/>
      <c r="FZ387" s="35"/>
      <c r="GA387" s="35"/>
      <c r="GB387" s="35"/>
      <c r="GC387" s="35"/>
      <c r="GD387" s="35"/>
      <c r="GE387" s="35"/>
      <c r="GF387" s="35"/>
      <c r="GG387" s="35"/>
      <c r="GH387" s="35"/>
      <c r="GI387" s="35"/>
      <c r="GJ387" s="35"/>
      <c r="GK387" s="35"/>
      <c r="GL387" s="35"/>
      <c r="GM387" s="35"/>
      <c r="GN387" s="35"/>
      <c r="GO387" s="35"/>
    </row>
    <row r="388" spans="1:197" s="48" customFormat="1" ht="11.1" hidden="1" customHeight="1" x14ac:dyDescent="0.2">
      <c r="A388" s="96"/>
      <c r="B388" s="140" t="s">
        <v>548</v>
      </c>
      <c r="C388" s="299"/>
      <c r="D388" s="299"/>
      <c r="E388" s="96"/>
      <c r="G388" s="247" t="s">
        <v>530</v>
      </c>
      <c r="H388" s="247"/>
      <c r="I388" s="284" t="s">
        <v>290</v>
      </c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285">
        <f>$AK$273</f>
        <v>1.0000000000000001E-9</v>
      </c>
      <c r="AA388" s="285"/>
      <c r="AB388" s="285"/>
      <c r="AC388" s="285"/>
      <c r="AD388" s="285"/>
      <c r="AE388" s="285"/>
      <c r="AF388" s="285"/>
      <c r="AG388" s="251">
        <f>$AR$273</f>
        <v>0</v>
      </c>
      <c r="AH388" s="251"/>
      <c r="AI388" s="251"/>
      <c r="AJ388" s="251">
        <f t="shared" si="50"/>
        <v>0</v>
      </c>
      <c r="AK388" s="251"/>
      <c r="AL388" s="251"/>
      <c r="AM388" s="261"/>
      <c r="AN388" s="262"/>
      <c r="AO388" s="251">
        <f t="shared" si="49"/>
        <v>0</v>
      </c>
      <c r="AP388" s="251"/>
      <c r="AQ388" s="261"/>
      <c r="AR388" s="262"/>
      <c r="AS388" s="251">
        <f t="shared" si="51"/>
        <v>0</v>
      </c>
      <c r="AT388" s="251"/>
      <c r="AU388" s="261"/>
      <c r="AV388" s="262"/>
      <c r="AW388" s="251">
        <f t="shared" si="52"/>
        <v>0</v>
      </c>
      <c r="AX388" s="251"/>
      <c r="AY388" s="261"/>
      <c r="AZ388" s="262"/>
      <c r="BA388" s="251">
        <f t="shared" si="53"/>
        <v>0</v>
      </c>
      <c r="BB388" s="251"/>
      <c r="BC388" s="261"/>
      <c r="BD388" s="262"/>
      <c r="BE388" s="251">
        <f t="shared" si="54"/>
        <v>0</v>
      </c>
      <c r="BF388" s="251"/>
      <c r="BG388" s="261"/>
      <c r="BH388" s="262"/>
      <c r="BI388" s="251">
        <f t="shared" si="55"/>
        <v>0</v>
      </c>
      <c r="BJ388" s="251"/>
      <c r="BK388" s="261"/>
      <c r="BL388" s="262"/>
      <c r="BM388" s="251">
        <f t="shared" si="56"/>
        <v>0</v>
      </c>
      <c r="BN388" s="251"/>
      <c r="BO388" s="261"/>
      <c r="BP388" s="262"/>
      <c r="BQ388" s="251">
        <f t="shared" si="57"/>
        <v>0</v>
      </c>
      <c r="BR388" s="251"/>
      <c r="BV388" s="35"/>
      <c r="BW388" s="35"/>
      <c r="BX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35"/>
      <c r="FO388" s="35"/>
      <c r="FP388" s="35"/>
      <c r="FQ388" s="35"/>
      <c r="FR388" s="35"/>
      <c r="FS388" s="35"/>
      <c r="FT388" s="35"/>
      <c r="FU388" s="35"/>
      <c r="FV388" s="35"/>
      <c r="FW388" s="35"/>
      <c r="FX388" s="35"/>
      <c r="FY388" s="35"/>
      <c r="FZ388" s="35"/>
      <c r="GA388" s="35"/>
      <c r="GB388" s="35"/>
      <c r="GC388" s="35"/>
      <c r="GD388" s="35"/>
      <c r="GE388" s="35"/>
      <c r="GF388" s="35"/>
      <c r="GG388" s="35"/>
      <c r="GH388" s="35"/>
      <c r="GI388" s="35"/>
      <c r="GJ388" s="35"/>
      <c r="GK388" s="35"/>
      <c r="GL388" s="35"/>
      <c r="GM388" s="35"/>
      <c r="GN388" s="35"/>
      <c r="GO388" s="35"/>
    </row>
    <row r="389" spans="1:197" s="52" customFormat="1" ht="3.95" hidden="1" customHeight="1" x14ac:dyDescent="0.2">
      <c r="A389" s="104"/>
      <c r="B389" s="104"/>
      <c r="C389" s="85"/>
      <c r="D389" s="105"/>
      <c r="E389" s="104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8">
        <f>COUNTIF(AM369:AN388,"&gt;0")</f>
        <v>0</v>
      </c>
      <c r="AN389" s="168"/>
      <c r="AO389" s="169">
        <v>17</v>
      </c>
      <c r="AP389" s="169"/>
      <c r="AQ389" s="168">
        <f>COUNTIF(AQ369:AR388,"&gt;0")</f>
        <v>0</v>
      </c>
      <c r="AR389" s="168"/>
      <c r="AS389" s="169">
        <v>18</v>
      </c>
      <c r="AT389" s="169"/>
      <c r="AU389" s="168">
        <f>COUNTIF(AU369:AV388,"&gt;0")</f>
        <v>0</v>
      </c>
      <c r="AV389" s="168"/>
      <c r="AW389" s="169">
        <v>19</v>
      </c>
      <c r="AX389" s="169"/>
      <c r="AY389" s="168">
        <f>COUNTIF(AY369:AZ388,"&gt;0")</f>
        <v>0</v>
      </c>
      <c r="AZ389" s="168"/>
      <c r="BA389" s="169">
        <v>20</v>
      </c>
      <c r="BB389" s="169"/>
      <c r="BC389" s="168">
        <f>COUNTIF(BC369:BD388,"&gt;0")</f>
        <v>0</v>
      </c>
      <c r="BD389" s="168"/>
      <c r="BE389" s="169">
        <v>21</v>
      </c>
      <c r="BF389" s="169"/>
      <c r="BG389" s="168">
        <f>COUNTIF(BG369:BH388,"&gt;0")</f>
        <v>0</v>
      </c>
      <c r="BH389" s="168"/>
      <c r="BI389" s="169">
        <v>22</v>
      </c>
      <c r="BJ389" s="169"/>
      <c r="BK389" s="168">
        <f>COUNTIF(BK369:BL388,"&gt;0")</f>
        <v>0</v>
      </c>
      <c r="BL389" s="168"/>
      <c r="BM389" s="169">
        <v>23</v>
      </c>
      <c r="BN389" s="169"/>
      <c r="BO389" s="168">
        <f>COUNTIF(BO369:BP388,"&gt;0")</f>
        <v>0</v>
      </c>
      <c r="BP389" s="168"/>
      <c r="BQ389" s="169">
        <v>24</v>
      </c>
      <c r="BR389" s="169"/>
      <c r="BU389" s="164">
        <f>COUNTIF(AM389:BP389,"&gt;0")-7</f>
        <v>0</v>
      </c>
      <c r="BV389" s="35"/>
      <c r="BW389" s="35"/>
      <c r="BX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35"/>
      <c r="FO389" s="35"/>
      <c r="FP389" s="35"/>
      <c r="FQ389" s="35"/>
      <c r="FR389" s="35"/>
      <c r="FS389" s="35"/>
      <c r="FT389" s="35"/>
      <c r="FU389" s="35"/>
      <c r="FV389" s="35"/>
      <c r="FW389" s="35"/>
      <c r="FX389" s="35"/>
      <c r="FY389" s="35"/>
      <c r="FZ389" s="35"/>
      <c r="GA389" s="35"/>
      <c r="GB389" s="35"/>
      <c r="GC389" s="35"/>
      <c r="GD389" s="35"/>
      <c r="GE389" s="35"/>
      <c r="GF389" s="35"/>
      <c r="GG389" s="35"/>
      <c r="GH389" s="35"/>
      <c r="GI389" s="35"/>
      <c r="GJ389" s="35"/>
      <c r="GK389" s="35"/>
      <c r="GL389" s="35"/>
      <c r="GM389" s="35"/>
      <c r="GN389" s="35"/>
      <c r="GO389" s="35"/>
    </row>
    <row r="390" spans="1:197" s="48" customFormat="1" ht="11.1" hidden="1" customHeight="1" x14ac:dyDescent="0.2">
      <c r="A390" s="97"/>
      <c r="B390" s="97"/>
      <c r="C390" s="93"/>
      <c r="D390" s="93"/>
      <c r="E390" s="96"/>
      <c r="G390" s="286" t="s">
        <v>622</v>
      </c>
      <c r="H390" s="287"/>
      <c r="I390" s="288"/>
      <c r="J390" s="172" t="s">
        <v>291</v>
      </c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263" t="s">
        <v>292</v>
      </c>
      <c r="Z390" s="265"/>
      <c r="AA390" s="265"/>
      <c r="AB390" s="265"/>
      <c r="AC390" s="265"/>
      <c r="AD390" s="265"/>
      <c r="AE390" s="265"/>
      <c r="AF390" s="265"/>
      <c r="AG390" s="278">
        <v>1</v>
      </c>
      <c r="AH390" s="279"/>
      <c r="AI390" s="280"/>
      <c r="AJ390" s="252"/>
      <c r="AK390" s="253"/>
      <c r="AL390" s="258">
        <f>MAX(AN391-AJ391,0)</f>
        <v>0</v>
      </c>
      <c r="AM390" s="259"/>
      <c r="AN390" s="259"/>
      <c r="AO390" s="260"/>
      <c r="AP390" s="258">
        <f>MAX(AR391-AN391,0)</f>
        <v>0</v>
      </c>
      <c r="AQ390" s="259"/>
      <c r="AR390" s="259"/>
      <c r="AS390" s="260"/>
      <c r="AT390" s="258">
        <f>MAX(AV391-AR391,0)</f>
        <v>0</v>
      </c>
      <c r="AU390" s="259"/>
      <c r="AV390" s="259"/>
      <c r="AW390" s="260"/>
      <c r="AX390" s="258">
        <f>MAX(AZ391-AV391,0)</f>
        <v>0</v>
      </c>
      <c r="AY390" s="259"/>
      <c r="AZ390" s="259"/>
      <c r="BA390" s="260"/>
      <c r="BB390" s="258">
        <f>MAX(BD391-AZ391,0)</f>
        <v>0</v>
      </c>
      <c r="BC390" s="259"/>
      <c r="BD390" s="259"/>
      <c r="BE390" s="260"/>
      <c r="BF390" s="258">
        <f>MAX(BH391-BD391,0)</f>
        <v>0</v>
      </c>
      <c r="BG390" s="259"/>
      <c r="BH390" s="259"/>
      <c r="BI390" s="260"/>
      <c r="BJ390" s="258">
        <f>MAX(BL391-BH391,0)</f>
        <v>0</v>
      </c>
      <c r="BK390" s="259"/>
      <c r="BL390" s="259"/>
      <c r="BM390" s="260"/>
      <c r="BN390" s="258">
        <f>MAX(BP391-BL391,0)</f>
        <v>0</v>
      </c>
      <c r="BO390" s="259"/>
      <c r="BP390" s="259"/>
      <c r="BQ390" s="260"/>
      <c r="BR390" s="141"/>
      <c r="BS390" s="142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35"/>
      <c r="FO390" s="35"/>
      <c r="FP390" s="35"/>
      <c r="FQ390" s="35"/>
      <c r="FR390" s="35"/>
      <c r="FS390" s="35"/>
      <c r="FT390" s="35"/>
      <c r="FU390" s="35"/>
      <c r="FV390" s="35"/>
      <c r="FW390" s="35"/>
      <c r="FX390" s="35"/>
      <c r="FY390" s="35"/>
      <c r="FZ390" s="35"/>
      <c r="GA390" s="35"/>
      <c r="GB390" s="35"/>
      <c r="GC390" s="35"/>
      <c r="GD390" s="35"/>
      <c r="GE390" s="35"/>
      <c r="GF390" s="35"/>
      <c r="GG390" s="35"/>
      <c r="GH390" s="35"/>
      <c r="GI390" s="35"/>
      <c r="GJ390" s="35"/>
      <c r="GK390" s="35"/>
      <c r="GL390" s="35"/>
      <c r="GM390" s="35"/>
      <c r="GN390" s="35"/>
      <c r="GO390" s="35"/>
    </row>
    <row r="391" spans="1:197" s="48" customFormat="1" ht="11.1" hidden="1" customHeight="1" x14ac:dyDescent="0.2">
      <c r="A391" s="97"/>
      <c r="B391" s="97"/>
      <c r="C391" s="93">
        <f>C352+1</f>
        <v>43</v>
      </c>
      <c r="D391" s="93">
        <v>-8</v>
      </c>
      <c r="E391" s="96"/>
      <c r="G391" s="289"/>
      <c r="H391" s="290"/>
      <c r="I391" s="291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264"/>
      <c r="Z391" s="265"/>
      <c r="AA391" s="265"/>
      <c r="AB391" s="265"/>
      <c r="AC391" s="265"/>
      <c r="AD391" s="265"/>
      <c r="AE391" s="265"/>
      <c r="AF391" s="265"/>
      <c r="AG391" s="281"/>
      <c r="AH391" s="282"/>
      <c r="AI391" s="283"/>
      <c r="AJ391" s="250">
        <f>BP351</f>
        <v>100</v>
      </c>
      <c r="AK391" s="250"/>
      <c r="AL391" s="250"/>
      <c r="AM391" s="143"/>
      <c r="AN391" s="275">
        <f>IF(SUMPRODUCT($AG$289:$AG$308,AO369:AO388)&lt;9970,INT(SUMPRODUCT($AG$289:$AG$308,AO369:AO388)*100)/10000,100)</f>
        <v>100</v>
      </c>
      <c r="AO391" s="276"/>
      <c r="AP391" s="276"/>
      <c r="AQ391" s="277"/>
      <c r="AR391" s="275">
        <f>IF(SUMPRODUCT($AG$289:$AG$308,AS369:AS388)&lt;9970,INT(SUMPRODUCT($AG$289:$AG$308,AS369:AS388)*100)/10000,100)</f>
        <v>100</v>
      </c>
      <c r="AS391" s="276"/>
      <c r="AT391" s="276"/>
      <c r="AU391" s="277"/>
      <c r="AV391" s="275">
        <f>IF(SUMPRODUCT($AG$289:$AG$308,AW369:AW388)&lt;9970,INT(SUMPRODUCT($AG$289:$AG$308,AW369:AW388)*100)/10000,100)</f>
        <v>100</v>
      </c>
      <c r="AW391" s="276"/>
      <c r="AX391" s="276"/>
      <c r="AY391" s="277"/>
      <c r="AZ391" s="275">
        <f>IF(SUMPRODUCT($AG$289:$AG$308,BA369:BA388)&lt;9970,INT(SUMPRODUCT($AG$289:$AG$308,BA369:BA388)*100)/10000,100)</f>
        <v>100</v>
      </c>
      <c r="BA391" s="276"/>
      <c r="BB391" s="276"/>
      <c r="BC391" s="277"/>
      <c r="BD391" s="275">
        <f>IF(SUMPRODUCT($AG$289:$AG$308,BE369:BE388)&lt;9970,INT(SUMPRODUCT($AG$289:$AG$308,BE369:BE388)*100)/10000,100)</f>
        <v>100</v>
      </c>
      <c r="BE391" s="276"/>
      <c r="BF391" s="276"/>
      <c r="BG391" s="277"/>
      <c r="BH391" s="275">
        <f>IF(SUMPRODUCT($AG$289:$AG$308,BI369:BI388)&lt;9970,INT(SUMPRODUCT($AG$289:$AG$308,BI369:BI388)*100)/10000,100)</f>
        <v>100</v>
      </c>
      <c r="BI391" s="276"/>
      <c r="BJ391" s="276"/>
      <c r="BK391" s="277"/>
      <c r="BL391" s="275">
        <f>IF(SUMPRODUCT($AG$289:$AG$308,BM369:BM388)&lt;9970,INT(SUMPRODUCT($AG$289:$AG$308,BM369:BM388)*100)/10000,100)</f>
        <v>100</v>
      </c>
      <c r="BM391" s="276"/>
      <c r="BN391" s="276"/>
      <c r="BO391" s="277"/>
      <c r="BP391" s="275">
        <f>IF(SUMPRODUCT($AG$289:$AG$308,BQ369:BQ388)&lt;9970,INT(SUMPRODUCT($AG$289:$AG$308,BQ369:BQ388)*100)/10000,100)</f>
        <v>100</v>
      </c>
      <c r="BQ391" s="276"/>
      <c r="BR391" s="276"/>
      <c r="BS391" s="277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154"/>
      <c r="EQ391" s="154"/>
      <c r="ER391" s="154"/>
      <c r="ES391" s="154"/>
      <c r="ET391" s="15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</row>
    <row r="392" spans="1:197" s="48" customFormat="1" ht="11.1" hidden="1" customHeight="1" x14ac:dyDescent="0.2">
      <c r="A392" s="97"/>
      <c r="B392" s="97"/>
      <c r="C392" s="93">
        <f>C391+1</f>
        <v>44</v>
      </c>
      <c r="D392" s="93" t="s">
        <v>588</v>
      </c>
      <c r="E392" s="96"/>
      <c r="G392" s="289"/>
      <c r="H392" s="290"/>
      <c r="I392" s="291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266" t="s">
        <v>51</v>
      </c>
      <c r="Z392" s="268">
        <f>SUM(Z369:AF388)</f>
        <v>190000.00000000099</v>
      </c>
      <c r="AA392" s="269"/>
      <c r="AB392" s="269"/>
      <c r="AC392" s="269"/>
      <c r="AD392" s="269"/>
      <c r="AE392" s="269"/>
      <c r="AF392" s="270"/>
      <c r="AG392" s="274"/>
      <c r="AH392" s="274"/>
      <c r="AI392" s="274"/>
      <c r="AJ392" s="252"/>
      <c r="AK392" s="253"/>
      <c r="AL392" s="258">
        <f>MAX(AN393-AJ393,0)</f>
        <v>0</v>
      </c>
      <c r="AM392" s="259"/>
      <c r="AN392" s="259"/>
      <c r="AO392" s="260"/>
      <c r="AP392" s="258">
        <f>MAX(AR393-AN393,0)</f>
        <v>0</v>
      </c>
      <c r="AQ392" s="259"/>
      <c r="AR392" s="259"/>
      <c r="AS392" s="260"/>
      <c r="AT392" s="258">
        <f>MAX(AV393-AR393,0)</f>
        <v>0</v>
      </c>
      <c r="AU392" s="259"/>
      <c r="AV392" s="259"/>
      <c r="AW392" s="260"/>
      <c r="AX392" s="258">
        <f>MAX(AZ393-AV393,0)</f>
        <v>0</v>
      </c>
      <c r="AY392" s="259"/>
      <c r="AZ392" s="259"/>
      <c r="BA392" s="260"/>
      <c r="BB392" s="258">
        <f>MAX(BD393-AZ393,0)</f>
        <v>0</v>
      </c>
      <c r="BC392" s="259"/>
      <c r="BD392" s="259"/>
      <c r="BE392" s="260"/>
      <c r="BF392" s="258">
        <f>MAX(BH393-BD393,0)</f>
        <v>0</v>
      </c>
      <c r="BG392" s="259"/>
      <c r="BH392" s="259"/>
      <c r="BI392" s="260"/>
      <c r="BJ392" s="258">
        <f>MAX(BL393-BH393,0)</f>
        <v>0</v>
      </c>
      <c r="BK392" s="259"/>
      <c r="BL392" s="259"/>
      <c r="BM392" s="260"/>
      <c r="BN392" s="258">
        <f>MAX(BP393-BL393,0)</f>
        <v>0</v>
      </c>
      <c r="BO392" s="259"/>
      <c r="BP392" s="259"/>
      <c r="BQ392" s="260"/>
      <c r="BR392" s="141"/>
      <c r="BS392" s="142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35"/>
      <c r="FO392" s="35"/>
      <c r="FP392" s="35"/>
      <c r="FQ392" s="35"/>
      <c r="FR392" s="35"/>
      <c r="FS392" s="35"/>
      <c r="FT392" s="35"/>
      <c r="FU392" s="35"/>
      <c r="FV392" s="35"/>
      <c r="FW392" s="35"/>
      <c r="FX392" s="35"/>
      <c r="FY392" s="35"/>
      <c r="FZ392" s="35"/>
      <c r="GA392" s="35"/>
      <c r="GB392" s="35"/>
      <c r="GC392" s="35"/>
      <c r="GD392" s="35"/>
      <c r="GE392" s="35"/>
      <c r="GF392" s="35"/>
      <c r="GG392" s="35"/>
      <c r="GH392" s="35"/>
      <c r="GI392" s="35"/>
      <c r="GJ392" s="35"/>
      <c r="GK392" s="35"/>
      <c r="GL392" s="35"/>
      <c r="GM392" s="35"/>
      <c r="GN392" s="35"/>
      <c r="GO392" s="35"/>
    </row>
    <row r="393" spans="1:197" s="48" customFormat="1" ht="11.1" hidden="1" customHeight="1" x14ac:dyDescent="0.2">
      <c r="A393" s="97"/>
      <c r="B393" s="97"/>
      <c r="C393" s="93"/>
      <c r="D393" s="93"/>
      <c r="E393" s="96"/>
      <c r="G393" s="292"/>
      <c r="H393" s="293"/>
      <c r="I393" s="294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267"/>
      <c r="Z393" s="271"/>
      <c r="AA393" s="272"/>
      <c r="AB393" s="272"/>
      <c r="AC393" s="272"/>
      <c r="AD393" s="272"/>
      <c r="AE393" s="272"/>
      <c r="AF393" s="273"/>
      <c r="AG393" s="274"/>
      <c r="AH393" s="274"/>
      <c r="AI393" s="274"/>
      <c r="AJ393" s="250">
        <f>AJ391*Z392/100</f>
        <v>190000.00000000102</v>
      </c>
      <c r="AK393" s="250"/>
      <c r="AL393" s="250"/>
      <c r="AM393" s="144"/>
      <c r="AN393" s="250">
        <f>INT(AN391*$Z$312)/100</f>
        <v>190000</v>
      </c>
      <c r="AO393" s="250"/>
      <c r="AP393" s="250"/>
      <c r="AQ393" s="250"/>
      <c r="AR393" s="250">
        <f>INT(AR391*$Z$312)/100</f>
        <v>190000</v>
      </c>
      <c r="AS393" s="250"/>
      <c r="AT393" s="250"/>
      <c r="AU393" s="250"/>
      <c r="AV393" s="250">
        <f>INT(AV391*$Z$312)/100</f>
        <v>190000</v>
      </c>
      <c r="AW393" s="250"/>
      <c r="AX393" s="250"/>
      <c r="AY393" s="250"/>
      <c r="AZ393" s="250">
        <f>INT(AZ391*$Z$312)/100</f>
        <v>190000</v>
      </c>
      <c r="BA393" s="250"/>
      <c r="BB393" s="250"/>
      <c r="BC393" s="250"/>
      <c r="BD393" s="250">
        <f>INT(BD391*$Z$312)/100</f>
        <v>190000</v>
      </c>
      <c r="BE393" s="250"/>
      <c r="BF393" s="250"/>
      <c r="BG393" s="250"/>
      <c r="BH393" s="250">
        <f>INT(BH391*$Z$312)/100</f>
        <v>190000</v>
      </c>
      <c r="BI393" s="250"/>
      <c r="BJ393" s="250"/>
      <c r="BK393" s="250"/>
      <c r="BL393" s="250">
        <f>INT(BL391*$Z$312)/100</f>
        <v>190000</v>
      </c>
      <c r="BM393" s="250"/>
      <c r="BN393" s="250"/>
      <c r="BO393" s="250"/>
      <c r="BP393" s="250">
        <f>INT(BP391*$Z$312)/100</f>
        <v>190000</v>
      </c>
      <c r="BQ393" s="250"/>
      <c r="BR393" s="250"/>
      <c r="BS393" s="250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35"/>
      <c r="FO393" s="35"/>
      <c r="FP393" s="35"/>
      <c r="FQ393" s="35"/>
      <c r="FR393" s="35"/>
      <c r="FS393" s="35"/>
      <c r="FT393" s="35"/>
      <c r="FU393" s="35"/>
      <c r="FV393" s="35"/>
      <c r="FW393" s="35"/>
      <c r="FX393" s="35"/>
      <c r="FY393" s="35"/>
      <c r="FZ393" s="35"/>
      <c r="GA393" s="35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</row>
    <row r="394" spans="1:197" ht="11.1" hidden="1" customHeight="1" x14ac:dyDescent="0.2">
      <c r="A394" s="146"/>
      <c r="B394" s="146"/>
      <c r="C394" s="37"/>
      <c r="D394" s="93"/>
      <c r="E394" s="99"/>
      <c r="G394" s="53"/>
      <c r="H394" s="27"/>
      <c r="AK394" s="106"/>
      <c r="AL394" s="145"/>
      <c r="AM394" s="54" t="s">
        <v>293</v>
      </c>
      <c r="AN394" s="54"/>
      <c r="AO394" s="145"/>
      <c r="AP394" s="145"/>
      <c r="AQ394" s="145"/>
      <c r="AR394" s="145"/>
      <c r="AS394" s="145"/>
      <c r="AT394" s="145"/>
      <c r="AU394" s="145"/>
      <c r="AV394" s="145"/>
      <c r="AW394" s="145"/>
      <c r="AX394" s="145"/>
      <c r="AY394" s="145"/>
      <c r="AZ394" s="145"/>
      <c r="BC394" s="106"/>
      <c r="BD394" s="145"/>
      <c r="BE394" s="145"/>
      <c r="BF394" s="145"/>
      <c r="BG394" s="145"/>
      <c r="BH394" s="145"/>
      <c r="BI394" s="145"/>
      <c r="BJ394" s="145"/>
      <c r="BK394" s="145"/>
      <c r="BL394" s="145"/>
      <c r="BM394" s="145"/>
      <c r="BN394" s="145"/>
      <c r="BO394" s="145"/>
      <c r="BP394" s="145"/>
      <c r="BQ394" s="145"/>
      <c r="BR394" s="145"/>
    </row>
    <row r="395" spans="1:197" ht="11.1" hidden="1" customHeight="1" x14ac:dyDescent="0.2">
      <c r="A395" s="92"/>
      <c r="B395" s="92"/>
      <c r="C395" s="37"/>
      <c r="D395" s="93" t="str">
        <f>IF(cronomes&gt;=17,"D","")</f>
        <v/>
      </c>
      <c r="E395" s="99"/>
      <c r="F395" s="39"/>
      <c r="G395" s="296"/>
      <c r="H395" s="296"/>
      <c r="I395" s="296"/>
      <c r="J395" s="296"/>
      <c r="K395" s="296"/>
      <c r="L395" s="296"/>
      <c r="M395" s="296"/>
      <c r="N395" s="296"/>
      <c r="O395" s="296"/>
      <c r="P395" s="296"/>
      <c r="Q395" s="296"/>
      <c r="R395" s="296"/>
      <c r="S395" s="296"/>
      <c r="T395" s="296"/>
      <c r="U395" s="296"/>
      <c r="V395" s="296"/>
      <c r="W395" s="296"/>
      <c r="X395" s="296"/>
      <c r="BD395" s="147"/>
      <c r="BE395" s="147"/>
      <c r="BF395" s="147"/>
      <c r="BG395" s="147"/>
      <c r="BH395" s="147"/>
      <c r="BI395" s="147"/>
      <c r="BJ395" s="147"/>
      <c r="BK395" s="147"/>
      <c r="BL395" s="147"/>
      <c r="BM395" s="147"/>
      <c r="BN395" s="147"/>
      <c r="BO395" s="147"/>
      <c r="BP395" s="147"/>
      <c r="BQ395" s="147"/>
      <c r="BR395" s="147"/>
    </row>
    <row r="396" spans="1:197" ht="11.1" hidden="1" customHeight="1" x14ac:dyDescent="0.2">
      <c r="A396" s="92"/>
      <c r="B396" s="92"/>
      <c r="C396" s="37"/>
      <c r="D396" s="93"/>
      <c r="E396" s="99"/>
      <c r="G396" s="57" t="s">
        <v>39</v>
      </c>
      <c r="H396" s="107" t="s">
        <v>40</v>
      </c>
      <c r="BD396" s="147"/>
      <c r="BE396" s="147"/>
      <c r="BF396" s="147"/>
      <c r="BG396" s="147"/>
      <c r="BH396" s="147"/>
      <c r="BI396" s="147"/>
      <c r="BJ396" s="147"/>
      <c r="BK396" s="147"/>
      <c r="BL396" s="147"/>
      <c r="BM396" s="147"/>
      <c r="BN396" s="147"/>
      <c r="BO396" s="147"/>
      <c r="BP396" s="147"/>
      <c r="BQ396" s="147"/>
      <c r="BR396" s="147"/>
    </row>
    <row r="397" spans="1:197" ht="3.95" hidden="1" customHeight="1" x14ac:dyDescent="0.2">
      <c r="A397" s="92"/>
      <c r="B397" s="92"/>
      <c r="C397" s="37"/>
      <c r="D397" s="93"/>
      <c r="E397" s="99"/>
    </row>
    <row r="398" spans="1:197" ht="11.1" hidden="1" customHeight="1" x14ac:dyDescent="0.2">
      <c r="A398" s="92"/>
      <c r="B398" s="92"/>
      <c r="C398" s="37"/>
      <c r="D398" s="93"/>
      <c r="E398" s="99"/>
      <c r="G398" s="55" t="s">
        <v>294</v>
      </c>
      <c r="H398" s="55"/>
      <c r="I398" s="55"/>
      <c r="J398" s="55"/>
      <c r="AE398" s="33"/>
      <c r="AF398" s="33"/>
      <c r="AG398" s="33"/>
      <c r="AH398" s="33"/>
      <c r="AI398" s="33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</row>
    <row r="399" spans="1:197" ht="11.1" hidden="1" customHeight="1" x14ac:dyDescent="0.2">
      <c r="A399" s="92"/>
      <c r="B399" s="92"/>
      <c r="C399" s="37"/>
      <c r="D399" s="93"/>
      <c r="E399" s="99"/>
      <c r="G399" s="56" t="s">
        <v>295</v>
      </c>
      <c r="H399" s="55" t="s">
        <v>296</v>
      </c>
      <c r="I399" s="55"/>
      <c r="J399" s="55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C399" s="58" t="s">
        <v>43</v>
      </c>
      <c r="BD399" s="108" t="s">
        <v>298</v>
      </c>
      <c r="BE399" s="12"/>
      <c r="BF399" s="59"/>
      <c r="BG399" s="12"/>
      <c r="BH399" s="12"/>
      <c r="BI399" s="59"/>
      <c r="BJ399" s="59"/>
      <c r="BK399" s="59"/>
      <c r="BL399" s="59"/>
      <c r="BM399" s="59"/>
      <c r="BN399" s="59"/>
      <c r="BO399" s="59"/>
      <c r="BP399" s="59"/>
      <c r="BQ399" s="59"/>
      <c r="BR399" s="60"/>
    </row>
    <row r="400" spans="1:197" ht="11.1" hidden="1" customHeight="1" x14ac:dyDescent="0.2">
      <c r="A400" s="92"/>
      <c r="B400" s="92"/>
      <c r="C400" s="37"/>
      <c r="D400" s="93"/>
      <c r="E400" s="99"/>
      <c r="G400" s="56" t="s">
        <v>295</v>
      </c>
      <c r="H400" s="55" t="s">
        <v>297</v>
      </c>
      <c r="I400" s="55"/>
      <c r="J400" s="55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C400" s="106" t="s">
        <v>41</v>
      </c>
      <c r="BD400" s="257" t="str">
        <f>BD321</f>
        <v>JOSE IVALDO ALVES DA SILVA</v>
      </c>
      <c r="BE400" s="257"/>
      <c r="BF400" s="257"/>
      <c r="BG400" s="257"/>
      <c r="BH400" s="257"/>
      <c r="BI400" s="257"/>
      <c r="BJ400" s="257"/>
      <c r="BK400" s="257"/>
      <c r="BL400" s="257"/>
      <c r="BM400" s="257"/>
      <c r="BN400" s="257"/>
      <c r="BO400" s="257"/>
      <c r="BP400" s="257"/>
      <c r="BQ400" s="257"/>
      <c r="BR400" s="257"/>
    </row>
    <row r="401" spans="1:166" ht="11.1" hidden="1" customHeight="1" x14ac:dyDescent="0.2">
      <c r="A401" s="92"/>
      <c r="B401" s="92"/>
      <c r="C401" s="37"/>
      <c r="D401" s="93"/>
      <c r="E401" s="35"/>
      <c r="G401" s="55"/>
      <c r="H401" s="55"/>
      <c r="I401" s="55" t="s">
        <v>322</v>
      </c>
      <c r="J401" s="55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C401" s="106" t="s">
        <v>42</v>
      </c>
      <c r="BD401" s="255">
        <f>BD362</f>
        <v>12938618808</v>
      </c>
      <c r="BE401" s="256"/>
      <c r="BF401" s="256"/>
      <c r="BG401" s="256"/>
      <c r="BH401" s="256"/>
      <c r="BI401" s="256"/>
      <c r="BJ401" s="256"/>
      <c r="BK401" s="256"/>
      <c r="BL401" s="256"/>
      <c r="BM401" s="256"/>
      <c r="BN401" s="256"/>
      <c r="BO401" s="256"/>
      <c r="BP401" s="256"/>
      <c r="BQ401" s="256"/>
      <c r="BR401" s="256"/>
    </row>
    <row r="402" spans="1:166" ht="11.1" hidden="1" customHeight="1" x14ac:dyDescent="0.2">
      <c r="A402" s="92"/>
      <c r="B402" s="92"/>
      <c r="C402" s="37"/>
      <c r="D402" s="93"/>
      <c r="E402" s="99"/>
      <c r="I402" s="55" t="s">
        <v>323</v>
      </c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C402" s="106" t="s">
        <v>44</v>
      </c>
      <c r="BD402" s="254" t="str">
        <f>BD363</f>
        <v>5070110750 - SP</v>
      </c>
      <c r="BE402" s="254"/>
      <c r="BF402" s="254"/>
      <c r="BG402" s="254"/>
      <c r="BH402" s="254"/>
      <c r="BI402" s="254"/>
      <c r="BJ402" s="254"/>
      <c r="BK402" s="254"/>
      <c r="BL402" s="254"/>
      <c r="BM402" s="254"/>
      <c r="BN402" s="254"/>
      <c r="BO402" s="254"/>
      <c r="BP402" s="254"/>
      <c r="BQ402" s="254"/>
      <c r="BR402" s="254"/>
    </row>
    <row r="403" spans="1:166" ht="3.95" hidden="1" customHeight="1" x14ac:dyDescent="0.2">
      <c r="A403" s="92" t="s">
        <v>318</v>
      </c>
      <c r="B403" s="92" t="s">
        <v>318</v>
      </c>
      <c r="C403" s="37"/>
      <c r="D403" s="93"/>
      <c r="E403" s="99" t="s">
        <v>45</v>
      </c>
      <c r="F403" s="1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12"/>
    </row>
    <row r="404" spans="1:166" x14ac:dyDescent="0.2">
      <c r="F404" s="10"/>
      <c r="G404" s="10"/>
      <c r="H404" s="1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  <c r="DT404" s="70"/>
      <c r="DU404" s="70"/>
      <c r="DV404" s="70"/>
      <c r="DW404" s="70"/>
      <c r="DX404" s="70"/>
      <c r="DY404" s="70"/>
      <c r="DZ404" s="70"/>
      <c r="EA404" s="70"/>
      <c r="EB404" s="70"/>
      <c r="EC404" s="70"/>
      <c r="ED404" s="70"/>
      <c r="EE404" s="70"/>
      <c r="EF404" s="70"/>
      <c r="EG404" s="70"/>
      <c r="EH404" s="70"/>
      <c r="EI404" s="70"/>
      <c r="EJ404" s="70"/>
      <c r="EK404" s="70"/>
      <c r="EL404" s="70"/>
      <c r="EM404" s="70"/>
      <c r="EN404" s="70"/>
      <c r="EO404" s="70"/>
      <c r="EP404" s="70"/>
      <c r="EQ404" s="70"/>
      <c r="ER404" s="70"/>
      <c r="ES404" s="70"/>
      <c r="ET404" s="70"/>
      <c r="EU404" s="70"/>
      <c r="EV404" s="70"/>
      <c r="EW404" s="70"/>
      <c r="EX404" s="70"/>
      <c r="EY404" s="70"/>
      <c r="EZ404" s="70"/>
      <c r="FA404" s="70"/>
      <c r="FB404" s="70"/>
      <c r="FC404" s="70"/>
      <c r="FD404" s="70"/>
      <c r="FE404" s="70"/>
      <c r="FF404" s="70"/>
      <c r="FG404" s="70"/>
      <c r="FH404" s="70"/>
      <c r="FI404" s="70"/>
      <c r="FJ404" s="70"/>
    </row>
    <row r="405" spans="1:166" x14ac:dyDescent="0.2">
      <c r="F405" s="10"/>
      <c r="G405" s="10"/>
      <c r="H405" s="10"/>
    </row>
    <row r="406" spans="1:166" x14ac:dyDescent="0.2">
      <c r="F406" s="10"/>
      <c r="G406" s="10"/>
      <c r="H406" s="10"/>
      <c r="I406" s="10"/>
    </row>
    <row r="410" spans="1:166" x14ac:dyDescent="0.2">
      <c r="AR410" s="167"/>
    </row>
    <row r="417" spans="5:5" x14ac:dyDescent="0.2">
      <c r="E417" s="61"/>
    </row>
    <row r="423" spans="5:5" x14ac:dyDescent="0.2">
      <c r="E423" s="14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45"/>
    </row>
    <row r="429" spans="5:5" x14ac:dyDescent="0.2">
      <c r="E429" s="41"/>
    </row>
    <row r="430" spans="5:5" x14ac:dyDescent="0.2">
      <c r="E430" s="31"/>
    </row>
    <row r="431" spans="5:5" x14ac:dyDescent="0.2">
      <c r="E431" s="41"/>
    </row>
    <row r="436" spans="5:5" x14ac:dyDescent="0.2">
      <c r="E436" s="31"/>
    </row>
    <row r="437" spans="5:5" x14ac:dyDescent="0.2">
      <c r="E437" s="82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41"/>
    </row>
    <row r="447" spans="5:5" x14ac:dyDescent="0.2">
      <c r="E447" s="41"/>
    </row>
    <row r="448" spans="5:5" x14ac:dyDescent="0.2">
      <c r="E448" s="45"/>
    </row>
    <row r="449" spans="5:5" x14ac:dyDescent="0.2">
      <c r="E449" s="46"/>
    </row>
    <row r="450" spans="5:5" x14ac:dyDescent="0.2">
      <c r="E450" s="46"/>
    </row>
    <row r="451" spans="5:5" x14ac:dyDescent="0.2">
      <c r="E451" s="46"/>
    </row>
    <row r="452" spans="5:5" x14ac:dyDescent="0.2">
      <c r="E452" s="46"/>
    </row>
    <row r="453" spans="5:5" x14ac:dyDescent="0.2">
      <c r="E453" s="46"/>
    </row>
    <row r="454" spans="5:5" x14ac:dyDescent="0.2">
      <c r="E454" s="46"/>
    </row>
    <row r="455" spans="5:5" x14ac:dyDescent="0.2">
      <c r="E455" s="46"/>
    </row>
    <row r="456" spans="5:5" x14ac:dyDescent="0.2">
      <c r="E456" s="46"/>
    </row>
    <row r="457" spans="5:5" x14ac:dyDescent="0.2">
      <c r="E457" s="46"/>
    </row>
    <row r="458" spans="5:5" x14ac:dyDescent="0.2">
      <c r="E458" s="46"/>
    </row>
    <row r="459" spans="5:5" x14ac:dyDescent="0.2">
      <c r="E459" s="46"/>
    </row>
    <row r="460" spans="5:5" x14ac:dyDescent="0.2">
      <c r="E460" s="46"/>
    </row>
    <row r="461" spans="5:5" x14ac:dyDescent="0.2">
      <c r="E461" s="46"/>
    </row>
    <row r="462" spans="5:5" x14ac:dyDescent="0.2">
      <c r="E462" s="46"/>
    </row>
    <row r="463" spans="5:5" x14ac:dyDescent="0.2">
      <c r="E463" s="46"/>
    </row>
    <row r="464" spans="5:5" x14ac:dyDescent="0.2">
      <c r="E464" s="46"/>
    </row>
    <row r="465" spans="5:5" x14ac:dyDescent="0.2">
      <c r="E465" s="46"/>
    </row>
    <row r="466" spans="5:5" x14ac:dyDescent="0.2">
      <c r="E466" s="46"/>
    </row>
    <row r="467" spans="5:5" x14ac:dyDescent="0.2">
      <c r="E467" s="46"/>
    </row>
    <row r="468" spans="5:5" x14ac:dyDescent="0.2">
      <c r="E468" s="51"/>
    </row>
    <row r="469" spans="5:5" x14ac:dyDescent="0.2">
      <c r="E469" s="45"/>
    </row>
    <row r="470" spans="5:5" x14ac:dyDescent="0.2">
      <c r="E470" s="45"/>
    </row>
    <row r="471" spans="5:5" x14ac:dyDescent="0.2">
      <c r="E471" s="45"/>
    </row>
    <row r="472" spans="5:5" x14ac:dyDescent="0.2">
      <c r="E472" s="31"/>
    </row>
    <row r="473" spans="5:5" x14ac:dyDescent="0.2">
      <c r="E473" s="82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41"/>
    </row>
    <row r="483" spans="5:5" x14ac:dyDescent="0.2">
      <c r="E483" s="41"/>
    </row>
    <row r="484" spans="5:5" x14ac:dyDescent="0.2">
      <c r="E484" s="45"/>
    </row>
    <row r="485" spans="5:5" x14ac:dyDescent="0.2">
      <c r="E485" s="46"/>
    </row>
    <row r="486" spans="5:5" x14ac:dyDescent="0.2">
      <c r="E486" s="46"/>
    </row>
    <row r="487" spans="5:5" x14ac:dyDescent="0.2">
      <c r="E487" s="46"/>
    </row>
    <row r="488" spans="5:5" x14ac:dyDescent="0.2">
      <c r="E488" s="46"/>
    </row>
    <row r="489" spans="5:5" x14ac:dyDescent="0.2">
      <c r="E489" s="46"/>
    </row>
    <row r="490" spans="5:5" x14ac:dyDescent="0.2">
      <c r="E490" s="46"/>
    </row>
    <row r="491" spans="5:5" x14ac:dyDescent="0.2">
      <c r="E491" s="46"/>
    </row>
    <row r="492" spans="5:5" x14ac:dyDescent="0.2">
      <c r="E492" s="46"/>
    </row>
    <row r="493" spans="5:5" x14ac:dyDescent="0.2">
      <c r="E493" s="46"/>
    </row>
    <row r="494" spans="5:5" x14ac:dyDescent="0.2">
      <c r="E494" s="46"/>
    </row>
    <row r="495" spans="5:5" x14ac:dyDescent="0.2">
      <c r="E495" s="46"/>
    </row>
    <row r="496" spans="5:5" x14ac:dyDescent="0.2">
      <c r="E496" s="46"/>
    </row>
    <row r="497" spans="5:5" x14ac:dyDescent="0.2">
      <c r="E497" s="46"/>
    </row>
    <row r="498" spans="5:5" x14ac:dyDescent="0.2">
      <c r="E498" s="46"/>
    </row>
    <row r="499" spans="5:5" x14ac:dyDescent="0.2">
      <c r="E499" s="46"/>
    </row>
    <row r="500" spans="5:5" x14ac:dyDescent="0.2">
      <c r="E500" s="46"/>
    </row>
    <row r="501" spans="5:5" x14ac:dyDescent="0.2">
      <c r="E501" s="46"/>
    </row>
    <row r="502" spans="5:5" x14ac:dyDescent="0.2">
      <c r="E502" s="46"/>
    </row>
    <row r="503" spans="5:5" x14ac:dyDescent="0.2">
      <c r="E503" s="46"/>
    </row>
    <row r="504" spans="5:5" x14ac:dyDescent="0.2">
      <c r="E504" s="51"/>
    </row>
    <row r="505" spans="5:5" x14ac:dyDescent="0.2">
      <c r="E505" s="45"/>
    </row>
    <row r="506" spans="5:5" x14ac:dyDescent="0.2">
      <c r="E506" s="45"/>
    </row>
    <row r="507" spans="5:5" x14ac:dyDescent="0.2">
      <c r="E507" s="45"/>
    </row>
    <row r="508" spans="5:5" x14ac:dyDescent="0.2">
      <c r="E508" s="45"/>
    </row>
    <row r="509" spans="5:5" x14ac:dyDescent="0.2">
      <c r="E509" s="31"/>
    </row>
    <row r="510" spans="5:5" x14ac:dyDescent="0.2">
      <c r="E510" s="31"/>
    </row>
    <row r="511" spans="5:5" x14ac:dyDescent="0.2">
      <c r="E511" s="82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47" spans="5:5" x14ac:dyDescent="0.2">
      <c r="E547" s="62"/>
    </row>
    <row r="555" spans="5:5" x14ac:dyDescent="0.2">
      <c r="E555" s="14"/>
    </row>
    <row r="574" spans="5:5" x14ac:dyDescent="0.2">
      <c r="E574" s="61"/>
    </row>
    <row r="589" spans="5:5" x14ac:dyDescent="0.2">
      <c r="E589" s="13" t="s">
        <v>45</v>
      </c>
    </row>
  </sheetData>
  <sheetCalcPr fullCalcOnLoad="1"/>
  <mergeCells count="3281">
    <mergeCell ref="AV53:AX53"/>
    <mergeCell ref="AY53:AZ53"/>
    <mergeCell ref="AL53:AN53"/>
    <mergeCell ref="AO53:AP53"/>
    <mergeCell ref="AQ53:AS53"/>
    <mergeCell ref="AT53:AU53"/>
    <mergeCell ref="AA54:AE54"/>
    <mergeCell ref="AD53:AE53"/>
    <mergeCell ref="AF53:AH53"/>
    <mergeCell ref="AI53:AK53"/>
    <mergeCell ref="AF54:AK54"/>
    <mergeCell ref="AA53:AC53"/>
    <mergeCell ref="AL54:AP54"/>
    <mergeCell ref="AQ54:AU54"/>
    <mergeCell ref="AV54:AZ54"/>
    <mergeCell ref="BA54:BF54"/>
    <mergeCell ref="G52:H52"/>
    <mergeCell ref="I52:P52"/>
    <mergeCell ref="Q54:U54"/>
    <mergeCell ref="V54:Z54"/>
    <mergeCell ref="T53:U53"/>
    <mergeCell ref="Y53:Z53"/>
    <mergeCell ref="V53:X53"/>
    <mergeCell ref="G54:P54"/>
    <mergeCell ref="G53:P53"/>
    <mergeCell ref="Q52:AK52"/>
    <mergeCell ref="J310:X313"/>
    <mergeCell ref="J350:X353"/>
    <mergeCell ref="AC103:BJ103"/>
    <mergeCell ref="K232:Y232"/>
    <mergeCell ref="R103:T103"/>
    <mergeCell ref="U103:AB103"/>
    <mergeCell ref="G350:I353"/>
    <mergeCell ref="I339:Y339"/>
    <mergeCell ref="G342:H342"/>
    <mergeCell ref="I342:Y342"/>
    <mergeCell ref="G343:H343"/>
    <mergeCell ref="I343:Y343"/>
    <mergeCell ref="G340:H340"/>
    <mergeCell ref="I340:Y340"/>
    <mergeCell ref="G348:H348"/>
    <mergeCell ref="I348:Y348"/>
    <mergeCell ref="BM78:BR78"/>
    <mergeCell ref="G108:I108"/>
    <mergeCell ref="J108:N108"/>
    <mergeCell ref="O108:T108"/>
    <mergeCell ref="G79:I79"/>
    <mergeCell ref="G100:I100"/>
    <mergeCell ref="G94:I94"/>
    <mergeCell ref="BM93:BR93"/>
    <mergeCell ref="AM100:BR100"/>
    <mergeCell ref="BK94:BR94"/>
    <mergeCell ref="BM75:BR75"/>
    <mergeCell ref="G16:I16"/>
    <mergeCell ref="G106:I106"/>
    <mergeCell ref="G102:I102"/>
    <mergeCell ref="G276:J276"/>
    <mergeCell ref="G260:J260"/>
    <mergeCell ref="G261:J261"/>
    <mergeCell ref="G254:J254"/>
    <mergeCell ref="J106:N106"/>
    <mergeCell ref="G67:I67"/>
    <mergeCell ref="BK102:BR102"/>
    <mergeCell ref="K16:M16"/>
    <mergeCell ref="G92:I92"/>
    <mergeCell ref="G93:I93"/>
    <mergeCell ref="J92:U92"/>
    <mergeCell ref="J93:U93"/>
    <mergeCell ref="G61:BR61"/>
    <mergeCell ref="J91:U91"/>
    <mergeCell ref="BF62:BL62"/>
    <mergeCell ref="BM79:BR79"/>
    <mergeCell ref="AF275:AJ275"/>
    <mergeCell ref="BB94:BJ94"/>
    <mergeCell ref="J102:AB102"/>
    <mergeCell ref="AY101:BA101"/>
    <mergeCell ref="AN101:AP101"/>
    <mergeCell ref="AF101:AM101"/>
    <mergeCell ref="U101:AB101"/>
    <mergeCell ref="J101:Q101"/>
    <mergeCell ref="AC102:BJ102"/>
    <mergeCell ref="BB101:BR101"/>
    <mergeCell ref="G235:J235"/>
    <mergeCell ref="K235:Y235"/>
    <mergeCell ref="AB231:AE231"/>
    <mergeCell ref="AF231:AJ231"/>
    <mergeCell ref="G232:J232"/>
    <mergeCell ref="AU277:AY277"/>
    <mergeCell ref="AR277:AT277"/>
    <mergeCell ref="AF274:AJ274"/>
    <mergeCell ref="AK274:AQ274"/>
    <mergeCell ref="AT274:BR274"/>
    <mergeCell ref="AU106:BR108"/>
    <mergeCell ref="AL106:AO108"/>
    <mergeCell ref="AP106:AT108"/>
    <mergeCell ref="AR236:AS236"/>
    <mergeCell ref="BK103:BR103"/>
    <mergeCell ref="AT267:BR267"/>
    <mergeCell ref="AT239:BR239"/>
    <mergeCell ref="AK237:AQ237"/>
    <mergeCell ref="AK267:AQ267"/>
    <mergeCell ref="AT263:BR263"/>
    <mergeCell ref="G105:T105"/>
    <mergeCell ref="U105:BR105"/>
    <mergeCell ref="G103:I103"/>
    <mergeCell ref="J103:Q103"/>
    <mergeCell ref="AT271:BR271"/>
    <mergeCell ref="G107:I107"/>
    <mergeCell ref="J107:N107"/>
    <mergeCell ref="O107:T107"/>
    <mergeCell ref="AF235:AJ235"/>
    <mergeCell ref="AK270:AQ270"/>
    <mergeCell ref="AK275:AQ275"/>
    <mergeCell ref="AR274:AS274"/>
    <mergeCell ref="AR269:AS269"/>
    <mergeCell ref="AT269:BR269"/>
    <mergeCell ref="AT275:BR275"/>
    <mergeCell ref="AR272:AS272"/>
    <mergeCell ref="AK269:AQ269"/>
    <mergeCell ref="AB276:AE276"/>
    <mergeCell ref="U106:W108"/>
    <mergeCell ref="AR273:AS273"/>
    <mergeCell ref="K276:Y276"/>
    <mergeCell ref="Z276:AA276"/>
    <mergeCell ref="AK271:AQ271"/>
    <mergeCell ref="AR270:AS270"/>
    <mergeCell ref="AR271:AS271"/>
    <mergeCell ref="AR267:AS267"/>
    <mergeCell ref="AR275:AS275"/>
    <mergeCell ref="AK276:AQ276"/>
    <mergeCell ref="AR276:AS276"/>
    <mergeCell ref="G30:I30"/>
    <mergeCell ref="G277:J277"/>
    <mergeCell ref="K277:AJ277"/>
    <mergeCell ref="AK277:AQ277"/>
    <mergeCell ref="R101:T101"/>
    <mergeCell ref="R100:T100"/>
    <mergeCell ref="O106:T106"/>
    <mergeCell ref="AF270:AJ270"/>
    <mergeCell ref="K274:Y274"/>
    <mergeCell ref="Z274:AA274"/>
    <mergeCell ref="AF276:AJ276"/>
    <mergeCell ref="AY94:BA94"/>
    <mergeCell ref="AB95:BR95"/>
    <mergeCell ref="AT276:BR276"/>
    <mergeCell ref="AF237:AJ237"/>
    <mergeCell ref="AR237:AS237"/>
    <mergeCell ref="AR239:AS239"/>
    <mergeCell ref="AT270:BR270"/>
    <mergeCell ref="BF277:BR277"/>
    <mergeCell ref="AZ277:BE277"/>
    <mergeCell ref="BM291:BN291"/>
    <mergeCell ref="BQ290:BR290"/>
    <mergeCell ref="BK290:BL290"/>
    <mergeCell ref="AR280:AT280"/>
    <mergeCell ref="BQ291:BR291"/>
    <mergeCell ref="BI291:BJ291"/>
    <mergeCell ref="BC291:BD291"/>
    <mergeCell ref="BM290:BN290"/>
    <mergeCell ref="AI93:AX93"/>
    <mergeCell ref="BE91:BJ91"/>
    <mergeCell ref="BO291:BP291"/>
    <mergeCell ref="G279:J279"/>
    <mergeCell ref="K279:AJ279"/>
    <mergeCell ref="AK279:AQ279"/>
    <mergeCell ref="AR279:AT279"/>
    <mergeCell ref="G280:J280"/>
    <mergeCell ref="AU291:AV291"/>
    <mergeCell ref="AT237:BR237"/>
    <mergeCell ref="AK280:AQ280"/>
    <mergeCell ref="BM288:BN288"/>
    <mergeCell ref="BE287:BF287"/>
    <mergeCell ref="BQ292:BR292"/>
    <mergeCell ref="BO290:BP290"/>
    <mergeCell ref="BK291:BL291"/>
    <mergeCell ref="AW291:AX291"/>
    <mergeCell ref="BG292:BH292"/>
    <mergeCell ref="BA291:BB291"/>
    <mergeCell ref="BE289:BF289"/>
    <mergeCell ref="BM292:BN292"/>
    <mergeCell ref="BC290:BD290"/>
    <mergeCell ref="AQ292:AR292"/>
    <mergeCell ref="AS292:AT292"/>
    <mergeCell ref="AS291:AT291"/>
    <mergeCell ref="AQ291:AR291"/>
    <mergeCell ref="AU292:AV292"/>
    <mergeCell ref="AY292:AZ292"/>
    <mergeCell ref="AY290:AZ290"/>
    <mergeCell ref="BA292:BB292"/>
    <mergeCell ref="Z275:AA275"/>
    <mergeCell ref="AK272:AQ272"/>
    <mergeCell ref="BA290:BB290"/>
    <mergeCell ref="BE291:BF291"/>
    <mergeCell ref="AY291:AZ291"/>
    <mergeCell ref="BE290:BF290"/>
    <mergeCell ref="BC288:BD288"/>
    <mergeCell ref="AU284:AZ284"/>
    <mergeCell ref="BC289:BD289"/>
    <mergeCell ref="K280:AJ280"/>
    <mergeCell ref="K272:Y272"/>
    <mergeCell ref="Z272:AA272"/>
    <mergeCell ref="BI289:BJ289"/>
    <mergeCell ref="G275:J275"/>
    <mergeCell ref="AT272:BR272"/>
    <mergeCell ref="AT273:BR273"/>
    <mergeCell ref="AK273:AQ273"/>
    <mergeCell ref="G274:J274"/>
    <mergeCell ref="AB274:AE274"/>
    <mergeCell ref="K275:Y275"/>
    <mergeCell ref="Z269:AA269"/>
    <mergeCell ref="AB269:AE269"/>
    <mergeCell ref="AB275:AE275"/>
    <mergeCell ref="G271:J271"/>
    <mergeCell ref="K271:AJ271"/>
    <mergeCell ref="G272:J272"/>
    <mergeCell ref="G273:J273"/>
    <mergeCell ref="AF272:AJ272"/>
    <mergeCell ref="AB272:AE272"/>
    <mergeCell ref="K273:AJ273"/>
    <mergeCell ref="G268:J268"/>
    <mergeCell ref="K268:Y268"/>
    <mergeCell ref="Z268:AA268"/>
    <mergeCell ref="AB268:AE268"/>
    <mergeCell ref="G270:J270"/>
    <mergeCell ref="K270:Y270"/>
    <mergeCell ref="Z270:AA270"/>
    <mergeCell ref="AB270:AE270"/>
    <mergeCell ref="G269:J269"/>
    <mergeCell ref="K269:Y269"/>
    <mergeCell ref="G266:J266"/>
    <mergeCell ref="K266:Y266"/>
    <mergeCell ref="Z266:AA266"/>
    <mergeCell ref="AB266:AE266"/>
    <mergeCell ref="AK266:AQ266"/>
    <mergeCell ref="AR266:AS266"/>
    <mergeCell ref="K267:Y267"/>
    <mergeCell ref="AF268:AJ268"/>
    <mergeCell ref="AT264:BR264"/>
    <mergeCell ref="AF265:AJ265"/>
    <mergeCell ref="AK265:AQ265"/>
    <mergeCell ref="AR265:AS265"/>
    <mergeCell ref="AT265:BR265"/>
    <mergeCell ref="AT266:BR266"/>
    <mergeCell ref="AK268:AQ268"/>
    <mergeCell ref="AT268:BR268"/>
    <mergeCell ref="AR264:AS264"/>
    <mergeCell ref="G264:J264"/>
    <mergeCell ref="K264:Y264"/>
    <mergeCell ref="Z264:AA264"/>
    <mergeCell ref="AB264:AE264"/>
    <mergeCell ref="AF264:AJ264"/>
    <mergeCell ref="AK264:AQ264"/>
    <mergeCell ref="Z263:AA263"/>
    <mergeCell ref="AB263:AE263"/>
    <mergeCell ref="AF263:AJ263"/>
    <mergeCell ref="Z267:AA267"/>
    <mergeCell ref="AB267:AE267"/>
    <mergeCell ref="Z265:AA265"/>
    <mergeCell ref="AB265:AE265"/>
    <mergeCell ref="AF267:AJ267"/>
    <mergeCell ref="AF266:AJ266"/>
    <mergeCell ref="AT261:BR261"/>
    <mergeCell ref="AK261:AQ261"/>
    <mergeCell ref="AR261:AS261"/>
    <mergeCell ref="C263:C268"/>
    <mergeCell ref="D263:D268"/>
    <mergeCell ref="G263:J263"/>
    <mergeCell ref="K263:Y263"/>
    <mergeCell ref="G265:J265"/>
    <mergeCell ref="K265:Y265"/>
    <mergeCell ref="G267:J267"/>
    <mergeCell ref="Z261:AA261"/>
    <mergeCell ref="AB261:AE261"/>
    <mergeCell ref="AF261:AJ261"/>
    <mergeCell ref="G256:J256"/>
    <mergeCell ref="AF256:AJ256"/>
    <mergeCell ref="Z259:AA259"/>
    <mergeCell ref="AB257:AE257"/>
    <mergeCell ref="K259:Y259"/>
    <mergeCell ref="AF257:AJ257"/>
    <mergeCell ref="G259:J259"/>
    <mergeCell ref="AY258:BC258"/>
    <mergeCell ref="AB259:AE259"/>
    <mergeCell ref="AF259:AJ259"/>
    <mergeCell ref="AR259:AS259"/>
    <mergeCell ref="AR258:AS258"/>
    <mergeCell ref="G258:J258"/>
    <mergeCell ref="K258:Y258"/>
    <mergeCell ref="Z258:AA258"/>
    <mergeCell ref="AB258:AE258"/>
    <mergeCell ref="AF258:AJ258"/>
    <mergeCell ref="BN256:BR256"/>
    <mergeCell ref="AR257:AS257"/>
    <mergeCell ref="BD257:BH257"/>
    <mergeCell ref="BD256:BH256"/>
    <mergeCell ref="BI256:BM256"/>
    <mergeCell ref="AT257:AX257"/>
    <mergeCell ref="BN257:BR257"/>
    <mergeCell ref="BI257:BM257"/>
    <mergeCell ref="AT256:AX256"/>
    <mergeCell ref="AY256:BC256"/>
    <mergeCell ref="AT254:BR254"/>
    <mergeCell ref="AR252:AS252"/>
    <mergeCell ref="AR255:AS255"/>
    <mergeCell ref="AT255:BR255"/>
    <mergeCell ref="AT253:BR253"/>
    <mergeCell ref="AR253:AS253"/>
    <mergeCell ref="AT252:BR252"/>
    <mergeCell ref="AR254:AS254"/>
    <mergeCell ref="K255:Y255"/>
    <mergeCell ref="Z255:AA255"/>
    <mergeCell ref="AK254:AQ254"/>
    <mergeCell ref="AK255:AQ255"/>
    <mergeCell ref="AB255:AE255"/>
    <mergeCell ref="AF255:AJ255"/>
    <mergeCell ref="K254:AJ254"/>
    <mergeCell ref="AR248:AS248"/>
    <mergeCell ref="AT248:BR248"/>
    <mergeCell ref="G250:J250"/>
    <mergeCell ref="K250:Y250"/>
    <mergeCell ref="Z250:AA250"/>
    <mergeCell ref="AB250:AE250"/>
    <mergeCell ref="AF250:AJ250"/>
    <mergeCell ref="AK250:AQ250"/>
    <mergeCell ref="AK249:AQ249"/>
    <mergeCell ref="AK248:AQ248"/>
    <mergeCell ref="AR245:AS245"/>
    <mergeCell ref="AK247:AQ247"/>
    <mergeCell ref="AR247:AS247"/>
    <mergeCell ref="AT245:BR245"/>
    <mergeCell ref="AK246:AQ246"/>
    <mergeCell ref="AR246:AS246"/>
    <mergeCell ref="AT246:BR246"/>
    <mergeCell ref="AT247:BR247"/>
    <mergeCell ref="G245:J245"/>
    <mergeCell ref="K245:AJ245"/>
    <mergeCell ref="AK245:AQ245"/>
    <mergeCell ref="Z246:AA246"/>
    <mergeCell ref="AB246:AE246"/>
    <mergeCell ref="AF246:AJ246"/>
    <mergeCell ref="G246:J246"/>
    <mergeCell ref="K246:Y246"/>
    <mergeCell ref="BO243:BQ243"/>
    <mergeCell ref="BG243:BI243"/>
    <mergeCell ref="BK243:BM243"/>
    <mergeCell ref="BG244:BI244"/>
    <mergeCell ref="BK244:BM244"/>
    <mergeCell ref="G243:J243"/>
    <mergeCell ref="K243:Y243"/>
    <mergeCell ref="BC243:BE243"/>
    <mergeCell ref="AR243:AS243"/>
    <mergeCell ref="AT243:AX243"/>
    <mergeCell ref="AY243:BA243"/>
    <mergeCell ref="Z243:AA243"/>
    <mergeCell ref="AB243:AE243"/>
    <mergeCell ref="AF243:AJ243"/>
    <mergeCell ref="AK243:AQ243"/>
    <mergeCell ref="G244:J244"/>
    <mergeCell ref="K244:Y244"/>
    <mergeCell ref="Z244:AA244"/>
    <mergeCell ref="AB244:AE244"/>
    <mergeCell ref="BO241:BR241"/>
    <mergeCell ref="BK242:BM242"/>
    <mergeCell ref="BO242:BQ242"/>
    <mergeCell ref="AF244:AJ244"/>
    <mergeCell ref="AK244:AQ244"/>
    <mergeCell ref="BC244:BE244"/>
    <mergeCell ref="AR244:AS244"/>
    <mergeCell ref="AT244:AX244"/>
    <mergeCell ref="AY244:BA244"/>
    <mergeCell ref="BO244:BQ244"/>
    <mergeCell ref="BG241:BI241"/>
    <mergeCell ref="BK241:BM241"/>
    <mergeCell ref="BG242:BI242"/>
    <mergeCell ref="BC242:BE242"/>
    <mergeCell ref="AT241:AX241"/>
    <mergeCell ref="AY241:BA241"/>
    <mergeCell ref="BC241:BE241"/>
    <mergeCell ref="AT242:AX242"/>
    <mergeCell ref="AY242:BA242"/>
    <mergeCell ref="G242:J242"/>
    <mergeCell ref="K242:Y242"/>
    <mergeCell ref="Z242:AA242"/>
    <mergeCell ref="AB242:AE242"/>
    <mergeCell ref="Z240:AA240"/>
    <mergeCell ref="AB240:AE240"/>
    <mergeCell ref="Z241:AA241"/>
    <mergeCell ref="AB241:AE241"/>
    <mergeCell ref="AF241:AJ241"/>
    <mergeCell ref="AK241:AQ241"/>
    <mergeCell ref="AR242:AS242"/>
    <mergeCell ref="AR241:AS241"/>
    <mergeCell ref="AF242:AJ242"/>
    <mergeCell ref="AK242:AQ242"/>
    <mergeCell ref="AK239:AQ239"/>
    <mergeCell ref="AF238:AJ238"/>
    <mergeCell ref="AK238:AQ238"/>
    <mergeCell ref="Z238:AA238"/>
    <mergeCell ref="AB238:AE238"/>
    <mergeCell ref="Z239:AA239"/>
    <mergeCell ref="AB239:AE239"/>
    <mergeCell ref="Z235:AA235"/>
    <mergeCell ref="AB235:AE235"/>
    <mergeCell ref="AT236:BR236"/>
    <mergeCell ref="AR240:AS240"/>
    <mergeCell ref="AT240:BR240"/>
    <mergeCell ref="AR238:AS238"/>
    <mergeCell ref="AT238:BR238"/>
    <mergeCell ref="AF240:AJ240"/>
    <mergeCell ref="AK240:AQ240"/>
    <mergeCell ref="AF239:AJ239"/>
    <mergeCell ref="K237:Y237"/>
    <mergeCell ref="Z237:AA237"/>
    <mergeCell ref="AB237:AE237"/>
    <mergeCell ref="AT235:BR235"/>
    <mergeCell ref="AF236:AJ236"/>
    <mergeCell ref="AK236:AQ236"/>
    <mergeCell ref="Z236:AA236"/>
    <mergeCell ref="AB236:AE236"/>
    <mergeCell ref="AK235:AQ235"/>
    <mergeCell ref="AR235:AS235"/>
    <mergeCell ref="G236:J236"/>
    <mergeCell ref="K236:Y236"/>
    <mergeCell ref="K238:Y238"/>
    <mergeCell ref="G241:J241"/>
    <mergeCell ref="K241:Y241"/>
    <mergeCell ref="G240:J240"/>
    <mergeCell ref="K240:Y240"/>
    <mergeCell ref="K239:Y239"/>
    <mergeCell ref="G238:J238"/>
    <mergeCell ref="G237:J237"/>
    <mergeCell ref="AT234:BR234"/>
    <mergeCell ref="G233:J233"/>
    <mergeCell ref="K233:Y233"/>
    <mergeCell ref="Z233:AA233"/>
    <mergeCell ref="G234:J234"/>
    <mergeCell ref="K234:AJ234"/>
    <mergeCell ref="AK234:AQ234"/>
    <mergeCell ref="AR234:AS234"/>
    <mergeCell ref="AB233:AE233"/>
    <mergeCell ref="AF233:AJ233"/>
    <mergeCell ref="AK233:AQ233"/>
    <mergeCell ref="AT231:BR231"/>
    <mergeCell ref="AF232:AJ232"/>
    <mergeCell ref="AK232:AQ232"/>
    <mergeCell ref="AR233:AS233"/>
    <mergeCell ref="AT233:BR233"/>
    <mergeCell ref="AR232:AS232"/>
    <mergeCell ref="AT232:BR232"/>
    <mergeCell ref="AK231:AQ231"/>
    <mergeCell ref="AR231:AS231"/>
    <mergeCell ref="Z232:AA232"/>
    <mergeCell ref="AB232:AE232"/>
    <mergeCell ref="Z231:AA231"/>
    <mergeCell ref="AR230:AS230"/>
    <mergeCell ref="AT229:BR229"/>
    <mergeCell ref="G230:J230"/>
    <mergeCell ref="K230:Y230"/>
    <mergeCell ref="Z230:AA230"/>
    <mergeCell ref="AT230:BR230"/>
    <mergeCell ref="AB229:AE229"/>
    <mergeCell ref="C229:C231"/>
    <mergeCell ref="D229:D231"/>
    <mergeCell ref="G229:J229"/>
    <mergeCell ref="K229:Y229"/>
    <mergeCell ref="G231:J231"/>
    <mergeCell ref="K231:Y231"/>
    <mergeCell ref="G226:J226"/>
    <mergeCell ref="AR226:AS226"/>
    <mergeCell ref="AB227:AE227"/>
    <mergeCell ref="AT227:BR227"/>
    <mergeCell ref="G227:J227"/>
    <mergeCell ref="K227:Y227"/>
    <mergeCell ref="Z227:AA227"/>
    <mergeCell ref="K226:Y226"/>
    <mergeCell ref="AR227:AS227"/>
    <mergeCell ref="AK227:AQ227"/>
    <mergeCell ref="AK228:AQ228"/>
    <mergeCell ref="AF230:AJ230"/>
    <mergeCell ref="AB230:AE230"/>
    <mergeCell ref="Z229:AA229"/>
    <mergeCell ref="AK230:AQ230"/>
    <mergeCell ref="AT228:BR228"/>
    <mergeCell ref="AR228:AS228"/>
    <mergeCell ref="AF229:AJ229"/>
    <mergeCell ref="AK229:AQ229"/>
    <mergeCell ref="AR229:AS229"/>
    <mergeCell ref="AB225:AE225"/>
    <mergeCell ref="Z226:AA226"/>
    <mergeCell ref="AB226:AE226"/>
    <mergeCell ref="AF226:AJ226"/>
    <mergeCell ref="AT225:BR225"/>
    <mergeCell ref="AK226:AQ226"/>
    <mergeCell ref="AT226:BR226"/>
    <mergeCell ref="AT224:BR224"/>
    <mergeCell ref="AR224:AS224"/>
    <mergeCell ref="AR223:AS223"/>
    <mergeCell ref="AK223:AQ223"/>
    <mergeCell ref="AT223:BR223"/>
    <mergeCell ref="AK225:AQ225"/>
    <mergeCell ref="AR225:AS225"/>
    <mergeCell ref="K223:Y223"/>
    <mergeCell ref="Z223:AA223"/>
    <mergeCell ref="AB223:AE223"/>
    <mergeCell ref="AB224:AE224"/>
    <mergeCell ref="AF224:AJ224"/>
    <mergeCell ref="AK224:AQ224"/>
    <mergeCell ref="AF223:AJ223"/>
    <mergeCell ref="K224:Y224"/>
    <mergeCell ref="AT222:BR222"/>
    <mergeCell ref="AT220:BR220"/>
    <mergeCell ref="AT221:BR221"/>
    <mergeCell ref="AR221:AS221"/>
    <mergeCell ref="AR220:AS220"/>
    <mergeCell ref="AR222:AS222"/>
    <mergeCell ref="AR218:AS218"/>
    <mergeCell ref="AT218:BR218"/>
    <mergeCell ref="AT219:BR219"/>
    <mergeCell ref="AR219:AS219"/>
    <mergeCell ref="AF218:AJ218"/>
    <mergeCell ref="AK218:AQ218"/>
    <mergeCell ref="AF220:AJ220"/>
    <mergeCell ref="AK220:AQ220"/>
    <mergeCell ref="AF219:AJ219"/>
    <mergeCell ref="AK219:AQ219"/>
    <mergeCell ref="Z219:AA219"/>
    <mergeCell ref="AB222:AE222"/>
    <mergeCell ref="AF221:AJ221"/>
    <mergeCell ref="AK221:AQ221"/>
    <mergeCell ref="Z222:AA222"/>
    <mergeCell ref="AK222:AQ222"/>
    <mergeCell ref="AF222:AJ222"/>
    <mergeCell ref="K218:Y218"/>
    <mergeCell ref="Z221:AA221"/>
    <mergeCell ref="AB221:AE221"/>
    <mergeCell ref="AB219:AE219"/>
    <mergeCell ref="Z220:AA220"/>
    <mergeCell ref="K221:Y221"/>
    <mergeCell ref="K220:Y220"/>
    <mergeCell ref="AB220:AE220"/>
    <mergeCell ref="Z218:AA218"/>
    <mergeCell ref="AB218:AE218"/>
    <mergeCell ref="K222:Y222"/>
    <mergeCell ref="G219:J219"/>
    <mergeCell ref="K219:Y219"/>
    <mergeCell ref="G220:J220"/>
    <mergeCell ref="AT215:BR215"/>
    <mergeCell ref="AK216:AQ216"/>
    <mergeCell ref="AT216:BR216"/>
    <mergeCell ref="G217:J217"/>
    <mergeCell ref="K217:AJ217"/>
    <mergeCell ref="AK217:AQ217"/>
    <mergeCell ref="AR217:AS217"/>
    <mergeCell ref="AT217:BR217"/>
    <mergeCell ref="G216:J216"/>
    <mergeCell ref="K216:Y216"/>
    <mergeCell ref="AB216:AE216"/>
    <mergeCell ref="Z216:AA216"/>
    <mergeCell ref="K215:Y215"/>
    <mergeCell ref="AB215:AE215"/>
    <mergeCell ref="AR216:AS216"/>
    <mergeCell ref="AK215:AQ215"/>
    <mergeCell ref="AR215:AS215"/>
    <mergeCell ref="AF216:AJ216"/>
    <mergeCell ref="AF214:AJ214"/>
    <mergeCell ref="AK214:AQ214"/>
    <mergeCell ref="AR214:AS214"/>
    <mergeCell ref="G215:J215"/>
    <mergeCell ref="G214:J214"/>
    <mergeCell ref="K214:Y214"/>
    <mergeCell ref="Z214:AA214"/>
    <mergeCell ref="AB214:AE214"/>
    <mergeCell ref="AF215:AJ215"/>
    <mergeCell ref="Z215:AA215"/>
    <mergeCell ref="AR213:AS213"/>
    <mergeCell ref="AT213:BR213"/>
    <mergeCell ref="G213:J213"/>
    <mergeCell ref="K213:Y213"/>
    <mergeCell ref="Z213:AA213"/>
    <mergeCell ref="AB213:AE213"/>
    <mergeCell ref="AF213:AJ213"/>
    <mergeCell ref="AK213:AQ213"/>
    <mergeCell ref="AT214:BR214"/>
    <mergeCell ref="AF212:AJ212"/>
    <mergeCell ref="AK212:AQ212"/>
    <mergeCell ref="Z211:AA211"/>
    <mergeCell ref="AB211:AE211"/>
    <mergeCell ref="Z212:AA212"/>
    <mergeCell ref="AB212:AE212"/>
    <mergeCell ref="AF211:AJ211"/>
    <mergeCell ref="AK211:AQ211"/>
    <mergeCell ref="AR212:AS212"/>
    <mergeCell ref="AT212:BR212"/>
    <mergeCell ref="AR211:AS211"/>
    <mergeCell ref="AT211:BR211"/>
    <mergeCell ref="AR210:AS210"/>
    <mergeCell ref="AT210:BR210"/>
    <mergeCell ref="Z210:AA210"/>
    <mergeCell ref="AB210:AE210"/>
    <mergeCell ref="Z209:AA209"/>
    <mergeCell ref="AB209:AE209"/>
    <mergeCell ref="AT207:BR207"/>
    <mergeCell ref="AT208:BR208"/>
    <mergeCell ref="AR209:AS209"/>
    <mergeCell ref="AT209:BR209"/>
    <mergeCell ref="Z208:AA208"/>
    <mergeCell ref="AB208:AE208"/>
    <mergeCell ref="AF208:AJ208"/>
    <mergeCell ref="AK208:AQ208"/>
    <mergeCell ref="AR207:AS207"/>
    <mergeCell ref="AR208:AS208"/>
    <mergeCell ref="AF210:AJ210"/>
    <mergeCell ref="AK210:AQ210"/>
    <mergeCell ref="AF209:AJ209"/>
    <mergeCell ref="AK209:AQ209"/>
    <mergeCell ref="K212:Y212"/>
    <mergeCell ref="G209:J209"/>
    <mergeCell ref="K209:Y209"/>
    <mergeCell ref="G211:J211"/>
    <mergeCell ref="K211:Y211"/>
    <mergeCell ref="K208:Y208"/>
    <mergeCell ref="G210:J210"/>
    <mergeCell ref="K210:Y210"/>
    <mergeCell ref="G206:J206"/>
    <mergeCell ref="K207:AJ207"/>
    <mergeCell ref="AK207:AQ207"/>
    <mergeCell ref="K206:Y206"/>
    <mergeCell ref="Z206:AA206"/>
    <mergeCell ref="Z205:AA205"/>
    <mergeCell ref="G205:J205"/>
    <mergeCell ref="K205:Y205"/>
    <mergeCell ref="AT206:BR206"/>
    <mergeCell ref="AB206:AE206"/>
    <mergeCell ref="AT205:BR205"/>
    <mergeCell ref="AB205:AE205"/>
    <mergeCell ref="AF205:AJ205"/>
    <mergeCell ref="AF206:AJ206"/>
    <mergeCell ref="AK206:AQ206"/>
    <mergeCell ref="AR206:AS206"/>
    <mergeCell ref="AK205:AQ205"/>
    <mergeCell ref="AR205:AS205"/>
    <mergeCell ref="AT204:BR204"/>
    <mergeCell ref="AR202:AS202"/>
    <mergeCell ref="AT202:BR202"/>
    <mergeCell ref="AR203:AS203"/>
    <mergeCell ref="AT203:BR203"/>
    <mergeCell ref="AR204:AS204"/>
    <mergeCell ref="AF203:AJ203"/>
    <mergeCell ref="AK203:AQ203"/>
    <mergeCell ref="Z204:AA204"/>
    <mergeCell ref="AB204:AE204"/>
    <mergeCell ref="AF204:AJ204"/>
    <mergeCell ref="AK204:AQ204"/>
    <mergeCell ref="G203:J203"/>
    <mergeCell ref="K203:Y203"/>
    <mergeCell ref="Z203:AA203"/>
    <mergeCell ref="AB203:AE203"/>
    <mergeCell ref="AR200:AS200"/>
    <mergeCell ref="AT200:BR200"/>
    <mergeCell ref="AF201:AJ201"/>
    <mergeCell ref="AK201:AQ201"/>
    <mergeCell ref="AR201:AS201"/>
    <mergeCell ref="AT201:BR201"/>
    <mergeCell ref="AF202:AJ202"/>
    <mergeCell ref="AK202:AQ202"/>
    <mergeCell ref="AR198:AS198"/>
    <mergeCell ref="AT198:BR198"/>
    <mergeCell ref="Z199:AA199"/>
    <mergeCell ref="AB199:AE199"/>
    <mergeCell ref="AR199:AS199"/>
    <mergeCell ref="AT199:BR199"/>
    <mergeCell ref="AF200:AJ200"/>
    <mergeCell ref="AK200:AQ200"/>
    <mergeCell ref="G204:J204"/>
    <mergeCell ref="K204:Y204"/>
    <mergeCell ref="Z198:AA198"/>
    <mergeCell ref="AB198:AE198"/>
    <mergeCell ref="G201:J201"/>
    <mergeCell ref="K201:Y201"/>
    <mergeCell ref="Z201:AA201"/>
    <mergeCell ref="AB201:AE201"/>
    <mergeCell ref="Z202:AA202"/>
    <mergeCell ref="AB202:AE202"/>
    <mergeCell ref="G202:J202"/>
    <mergeCell ref="K202:Y202"/>
    <mergeCell ref="AT197:BR197"/>
    <mergeCell ref="AR197:AS197"/>
    <mergeCell ref="AF198:AJ198"/>
    <mergeCell ref="AK198:AQ198"/>
    <mergeCell ref="Z200:AA200"/>
    <mergeCell ref="AB200:AE200"/>
    <mergeCell ref="AF199:AJ199"/>
    <mergeCell ref="AK199:AQ199"/>
    <mergeCell ref="AK197:AQ197"/>
    <mergeCell ref="K198:Y198"/>
    <mergeCell ref="G200:J200"/>
    <mergeCell ref="K200:Y200"/>
    <mergeCell ref="G198:J198"/>
    <mergeCell ref="G199:J199"/>
    <mergeCell ref="K199:Y199"/>
    <mergeCell ref="G196:J196"/>
    <mergeCell ref="K196:Y196"/>
    <mergeCell ref="Z196:AA196"/>
    <mergeCell ref="G197:J197"/>
    <mergeCell ref="K197:AJ197"/>
    <mergeCell ref="G195:J195"/>
    <mergeCell ref="K195:Y195"/>
    <mergeCell ref="Z195:AA195"/>
    <mergeCell ref="AB195:AE195"/>
    <mergeCell ref="AK196:AQ196"/>
    <mergeCell ref="AF195:AJ195"/>
    <mergeCell ref="AK195:AQ195"/>
    <mergeCell ref="AR196:AS196"/>
    <mergeCell ref="AT196:BR196"/>
    <mergeCell ref="AB196:AE196"/>
    <mergeCell ref="AF196:AJ196"/>
    <mergeCell ref="AR195:AS195"/>
    <mergeCell ref="AT195:BR195"/>
    <mergeCell ref="Z191:AA191"/>
    <mergeCell ref="AB191:AE191"/>
    <mergeCell ref="Z192:AA192"/>
    <mergeCell ref="AB192:AE192"/>
    <mergeCell ref="AR194:AS194"/>
    <mergeCell ref="AT194:BR194"/>
    <mergeCell ref="AF194:AJ194"/>
    <mergeCell ref="AK194:AQ194"/>
    <mergeCell ref="AF191:AJ191"/>
    <mergeCell ref="AK191:AQ191"/>
    <mergeCell ref="G194:J194"/>
    <mergeCell ref="K194:Y194"/>
    <mergeCell ref="Z194:AA194"/>
    <mergeCell ref="AB194:AE194"/>
    <mergeCell ref="AF192:AJ192"/>
    <mergeCell ref="AK192:AQ192"/>
    <mergeCell ref="Z193:AA193"/>
    <mergeCell ref="AB193:AE193"/>
    <mergeCell ref="AF193:AJ193"/>
    <mergeCell ref="AK193:AQ193"/>
    <mergeCell ref="AR193:AS193"/>
    <mergeCell ref="AT193:BR193"/>
    <mergeCell ref="AR192:AS192"/>
    <mergeCell ref="AT192:BR192"/>
    <mergeCell ref="AR191:AS191"/>
    <mergeCell ref="AT191:BR191"/>
    <mergeCell ref="G190:J190"/>
    <mergeCell ref="K190:AJ190"/>
    <mergeCell ref="C191:C193"/>
    <mergeCell ref="D191:D193"/>
    <mergeCell ref="G191:J191"/>
    <mergeCell ref="K191:Y191"/>
    <mergeCell ref="G193:J193"/>
    <mergeCell ref="K193:Y193"/>
    <mergeCell ref="G192:J192"/>
    <mergeCell ref="K192:Y192"/>
    <mergeCell ref="AK190:AQ190"/>
    <mergeCell ref="AR190:AS190"/>
    <mergeCell ref="AT190:BR190"/>
    <mergeCell ref="AK189:AQ189"/>
    <mergeCell ref="Z189:AA189"/>
    <mergeCell ref="AB189:AE189"/>
    <mergeCell ref="AF189:AJ189"/>
    <mergeCell ref="AR189:AS189"/>
    <mergeCell ref="AT189:BR189"/>
    <mergeCell ref="G187:J187"/>
    <mergeCell ref="K187:Y187"/>
    <mergeCell ref="Z187:AA187"/>
    <mergeCell ref="AB187:AE187"/>
    <mergeCell ref="AT188:BR188"/>
    <mergeCell ref="G189:J189"/>
    <mergeCell ref="K189:Y189"/>
    <mergeCell ref="AF187:AJ187"/>
    <mergeCell ref="AK187:AQ187"/>
    <mergeCell ref="G188:J188"/>
    <mergeCell ref="K188:Y188"/>
    <mergeCell ref="Z188:AA188"/>
    <mergeCell ref="AB188:AE188"/>
    <mergeCell ref="AF188:AJ188"/>
    <mergeCell ref="AK188:AQ188"/>
    <mergeCell ref="AR186:AS186"/>
    <mergeCell ref="AT186:BR186"/>
    <mergeCell ref="AR188:AS188"/>
    <mergeCell ref="Z186:AA186"/>
    <mergeCell ref="AB186:AE186"/>
    <mergeCell ref="AF186:AJ186"/>
    <mergeCell ref="AK186:AQ186"/>
    <mergeCell ref="AR187:AS187"/>
    <mergeCell ref="AT187:BR187"/>
    <mergeCell ref="AF185:AJ185"/>
    <mergeCell ref="AK185:AQ185"/>
    <mergeCell ref="AR183:AS183"/>
    <mergeCell ref="AT183:BR183"/>
    <mergeCell ref="AF184:AJ184"/>
    <mergeCell ref="AK184:AQ184"/>
    <mergeCell ref="AR184:AS184"/>
    <mergeCell ref="AT184:BR184"/>
    <mergeCell ref="AR185:AS185"/>
    <mergeCell ref="AT185:BR185"/>
    <mergeCell ref="Z184:AA184"/>
    <mergeCell ref="AB184:AE184"/>
    <mergeCell ref="G185:J185"/>
    <mergeCell ref="K185:Y185"/>
    <mergeCell ref="Z185:AA185"/>
    <mergeCell ref="AB185:AE185"/>
    <mergeCell ref="AF181:AJ181"/>
    <mergeCell ref="AK181:AQ181"/>
    <mergeCell ref="G183:J183"/>
    <mergeCell ref="K183:Y183"/>
    <mergeCell ref="Z183:AA183"/>
    <mergeCell ref="AB183:AE183"/>
    <mergeCell ref="AF183:AJ183"/>
    <mergeCell ref="AK183:AQ183"/>
    <mergeCell ref="AF182:AJ182"/>
    <mergeCell ref="AK182:AQ182"/>
    <mergeCell ref="AR182:AS182"/>
    <mergeCell ref="AT182:BR182"/>
    <mergeCell ref="AK180:AQ180"/>
    <mergeCell ref="AR180:AS180"/>
    <mergeCell ref="AT180:BR180"/>
    <mergeCell ref="AR181:AS181"/>
    <mergeCell ref="AT181:BR181"/>
    <mergeCell ref="G186:J186"/>
    <mergeCell ref="K186:Y186"/>
    <mergeCell ref="G180:J180"/>
    <mergeCell ref="K180:Y180"/>
    <mergeCell ref="G181:J181"/>
    <mergeCell ref="K181:Y181"/>
    <mergeCell ref="G184:J184"/>
    <mergeCell ref="K184:Y184"/>
    <mergeCell ref="AT177:BR177"/>
    <mergeCell ref="Z180:AA180"/>
    <mergeCell ref="AB180:AE180"/>
    <mergeCell ref="G182:J182"/>
    <mergeCell ref="K182:Y182"/>
    <mergeCell ref="Z182:AA182"/>
    <mergeCell ref="AB182:AE182"/>
    <mergeCell ref="Z181:AA181"/>
    <mergeCell ref="AB181:AE181"/>
    <mergeCell ref="AF180:AJ180"/>
    <mergeCell ref="K179:AJ179"/>
    <mergeCell ref="AK179:AQ179"/>
    <mergeCell ref="AR179:AS179"/>
    <mergeCell ref="AF177:AJ177"/>
    <mergeCell ref="AK177:AQ177"/>
    <mergeCell ref="AR177:AS177"/>
    <mergeCell ref="K177:Y177"/>
    <mergeCell ref="Z177:AA177"/>
    <mergeCell ref="AB177:AE177"/>
    <mergeCell ref="AT179:BR179"/>
    <mergeCell ref="AT178:BR178"/>
    <mergeCell ref="G178:J178"/>
    <mergeCell ref="K178:Y178"/>
    <mergeCell ref="Z178:AA178"/>
    <mergeCell ref="AB178:AE178"/>
    <mergeCell ref="AF178:AJ178"/>
    <mergeCell ref="AK178:AQ178"/>
    <mergeCell ref="AR178:AS178"/>
    <mergeCell ref="G179:J179"/>
    <mergeCell ref="G177:J177"/>
    <mergeCell ref="K175:Y175"/>
    <mergeCell ref="Z175:AA175"/>
    <mergeCell ref="G174:J174"/>
    <mergeCell ref="K174:Y174"/>
    <mergeCell ref="Z174:AA174"/>
    <mergeCell ref="G176:J176"/>
    <mergeCell ref="K176:Y176"/>
    <mergeCell ref="Z176:AA176"/>
    <mergeCell ref="G175:J175"/>
    <mergeCell ref="AR175:AS175"/>
    <mergeCell ref="AT175:BR175"/>
    <mergeCell ref="AT176:BR176"/>
    <mergeCell ref="AK176:AQ176"/>
    <mergeCell ref="AR176:AS176"/>
    <mergeCell ref="AT174:BR174"/>
    <mergeCell ref="AB173:AE173"/>
    <mergeCell ref="AF173:AJ173"/>
    <mergeCell ref="AK173:AQ173"/>
    <mergeCell ref="AR173:AS173"/>
    <mergeCell ref="AT173:BR173"/>
    <mergeCell ref="AF174:AJ174"/>
    <mergeCell ref="AK174:AQ174"/>
    <mergeCell ref="AB174:AE174"/>
    <mergeCell ref="AR174:AS174"/>
    <mergeCell ref="AT172:BR172"/>
    <mergeCell ref="C173:C176"/>
    <mergeCell ref="D173:D176"/>
    <mergeCell ref="G173:J173"/>
    <mergeCell ref="K173:Y173"/>
    <mergeCell ref="Z173:AA173"/>
    <mergeCell ref="G172:J172"/>
    <mergeCell ref="K172:AJ172"/>
    <mergeCell ref="AK172:AQ172"/>
    <mergeCell ref="AR172:AS172"/>
    <mergeCell ref="AT171:BR171"/>
    <mergeCell ref="G171:J171"/>
    <mergeCell ref="K171:Y171"/>
    <mergeCell ref="Z171:AA171"/>
    <mergeCell ref="AB171:AE171"/>
    <mergeCell ref="AR170:AS170"/>
    <mergeCell ref="AF171:AJ171"/>
    <mergeCell ref="AK171:AQ171"/>
    <mergeCell ref="AR171:AS171"/>
    <mergeCell ref="G170:J170"/>
    <mergeCell ref="K170:Y170"/>
    <mergeCell ref="Z170:AA170"/>
    <mergeCell ref="AB170:AE170"/>
    <mergeCell ref="G169:J169"/>
    <mergeCell ref="K169:Y169"/>
    <mergeCell ref="Z169:AA169"/>
    <mergeCell ref="AB169:AE169"/>
    <mergeCell ref="Z167:AA167"/>
    <mergeCell ref="AB167:AE167"/>
    <mergeCell ref="AF168:AJ168"/>
    <mergeCell ref="AK168:AQ168"/>
    <mergeCell ref="Z168:AA168"/>
    <mergeCell ref="AB168:AE168"/>
    <mergeCell ref="G166:J166"/>
    <mergeCell ref="K166:Y166"/>
    <mergeCell ref="G168:J168"/>
    <mergeCell ref="K168:Y168"/>
    <mergeCell ref="G167:J167"/>
    <mergeCell ref="K167:Y167"/>
    <mergeCell ref="AT165:BR165"/>
    <mergeCell ref="AB166:AE166"/>
    <mergeCell ref="AF166:AJ166"/>
    <mergeCell ref="AK166:AQ166"/>
    <mergeCell ref="AR166:AS166"/>
    <mergeCell ref="AK165:AQ165"/>
    <mergeCell ref="AR165:AS165"/>
    <mergeCell ref="AT166:BR166"/>
    <mergeCell ref="Z166:AA166"/>
    <mergeCell ref="G165:J165"/>
    <mergeCell ref="K165:AJ165"/>
    <mergeCell ref="K163:Y163"/>
    <mergeCell ref="Z163:AA163"/>
    <mergeCell ref="G163:J163"/>
    <mergeCell ref="AF164:AJ164"/>
    <mergeCell ref="AF163:AJ163"/>
    <mergeCell ref="G164:J164"/>
    <mergeCell ref="K164:Y164"/>
    <mergeCell ref="Z164:AA164"/>
    <mergeCell ref="AB164:AE164"/>
    <mergeCell ref="G162:J162"/>
    <mergeCell ref="K162:Y162"/>
    <mergeCell ref="Z162:AA162"/>
    <mergeCell ref="AB162:AE162"/>
    <mergeCell ref="AB161:AE161"/>
    <mergeCell ref="AT164:BR164"/>
    <mergeCell ref="AT163:BR163"/>
    <mergeCell ref="AT162:BR162"/>
    <mergeCell ref="AT161:BR161"/>
    <mergeCell ref="AB163:AE163"/>
    <mergeCell ref="AR161:AS161"/>
    <mergeCell ref="AF162:AJ162"/>
    <mergeCell ref="AK164:AQ164"/>
    <mergeCell ref="AR164:AS164"/>
    <mergeCell ref="AK163:AQ163"/>
    <mergeCell ref="AR163:AS163"/>
    <mergeCell ref="AK162:AQ162"/>
    <mergeCell ref="AR159:AS159"/>
    <mergeCell ref="AR162:AS162"/>
    <mergeCell ref="AK161:AQ161"/>
    <mergeCell ref="Z159:AA159"/>
    <mergeCell ref="AB159:AE159"/>
    <mergeCell ref="AF159:AJ159"/>
    <mergeCell ref="AK159:AQ159"/>
    <mergeCell ref="AT159:BR159"/>
    <mergeCell ref="AK160:AQ160"/>
    <mergeCell ref="AR160:AS160"/>
    <mergeCell ref="AT160:BR160"/>
    <mergeCell ref="AF161:AJ161"/>
    <mergeCell ref="AR158:AS158"/>
    <mergeCell ref="AT158:BR158"/>
    <mergeCell ref="AF157:AJ157"/>
    <mergeCell ref="AK157:AQ157"/>
    <mergeCell ref="AR157:AS157"/>
    <mergeCell ref="AT157:BR157"/>
    <mergeCell ref="AF158:AJ158"/>
    <mergeCell ref="AF160:AJ160"/>
    <mergeCell ref="AK158:AQ158"/>
    <mergeCell ref="Z157:AA157"/>
    <mergeCell ref="AB157:AE157"/>
    <mergeCell ref="G160:J160"/>
    <mergeCell ref="K160:Y160"/>
    <mergeCell ref="Z160:AA160"/>
    <mergeCell ref="AB160:AE160"/>
    <mergeCell ref="G158:J158"/>
    <mergeCell ref="K158:Y158"/>
    <mergeCell ref="Z158:AA158"/>
    <mergeCell ref="AB158:AE158"/>
    <mergeCell ref="G157:J157"/>
    <mergeCell ref="K157:Y157"/>
    <mergeCell ref="G159:J159"/>
    <mergeCell ref="K159:Y159"/>
    <mergeCell ref="G161:J161"/>
    <mergeCell ref="K161:Y161"/>
    <mergeCell ref="Z161:AA161"/>
    <mergeCell ref="AT156:BR156"/>
    <mergeCell ref="G155:J155"/>
    <mergeCell ref="K155:Y155"/>
    <mergeCell ref="Z155:AA155"/>
    <mergeCell ref="G156:J156"/>
    <mergeCell ref="K156:AJ156"/>
    <mergeCell ref="AK156:AQ156"/>
    <mergeCell ref="AR156:AS156"/>
    <mergeCell ref="AB155:AE155"/>
    <mergeCell ref="G154:J154"/>
    <mergeCell ref="K154:Y154"/>
    <mergeCell ref="AK155:AQ155"/>
    <mergeCell ref="AF154:AJ154"/>
    <mergeCell ref="AB154:AE154"/>
    <mergeCell ref="AR155:AS155"/>
    <mergeCell ref="AK154:AQ154"/>
    <mergeCell ref="AR154:AS154"/>
    <mergeCell ref="Z154:AA154"/>
    <mergeCell ref="AF155:AJ155"/>
    <mergeCell ref="G153:J153"/>
    <mergeCell ref="K153:Y153"/>
    <mergeCell ref="Z153:AA153"/>
    <mergeCell ref="AB153:AE153"/>
    <mergeCell ref="AF152:AJ152"/>
    <mergeCell ref="AK152:AQ152"/>
    <mergeCell ref="G152:J152"/>
    <mergeCell ref="K152:Y152"/>
    <mergeCell ref="AT154:BR154"/>
    <mergeCell ref="AF153:AJ153"/>
    <mergeCell ref="AK153:AQ153"/>
    <mergeCell ref="AR153:AS153"/>
    <mergeCell ref="AT153:BR153"/>
    <mergeCell ref="Z152:AA152"/>
    <mergeCell ref="AB152:AE152"/>
    <mergeCell ref="AR152:AS152"/>
    <mergeCell ref="AT152:BR152"/>
    <mergeCell ref="G151:J151"/>
    <mergeCell ref="K151:Y151"/>
    <mergeCell ref="Z151:AA151"/>
    <mergeCell ref="AB151:AE151"/>
    <mergeCell ref="AR150:AS150"/>
    <mergeCell ref="AT150:BR150"/>
    <mergeCell ref="AF151:AJ151"/>
    <mergeCell ref="AK151:AQ151"/>
    <mergeCell ref="AR151:AS151"/>
    <mergeCell ref="AT151:BR151"/>
    <mergeCell ref="AF150:AJ150"/>
    <mergeCell ref="AK150:AQ150"/>
    <mergeCell ref="G149:J149"/>
    <mergeCell ref="K149:Y149"/>
    <mergeCell ref="Z149:AA149"/>
    <mergeCell ref="AB149:AE149"/>
    <mergeCell ref="G150:J150"/>
    <mergeCell ref="K150:Y150"/>
    <mergeCell ref="Z150:AA150"/>
    <mergeCell ref="AB150:AE150"/>
    <mergeCell ref="AT149:BR149"/>
    <mergeCell ref="AT147:BR147"/>
    <mergeCell ref="AR148:AS148"/>
    <mergeCell ref="AT148:BR148"/>
    <mergeCell ref="AR147:AS147"/>
    <mergeCell ref="AK147:AQ147"/>
    <mergeCell ref="AR149:AS149"/>
    <mergeCell ref="Z148:AA148"/>
    <mergeCell ref="AB148:AE148"/>
    <mergeCell ref="AK149:AQ149"/>
    <mergeCell ref="AF149:AJ149"/>
    <mergeCell ref="AF148:AJ148"/>
    <mergeCell ref="AK148:AQ148"/>
    <mergeCell ref="G145:J145"/>
    <mergeCell ref="K148:Y148"/>
    <mergeCell ref="G146:J146"/>
    <mergeCell ref="K146:AJ146"/>
    <mergeCell ref="Z147:AA147"/>
    <mergeCell ref="AB147:AE147"/>
    <mergeCell ref="AF147:AJ147"/>
    <mergeCell ref="G147:J147"/>
    <mergeCell ref="K147:Y147"/>
    <mergeCell ref="G148:J148"/>
    <mergeCell ref="Z144:AA144"/>
    <mergeCell ref="AT145:BR145"/>
    <mergeCell ref="AT144:BR144"/>
    <mergeCell ref="G144:J144"/>
    <mergeCell ref="AB144:AE144"/>
    <mergeCell ref="AR144:AS144"/>
    <mergeCell ref="AF144:AJ144"/>
    <mergeCell ref="AK144:AQ144"/>
    <mergeCell ref="AB145:AE145"/>
    <mergeCell ref="K144:Y144"/>
    <mergeCell ref="AK146:AQ146"/>
    <mergeCell ref="AR146:AS146"/>
    <mergeCell ref="AR145:AS145"/>
    <mergeCell ref="AT142:BR142"/>
    <mergeCell ref="AR142:AS142"/>
    <mergeCell ref="AK143:AQ143"/>
    <mergeCell ref="K145:Y145"/>
    <mergeCell ref="AR143:AS143"/>
    <mergeCell ref="AF143:AJ143"/>
    <mergeCell ref="Z145:AA145"/>
    <mergeCell ref="G142:J142"/>
    <mergeCell ref="K142:Y142"/>
    <mergeCell ref="AF145:AJ145"/>
    <mergeCell ref="AK145:AQ145"/>
    <mergeCell ref="AB143:AE143"/>
    <mergeCell ref="Z143:AA143"/>
    <mergeCell ref="G141:J141"/>
    <mergeCell ref="K141:Y141"/>
    <mergeCell ref="G139:J139"/>
    <mergeCell ref="AR141:AS141"/>
    <mergeCell ref="Z142:AA142"/>
    <mergeCell ref="AB142:AE142"/>
    <mergeCell ref="AF142:AJ142"/>
    <mergeCell ref="AK142:AQ142"/>
    <mergeCell ref="Z140:AA140"/>
    <mergeCell ref="AB140:AE140"/>
    <mergeCell ref="G133:J133"/>
    <mergeCell ref="K134:Y134"/>
    <mergeCell ref="Z132:AA132"/>
    <mergeCell ref="AK132:AQ132"/>
    <mergeCell ref="AF133:AJ133"/>
    <mergeCell ref="AK133:AQ133"/>
    <mergeCell ref="AF132:AJ132"/>
    <mergeCell ref="AB134:AE134"/>
    <mergeCell ref="AF134:AJ134"/>
    <mergeCell ref="AK134:AQ134"/>
    <mergeCell ref="G126:J126"/>
    <mergeCell ref="AB132:AE132"/>
    <mergeCell ref="AB126:AE126"/>
    <mergeCell ref="AB127:AE127"/>
    <mergeCell ref="Z127:AA127"/>
    <mergeCell ref="G129:J129"/>
    <mergeCell ref="G128:J128"/>
    <mergeCell ref="AB128:AE128"/>
    <mergeCell ref="Z131:AA131"/>
    <mergeCell ref="G132:J132"/>
    <mergeCell ref="K126:Y126"/>
    <mergeCell ref="Z126:AA126"/>
    <mergeCell ref="Z134:AA134"/>
    <mergeCell ref="K133:Y133"/>
    <mergeCell ref="Z128:AA128"/>
    <mergeCell ref="K128:Y128"/>
    <mergeCell ref="Z133:AA133"/>
    <mergeCell ref="AF129:AJ129"/>
    <mergeCell ref="K129:Y129"/>
    <mergeCell ref="Z129:AA129"/>
    <mergeCell ref="AB129:AE129"/>
    <mergeCell ref="AB136:AE136"/>
    <mergeCell ref="AF135:AJ135"/>
    <mergeCell ref="AB133:AE133"/>
    <mergeCell ref="AB135:AE135"/>
    <mergeCell ref="G130:J130"/>
    <mergeCell ref="G135:J135"/>
    <mergeCell ref="K135:Y135"/>
    <mergeCell ref="K132:Y132"/>
    <mergeCell ref="G134:J134"/>
    <mergeCell ref="K130:AJ130"/>
    <mergeCell ref="Z135:AA135"/>
    <mergeCell ref="AB131:AE131"/>
    <mergeCell ref="G131:J131"/>
    <mergeCell ref="K131:Y131"/>
    <mergeCell ref="AG289:AI289"/>
    <mergeCell ref="Z293:AF293"/>
    <mergeCell ref="AJ284:AL284"/>
    <mergeCell ref="AF170:AJ170"/>
    <mergeCell ref="AK170:AQ170"/>
    <mergeCell ref="AF175:AJ175"/>
    <mergeCell ref="AK175:AQ175"/>
    <mergeCell ref="AF176:AJ176"/>
    <mergeCell ref="AB175:AE175"/>
    <mergeCell ref="AB176:AE176"/>
    <mergeCell ref="G293:H293"/>
    <mergeCell ref="I293:Y293"/>
    <mergeCell ref="G137:J137"/>
    <mergeCell ref="AB141:AE141"/>
    <mergeCell ref="AB139:AE139"/>
    <mergeCell ref="Z138:AA138"/>
    <mergeCell ref="AB138:AE138"/>
    <mergeCell ref="Z141:AA141"/>
    <mergeCell ref="G143:J143"/>
    <mergeCell ref="K143:Y143"/>
    <mergeCell ref="G284:I284"/>
    <mergeCell ref="G286:I288"/>
    <mergeCell ref="K136:Y136"/>
    <mergeCell ref="K262:AJ262"/>
    <mergeCell ref="K249:Y249"/>
    <mergeCell ref="G251:J251"/>
    <mergeCell ref="K251:Y251"/>
    <mergeCell ref="Z252:AA252"/>
    <mergeCell ref="AB252:AE252"/>
    <mergeCell ref="Z136:AA136"/>
    <mergeCell ref="Z139:AA139"/>
    <mergeCell ref="AR139:AS139"/>
    <mergeCell ref="AF140:AJ140"/>
    <mergeCell ref="G136:J136"/>
    <mergeCell ref="G138:J138"/>
    <mergeCell ref="K138:Y138"/>
    <mergeCell ref="G140:J140"/>
    <mergeCell ref="K140:Y140"/>
    <mergeCell ref="AF139:AJ139"/>
    <mergeCell ref="AK140:AQ140"/>
    <mergeCell ref="BC292:BD292"/>
    <mergeCell ref="BE292:BF292"/>
    <mergeCell ref="AR130:AS130"/>
    <mergeCell ref="AK131:AQ131"/>
    <mergeCell ref="BK287:BL287"/>
    <mergeCell ref="AT139:BR139"/>
    <mergeCell ref="AK138:AQ138"/>
    <mergeCell ref="AR138:AS138"/>
    <mergeCell ref="AK139:AQ139"/>
    <mergeCell ref="AT138:BR138"/>
    <mergeCell ref="AK130:AQ130"/>
    <mergeCell ref="AT135:BR135"/>
    <mergeCell ref="AT134:BR134"/>
    <mergeCell ref="AT141:BR141"/>
    <mergeCell ref="AT143:BR143"/>
    <mergeCell ref="AT140:BR140"/>
    <mergeCell ref="AR136:AS136"/>
    <mergeCell ref="AK135:AQ135"/>
    <mergeCell ref="AT136:BR136"/>
    <mergeCell ref="AR135:AS135"/>
    <mergeCell ref="AG288:AI288"/>
    <mergeCell ref="AJ288:AL288"/>
    <mergeCell ref="AF126:AJ126"/>
    <mergeCell ref="AM291:AN291"/>
    <mergeCell ref="AQ293:AR293"/>
    <mergeCell ref="AJ293:AL293"/>
    <mergeCell ref="AM293:AN293"/>
    <mergeCell ref="AF131:AJ131"/>
    <mergeCell ref="AR137:AS137"/>
    <mergeCell ref="AF136:AJ136"/>
    <mergeCell ref="AT122:BR122"/>
    <mergeCell ref="AK120:AQ120"/>
    <mergeCell ref="AT119:BR119"/>
    <mergeCell ref="AT120:BR120"/>
    <mergeCell ref="AS293:AT293"/>
    <mergeCell ref="AU293:AV293"/>
    <mergeCell ref="AK136:AQ136"/>
    <mergeCell ref="AW292:AX292"/>
    <mergeCell ref="AO292:AP292"/>
    <mergeCell ref="AT155:BR155"/>
    <mergeCell ref="AF117:AJ117"/>
    <mergeCell ref="AR118:AS118"/>
    <mergeCell ref="AT121:BR121"/>
    <mergeCell ref="AT123:BR123"/>
    <mergeCell ref="AR116:AS116"/>
    <mergeCell ref="AK123:AQ123"/>
    <mergeCell ref="AR119:AS119"/>
    <mergeCell ref="AK117:AQ117"/>
    <mergeCell ref="AT117:BR117"/>
    <mergeCell ref="AK118:AQ118"/>
    <mergeCell ref="BM62:BQ62"/>
    <mergeCell ref="BM87:BR87"/>
    <mergeCell ref="BM88:BR88"/>
    <mergeCell ref="BK89:BL89"/>
    <mergeCell ref="AR122:AS122"/>
    <mergeCell ref="AF122:AJ122"/>
    <mergeCell ref="AK116:AQ116"/>
    <mergeCell ref="AR121:AS121"/>
    <mergeCell ref="AR120:AS120"/>
    <mergeCell ref="AK119:AQ119"/>
    <mergeCell ref="AT126:BR126"/>
    <mergeCell ref="AT128:BR128"/>
    <mergeCell ref="AK128:AQ128"/>
    <mergeCell ref="AT127:BR127"/>
    <mergeCell ref="AR127:AS127"/>
    <mergeCell ref="AR123:AS123"/>
    <mergeCell ref="AK126:AQ126"/>
    <mergeCell ref="AT125:BR125"/>
    <mergeCell ref="AR125:AS125"/>
    <mergeCell ref="AR126:AS126"/>
    <mergeCell ref="G62:H62"/>
    <mergeCell ref="I62:AA62"/>
    <mergeCell ref="G71:H71"/>
    <mergeCell ref="AA90:AH90"/>
    <mergeCell ref="AA91:AH91"/>
    <mergeCell ref="BA62:BD62"/>
    <mergeCell ref="AN62:AT62"/>
    <mergeCell ref="AE62:AL62"/>
    <mergeCell ref="AU62:AZ62"/>
    <mergeCell ref="AB62:AD62"/>
    <mergeCell ref="D125:D127"/>
    <mergeCell ref="G121:J121"/>
    <mergeCell ref="AF125:AJ125"/>
    <mergeCell ref="AF121:AJ121"/>
    <mergeCell ref="K127:Y127"/>
    <mergeCell ref="AF127:AJ127"/>
    <mergeCell ref="G127:J127"/>
    <mergeCell ref="G125:J125"/>
    <mergeCell ref="K125:Y125"/>
    <mergeCell ref="Z125:AA125"/>
    <mergeCell ref="V88:Z88"/>
    <mergeCell ref="BA53:BC53"/>
    <mergeCell ref="BD53:BF53"/>
    <mergeCell ref="K119:Y119"/>
    <mergeCell ref="J100:Q100"/>
    <mergeCell ref="G99:BR99"/>
    <mergeCell ref="G116:J116"/>
    <mergeCell ref="K116:AJ116"/>
    <mergeCell ref="AT114:BR115"/>
    <mergeCell ref="AR115:AS115"/>
    <mergeCell ref="BM59:BR59"/>
    <mergeCell ref="AL52:BF52"/>
    <mergeCell ref="BE92:BJ92"/>
    <mergeCell ref="J76:BL76"/>
    <mergeCell ref="Q53:S53"/>
    <mergeCell ref="BK90:BL90"/>
    <mergeCell ref="AY85:BD86"/>
    <mergeCell ref="BE85:BR85"/>
    <mergeCell ref="BE90:BJ90"/>
    <mergeCell ref="BM89:BR89"/>
    <mergeCell ref="C87:C93"/>
    <mergeCell ref="D87:D93"/>
    <mergeCell ref="AA93:AH93"/>
    <mergeCell ref="AI90:AX90"/>
    <mergeCell ref="G91:I91"/>
    <mergeCell ref="V93:Z93"/>
    <mergeCell ref="AI87:AX87"/>
    <mergeCell ref="AI92:AX92"/>
    <mergeCell ref="AI88:AX88"/>
    <mergeCell ref="AI91:AX91"/>
    <mergeCell ref="AA88:AH88"/>
    <mergeCell ref="AA89:AH89"/>
    <mergeCell ref="AY90:BD90"/>
    <mergeCell ref="BM90:BR90"/>
    <mergeCell ref="AY88:BD88"/>
    <mergeCell ref="BK88:BL88"/>
    <mergeCell ref="BE88:BJ88"/>
    <mergeCell ref="AY89:BD89"/>
    <mergeCell ref="BE89:BJ89"/>
    <mergeCell ref="AI89:AX89"/>
    <mergeCell ref="BM92:BR92"/>
    <mergeCell ref="BK91:BL91"/>
    <mergeCell ref="AY92:BD92"/>
    <mergeCell ref="BK93:BL93"/>
    <mergeCell ref="BK92:BL92"/>
    <mergeCell ref="BM91:BR91"/>
    <mergeCell ref="AY93:BD93"/>
    <mergeCell ref="AY91:BD91"/>
    <mergeCell ref="G101:I101"/>
    <mergeCell ref="BE93:BJ93"/>
    <mergeCell ref="V91:Z91"/>
    <mergeCell ref="J94:U94"/>
    <mergeCell ref="V92:Z92"/>
    <mergeCell ref="V94:AX94"/>
    <mergeCell ref="AA92:AH92"/>
    <mergeCell ref="AF100:AL100"/>
    <mergeCell ref="AQ101:AX101"/>
    <mergeCell ref="U100:AB100"/>
    <mergeCell ref="G114:J115"/>
    <mergeCell ref="G112:BR112"/>
    <mergeCell ref="AR114:AS114"/>
    <mergeCell ref="Z114:AA115"/>
    <mergeCell ref="AB114:AE115"/>
    <mergeCell ref="AF114:AJ114"/>
    <mergeCell ref="G113:BR113"/>
    <mergeCell ref="K114:Y115"/>
    <mergeCell ref="AK114:AQ114"/>
    <mergeCell ref="AK115:AQ115"/>
    <mergeCell ref="AC106:AF108"/>
    <mergeCell ref="AF115:AJ115"/>
    <mergeCell ref="AC101:AE101"/>
    <mergeCell ref="AC100:AE100"/>
    <mergeCell ref="AB256:AE256"/>
    <mergeCell ref="AT116:BR116"/>
    <mergeCell ref="AT118:BR118"/>
    <mergeCell ref="AG106:AK108"/>
    <mergeCell ref="X106:AB108"/>
    <mergeCell ref="AK129:AQ129"/>
    <mergeCell ref="AB125:AE125"/>
    <mergeCell ref="AB248:AE248"/>
    <mergeCell ref="Z251:AA251"/>
    <mergeCell ref="AK137:AQ137"/>
    <mergeCell ref="AF141:AJ141"/>
    <mergeCell ref="AK141:AQ141"/>
    <mergeCell ref="K137:AJ137"/>
    <mergeCell ref="K139:Y139"/>
    <mergeCell ref="AF138:AJ138"/>
    <mergeCell ref="Z249:AA249"/>
    <mergeCell ref="K248:Y248"/>
    <mergeCell ref="G117:J117"/>
    <mergeCell ref="K117:Y117"/>
    <mergeCell ref="Z117:AA117"/>
    <mergeCell ref="AB117:AE117"/>
    <mergeCell ref="AR117:AS117"/>
    <mergeCell ref="AR128:AS128"/>
    <mergeCell ref="AF120:AJ120"/>
    <mergeCell ref="AK127:AQ127"/>
    <mergeCell ref="AK122:AQ122"/>
    <mergeCell ref="AK125:AQ125"/>
    <mergeCell ref="G29:I29"/>
    <mergeCell ref="K29:BR29"/>
    <mergeCell ref="AV48:AX48"/>
    <mergeCell ref="BN49:BO49"/>
    <mergeCell ref="BH49:BM49"/>
    <mergeCell ref="BP49:BR49"/>
    <mergeCell ref="AZ49:BE49"/>
    <mergeCell ref="AR49:AW49"/>
    <mergeCell ref="AX49:AY49"/>
    <mergeCell ref="G26:I26"/>
    <mergeCell ref="G20:BR20"/>
    <mergeCell ref="K26:BR26"/>
    <mergeCell ref="G28:I28"/>
    <mergeCell ref="K28:BR28"/>
    <mergeCell ref="K27:BR27"/>
    <mergeCell ref="G10:I10"/>
    <mergeCell ref="K10:M10"/>
    <mergeCell ref="O10:BR11"/>
    <mergeCell ref="G27:I27"/>
    <mergeCell ref="G22:BR22"/>
    <mergeCell ref="K24:BR24"/>
    <mergeCell ref="G13:I13"/>
    <mergeCell ref="K13:M13"/>
    <mergeCell ref="G24:I24"/>
    <mergeCell ref="O13:BR14"/>
    <mergeCell ref="V3:BC3"/>
    <mergeCell ref="V4:BC4"/>
    <mergeCell ref="V5:BC5"/>
    <mergeCell ref="AG41:AH41"/>
    <mergeCell ref="AI41:AM41"/>
    <mergeCell ref="O16:BR18"/>
    <mergeCell ref="BM33:BR33"/>
    <mergeCell ref="BM34:BR34"/>
    <mergeCell ref="K30:BR30"/>
    <mergeCell ref="AM37:BN37"/>
    <mergeCell ref="AY48:BE48"/>
    <mergeCell ref="BF48:BR48"/>
    <mergeCell ref="AN48:AP48"/>
    <mergeCell ref="AQ48:AU48"/>
    <mergeCell ref="AG48:AI48"/>
    <mergeCell ref="AP49:AQ49"/>
    <mergeCell ref="AG49:AH49"/>
    <mergeCell ref="BF49:BG49"/>
    <mergeCell ref="AI49:AO49"/>
    <mergeCell ref="AJ48:AM48"/>
    <mergeCell ref="I41:Z41"/>
    <mergeCell ref="AA41:AB41"/>
    <mergeCell ref="G42:Z42"/>
    <mergeCell ref="AA42:AF42"/>
    <mergeCell ref="G41:H41"/>
    <mergeCell ref="AG42:AH42"/>
    <mergeCell ref="AI42:AM42"/>
    <mergeCell ref="AI47:BR47"/>
    <mergeCell ref="BA45:BB45"/>
    <mergeCell ref="AP45:AQ45"/>
    <mergeCell ref="AR45:AZ45"/>
    <mergeCell ref="BD42:BE42"/>
    <mergeCell ref="AX42:BC42"/>
    <mergeCell ref="BN42:BR42"/>
    <mergeCell ref="AM36:BN36"/>
    <mergeCell ref="AC41:AF41"/>
    <mergeCell ref="AX41:AY41"/>
    <mergeCell ref="BF41:BG41"/>
    <mergeCell ref="BH41:BK41"/>
    <mergeCell ref="BL41:BM41"/>
    <mergeCell ref="AZ41:BC41"/>
    <mergeCell ref="BN41:BR41"/>
    <mergeCell ref="BD41:BE41"/>
    <mergeCell ref="AN41:AO41"/>
    <mergeCell ref="AY288:AZ288"/>
    <mergeCell ref="AW287:AX287"/>
    <mergeCell ref="AU288:AV288"/>
    <mergeCell ref="AU287:AV287"/>
    <mergeCell ref="AY287:AZ287"/>
    <mergeCell ref="BA287:BB287"/>
    <mergeCell ref="AR140:AS140"/>
    <mergeCell ref="BG289:BH289"/>
    <mergeCell ref="AQ290:AR290"/>
    <mergeCell ref="AS287:AT287"/>
    <mergeCell ref="AM288:AN288"/>
    <mergeCell ref="AO288:AP288"/>
    <mergeCell ref="AQ288:AR288"/>
    <mergeCell ref="AM287:AN287"/>
    <mergeCell ref="AW288:AX288"/>
    <mergeCell ref="BA288:BB288"/>
    <mergeCell ref="BE288:BF288"/>
    <mergeCell ref="AO287:AP287"/>
    <mergeCell ref="AQ287:AR287"/>
    <mergeCell ref="AR256:AS256"/>
    <mergeCell ref="AK259:AQ259"/>
    <mergeCell ref="AW289:AX289"/>
    <mergeCell ref="AY289:AZ289"/>
    <mergeCell ref="BA289:BB289"/>
    <mergeCell ref="AS288:AT288"/>
    <mergeCell ref="AM284:AT284"/>
    <mergeCell ref="AF284:AI284"/>
    <mergeCell ref="AR262:AS262"/>
    <mergeCell ref="AK260:AQ260"/>
    <mergeCell ref="AK256:AQ256"/>
    <mergeCell ref="AR268:AS268"/>
    <mergeCell ref="AK258:AQ258"/>
    <mergeCell ref="AK257:AQ257"/>
    <mergeCell ref="AK263:AQ263"/>
    <mergeCell ref="AR263:AS263"/>
    <mergeCell ref="AF269:AJ269"/>
    <mergeCell ref="AO291:AP291"/>
    <mergeCell ref="AO289:AP289"/>
    <mergeCell ref="AQ289:AR289"/>
    <mergeCell ref="AB119:AE119"/>
    <mergeCell ref="AB120:AE120"/>
    <mergeCell ref="AK121:AQ121"/>
    <mergeCell ref="AF128:AJ128"/>
    <mergeCell ref="AF124:AJ124"/>
    <mergeCell ref="AK124:AQ124"/>
    <mergeCell ref="AF123:AJ123"/>
    <mergeCell ref="G123:J123"/>
    <mergeCell ref="G124:J124"/>
    <mergeCell ref="K123:Y123"/>
    <mergeCell ref="Z123:AA123"/>
    <mergeCell ref="K124:Y124"/>
    <mergeCell ref="AB124:AE124"/>
    <mergeCell ref="Z124:AA124"/>
    <mergeCell ref="AB123:AE123"/>
    <mergeCell ref="Z121:AA121"/>
    <mergeCell ref="AB121:AE121"/>
    <mergeCell ref="K122:Y122"/>
    <mergeCell ref="Z122:AA122"/>
    <mergeCell ref="AB122:AE122"/>
    <mergeCell ref="G122:J122"/>
    <mergeCell ref="K121:Y121"/>
    <mergeCell ref="AM292:AN292"/>
    <mergeCell ref="Z288:AF288"/>
    <mergeCell ref="Z289:AF289"/>
    <mergeCell ref="AG290:AI290"/>
    <mergeCell ref="AG291:AI291"/>
    <mergeCell ref="AM290:AN290"/>
    <mergeCell ref="AJ291:AL291"/>
    <mergeCell ref="Z290:AF290"/>
    <mergeCell ref="AJ289:AL289"/>
    <mergeCell ref="AG292:AI292"/>
    <mergeCell ref="C72:C80"/>
    <mergeCell ref="D72:D80"/>
    <mergeCell ref="G72:I72"/>
    <mergeCell ref="J72:BL72"/>
    <mergeCell ref="G73:I73"/>
    <mergeCell ref="J73:BL73"/>
    <mergeCell ref="G74:I74"/>
    <mergeCell ref="G77:I77"/>
    <mergeCell ref="J77:BL77"/>
    <mergeCell ref="J79:BL79"/>
    <mergeCell ref="AR124:AS124"/>
    <mergeCell ref="AT131:BR131"/>
    <mergeCell ref="AR132:AS132"/>
    <mergeCell ref="AR134:AS134"/>
    <mergeCell ref="AT129:BR129"/>
    <mergeCell ref="AT124:BR124"/>
    <mergeCell ref="AR131:AS131"/>
    <mergeCell ref="AT132:BR132"/>
    <mergeCell ref="AR133:AS133"/>
    <mergeCell ref="AR129:AS129"/>
    <mergeCell ref="BQ289:BR289"/>
    <mergeCell ref="AT130:BR130"/>
    <mergeCell ref="AT133:BR133"/>
    <mergeCell ref="AT137:BR137"/>
    <mergeCell ref="AT146:BR146"/>
    <mergeCell ref="BM289:BN289"/>
    <mergeCell ref="BQ288:BR288"/>
    <mergeCell ref="BD284:BO284"/>
    <mergeCell ref="BP284:BR284"/>
    <mergeCell ref="AU279:BR279"/>
    <mergeCell ref="AM289:AN289"/>
    <mergeCell ref="AJ290:AL290"/>
    <mergeCell ref="AW290:AX290"/>
    <mergeCell ref="AU290:AV290"/>
    <mergeCell ref="AO290:AP290"/>
    <mergeCell ref="AU289:AV289"/>
    <mergeCell ref="AS290:AT290"/>
    <mergeCell ref="AS289:AT289"/>
    <mergeCell ref="AJ292:AL292"/>
    <mergeCell ref="G291:H291"/>
    <mergeCell ref="I291:Y291"/>
    <mergeCell ref="Z291:AF291"/>
    <mergeCell ref="G292:H292"/>
    <mergeCell ref="I292:Y292"/>
    <mergeCell ref="Z292:AF292"/>
    <mergeCell ref="C289:C308"/>
    <mergeCell ref="D289:D308"/>
    <mergeCell ref="G289:H289"/>
    <mergeCell ref="I289:Y289"/>
    <mergeCell ref="G290:H290"/>
    <mergeCell ref="I290:Y290"/>
    <mergeCell ref="G294:H294"/>
    <mergeCell ref="I294:Y294"/>
    <mergeCell ref="G295:H295"/>
    <mergeCell ref="I295:Y295"/>
    <mergeCell ref="AJ286:AL287"/>
    <mergeCell ref="J286:Y288"/>
    <mergeCell ref="AC284:AE284"/>
    <mergeCell ref="J284:AB284"/>
    <mergeCell ref="Z286:AI287"/>
    <mergeCell ref="AB251:AE251"/>
    <mergeCell ref="Z256:AA256"/>
    <mergeCell ref="Z253:AA253"/>
    <mergeCell ref="AB253:AE253"/>
    <mergeCell ref="AF252:AJ252"/>
    <mergeCell ref="BN258:BR258"/>
    <mergeCell ref="AU286:AX286"/>
    <mergeCell ref="AQ286:AT286"/>
    <mergeCell ref="AY286:BB286"/>
    <mergeCell ref="BA284:BC284"/>
    <mergeCell ref="AT259:BR259"/>
    <mergeCell ref="AT258:AX258"/>
    <mergeCell ref="AK262:AQ262"/>
    <mergeCell ref="AM286:AP286"/>
    <mergeCell ref="AT262:BR262"/>
    <mergeCell ref="BD258:BH258"/>
    <mergeCell ref="BI258:BM258"/>
    <mergeCell ref="AF249:AJ249"/>
    <mergeCell ref="AY257:BC257"/>
    <mergeCell ref="AT251:BR251"/>
    <mergeCell ref="AR249:AS249"/>
    <mergeCell ref="AT249:BR249"/>
    <mergeCell ref="AR250:AS250"/>
    <mergeCell ref="AT250:BR250"/>
    <mergeCell ref="AR251:AS251"/>
    <mergeCell ref="D246:D248"/>
    <mergeCell ref="AK252:AQ252"/>
    <mergeCell ref="AF253:AJ253"/>
    <mergeCell ref="AK253:AQ253"/>
    <mergeCell ref="AK251:AQ251"/>
    <mergeCell ref="C235:C237"/>
    <mergeCell ref="G252:J252"/>
    <mergeCell ref="K252:Y252"/>
    <mergeCell ref="G248:J248"/>
    <mergeCell ref="G239:J239"/>
    <mergeCell ref="C249:C251"/>
    <mergeCell ref="D249:D251"/>
    <mergeCell ref="G249:J249"/>
    <mergeCell ref="AT170:BR170"/>
    <mergeCell ref="AF248:AJ248"/>
    <mergeCell ref="AB249:AE249"/>
    <mergeCell ref="AF251:AJ251"/>
    <mergeCell ref="G207:J207"/>
    <mergeCell ref="C246:C248"/>
    <mergeCell ref="C218:C225"/>
    <mergeCell ref="K256:Y256"/>
    <mergeCell ref="G253:J253"/>
    <mergeCell ref="Z247:AA247"/>
    <mergeCell ref="K253:Y253"/>
    <mergeCell ref="Z248:AA248"/>
    <mergeCell ref="G257:J257"/>
    <mergeCell ref="K257:Y257"/>
    <mergeCell ref="Z257:AA257"/>
    <mergeCell ref="K247:Y247"/>
    <mergeCell ref="G255:J255"/>
    <mergeCell ref="AT169:BR169"/>
    <mergeCell ref="AR167:AS167"/>
    <mergeCell ref="AF167:AJ167"/>
    <mergeCell ref="AK167:AQ167"/>
    <mergeCell ref="AR169:AS169"/>
    <mergeCell ref="AK169:AQ169"/>
    <mergeCell ref="AF169:AJ169"/>
    <mergeCell ref="AT167:BR167"/>
    <mergeCell ref="AR168:AS168"/>
    <mergeCell ref="AT168:BR168"/>
    <mergeCell ref="D218:D225"/>
    <mergeCell ref="G218:J218"/>
    <mergeCell ref="G221:J221"/>
    <mergeCell ref="G212:J212"/>
    <mergeCell ref="G222:J222"/>
    <mergeCell ref="G223:J223"/>
    <mergeCell ref="G224:J224"/>
    <mergeCell ref="D133:D134"/>
    <mergeCell ref="C147:C150"/>
    <mergeCell ref="C119:C124"/>
    <mergeCell ref="D119:D124"/>
    <mergeCell ref="C125:C127"/>
    <mergeCell ref="D147:D150"/>
    <mergeCell ref="C131:C132"/>
    <mergeCell ref="D131:D132"/>
    <mergeCell ref="C138:C142"/>
    <mergeCell ref="D138:D142"/>
    <mergeCell ref="B119:B127"/>
    <mergeCell ref="B131:B134"/>
    <mergeCell ref="B138:B142"/>
    <mergeCell ref="B147:B150"/>
    <mergeCell ref="B198:B204"/>
    <mergeCell ref="C198:C204"/>
    <mergeCell ref="C133:C134"/>
    <mergeCell ref="C157:C161"/>
    <mergeCell ref="C166:C168"/>
    <mergeCell ref="D198:D204"/>
    <mergeCell ref="B157:B161"/>
    <mergeCell ref="B191:B193"/>
    <mergeCell ref="B166:B168"/>
    <mergeCell ref="B173:B176"/>
    <mergeCell ref="B180:B187"/>
    <mergeCell ref="C180:C187"/>
    <mergeCell ref="D180:D187"/>
    <mergeCell ref="D157:D161"/>
    <mergeCell ref="D166:D168"/>
    <mergeCell ref="B229:B231"/>
    <mergeCell ref="B235:B241"/>
    <mergeCell ref="G247:J247"/>
    <mergeCell ref="B208:B214"/>
    <mergeCell ref="B218:B225"/>
    <mergeCell ref="C208:C214"/>
    <mergeCell ref="D208:D214"/>
    <mergeCell ref="G208:J208"/>
    <mergeCell ref="B246:B251"/>
    <mergeCell ref="D235:D237"/>
    <mergeCell ref="AB247:AE247"/>
    <mergeCell ref="G225:J225"/>
    <mergeCell ref="K225:Y225"/>
    <mergeCell ref="Z225:AA225"/>
    <mergeCell ref="Z224:AA224"/>
    <mergeCell ref="G228:J228"/>
    <mergeCell ref="K228:AJ228"/>
    <mergeCell ref="AF247:AJ247"/>
    <mergeCell ref="AF227:AJ227"/>
    <mergeCell ref="AF225:AJ225"/>
    <mergeCell ref="B263:B268"/>
    <mergeCell ref="AU280:BR280"/>
    <mergeCell ref="K260:Y260"/>
    <mergeCell ref="Z260:AA260"/>
    <mergeCell ref="AB260:AE260"/>
    <mergeCell ref="AT260:BR260"/>
    <mergeCell ref="AF260:AJ260"/>
    <mergeCell ref="AR260:AS260"/>
    <mergeCell ref="G262:J262"/>
    <mergeCell ref="K261:Y261"/>
    <mergeCell ref="BO286:BR286"/>
    <mergeCell ref="BO287:BP287"/>
    <mergeCell ref="BM287:BN287"/>
    <mergeCell ref="BQ287:BR287"/>
    <mergeCell ref="BG286:BJ286"/>
    <mergeCell ref="BC286:BF286"/>
    <mergeCell ref="BC287:BD287"/>
    <mergeCell ref="BG287:BH287"/>
    <mergeCell ref="BK286:BN286"/>
    <mergeCell ref="BI287:BJ287"/>
    <mergeCell ref="BO288:BP288"/>
    <mergeCell ref="BO289:BP289"/>
    <mergeCell ref="BK289:BL289"/>
    <mergeCell ref="BK288:BL288"/>
    <mergeCell ref="BG294:BH294"/>
    <mergeCell ref="BK293:BL293"/>
    <mergeCell ref="BI288:BJ288"/>
    <mergeCell ref="BI290:BJ290"/>
    <mergeCell ref="BG288:BH288"/>
    <mergeCell ref="BI292:BJ292"/>
    <mergeCell ref="BG291:BH291"/>
    <mergeCell ref="BG290:BH290"/>
    <mergeCell ref="BQ293:BR293"/>
    <mergeCell ref="BM293:BN293"/>
    <mergeCell ref="BO293:BP293"/>
    <mergeCell ref="BI294:BJ294"/>
    <mergeCell ref="BQ294:BR294"/>
    <mergeCell ref="BO294:BP294"/>
    <mergeCell ref="BK292:BL292"/>
    <mergeCell ref="BO292:BP292"/>
    <mergeCell ref="AO293:AP293"/>
    <mergeCell ref="Z295:AF295"/>
    <mergeCell ref="AG295:AI295"/>
    <mergeCell ref="AJ295:AL295"/>
    <mergeCell ref="AM295:AN295"/>
    <mergeCell ref="AO294:AP294"/>
    <mergeCell ref="AG293:AI293"/>
    <mergeCell ref="Z294:AF294"/>
    <mergeCell ref="AG294:AI294"/>
    <mergeCell ref="AJ294:AL294"/>
    <mergeCell ref="AW293:AX293"/>
    <mergeCell ref="AY293:AZ293"/>
    <mergeCell ref="BG293:BH293"/>
    <mergeCell ref="BI293:BJ293"/>
    <mergeCell ref="BA293:BB293"/>
    <mergeCell ref="BC293:BD293"/>
    <mergeCell ref="BE293:BF293"/>
    <mergeCell ref="AM294:AN294"/>
    <mergeCell ref="BA295:BB295"/>
    <mergeCell ref="BM295:BN295"/>
    <mergeCell ref="AW294:AX294"/>
    <mergeCell ref="AY294:AZ294"/>
    <mergeCell ref="BM294:BN294"/>
    <mergeCell ref="AS294:AT294"/>
    <mergeCell ref="AU294:AV294"/>
    <mergeCell ref="AQ294:AR294"/>
    <mergeCell ref="BK294:BL294"/>
    <mergeCell ref="BC294:BD294"/>
    <mergeCell ref="BE294:BF294"/>
    <mergeCell ref="AW295:AX295"/>
    <mergeCell ref="AU295:AV295"/>
    <mergeCell ref="AY295:AZ295"/>
    <mergeCell ref="AW296:AX296"/>
    <mergeCell ref="AY296:AZ296"/>
    <mergeCell ref="AS295:AT295"/>
    <mergeCell ref="AO296:AP296"/>
    <mergeCell ref="AQ296:AR296"/>
    <mergeCell ref="AS296:AT296"/>
    <mergeCell ref="AU296:AV296"/>
    <mergeCell ref="BA294:BB294"/>
    <mergeCell ref="AG296:AI296"/>
    <mergeCell ref="BO295:BP295"/>
    <mergeCell ref="BQ295:BR295"/>
    <mergeCell ref="BC295:BD295"/>
    <mergeCell ref="BE295:BF295"/>
    <mergeCell ref="BG295:BH295"/>
    <mergeCell ref="BI295:BJ295"/>
    <mergeCell ref="AM296:AN296"/>
    <mergeCell ref="AO295:AP295"/>
    <mergeCell ref="AQ295:AR295"/>
    <mergeCell ref="BK295:BL295"/>
    <mergeCell ref="AJ297:AL297"/>
    <mergeCell ref="AM297:AN297"/>
    <mergeCell ref="BM296:BN296"/>
    <mergeCell ref="BA296:BB296"/>
    <mergeCell ref="BC296:BD296"/>
    <mergeCell ref="BE296:BF296"/>
    <mergeCell ref="BG296:BH296"/>
    <mergeCell ref="BI296:BJ296"/>
    <mergeCell ref="BK296:BL296"/>
    <mergeCell ref="AJ296:AL296"/>
    <mergeCell ref="G297:H297"/>
    <mergeCell ref="I297:Y297"/>
    <mergeCell ref="Z297:AF297"/>
    <mergeCell ref="AG297:AI297"/>
    <mergeCell ref="BQ296:BR296"/>
    <mergeCell ref="BO296:BP296"/>
    <mergeCell ref="G296:H296"/>
    <mergeCell ref="I296:Y296"/>
    <mergeCell ref="Z296:AF296"/>
    <mergeCell ref="BA297:BB297"/>
    <mergeCell ref="AO297:AP297"/>
    <mergeCell ref="AQ297:AR297"/>
    <mergeCell ref="AS297:AT297"/>
    <mergeCell ref="AU297:AV297"/>
    <mergeCell ref="AW297:AX297"/>
    <mergeCell ref="AY297:AZ297"/>
    <mergeCell ref="G298:H298"/>
    <mergeCell ref="I298:Y298"/>
    <mergeCell ref="Z298:AF298"/>
    <mergeCell ref="AG298:AI298"/>
    <mergeCell ref="AS298:AT298"/>
    <mergeCell ref="AU298:AV298"/>
    <mergeCell ref="AJ298:AL298"/>
    <mergeCell ref="AM298:AN298"/>
    <mergeCell ref="AO298:AP298"/>
    <mergeCell ref="AW298:AX298"/>
    <mergeCell ref="AY298:AZ298"/>
    <mergeCell ref="BM297:BN297"/>
    <mergeCell ref="BO297:BP297"/>
    <mergeCell ref="BQ297:BR297"/>
    <mergeCell ref="BC297:BD297"/>
    <mergeCell ref="BE297:BF297"/>
    <mergeCell ref="BG297:BH297"/>
    <mergeCell ref="BI297:BJ297"/>
    <mergeCell ref="BK297:BL297"/>
    <mergeCell ref="BG299:BH299"/>
    <mergeCell ref="AQ298:AR298"/>
    <mergeCell ref="BM298:BN298"/>
    <mergeCell ref="BA298:BB298"/>
    <mergeCell ref="BC298:BD298"/>
    <mergeCell ref="BE298:BF298"/>
    <mergeCell ref="BG298:BH298"/>
    <mergeCell ref="BI298:BJ298"/>
    <mergeCell ref="BK298:BL298"/>
    <mergeCell ref="BI299:BJ299"/>
    <mergeCell ref="AJ299:AL299"/>
    <mergeCell ref="AM299:AN299"/>
    <mergeCell ref="BC299:BD299"/>
    <mergeCell ref="BE299:BF299"/>
    <mergeCell ref="AY299:AZ299"/>
    <mergeCell ref="G299:H299"/>
    <mergeCell ref="I299:Y299"/>
    <mergeCell ref="Z299:AF299"/>
    <mergeCell ref="AG299:AI299"/>
    <mergeCell ref="BQ298:BR298"/>
    <mergeCell ref="BO298:BP298"/>
    <mergeCell ref="BM299:BN299"/>
    <mergeCell ref="BO299:BP299"/>
    <mergeCell ref="BQ299:BR299"/>
    <mergeCell ref="BK299:BL299"/>
    <mergeCell ref="AM300:AN300"/>
    <mergeCell ref="AO300:AP300"/>
    <mergeCell ref="BA299:BB299"/>
    <mergeCell ref="AO299:AP299"/>
    <mergeCell ref="AQ299:AR299"/>
    <mergeCell ref="AS299:AT299"/>
    <mergeCell ref="AU299:AV299"/>
    <mergeCell ref="AW299:AX299"/>
    <mergeCell ref="AY300:AZ300"/>
    <mergeCell ref="AQ300:AR300"/>
    <mergeCell ref="BM300:BN300"/>
    <mergeCell ref="BA300:BB300"/>
    <mergeCell ref="BC300:BD300"/>
    <mergeCell ref="BE300:BF300"/>
    <mergeCell ref="BG300:BH300"/>
    <mergeCell ref="BI300:BJ300"/>
    <mergeCell ref="AG301:AI301"/>
    <mergeCell ref="AJ301:AL301"/>
    <mergeCell ref="G300:H300"/>
    <mergeCell ref="I300:Y300"/>
    <mergeCell ref="Z300:AF300"/>
    <mergeCell ref="AG300:AI300"/>
    <mergeCell ref="AJ300:AL300"/>
    <mergeCell ref="AS300:AT300"/>
    <mergeCell ref="AU300:AV300"/>
    <mergeCell ref="AW300:AX300"/>
    <mergeCell ref="AM301:AN301"/>
    <mergeCell ref="BQ300:BR300"/>
    <mergeCell ref="BO300:BP300"/>
    <mergeCell ref="BM301:BN301"/>
    <mergeCell ref="BO301:BP301"/>
    <mergeCell ref="BQ301:BR301"/>
    <mergeCell ref="BC301:BD301"/>
    <mergeCell ref="BE301:BF301"/>
    <mergeCell ref="BG301:BH301"/>
    <mergeCell ref="BK300:BL300"/>
    <mergeCell ref="AJ302:AL302"/>
    <mergeCell ref="AM302:AN302"/>
    <mergeCell ref="AO302:AP302"/>
    <mergeCell ref="BA301:BB301"/>
    <mergeCell ref="AO301:AP301"/>
    <mergeCell ref="AQ301:AR301"/>
    <mergeCell ref="AS301:AT301"/>
    <mergeCell ref="AU301:AV301"/>
    <mergeCell ref="AW301:AX301"/>
    <mergeCell ref="AY301:AZ301"/>
    <mergeCell ref="G302:H302"/>
    <mergeCell ref="I302:Y302"/>
    <mergeCell ref="Z302:AF302"/>
    <mergeCell ref="AG302:AI302"/>
    <mergeCell ref="G301:H301"/>
    <mergeCell ref="I301:Y301"/>
    <mergeCell ref="Z301:AF301"/>
    <mergeCell ref="AJ303:AL303"/>
    <mergeCell ref="AM303:AN303"/>
    <mergeCell ref="BI301:BJ301"/>
    <mergeCell ref="BK301:BL301"/>
    <mergeCell ref="AQ302:AR302"/>
    <mergeCell ref="AS302:AT302"/>
    <mergeCell ref="AU302:AV302"/>
    <mergeCell ref="AW302:AX302"/>
    <mergeCell ref="AY302:AZ302"/>
    <mergeCell ref="BA302:BB302"/>
    <mergeCell ref="G303:H303"/>
    <mergeCell ref="I303:Y303"/>
    <mergeCell ref="Z303:AF303"/>
    <mergeCell ref="AG303:AI303"/>
    <mergeCell ref="BC303:BD303"/>
    <mergeCell ref="BE303:BF303"/>
    <mergeCell ref="BA303:BB303"/>
    <mergeCell ref="AO303:AP303"/>
    <mergeCell ref="AQ303:AR303"/>
    <mergeCell ref="AS303:AT303"/>
    <mergeCell ref="BG303:BH303"/>
    <mergeCell ref="BK302:BL302"/>
    <mergeCell ref="BI303:BJ303"/>
    <mergeCell ref="BC302:BD302"/>
    <mergeCell ref="BE302:BF302"/>
    <mergeCell ref="BG302:BH302"/>
    <mergeCell ref="BI302:BJ302"/>
    <mergeCell ref="BK303:BL303"/>
    <mergeCell ref="BQ302:BR302"/>
    <mergeCell ref="BO302:BP302"/>
    <mergeCell ref="BM303:BN303"/>
    <mergeCell ref="BO303:BP303"/>
    <mergeCell ref="BQ303:BR303"/>
    <mergeCell ref="BM302:BN302"/>
    <mergeCell ref="AU303:AV303"/>
    <mergeCell ref="AW303:AX303"/>
    <mergeCell ref="AY303:AZ303"/>
    <mergeCell ref="BI304:BJ304"/>
    <mergeCell ref="AJ304:AL304"/>
    <mergeCell ref="AM304:AN304"/>
    <mergeCell ref="AO304:AP304"/>
    <mergeCell ref="AQ304:AR304"/>
    <mergeCell ref="AS304:AT304"/>
    <mergeCell ref="AU304:AV304"/>
    <mergeCell ref="AW304:AX304"/>
    <mergeCell ref="AY304:AZ304"/>
    <mergeCell ref="BA304:BB304"/>
    <mergeCell ref="BC304:BD304"/>
    <mergeCell ref="BE304:BF304"/>
    <mergeCell ref="BG304:BH304"/>
    <mergeCell ref="BA305:BB305"/>
    <mergeCell ref="BG305:BH305"/>
    <mergeCell ref="AJ305:AL305"/>
    <mergeCell ref="AM305:AN305"/>
    <mergeCell ref="AJ306:AL306"/>
    <mergeCell ref="AM306:AN306"/>
    <mergeCell ref="AQ305:AR305"/>
    <mergeCell ref="AS305:AT305"/>
    <mergeCell ref="AU305:AV305"/>
    <mergeCell ref="BG306:BH306"/>
    <mergeCell ref="BK304:BL304"/>
    <mergeCell ref="G305:H305"/>
    <mergeCell ref="I305:Y305"/>
    <mergeCell ref="Z305:AF305"/>
    <mergeCell ref="AG305:AI305"/>
    <mergeCell ref="G304:H304"/>
    <mergeCell ref="I304:Y304"/>
    <mergeCell ref="Z304:AF304"/>
    <mergeCell ref="AG304:AI304"/>
    <mergeCell ref="AO305:AP305"/>
    <mergeCell ref="BQ304:BR304"/>
    <mergeCell ref="BO304:BP304"/>
    <mergeCell ref="BM305:BN305"/>
    <mergeCell ref="BO305:BP305"/>
    <mergeCell ref="BQ305:BR305"/>
    <mergeCell ref="BM304:BN304"/>
    <mergeCell ref="BI305:BJ305"/>
    <mergeCell ref="BK305:BL305"/>
    <mergeCell ref="AW306:AX306"/>
    <mergeCell ref="AY306:AZ306"/>
    <mergeCell ref="BC306:BD306"/>
    <mergeCell ref="BE306:BF306"/>
    <mergeCell ref="AW305:AX305"/>
    <mergeCell ref="AY305:AZ305"/>
    <mergeCell ref="BC305:BD305"/>
    <mergeCell ref="BE305:BF305"/>
    <mergeCell ref="G306:H306"/>
    <mergeCell ref="I306:Y306"/>
    <mergeCell ref="Z306:AF306"/>
    <mergeCell ref="AG306:AI306"/>
    <mergeCell ref="AS306:AT306"/>
    <mergeCell ref="AU306:AV306"/>
    <mergeCell ref="AO306:AP306"/>
    <mergeCell ref="AQ306:AR306"/>
    <mergeCell ref="BK307:BL307"/>
    <mergeCell ref="BQ307:BR307"/>
    <mergeCell ref="BM306:BN306"/>
    <mergeCell ref="BK306:BL306"/>
    <mergeCell ref="BM307:BN307"/>
    <mergeCell ref="BI306:BJ306"/>
    <mergeCell ref="BA306:BB306"/>
    <mergeCell ref="BQ306:BR306"/>
    <mergeCell ref="BO306:BP306"/>
    <mergeCell ref="AJ307:AL307"/>
    <mergeCell ref="BO307:BP307"/>
    <mergeCell ref="AW307:AX307"/>
    <mergeCell ref="AY307:AZ307"/>
    <mergeCell ref="BA307:BB307"/>
    <mergeCell ref="BC307:BD307"/>
    <mergeCell ref="AM307:AN307"/>
    <mergeCell ref="BE307:BF307"/>
    <mergeCell ref="BG307:BH307"/>
    <mergeCell ref="BI307:BJ307"/>
    <mergeCell ref="G307:H307"/>
    <mergeCell ref="I307:Y307"/>
    <mergeCell ref="Z307:AF307"/>
    <mergeCell ref="AG307:AI307"/>
    <mergeCell ref="AS307:AT307"/>
    <mergeCell ref="AU307:AV307"/>
    <mergeCell ref="AO307:AP307"/>
    <mergeCell ref="AQ307:AR307"/>
    <mergeCell ref="G308:H308"/>
    <mergeCell ref="I308:Y308"/>
    <mergeCell ref="Z308:AF308"/>
    <mergeCell ref="AG308:AI308"/>
    <mergeCell ref="AJ308:AL308"/>
    <mergeCell ref="AM308:AN308"/>
    <mergeCell ref="BA308:BB308"/>
    <mergeCell ref="BG308:BH308"/>
    <mergeCell ref="AS308:AT308"/>
    <mergeCell ref="AU308:AV308"/>
    <mergeCell ref="AW308:AX308"/>
    <mergeCell ref="AY308:AZ308"/>
    <mergeCell ref="AJ310:AK310"/>
    <mergeCell ref="BQ308:BR308"/>
    <mergeCell ref="AO308:AP308"/>
    <mergeCell ref="AQ308:AR308"/>
    <mergeCell ref="BM308:BN308"/>
    <mergeCell ref="BO308:BP308"/>
    <mergeCell ref="BC308:BD308"/>
    <mergeCell ref="BE308:BF308"/>
    <mergeCell ref="BI308:BJ308"/>
    <mergeCell ref="BK308:BL308"/>
    <mergeCell ref="Y310:Y311"/>
    <mergeCell ref="Z310:AF310"/>
    <mergeCell ref="Z311:AF311"/>
    <mergeCell ref="Y312:Y313"/>
    <mergeCell ref="Z312:AF313"/>
    <mergeCell ref="AG310:AI311"/>
    <mergeCell ref="AG313:AI313"/>
    <mergeCell ref="AL310:AO310"/>
    <mergeCell ref="AP310:AS310"/>
    <mergeCell ref="BL311:BO311"/>
    <mergeCell ref="AT310:AW310"/>
    <mergeCell ref="AX310:BA310"/>
    <mergeCell ref="BB310:BE310"/>
    <mergeCell ref="BF310:BI310"/>
    <mergeCell ref="AJ311:AL311"/>
    <mergeCell ref="AN311:AQ311"/>
    <mergeCell ref="AR311:AU311"/>
    <mergeCell ref="BN310:BQ310"/>
    <mergeCell ref="AZ311:BC311"/>
    <mergeCell ref="BD311:BG311"/>
    <mergeCell ref="BH311:BK311"/>
    <mergeCell ref="AV311:AY311"/>
    <mergeCell ref="AX312:BA312"/>
    <mergeCell ref="BB312:BE312"/>
    <mergeCell ref="BJ310:BM310"/>
    <mergeCell ref="BP311:BS311"/>
    <mergeCell ref="BF312:BI312"/>
    <mergeCell ref="AL312:AO312"/>
    <mergeCell ref="AP312:AS312"/>
    <mergeCell ref="BP313:BS313"/>
    <mergeCell ref="BJ312:BM312"/>
    <mergeCell ref="BN312:BQ312"/>
    <mergeCell ref="BH313:BK313"/>
    <mergeCell ref="BL313:BO313"/>
    <mergeCell ref="AT312:AW312"/>
    <mergeCell ref="G316:X316"/>
    <mergeCell ref="AV313:AY313"/>
    <mergeCell ref="AZ313:BC313"/>
    <mergeCell ref="BD313:BG313"/>
    <mergeCell ref="AN313:AQ313"/>
    <mergeCell ref="AR313:AU313"/>
    <mergeCell ref="G310:I313"/>
    <mergeCell ref="AJ313:AL313"/>
    <mergeCell ref="AG312:AI312"/>
    <mergeCell ref="AJ312:AK312"/>
    <mergeCell ref="BD321:BR321"/>
    <mergeCell ref="BD322:BR322"/>
    <mergeCell ref="AQ327:AR327"/>
    <mergeCell ref="AS327:AT327"/>
    <mergeCell ref="BK327:BL327"/>
    <mergeCell ref="BD323:BR323"/>
    <mergeCell ref="AY326:BB326"/>
    <mergeCell ref="AU326:AX326"/>
    <mergeCell ref="BC326:BF326"/>
    <mergeCell ref="BG326:BJ326"/>
    <mergeCell ref="Z326:AI327"/>
    <mergeCell ref="AJ328:AL328"/>
    <mergeCell ref="BE327:BF327"/>
    <mergeCell ref="BG327:BH327"/>
    <mergeCell ref="AY327:AZ327"/>
    <mergeCell ref="BA327:BB327"/>
    <mergeCell ref="BC327:BD327"/>
    <mergeCell ref="AU327:AV327"/>
    <mergeCell ref="AW327:AX327"/>
    <mergeCell ref="AO328:AP328"/>
    <mergeCell ref="BK326:BN326"/>
    <mergeCell ref="BI327:BJ327"/>
    <mergeCell ref="G326:H328"/>
    <mergeCell ref="I326:Y328"/>
    <mergeCell ref="AM326:AP326"/>
    <mergeCell ref="AQ326:AT326"/>
    <mergeCell ref="AM327:AN327"/>
    <mergeCell ref="AO327:AP327"/>
    <mergeCell ref="Z328:AF328"/>
    <mergeCell ref="AM328:AN328"/>
    <mergeCell ref="AJ326:AL327"/>
    <mergeCell ref="AG328:AI328"/>
    <mergeCell ref="BO326:BR326"/>
    <mergeCell ref="BM327:BN327"/>
    <mergeCell ref="BO327:BP327"/>
    <mergeCell ref="BQ327:BR327"/>
    <mergeCell ref="BQ328:BR328"/>
    <mergeCell ref="AU328:AV328"/>
    <mergeCell ref="AW328:AX328"/>
    <mergeCell ref="BK328:BL328"/>
    <mergeCell ref="AO329:AP329"/>
    <mergeCell ref="BG328:BH328"/>
    <mergeCell ref="AY328:AZ328"/>
    <mergeCell ref="BA328:BB328"/>
    <mergeCell ref="BC328:BD328"/>
    <mergeCell ref="BE328:BF328"/>
    <mergeCell ref="AQ329:AR329"/>
    <mergeCell ref="AS329:AT329"/>
    <mergeCell ref="AQ328:AR328"/>
    <mergeCell ref="AS328:AT328"/>
    <mergeCell ref="G331:H331"/>
    <mergeCell ref="I331:Y331"/>
    <mergeCell ref="AM329:AN329"/>
    <mergeCell ref="AJ331:AL331"/>
    <mergeCell ref="AM330:AN330"/>
    <mergeCell ref="I330:Y330"/>
    <mergeCell ref="AG329:AI329"/>
    <mergeCell ref="Z329:AF329"/>
    <mergeCell ref="AJ329:AL329"/>
    <mergeCell ref="G332:H332"/>
    <mergeCell ref="I332:Y332"/>
    <mergeCell ref="G333:H333"/>
    <mergeCell ref="I333:Y333"/>
    <mergeCell ref="G339:H339"/>
    <mergeCell ref="Z332:AF332"/>
    <mergeCell ref="Z339:AF339"/>
    <mergeCell ref="AO331:AP331"/>
    <mergeCell ref="Z330:AF330"/>
    <mergeCell ref="AG330:AI330"/>
    <mergeCell ref="AJ330:AL330"/>
    <mergeCell ref="AG331:AI331"/>
    <mergeCell ref="C329:C348"/>
    <mergeCell ref="D329:D348"/>
    <mergeCell ref="G329:H329"/>
    <mergeCell ref="I329:Y329"/>
    <mergeCell ref="G330:H330"/>
    <mergeCell ref="AU329:AV329"/>
    <mergeCell ref="AW329:AX329"/>
    <mergeCell ref="AY329:AZ329"/>
    <mergeCell ref="AU330:AV330"/>
    <mergeCell ref="AW330:AX330"/>
    <mergeCell ref="Z331:AF331"/>
    <mergeCell ref="AO330:AP330"/>
    <mergeCell ref="AQ330:AR330"/>
    <mergeCell ref="AQ331:AR331"/>
    <mergeCell ref="AM331:AN331"/>
    <mergeCell ref="AQ332:AR332"/>
    <mergeCell ref="AS332:AT332"/>
    <mergeCell ref="AU332:AV332"/>
    <mergeCell ref="AW332:AX332"/>
    <mergeCell ref="BA330:BB330"/>
    <mergeCell ref="AS331:AT331"/>
    <mergeCell ref="AU331:AV331"/>
    <mergeCell ref="AW331:AX331"/>
    <mergeCell ref="AY331:AZ331"/>
    <mergeCell ref="AY332:AZ332"/>
    <mergeCell ref="AQ333:AR333"/>
    <mergeCell ref="AS333:AT333"/>
    <mergeCell ref="BC329:BD329"/>
    <mergeCell ref="BA332:BB332"/>
    <mergeCell ref="AU333:AV333"/>
    <mergeCell ref="AW333:AX333"/>
    <mergeCell ref="BA329:BB329"/>
    <mergeCell ref="AS330:AT330"/>
    <mergeCell ref="BA331:BB331"/>
    <mergeCell ref="AY330:AZ330"/>
    <mergeCell ref="BE329:BF329"/>
    <mergeCell ref="BM328:BN328"/>
    <mergeCell ref="BI328:BJ328"/>
    <mergeCell ref="BI329:BJ329"/>
    <mergeCell ref="BG329:BH329"/>
    <mergeCell ref="BO328:BP328"/>
    <mergeCell ref="BQ329:BR329"/>
    <mergeCell ref="BK329:BL329"/>
    <mergeCell ref="BO329:BP329"/>
    <mergeCell ref="BM329:BN329"/>
    <mergeCell ref="BQ330:BR330"/>
    <mergeCell ref="BC330:BD330"/>
    <mergeCell ref="BE330:BF330"/>
    <mergeCell ref="BG330:BH330"/>
    <mergeCell ref="BI330:BJ330"/>
    <mergeCell ref="BK330:BL330"/>
    <mergeCell ref="BM330:BN330"/>
    <mergeCell ref="BO330:BP330"/>
    <mergeCell ref="BO331:BP331"/>
    <mergeCell ref="BQ331:BR331"/>
    <mergeCell ref="BC331:BD331"/>
    <mergeCell ref="BE331:BF331"/>
    <mergeCell ref="BG331:BH331"/>
    <mergeCell ref="BI331:BJ331"/>
    <mergeCell ref="BK331:BL331"/>
    <mergeCell ref="BM331:BN331"/>
    <mergeCell ref="AM332:AN332"/>
    <mergeCell ref="AO332:AP332"/>
    <mergeCell ref="AG332:AI332"/>
    <mergeCell ref="AJ332:AL332"/>
    <mergeCell ref="Z333:AF333"/>
    <mergeCell ref="AM333:AN333"/>
    <mergeCell ref="AO333:AP333"/>
    <mergeCell ref="AG333:AI333"/>
    <mergeCell ref="AJ333:AL333"/>
    <mergeCell ref="BQ332:BR332"/>
    <mergeCell ref="BC332:BD332"/>
    <mergeCell ref="BE332:BF332"/>
    <mergeCell ref="BG332:BH332"/>
    <mergeCell ref="BI332:BJ332"/>
    <mergeCell ref="BO332:BP332"/>
    <mergeCell ref="BM332:BN332"/>
    <mergeCell ref="BK332:BL332"/>
    <mergeCell ref="BQ333:BR333"/>
    <mergeCell ref="G334:H334"/>
    <mergeCell ref="I334:Y334"/>
    <mergeCell ref="Z334:AF334"/>
    <mergeCell ref="AM334:AN334"/>
    <mergeCell ref="AO334:AP334"/>
    <mergeCell ref="AQ334:AR334"/>
    <mergeCell ref="AY333:AZ333"/>
    <mergeCell ref="BA333:BB333"/>
    <mergeCell ref="AS334:AT334"/>
    <mergeCell ref="BQ334:BR334"/>
    <mergeCell ref="BC334:BD334"/>
    <mergeCell ref="BE334:BF334"/>
    <mergeCell ref="BG334:BH334"/>
    <mergeCell ref="BI334:BJ334"/>
    <mergeCell ref="BK334:BL334"/>
    <mergeCell ref="BM334:BN334"/>
    <mergeCell ref="BG333:BH333"/>
    <mergeCell ref="BA334:BB334"/>
    <mergeCell ref="BO334:BP334"/>
    <mergeCell ref="BI333:BJ333"/>
    <mergeCell ref="BK333:BL333"/>
    <mergeCell ref="BO333:BP333"/>
    <mergeCell ref="BE333:BF333"/>
    <mergeCell ref="BC333:BD333"/>
    <mergeCell ref="BM333:BN333"/>
    <mergeCell ref="G395:X395"/>
    <mergeCell ref="AU334:AV334"/>
    <mergeCell ref="AW334:AX334"/>
    <mergeCell ref="AY334:AZ334"/>
    <mergeCell ref="AQ335:AR335"/>
    <mergeCell ref="AS335:AT335"/>
    <mergeCell ref="G335:H335"/>
    <mergeCell ref="I335:Y335"/>
    <mergeCell ref="Z335:AF335"/>
    <mergeCell ref="AW335:AX335"/>
    <mergeCell ref="BQ335:BR335"/>
    <mergeCell ref="BC335:BD335"/>
    <mergeCell ref="BE335:BF335"/>
    <mergeCell ref="BG335:BH335"/>
    <mergeCell ref="BI335:BJ335"/>
    <mergeCell ref="BK335:BL335"/>
    <mergeCell ref="BM335:BN335"/>
    <mergeCell ref="BO335:BP335"/>
    <mergeCell ref="AU336:AV336"/>
    <mergeCell ref="AW336:AX336"/>
    <mergeCell ref="AJ336:AL336"/>
    <mergeCell ref="AM335:AN335"/>
    <mergeCell ref="AO335:AP335"/>
    <mergeCell ref="AQ336:AR336"/>
    <mergeCell ref="AS336:AT336"/>
    <mergeCell ref="AU335:AV335"/>
    <mergeCell ref="AY335:AZ335"/>
    <mergeCell ref="BA335:BB335"/>
    <mergeCell ref="G336:H336"/>
    <mergeCell ref="I336:Y336"/>
    <mergeCell ref="Z336:AF336"/>
    <mergeCell ref="AG336:AI336"/>
    <mergeCell ref="AM336:AN336"/>
    <mergeCell ref="AO336:AP336"/>
    <mergeCell ref="AY336:AZ336"/>
    <mergeCell ref="BA336:BB336"/>
    <mergeCell ref="BQ336:BR336"/>
    <mergeCell ref="BC336:BD336"/>
    <mergeCell ref="BE336:BF336"/>
    <mergeCell ref="BG336:BH336"/>
    <mergeCell ref="BI336:BJ336"/>
    <mergeCell ref="BM336:BN336"/>
    <mergeCell ref="BK336:BL336"/>
    <mergeCell ref="BO336:BP336"/>
    <mergeCell ref="AM337:AN337"/>
    <mergeCell ref="AO337:AP337"/>
    <mergeCell ref="BM337:BN337"/>
    <mergeCell ref="BO337:BP337"/>
    <mergeCell ref="BK337:BL337"/>
    <mergeCell ref="AQ337:AR337"/>
    <mergeCell ref="AS337:AT337"/>
    <mergeCell ref="AY337:AZ337"/>
    <mergeCell ref="BA337:BB337"/>
    <mergeCell ref="AU337:AV337"/>
    <mergeCell ref="BQ337:BR337"/>
    <mergeCell ref="BC337:BD337"/>
    <mergeCell ref="BE337:BF337"/>
    <mergeCell ref="BG337:BH337"/>
    <mergeCell ref="BI337:BJ337"/>
    <mergeCell ref="AW337:AX337"/>
    <mergeCell ref="AM338:AN338"/>
    <mergeCell ref="AJ337:AL337"/>
    <mergeCell ref="G338:H338"/>
    <mergeCell ref="I338:Y338"/>
    <mergeCell ref="Z338:AF338"/>
    <mergeCell ref="AG338:AI338"/>
    <mergeCell ref="G337:H337"/>
    <mergeCell ref="I337:Y337"/>
    <mergeCell ref="Z337:AF337"/>
    <mergeCell ref="AG337:AI337"/>
    <mergeCell ref="BQ338:BR338"/>
    <mergeCell ref="BC338:BD338"/>
    <mergeCell ref="BE338:BF338"/>
    <mergeCell ref="BG338:BH338"/>
    <mergeCell ref="BI338:BJ338"/>
    <mergeCell ref="BM338:BN338"/>
    <mergeCell ref="BK338:BL338"/>
    <mergeCell ref="AJ339:AL339"/>
    <mergeCell ref="AQ338:AR338"/>
    <mergeCell ref="AS338:AT338"/>
    <mergeCell ref="BO338:BP338"/>
    <mergeCell ref="AU338:AV338"/>
    <mergeCell ref="AW338:AX338"/>
    <mergeCell ref="AY338:AZ338"/>
    <mergeCell ref="BA338:BB338"/>
    <mergeCell ref="AO338:AP338"/>
    <mergeCell ref="AJ338:AL338"/>
    <mergeCell ref="AW340:AX340"/>
    <mergeCell ref="AY340:AZ340"/>
    <mergeCell ref="AG339:AI339"/>
    <mergeCell ref="BQ339:BR339"/>
    <mergeCell ref="BC339:BD339"/>
    <mergeCell ref="BE339:BF339"/>
    <mergeCell ref="BG339:BH339"/>
    <mergeCell ref="BI339:BJ339"/>
    <mergeCell ref="BM339:BN339"/>
    <mergeCell ref="AM339:AN339"/>
    <mergeCell ref="AO339:AP339"/>
    <mergeCell ref="BK339:BL339"/>
    <mergeCell ref="AW339:AX339"/>
    <mergeCell ref="BI340:BJ340"/>
    <mergeCell ref="BM340:BN340"/>
    <mergeCell ref="BK340:BL340"/>
    <mergeCell ref="BA339:BB339"/>
    <mergeCell ref="AQ339:AR339"/>
    <mergeCell ref="AS339:AT339"/>
    <mergeCell ref="AU339:AV339"/>
    <mergeCell ref="AY339:AZ339"/>
    <mergeCell ref="BO340:BP340"/>
    <mergeCell ref="BC341:BD341"/>
    <mergeCell ref="BE341:BF341"/>
    <mergeCell ref="BG341:BH341"/>
    <mergeCell ref="BI341:BJ341"/>
    <mergeCell ref="BA340:BB340"/>
    <mergeCell ref="BO339:BP339"/>
    <mergeCell ref="BO341:BP341"/>
    <mergeCell ref="AY341:AZ341"/>
    <mergeCell ref="BQ340:BR340"/>
    <mergeCell ref="AQ341:AR341"/>
    <mergeCell ref="AS341:AT341"/>
    <mergeCell ref="AQ340:AR340"/>
    <mergeCell ref="AS340:AT340"/>
    <mergeCell ref="BC340:BD340"/>
    <mergeCell ref="BE340:BF340"/>
    <mergeCell ref="BG340:BH340"/>
    <mergeCell ref="AU341:AV341"/>
    <mergeCell ref="BQ341:BR341"/>
    <mergeCell ref="G341:H341"/>
    <mergeCell ref="I341:Y341"/>
    <mergeCell ref="Z341:AF341"/>
    <mergeCell ref="AG341:AI341"/>
    <mergeCell ref="BK341:BL341"/>
    <mergeCell ref="AJ341:AL341"/>
    <mergeCell ref="AW341:AX341"/>
    <mergeCell ref="AM341:AN341"/>
    <mergeCell ref="AO341:AP341"/>
    <mergeCell ref="BA341:BB341"/>
    <mergeCell ref="Z340:AF340"/>
    <mergeCell ref="AG340:AI340"/>
    <mergeCell ref="AM340:AN340"/>
    <mergeCell ref="AJ340:AL340"/>
    <mergeCell ref="AU340:AV340"/>
    <mergeCell ref="Z342:AF342"/>
    <mergeCell ref="AG342:AI342"/>
    <mergeCell ref="AQ342:AR342"/>
    <mergeCell ref="AS342:AT342"/>
    <mergeCell ref="AO340:AP340"/>
    <mergeCell ref="BQ342:BR342"/>
    <mergeCell ref="BC342:BD342"/>
    <mergeCell ref="BE342:BF342"/>
    <mergeCell ref="BG342:BH342"/>
    <mergeCell ref="BI342:BJ342"/>
    <mergeCell ref="BM341:BN341"/>
    <mergeCell ref="Z343:AF343"/>
    <mergeCell ref="AG343:AI343"/>
    <mergeCell ref="BA342:BB342"/>
    <mergeCell ref="AM342:AN342"/>
    <mergeCell ref="AO342:AP342"/>
    <mergeCell ref="AU342:AV342"/>
    <mergeCell ref="AW342:AX342"/>
    <mergeCell ref="AY342:AZ342"/>
    <mergeCell ref="AM343:AN343"/>
    <mergeCell ref="AW343:AX343"/>
    <mergeCell ref="BO343:BP343"/>
    <mergeCell ref="BK343:BL343"/>
    <mergeCell ref="AO343:AP343"/>
    <mergeCell ref="BM342:BN342"/>
    <mergeCell ref="BK342:BL342"/>
    <mergeCell ref="BO342:BP342"/>
    <mergeCell ref="BA343:BB343"/>
    <mergeCell ref="AQ343:AR343"/>
    <mergeCell ref="AS343:AT343"/>
    <mergeCell ref="AU343:AV343"/>
    <mergeCell ref="BA344:BB344"/>
    <mergeCell ref="BI344:BJ344"/>
    <mergeCell ref="AW344:AX344"/>
    <mergeCell ref="AY344:AZ344"/>
    <mergeCell ref="BQ343:BR343"/>
    <mergeCell ref="BC343:BD343"/>
    <mergeCell ref="BE343:BF343"/>
    <mergeCell ref="BG343:BH343"/>
    <mergeCell ref="BI343:BJ343"/>
    <mergeCell ref="BM343:BN343"/>
    <mergeCell ref="AY343:AZ343"/>
    <mergeCell ref="BM344:BN344"/>
    <mergeCell ref="G344:H344"/>
    <mergeCell ref="I344:Y344"/>
    <mergeCell ref="Z344:AF344"/>
    <mergeCell ref="AG344:AI344"/>
    <mergeCell ref="AJ344:AL344"/>
    <mergeCell ref="AJ343:AL343"/>
    <mergeCell ref="BK344:BL344"/>
    <mergeCell ref="AU344:AV344"/>
    <mergeCell ref="BA345:BB345"/>
    <mergeCell ref="BO344:BP344"/>
    <mergeCell ref="BQ344:BR344"/>
    <mergeCell ref="AQ345:AR345"/>
    <mergeCell ref="AS345:AT345"/>
    <mergeCell ref="AQ344:AR344"/>
    <mergeCell ref="AS344:AT344"/>
    <mergeCell ref="BC344:BD344"/>
    <mergeCell ref="BE344:BF344"/>
    <mergeCell ref="BG344:BH344"/>
    <mergeCell ref="BQ345:BR345"/>
    <mergeCell ref="BC345:BD345"/>
    <mergeCell ref="BE345:BF345"/>
    <mergeCell ref="BG345:BH345"/>
    <mergeCell ref="BI345:BJ345"/>
    <mergeCell ref="BM345:BN345"/>
    <mergeCell ref="BO345:BP345"/>
    <mergeCell ref="BK345:BL345"/>
    <mergeCell ref="AM345:AN345"/>
    <mergeCell ref="AO345:AP345"/>
    <mergeCell ref="AO344:AP344"/>
    <mergeCell ref="AM344:AN344"/>
    <mergeCell ref="G345:H345"/>
    <mergeCell ref="I345:Y345"/>
    <mergeCell ref="Z345:AF345"/>
    <mergeCell ref="AG345:AI345"/>
    <mergeCell ref="AU346:AV346"/>
    <mergeCell ref="AW346:AX346"/>
    <mergeCell ref="AY346:AZ346"/>
    <mergeCell ref="AU345:AV345"/>
    <mergeCell ref="AW345:AX345"/>
    <mergeCell ref="AY345:AZ345"/>
    <mergeCell ref="AQ346:AR346"/>
    <mergeCell ref="AS346:AT346"/>
    <mergeCell ref="G346:H346"/>
    <mergeCell ref="I346:Y346"/>
    <mergeCell ref="Z346:AF346"/>
    <mergeCell ref="AG346:AI346"/>
    <mergeCell ref="AM346:AN346"/>
    <mergeCell ref="AO346:AP346"/>
    <mergeCell ref="AJ346:AL346"/>
    <mergeCell ref="BQ346:BR346"/>
    <mergeCell ref="BC346:BD346"/>
    <mergeCell ref="BE346:BF346"/>
    <mergeCell ref="BG346:BH346"/>
    <mergeCell ref="BI346:BJ346"/>
    <mergeCell ref="BM346:BN346"/>
    <mergeCell ref="BK346:BL346"/>
    <mergeCell ref="BA346:BB346"/>
    <mergeCell ref="BQ347:BR347"/>
    <mergeCell ref="BC347:BD347"/>
    <mergeCell ref="BE347:BF347"/>
    <mergeCell ref="BG347:BH347"/>
    <mergeCell ref="BI347:BJ347"/>
    <mergeCell ref="BK347:BL347"/>
    <mergeCell ref="BM347:BN347"/>
    <mergeCell ref="BO347:BP347"/>
    <mergeCell ref="BO346:BP346"/>
    <mergeCell ref="AY347:AZ347"/>
    <mergeCell ref="BA347:BB347"/>
    <mergeCell ref="AM347:AN347"/>
    <mergeCell ref="AO347:AP347"/>
    <mergeCell ref="AU347:AV347"/>
    <mergeCell ref="AW347:AX347"/>
    <mergeCell ref="AS347:AT347"/>
    <mergeCell ref="AQ347:AR347"/>
    <mergeCell ref="Z348:AF348"/>
    <mergeCell ref="AG348:AI348"/>
    <mergeCell ref="G347:H347"/>
    <mergeCell ref="I347:Y347"/>
    <mergeCell ref="Z347:AF347"/>
    <mergeCell ref="AG347:AI347"/>
    <mergeCell ref="BG348:BH348"/>
    <mergeCell ref="BI348:BJ348"/>
    <mergeCell ref="BO348:BP348"/>
    <mergeCell ref="BQ348:BR348"/>
    <mergeCell ref="BK348:BL348"/>
    <mergeCell ref="BM348:BN348"/>
    <mergeCell ref="BJ350:BM350"/>
    <mergeCell ref="BN350:BQ350"/>
    <mergeCell ref="AL350:AO350"/>
    <mergeCell ref="AJ353:AL353"/>
    <mergeCell ref="AL352:AO352"/>
    <mergeCell ref="AN353:AQ353"/>
    <mergeCell ref="AJ352:AK352"/>
    <mergeCell ref="BD351:BG351"/>
    <mergeCell ref="BF350:BI350"/>
    <mergeCell ref="BL351:BO351"/>
    <mergeCell ref="Y350:Y351"/>
    <mergeCell ref="Z350:AF350"/>
    <mergeCell ref="AR353:AU353"/>
    <mergeCell ref="AG350:AI351"/>
    <mergeCell ref="Y352:Y353"/>
    <mergeCell ref="Z352:AF353"/>
    <mergeCell ref="AG352:AI352"/>
    <mergeCell ref="AG353:AI353"/>
    <mergeCell ref="AP352:AS352"/>
    <mergeCell ref="Z351:AF351"/>
    <mergeCell ref="AX350:BA350"/>
    <mergeCell ref="AZ351:BC351"/>
    <mergeCell ref="AM348:AN348"/>
    <mergeCell ref="AO348:AP348"/>
    <mergeCell ref="AP350:AS350"/>
    <mergeCell ref="AQ348:AR348"/>
    <mergeCell ref="AT350:AW350"/>
    <mergeCell ref="BB350:BE350"/>
    <mergeCell ref="AS348:AT348"/>
    <mergeCell ref="BE349:BF349"/>
    <mergeCell ref="BC348:BD348"/>
    <mergeCell ref="BE348:BF348"/>
    <mergeCell ref="AU348:AV348"/>
    <mergeCell ref="AW348:AX348"/>
    <mergeCell ref="AY348:AZ348"/>
    <mergeCell ref="BA348:BB348"/>
    <mergeCell ref="AN351:AQ351"/>
    <mergeCell ref="AR351:AU351"/>
    <mergeCell ref="BP353:BS353"/>
    <mergeCell ref="AV351:AY351"/>
    <mergeCell ref="BH351:BK351"/>
    <mergeCell ref="BP351:BS351"/>
    <mergeCell ref="AV353:AY353"/>
    <mergeCell ref="AZ353:BC353"/>
    <mergeCell ref="AT352:AW352"/>
    <mergeCell ref="AX352:BA352"/>
    <mergeCell ref="BD361:BR361"/>
    <mergeCell ref="BF352:BI352"/>
    <mergeCell ref="BJ352:BM352"/>
    <mergeCell ref="BN352:BQ352"/>
    <mergeCell ref="BD353:BG353"/>
    <mergeCell ref="BH353:BK353"/>
    <mergeCell ref="BL353:BO353"/>
    <mergeCell ref="BB352:BE352"/>
    <mergeCell ref="BO366:BR366"/>
    <mergeCell ref="BD362:BR362"/>
    <mergeCell ref="BD363:BR363"/>
    <mergeCell ref="G366:H368"/>
    <mergeCell ref="I366:Y368"/>
    <mergeCell ref="AM366:AP366"/>
    <mergeCell ref="AQ366:AT366"/>
    <mergeCell ref="AU366:AX366"/>
    <mergeCell ref="BC366:BF366"/>
    <mergeCell ref="BG366:BJ366"/>
    <mergeCell ref="AY366:BB366"/>
    <mergeCell ref="BO367:BP367"/>
    <mergeCell ref="BQ367:BR367"/>
    <mergeCell ref="BC367:BD367"/>
    <mergeCell ref="BE367:BF367"/>
    <mergeCell ref="BG367:BH367"/>
    <mergeCell ref="BI367:BJ367"/>
    <mergeCell ref="BK367:BL367"/>
    <mergeCell ref="BM367:BN367"/>
    <mergeCell ref="BK366:BN366"/>
    <mergeCell ref="Z368:AF368"/>
    <mergeCell ref="AM368:AN368"/>
    <mergeCell ref="AO368:AP368"/>
    <mergeCell ref="Z366:AI367"/>
    <mergeCell ref="AJ366:AL367"/>
    <mergeCell ref="AG368:AI368"/>
    <mergeCell ref="AJ368:AL368"/>
    <mergeCell ref="AM367:AN367"/>
    <mergeCell ref="AO367:AP367"/>
    <mergeCell ref="AM371:AN371"/>
    <mergeCell ref="BE369:BF369"/>
    <mergeCell ref="AQ369:AR369"/>
    <mergeCell ref="AS369:AT369"/>
    <mergeCell ref="AO370:AP370"/>
    <mergeCell ref="AQ370:AR370"/>
    <mergeCell ref="AS370:AT370"/>
    <mergeCell ref="AQ371:AR371"/>
    <mergeCell ref="AS371:AT371"/>
    <mergeCell ref="AU370:AV370"/>
    <mergeCell ref="BA367:BB367"/>
    <mergeCell ref="AQ367:AR367"/>
    <mergeCell ref="AS367:AT367"/>
    <mergeCell ref="AU367:AV367"/>
    <mergeCell ref="AW367:AX367"/>
    <mergeCell ref="AY367:AZ367"/>
    <mergeCell ref="AM369:AN369"/>
    <mergeCell ref="AO369:AP369"/>
    <mergeCell ref="BC369:BD369"/>
    <mergeCell ref="AU369:AV369"/>
    <mergeCell ref="AW369:AX369"/>
    <mergeCell ref="AY369:AZ369"/>
    <mergeCell ref="BA369:BB369"/>
    <mergeCell ref="C369:C388"/>
    <mergeCell ref="D369:D388"/>
    <mergeCell ref="G369:H369"/>
    <mergeCell ref="I369:Y369"/>
    <mergeCell ref="G370:H370"/>
    <mergeCell ref="G373:H373"/>
    <mergeCell ref="I373:Y373"/>
    <mergeCell ref="G372:H372"/>
    <mergeCell ref="I372:Y372"/>
    <mergeCell ref="G376:H376"/>
    <mergeCell ref="BE368:BF368"/>
    <mergeCell ref="BO369:BP369"/>
    <mergeCell ref="BI369:BJ369"/>
    <mergeCell ref="BG368:BH368"/>
    <mergeCell ref="BK369:BL369"/>
    <mergeCell ref="BM369:BN369"/>
    <mergeCell ref="BI368:BJ368"/>
    <mergeCell ref="BO368:BP368"/>
    <mergeCell ref="BA368:BB368"/>
    <mergeCell ref="Z369:AF369"/>
    <mergeCell ref="G371:H371"/>
    <mergeCell ref="I371:Y371"/>
    <mergeCell ref="AY368:AZ368"/>
    <mergeCell ref="I370:Y370"/>
    <mergeCell ref="Z371:AF371"/>
    <mergeCell ref="Z370:AF370"/>
    <mergeCell ref="AM370:AN370"/>
    <mergeCell ref="AO371:AP371"/>
    <mergeCell ref="BC368:BD368"/>
    <mergeCell ref="BQ369:BR369"/>
    <mergeCell ref="BQ368:BR368"/>
    <mergeCell ref="AQ368:AR368"/>
    <mergeCell ref="AS368:AT368"/>
    <mergeCell ref="AU368:AV368"/>
    <mergeCell ref="AW368:AX368"/>
    <mergeCell ref="BK368:BL368"/>
    <mergeCell ref="BM368:BN368"/>
    <mergeCell ref="BG369:BH369"/>
    <mergeCell ref="BO370:BP370"/>
    <mergeCell ref="BQ370:BR370"/>
    <mergeCell ref="BC370:BD370"/>
    <mergeCell ref="BE370:BF370"/>
    <mergeCell ref="BG370:BH370"/>
    <mergeCell ref="BI370:BJ370"/>
    <mergeCell ref="BK370:BL370"/>
    <mergeCell ref="BM370:BN370"/>
    <mergeCell ref="AW370:AX370"/>
    <mergeCell ref="AY370:AZ370"/>
    <mergeCell ref="BA370:BB370"/>
    <mergeCell ref="AU371:AV371"/>
    <mergeCell ref="AW371:AX371"/>
    <mergeCell ref="AY371:AZ371"/>
    <mergeCell ref="BA371:BB371"/>
    <mergeCell ref="BO371:BP371"/>
    <mergeCell ref="BQ371:BR371"/>
    <mergeCell ref="BC371:BD371"/>
    <mergeCell ref="BE371:BF371"/>
    <mergeCell ref="BG371:BH371"/>
    <mergeCell ref="BI371:BJ371"/>
    <mergeCell ref="BK371:BL371"/>
    <mergeCell ref="BM371:BN371"/>
    <mergeCell ref="BA372:BB372"/>
    <mergeCell ref="BK372:BL372"/>
    <mergeCell ref="Z372:AF372"/>
    <mergeCell ref="AM372:AN372"/>
    <mergeCell ref="AO372:AP372"/>
    <mergeCell ref="AG372:AI372"/>
    <mergeCell ref="AJ372:AL372"/>
    <mergeCell ref="BO373:BP373"/>
    <mergeCell ref="AY373:AZ373"/>
    <mergeCell ref="BA373:BB373"/>
    <mergeCell ref="BC373:BD373"/>
    <mergeCell ref="BE373:BF373"/>
    <mergeCell ref="BI373:BJ373"/>
    <mergeCell ref="BK373:BL373"/>
    <mergeCell ref="BM373:BN373"/>
    <mergeCell ref="BQ372:BR372"/>
    <mergeCell ref="BC372:BD372"/>
    <mergeCell ref="BE372:BF372"/>
    <mergeCell ref="BG372:BH372"/>
    <mergeCell ref="BI372:BJ372"/>
    <mergeCell ref="BO372:BP372"/>
    <mergeCell ref="BM372:BN372"/>
    <mergeCell ref="BQ373:BR373"/>
    <mergeCell ref="BO374:BP374"/>
    <mergeCell ref="BQ374:BR374"/>
    <mergeCell ref="AQ374:AR374"/>
    <mergeCell ref="AS374:AT374"/>
    <mergeCell ref="BG374:BH374"/>
    <mergeCell ref="BI374:BJ374"/>
    <mergeCell ref="BA374:BB374"/>
    <mergeCell ref="BC374:BD374"/>
    <mergeCell ref="BG373:BH373"/>
    <mergeCell ref="BQ375:BR375"/>
    <mergeCell ref="BC375:BD375"/>
    <mergeCell ref="BE375:BF375"/>
    <mergeCell ref="BG375:BH375"/>
    <mergeCell ref="BI375:BJ375"/>
    <mergeCell ref="BO375:BP375"/>
    <mergeCell ref="BK375:BL375"/>
    <mergeCell ref="BM375:BN375"/>
    <mergeCell ref="AJ373:AL373"/>
    <mergeCell ref="G374:H374"/>
    <mergeCell ref="I374:Y374"/>
    <mergeCell ref="BM374:BN374"/>
    <mergeCell ref="BE374:BF374"/>
    <mergeCell ref="BK374:BL374"/>
    <mergeCell ref="Z374:AF374"/>
    <mergeCell ref="AM374:AN374"/>
    <mergeCell ref="AO374:AP374"/>
    <mergeCell ref="AY374:AZ374"/>
    <mergeCell ref="AQ373:AR373"/>
    <mergeCell ref="AQ372:AR372"/>
    <mergeCell ref="AS372:AT372"/>
    <mergeCell ref="AU372:AV372"/>
    <mergeCell ref="AS373:AT373"/>
    <mergeCell ref="AU373:AV373"/>
    <mergeCell ref="AW373:AX373"/>
    <mergeCell ref="AW372:AX372"/>
    <mergeCell ref="AY372:AZ372"/>
    <mergeCell ref="AS375:AT375"/>
    <mergeCell ref="AW375:AX375"/>
    <mergeCell ref="AY375:AZ375"/>
    <mergeCell ref="G356:X356"/>
    <mergeCell ref="AU374:AV374"/>
    <mergeCell ref="AW374:AX374"/>
    <mergeCell ref="G375:H375"/>
    <mergeCell ref="Z373:AF373"/>
    <mergeCell ref="AM373:AN373"/>
    <mergeCell ref="AJ375:AL375"/>
    <mergeCell ref="AO373:AP373"/>
    <mergeCell ref="AG373:AI373"/>
    <mergeCell ref="AU375:AV375"/>
    <mergeCell ref="BA375:BB375"/>
    <mergeCell ref="AO375:AP375"/>
    <mergeCell ref="AQ376:AR376"/>
    <mergeCell ref="I376:Y376"/>
    <mergeCell ref="Z376:AF376"/>
    <mergeCell ref="AQ375:AR375"/>
    <mergeCell ref="I375:Y375"/>
    <mergeCell ref="Z375:AF375"/>
    <mergeCell ref="AG375:AI375"/>
    <mergeCell ref="AM375:AN375"/>
    <mergeCell ref="AG376:AI376"/>
    <mergeCell ref="AM376:AN376"/>
    <mergeCell ref="AO376:AP376"/>
    <mergeCell ref="AJ376:AL376"/>
    <mergeCell ref="BQ376:BR376"/>
    <mergeCell ref="BC376:BD376"/>
    <mergeCell ref="BE376:BF376"/>
    <mergeCell ref="BG376:BH376"/>
    <mergeCell ref="BI376:BJ376"/>
    <mergeCell ref="BM376:BN376"/>
    <mergeCell ref="BK376:BL376"/>
    <mergeCell ref="BO376:BP376"/>
    <mergeCell ref="BQ377:BR377"/>
    <mergeCell ref="BC377:BD377"/>
    <mergeCell ref="BE377:BF377"/>
    <mergeCell ref="BG377:BH377"/>
    <mergeCell ref="BI377:BJ377"/>
    <mergeCell ref="BM377:BN377"/>
    <mergeCell ref="BO377:BP377"/>
    <mergeCell ref="BK377:BL377"/>
    <mergeCell ref="BA376:BB376"/>
    <mergeCell ref="AU376:AV376"/>
    <mergeCell ref="AQ377:AR377"/>
    <mergeCell ref="AS377:AT377"/>
    <mergeCell ref="BA377:BB377"/>
    <mergeCell ref="AW377:AX377"/>
    <mergeCell ref="AS376:AT376"/>
    <mergeCell ref="AY377:AZ377"/>
    <mergeCell ref="AW376:AX376"/>
    <mergeCell ref="AY376:AZ376"/>
    <mergeCell ref="AJ377:AL377"/>
    <mergeCell ref="G377:H377"/>
    <mergeCell ref="I377:Y377"/>
    <mergeCell ref="Z377:AF377"/>
    <mergeCell ref="AG377:AI377"/>
    <mergeCell ref="AM378:AN378"/>
    <mergeCell ref="G378:H378"/>
    <mergeCell ref="I378:Y378"/>
    <mergeCell ref="Z378:AF378"/>
    <mergeCell ref="AG378:AI378"/>
    <mergeCell ref="AO378:AP378"/>
    <mergeCell ref="AU377:AV377"/>
    <mergeCell ref="AM377:AN377"/>
    <mergeCell ref="AO377:AP377"/>
    <mergeCell ref="AQ378:AR378"/>
    <mergeCell ref="AS378:AT378"/>
    <mergeCell ref="AJ378:AL378"/>
    <mergeCell ref="BQ378:BR378"/>
    <mergeCell ref="BC378:BD378"/>
    <mergeCell ref="BE378:BF378"/>
    <mergeCell ref="BG378:BH378"/>
    <mergeCell ref="BI378:BJ378"/>
    <mergeCell ref="BM378:BN378"/>
    <mergeCell ref="BK378:BL378"/>
    <mergeCell ref="BO378:BP378"/>
    <mergeCell ref="BA378:BB378"/>
    <mergeCell ref="G379:H379"/>
    <mergeCell ref="I379:Y379"/>
    <mergeCell ref="Z379:AF379"/>
    <mergeCell ref="AG379:AI379"/>
    <mergeCell ref="AY378:AZ378"/>
    <mergeCell ref="AU378:AV378"/>
    <mergeCell ref="AW378:AX378"/>
    <mergeCell ref="AJ379:AL379"/>
    <mergeCell ref="AM379:AN379"/>
    <mergeCell ref="AO379:AP379"/>
    <mergeCell ref="BQ379:BR379"/>
    <mergeCell ref="BC379:BD379"/>
    <mergeCell ref="BE379:BF379"/>
    <mergeCell ref="BG379:BH379"/>
    <mergeCell ref="BI379:BJ379"/>
    <mergeCell ref="BM379:BN379"/>
    <mergeCell ref="BO379:BP379"/>
    <mergeCell ref="BK379:BL379"/>
    <mergeCell ref="BA379:BB379"/>
    <mergeCell ref="AQ379:AR379"/>
    <mergeCell ref="AS379:AT379"/>
    <mergeCell ref="AU379:AV379"/>
    <mergeCell ref="AW379:AX379"/>
    <mergeCell ref="AY379:AZ379"/>
    <mergeCell ref="AU380:AV380"/>
    <mergeCell ref="G380:H380"/>
    <mergeCell ref="I380:Y380"/>
    <mergeCell ref="Z380:AF380"/>
    <mergeCell ref="AG380:AI380"/>
    <mergeCell ref="AM380:AN380"/>
    <mergeCell ref="AO380:AP380"/>
    <mergeCell ref="AJ380:AL380"/>
    <mergeCell ref="AJ381:AL381"/>
    <mergeCell ref="AW381:AX381"/>
    <mergeCell ref="AY381:AZ381"/>
    <mergeCell ref="BC381:BD381"/>
    <mergeCell ref="AM381:AN381"/>
    <mergeCell ref="AO381:AP381"/>
    <mergeCell ref="BA380:BB380"/>
    <mergeCell ref="AW380:AX380"/>
    <mergeCell ref="AY380:AZ380"/>
    <mergeCell ref="BO380:BP380"/>
    <mergeCell ref="BI380:BJ380"/>
    <mergeCell ref="BM380:BN380"/>
    <mergeCell ref="BK380:BL380"/>
    <mergeCell ref="BQ380:BR380"/>
    <mergeCell ref="AQ381:AR381"/>
    <mergeCell ref="AS381:AT381"/>
    <mergeCell ref="AQ380:AR380"/>
    <mergeCell ref="AS380:AT380"/>
    <mergeCell ref="BC380:BD380"/>
    <mergeCell ref="BE380:BF380"/>
    <mergeCell ref="BG380:BH380"/>
    <mergeCell ref="AU381:AV381"/>
    <mergeCell ref="BQ381:BR381"/>
    <mergeCell ref="G381:H381"/>
    <mergeCell ref="I381:Y381"/>
    <mergeCell ref="Z381:AF381"/>
    <mergeCell ref="AG381:AI381"/>
    <mergeCell ref="BM381:BN381"/>
    <mergeCell ref="BO381:BP381"/>
    <mergeCell ref="BA381:BB381"/>
    <mergeCell ref="BK381:BL381"/>
    <mergeCell ref="BE381:BF381"/>
    <mergeCell ref="BG381:BH381"/>
    <mergeCell ref="BI381:BJ381"/>
    <mergeCell ref="G382:H382"/>
    <mergeCell ref="I382:Y382"/>
    <mergeCell ref="Z382:AF382"/>
    <mergeCell ref="AG382:AI382"/>
    <mergeCell ref="AJ382:AL382"/>
    <mergeCell ref="AQ382:AR382"/>
    <mergeCell ref="AS382:AT382"/>
    <mergeCell ref="BA382:BB382"/>
    <mergeCell ref="AY382:AZ382"/>
    <mergeCell ref="AU382:AV382"/>
    <mergeCell ref="AW382:AX382"/>
    <mergeCell ref="AM382:AN382"/>
    <mergeCell ref="AO382:AP382"/>
    <mergeCell ref="BQ382:BR382"/>
    <mergeCell ref="BC382:BD382"/>
    <mergeCell ref="BE382:BF382"/>
    <mergeCell ref="BG382:BH382"/>
    <mergeCell ref="BI382:BJ382"/>
    <mergeCell ref="BM382:BN382"/>
    <mergeCell ref="BK382:BL382"/>
    <mergeCell ref="BO382:BP382"/>
    <mergeCell ref="G383:H383"/>
    <mergeCell ref="I383:Y383"/>
    <mergeCell ref="Z383:AF383"/>
    <mergeCell ref="AG383:AI383"/>
    <mergeCell ref="AO383:AP383"/>
    <mergeCell ref="AJ383:AL383"/>
    <mergeCell ref="BA383:BB383"/>
    <mergeCell ref="AQ383:AR383"/>
    <mergeCell ref="BQ383:BR383"/>
    <mergeCell ref="BC383:BD383"/>
    <mergeCell ref="BE383:BF383"/>
    <mergeCell ref="BG383:BH383"/>
    <mergeCell ref="BI383:BJ383"/>
    <mergeCell ref="BM383:BN383"/>
    <mergeCell ref="BO383:BP383"/>
    <mergeCell ref="BK383:BL383"/>
    <mergeCell ref="AS383:AT383"/>
    <mergeCell ref="AU383:AV383"/>
    <mergeCell ref="AW383:AX383"/>
    <mergeCell ref="AY383:AZ383"/>
    <mergeCell ref="AM383:AN383"/>
    <mergeCell ref="BM384:BN384"/>
    <mergeCell ref="BK384:BL384"/>
    <mergeCell ref="AU384:AV384"/>
    <mergeCell ref="BA384:BB384"/>
    <mergeCell ref="AW384:AX384"/>
    <mergeCell ref="G384:H384"/>
    <mergeCell ref="I384:Y384"/>
    <mergeCell ref="Z384:AF384"/>
    <mergeCell ref="AG384:AI384"/>
    <mergeCell ref="AM384:AN384"/>
    <mergeCell ref="AO384:AP384"/>
    <mergeCell ref="AJ384:AL384"/>
    <mergeCell ref="BO384:BP384"/>
    <mergeCell ref="BQ384:BR384"/>
    <mergeCell ref="AQ385:AR385"/>
    <mergeCell ref="AS385:AT385"/>
    <mergeCell ref="AQ384:AR384"/>
    <mergeCell ref="AS384:AT384"/>
    <mergeCell ref="BC384:BD384"/>
    <mergeCell ref="BE384:BF384"/>
    <mergeCell ref="BG384:BH384"/>
    <mergeCell ref="BI384:BJ384"/>
    <mergeCell ref="BQ385:BR385"/>
    <mergeCell ref="BC385:BD385"/>
    <mergeCell ref="BE385:BF385"/>
    <mergeCell ref="BG385:BH385"/>
    <mergeCell ref="BI385:BJ385"/>
    <mergeCell ref="BM385:BN385"/>
    <mergeCell ref="BO385:BP385"/>
    <mergeCell ref="BK385:BL385"/>
    <mergeCell ref="AY384:AZ384"/>
    <mergeCell ref="AM385:AN385"/>
    <mergeCell ref="AO385:AP385"/>
    <mergeCell ref="BA385:BB385"/>
    <mergeCell ref="AU385:AV385"/>
    <mergeCell ref="AW385:AX385"/>
    <mergeCell ref="AY385:AZ385"/>
    <mergeCell ref="G385:H385"/>
    <mergeCell ref="I385:Y385"/>
    <mergeCell ref="Z385:AF385"/>
    <mergeCell ref="AG385:AI385"/>
    <mergeCell ref="AJ385:AL385"/>
    <mergeCell ref="AU386:AV386"/>
    <mergeCell ref="AW386:AX386"/>
    <mergeCell ref="BQ386:BR386"/>
    <mergeCell ref="BC386:BD386"/>
    <mergeCell ref="BE386:BF386"/>
    <mergeCell ref="BG386:BH386"/>
    <mergeCell ref="BI386:BJ386"/>
    <mergeCell ref="BM386:BN386"/>
    <mergeCell ref="BK386:BL386"/>
    <mergeCell ref="BO386:BP386"/>
    <mergeCell ref="AJ387:AL387"/>
    <mergeCell ref="AO387:AP387"/>
    <mergeCell ref="BA386:BB386"/>
    <mergeCell ref="BM387:BN387"/>
    <mergeCell ref="AY386:AZ386"/>
    <mergeCell ref="AM386:AN386"/>
    <mergeCell ref="AQ386:AR386"/>
    <mergeCell ref="AO386:AP386"/>
    <mergeCell ref="AJ386:AL386"/>
    <mergeCell ref="AS386:AT386"/>
    <mergeCell ref="G387:H387"/>
    <mergeCell ref="I387:Y387"/>
    <mergeCell ref="Z387:AF387"/>
    <mergeCell ref="AG387:AI387"/>
    <mergeCell ref="G386:H386"/>
    <mergeCell ref="I386:Y386"/>
    <mergeCell ref="Z386:AF386"/>
    <mergeCell ref="AG386:AI386"/>
    <mergeCell ref="BA387:BB387"/>
    <mergeCell ref="AM387:AN387"/>
    <mergeCell ref="AW387:AX387"/>
    <mergeCell ref="AY387:AZ387"/>
    <mergeCell ref="AQ387:AR387"/>
    <mergeCell ref="AU387:AV387"/>
    <mergeCell ref="AS387:AT387"/>
    <mergeCell ref="BQ387:BR387"/>
    <mergeCell ref="BC387:BD387"/>
    <mergeCell ref="BE387:BF387"/>
    <mergeCell ref="BG387:BH387"/>
    <mergeCell ref="BI387:BJ387"/>
    <mergeCell ref="BO387:BP387"/>
    <mergeCell ref="BK387:BL387"/>
    <mergeCell ref="BM388:BN388"/>
    <mergeCell ref="BO388:BP388"/>
    <mergeCell ref="AJ388:AL388"/>
    <mergeCell ref="AW388:AX388"/>
    <mergeCell ref="AY388:AZ388"/>
    <mergeCell ref="AU388:AV388"/>
    <mergeCell ref="AL390:AO390"/>
    <mergeCell ref="AP390:AS390"/>
    <mergeCell ref="AT390:AW390"/>
    <mergeCell ref="G388:H388"/>
    <mergeCell ref="I388:Y388"/>
    <mergeCell ref="Z388:AF388"/>
    <mergeCell ref="AG388:AI388"/>
    <mergeCell ref="G390:I393"/>
    <mergeCell ref="J390:X393"/>
    <mergeCell ref="AN391:AQ391"/>
    <mergeCell ref="AR391:AU391"/>
    <mergeCell ref="AG390:AI391"/>
    <mergeCell ref="BL391:BO391"/>
    <mergeCell ref="AJ390:AK390"/>
    <mergeCell ref="AM388:AN388"/>
    <mergeCell ref="AS388:AT388"/>
    <mergeCell ref="AQ388:AR388"/>
    <mergeCell ref="AO388:AP388"/>
    <mergeCell ref="AJ391:AL391"/>
    <mergeCell ref="AM389:AN389"/>
    <mergeCell ref="BP391:BS391"/>
    <mergeCell ref="AX390:BA390"/>
    <mergeCell ref="BB390:BE390"/>
    <mergeCell ref="BF390:BI390"/>
    <mergeCell ref="BJ390:BM390"/>
    <mergeCell ref="BN390:BQ390"/>
    <mergeCell ref="BD391:BG391"/>
    <mergeCell ref="AZ391:BC391"/>
    <mergeCell ref="BH391:BK391"/>
    <mergeCell ref="AV391:AY391"/>
    <mergeCell ref="Y390:Y391"/>
    <mergeCell ref="Z390:AF390"/>
    <mergeCell ref="Z391:AF391"/>
    <mergeCell ref="Y392:Y393"/>
    <mergeCell ref="Z392:AF393"/>
    <mergeCell ref="BF392:BI392"/>
    <mergeCell ref="AG392:AI392"/>
    <mergeCell ref="AJ392:AK392"/>
    <mergeCell ref="AG393:AI393"/>
    <mergeCell ref="AJ393:AL393"/>
    <mergeCell ref="BJ392:BM392"/>
    <mergeCell ref="BN392:BQ392"/>
    <mergeCell ref="BA388:BB388"/>
    <mergeCell ref="BQ388:BR388"/>
    <mergeCell ref="BC388:BD388"/>
    <mergeCell ref="BE388:BF388"/>
    <mergeCell ref="BG388:BH388"/>
    <mergeCell ref="BI388:BJ388"/>
    <mergeCell ref="BK388:BL388"/>
    <mergeCell ref="BK389:BL389"/>
    <mergeCell ref="AZ393:BC393"/>
    <mergeCell ref="AP392:AS392"/>
    <mergeCell ref="AT392:AW392"/>
    <mergeCell ref="BB392:BE392"/>
    <mergeCell ref="AX392:BA392"/>
    <mergeCell ref="AN393:AQ393"/>
    <mergeCell ref="AR393:AU393"/>
    <mergeCell ref="BP393:BS393"/>
    <mergeCell ref="AJ374:AL374"/>
    <mergeCell ref="AV393:AY393"/>
    <mergeCell ref="AG369:AI369"/>
    <mergeCell ref="AG370:AI370"/>
    <mergeCell ref="AJ370:AL370"/>
    <mergeCell ref="AG371:AI371"/>
    <mergeCell ref="AJ371:AL371"/>
    <mergeCell ref="AJ369:AL369"/>
    <mergeCell ref="AL392:AO392"/>
    <mergeCell ref="BE86:BJ86"/>
    <mergeCell ref="BE87:BJ87"/>
    <mergeCell ref="AY87:BD87"/>
    <mergeCell ref="AG374:AI374"/>
    <mergeCell ref="BD402:BR402"/>
    <mergeCell ref="BD401:BR401"/>
    <mergeCell ref="BD400:BR400"/>
    <mergeCell ref="BD393:BG393"/>
    <mergeCell ref="BH393:BK393"/>
    <mergeCell ref="BL393:BO393"/>
    <mergeCell ref="AJ351:AL351"/>
    <mergeCell ref="AG334:AI334"/>
    <mergeCell ref="AJ334:AL334"/>
    <mergeCell ref="AG335:AI335"/>
    <mergeCell ref="AJ335:AL335"/>
    <mergeCell ref="AJ347:AL347"/>
    <mergeCell ref="AJ345:AL345"/>
    <mergeCell ref="AJ348:AL348"/>
    <mergeCell ref="AJ350:AK350"/>
    <mergeCell ref="AJ342:AL342"/>
    <mergeCell ref="G118:J118"/>
    <mergeCell ref="K118:AJ118"/>
    <mergeCell ref="AF119:AJ119"/>
    <mergeCell ref="G120:J120"/>
    <mergeCell ref="G119:J119"/>
    <mergeCell ref="K120:Y120"/>
    <mergeCell ref="Z119:AA119"/>
    <mergeCell ref="G47:H47"/>
    <mergeCell ref="AB47:AC47"/>
    <mergeCell ref="G44:BR44"/>
    <mergeCell ref="BF46:BR46"/>
    <mergeCell ref="BF45:BG45"/>
    <mergeCell ref="G46:AO46"/>
    <mergeCell ref="G45:H45"/>
    <mergeCell ref="I45:AO45"/>
    <mergeCell ref="I47:AA47"/>
    <mergeCell ref="AP41:AW41"/>
    <mergeCell ref="BF42:BK42"/>
    <mergeCell ref="BL42:BM42"/>
    <mergeCell ref="AD47:AF47"/>
    <mergeCell ref="AG47:AH47"/>
    <mergeCell ref="BC45:BE45"/>
    <mergeCell ref="AP46:AZ46"/>
    <mergeCell ref="BA46:BE46"/>
    <mergeCell ref="BH45:BR45"/>
    <mergeCell ref="AN42:AW42"/>
    <mergeCell ref="BM80:BR80"/>
    <mergeCell ref="J78:BL78"/>
    <mergeCell ref="J67:U67"/>
    <mergeCell ref="V67:AA67"/>
    <mergeCell ref="AB67:AG67"/>
    <mergeCell ref="BM73:BR73"/>
    <mergeCell ref="BM74:BR74"/>
    <mergeCell ref="I71:BR71"/>
    <mergeCell ref="BM76:BR76"/>
    <mergeCell ref="BM77:BR77"/>
    <mergeCell ref="G49:H49"/>
    <mergeCell ref="G48:AA48"/>
    <mergeCell ref="AB48:AF48"/>
    <mergeCell ref="G50:I50"/>
    <mergeCell ref="J50:O50"/>
    <mergeCell ref="Y50:AA50"/>
    <mergeCell ref="AB50:AF50"/>
    <mergeCell ref="P50:R50"/>
    <mergeCell ref="S50:X50"/>
    <mergeCell ref="I49:AF49"/>
    <mergeCell ref="BM72:BR72"/>
    <mergeCell ref="AH67:AM67"/>
    <mergeCell ref="J66:U66"/>
    <mergeCell ref="G64:AM64"/>
    <mergeCell ref="G66:I66"/>
    <mergeCell ref="V66:AA66"/>
    <mergeCell ref="G65:H65"/>
    <mergeCell ref="I65:U65"/>
    <mergeCell ref="V65:AA65"/>
    <mergeCell ref="G59:H59"/>
    <mergeCell ref="I59:BL59"/>
    <mergeCell ref="G89:I89"/>
    <mergeCell ref="G90:I90"/>
    <mergeCell ref="V89:Z89"/>
    <mergeCell ref="V90:Z90"/>
    <mergeCell ref="V85:Z86"/>
    <mergeCell ref="AI85:AX86"/>
    <mergeCell ref="AA85:AH86"/>
    <mergeCell ref="J80:BL80"/>
    <mergeCell ref="G85:H86"/>
    <mergeCell ref="J74:BL74"/>
    <mergeCell ref="J87:U87"/>
    <mergeCell ref="J75:BL75"/>
    <mergeCell ref="G76:I76"/>
    <mergeCell ref="G75:I75"/>
    <mergeCell ref="G78:I78"/>
    <mergeCell ref="BK86:BL86"/>
    <mergeCell ref="BK87:BL87"/>
    <mergeCell ref="I85:U86"/>
    <mergeCell ref="G80:I80"/>
    <mergeCell ref="G84:BR84"/>
    <mergeCell ref="AA87:AH87"/>
    <mergeCell ref="BM86:BR86"/>
    <mergeCell ref="BN50:BR50"/>
    <mergeCell ref="AG50:AO50"/>
    <mergeCell ref="BF50:BM50"/>
    <mergeCell ref="AP50:AW50"/>
    <mergeCell ref="AX50:BE50"/>
    <mergeCell ref="G58:BR58"/>
    <mergeCell ref="AM309:AN309"/>
    <mergeCell ref="AO309:AP309"/>
    <mergeCell ref="AQ309:AR309"/>
    <mergeCell ref="J88:U88"/>
    <mergeCell ref="G87:I87"/>
    <mergeCell ref="V87:Z87"/>
    <mergeCell ref="G88:I88"/>
    <mergeCell ref="J90:U90"/>
    <mergeCell ref="J89:U89"/>
    <mergeCell ref="Z120:AA120"/>
    <mergeCell ref="AS309:AT309"/>
    <mergeCell ref="AU309:AV309"/>
    <mergeCell ref="AW309:AX309"/>
    <mergeCell ref="AY309:AZ309"/>
    <mergeCell ref="BA309:BB309"/>
    <mergeCell ref="BC309:BD309"/>
    <mergeCell ref="BE309:BF309"/>
    <mergeCell ref="BG309:BH309"/>
    <mergeCell ref="BI309:BJ309"/>
    <mergeCell ref="BK309:BL309"/>
    <mergeCell ref="BM309:BN309"/>
    <mergeCell ref="BO309:BP309"/>
    <mergeCell ref="BQ309:BR30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G349:BH349"/>
    <mergeCell ref="BI349:BJ349"/>
    <mergeCell ref="BK349:BL349"/>
    <mergeCell ref="BM349:BN349"/>
    <mergeCell ref="BO349:BP349"/>
    <mergeCell ref="BQ349:BR349"/>
    <mergeCell ref="AO389:AP389"/>
    <mergeCell ref="AQ389:AR389"/>
    <mergeCell ref="AS389:AT389"/>
    <mergeCell ref="AU389:AV389"/>
    <mergeCell ref="AW389:AX389"/>
    <mergeCell ref="BM389:BN389"/>
    <mergeCell ref="BO389:BP389"/>
    <mergeCell ref="BQ389:BR389"/>
    <mergeCell ref="AY389:AZ389"/>
    <mergeCell ref="BA389:BB389"/>
    <mergeCell ref="BC389:BD389"/>
    <mergeCell ref="BE389:BF389"/>
    <mergeCell ref="BG389:BH389"/>
    <mergeCell ref="BI389:BJ389"/>
  </mergeCells>
  <phoneticPr fontId="19" type="noConversion"/>
  <conditionalFormatting sqref="AN311:BS311 AN313:BS313 AN393:BS393 AN353:BS353 AN351:BS351 AN391:BS391">
    <cfRule type="cellIs" dxfId="16" priority="18" stopIfTrue="1" operator="equal">
      <formula>AN311+AL310</formula>
    </cfRule>
  </conditionalFormatting>
  <conditionalFormatting sqref="AO369:AP388 AO329:AP348 BM369:BN388 AS369:AT388 AW369:AX388 BA369:BB388 BE369:BF388 BI369:BJ388 BQ369:BR388 BM329:BN348 AS329:AT348 AW329:AX348 BA329:BB348 BE329:BF348 BI329:BJ348 BQ329:BR348 AO289:AP308">
    <cfRule type="cellIs" dxfId="15" priority="19" stopIfTrue="1" operator="equal">
      <formula>AO289+SUM(AM$289:AN$308)</formula>
    </cfRule>
    <cfRule type="cellIs" dxfId="14" priority="20" stopIfTrue="1" operator="equal">
      <formula>0</formula>
    </cfRule>
  </conditionalFormatting>
  <conditionalFormatting sqref="BO329:BP348 BK369:BL388 AQ369:AR388 AU369:AV388 AY369:AZ388 BC369:BD388 BG369:BH388 AU329:AV348 AQ329:AR348 BO369:BP388 AY329:AZ348 BC329:BD348 BG329:BH348 BK329:BL348 AY289:AZ308 BO289:BP308 BK289:BL308 BG289:BH308 BC289:BD308 AQ289:AR308 AU289:AV308">
    <cfRule type="cellIs" dxfId="13" priority="31" stopIfTrue="1" operator="equal">
      <formula>AO289-100</formula>
    </cfRule>
  </conditionalFormatting>
  <conditionalFormatting sqref="AM329:AN348 AM369:AN388">
    <cfRule type="cellIs" dxfId="12" priority="36" stopIfTrue="1" operator="equal">
      <formula>BQ289-100</formula>
    </cfRule>
  </conditionalFormatting>
  <conditionalFormatting sqref="BP284:BR284">
    <cfRule type="cellIs" dxfId="11" priority="22" stopIfTrue="1" operator="equal">
      <formula>0</formula>
    </cfRule>
  </conditionalFormatting>
  <conditionalFormatting sqref="BD361:BR362 BD400:BR401 AJ391:AL391 AL354 AJ353:AL353 AG390:AI391 AJ351:AL351 AJ313:AL313 AG350:AI351 Z352:AF353 BD321:BR322 AJ393:AL393 AO354:AZ354 BD354:BR354 Z392:AF393 AL394 AO394:AZ394 BD394:BR394 AJ311:AL311 AG310:AI311 Z312:AF313 AO314:AZ314 BD314:BR314 AL314 G16:G17">
    <cfRule type="cellIs" dxfId="10" priority="12" stopIfTrue="1" operator="equal">
      <formula>0</formula>
    </cfRule>
  </conditionalFormatting>
  <conditionalFormatting sqref="I369:Y388 I329:Y348 I289:Y308">
    <cfRule type="cellIs" dxfId="9" priority="24" stopIfTrue="1" operator="equal">
      <formula>""</formula>
    </cfRule>
  </conditionalFormatting>
  <conditionalFormatting sqref="BD323:BR323 BD363:BR363 BD402:BR402">
    <cfRule type="cellIs" dxfId="8" priority="25" stopIfTrue="1" operator="equal">
      <formula>0</formula>
    </cfRule>
  </conditionalFormatting>
  <conditionalFormatting sqref="AL390:BQ390 AL310:BQ310 AL312:BQ312 AL350:BQ350 AL352:BQ352 AL392:BQ392">
    <cfRule type="cellIs" dxfId="7" priority="26" stopIfTrue="1" operator="equal">
      <formula>0</formula>
    </cfRule>
  </conditionalFormatting>
  <conditionalFormatting sqref="Z274:AA276 Z232:AA233 Z252:AA253 Z269:AA270 G271:J271 G273:J273 Z226:AA227 Z242:AA244 G245:J245 G254:J254 G228:J228 Z260:AA261 G234:J234 Z215:AA216 AK273:BR273 AR262:AS262 AK245:BR245 AK234:BR234 AK228:BR228 AK271:BR271 AR217:AS217 AK254:AS254 AR207:AS207 Z205:AA206 Z194:AA196 AR190:AS190 AR197:AS197 AK130:BR130 G130:J130 G118:J118 G137:J137 G146:J146 Z188:AA189 G165:J165 G156:J156 G116:J116 AK137:BR137 AK146:BR146 AR172:AS172 AK156:BR156 AK165:BR165 AK118:BR118 AK116:BR116 AR179:AS179">
    <cfRule type="cellIs" dxfId="6" priority="27" stopIfTrue="1" operator="equal">
      <formula>""</formula>
    </cfRule>
  </conditionalFormatting>
  <conditionalFormatting sqref="K271:AJ271 K273:AJ273 K272:AA272 K245:AJ245 K228:AJ228 K234:AJ234 K131:AA134 K165:AJ165 K146:AJ146 K156:AJ156 K116:AJ116 K118:AJ118 K130:AJ130 K137:AJ137">
    <cfRule type="cellIs" dxfId="5" priority="28" stopIfTrue="1" operator="equal">
      <formula>""</formula>
    </cfRule>
  </conditionalFormatting>
  <conditionalFormatting sqref="BI289:BJ308 AW289:AX308 AS289:AT308 BE289:BF308 BA289:BB308 BM289:BN308 BQ289:BR308">
    <cfRule type="cellIs" dxfId="4" priority="49" stopIfTrue="1" operator="equal">
      <formula>0</formula>
    </cfRule>
    <cfRule type="cellIs" dxfId="3" priority="50" stopIfTrue="1" operator="equal">
      <formula>100</formula>
    </cfRule>
  </conditionalFormatting>
  <conditionalFormatting sqref="AJ289:AL308">
    <cfRule type="cellIs" dxfId="2" priority="51" stopIfTrue="1" operator="equal">
      <formula>100</formula>
    </cfRule>
  </conditionalFormatting>
  <conditionalFormatting sqref="G106:G108">
    <cfRule type="cellIs" priority="17" stopIfTrue="1" operator="equal">
      <formula>""</formula>
    </cfRule>
  </conditionalFormatting>
  <conditionalFormatting sqref="BM62:BQ62">
    <cfRule type="cellIs" dxfId="1" priority="29" stopIfTrue="1" operator="equal">
      <formula>$BA$62+$BM$62</formula>
    </cfRule>
  </conditionalFormatting>
  <conditionalFormatting sqref="BR62">
    <cfRule type="cellIs" dxfId="0" priority="30" stopIfTrue="1" operator="equal">
      <formula>$BA$62&amp;$BR$62</formula>
    </cfRule>
  </conditionalFormatting>
  <dataValidations count="9">
    <dataValidation type="list" allowBlank="1" showInputMessage="1" showErrorMessage="1" sqref="AF54:AK54">
      <formula1>"N,S"</formula1>
    </dataValidation>
    <dataValidation type="list" allowBlank="1" showInputMessage="1" showErrorMessage="1" sqref="V87:Z93">
      <formula1>"atendido,não atendido,não é o caso"</formula1>
    </dataValidation>
    <dataValidation type="list" allowBlank="1" showInputMessage="1" showErrorMessage="1" sqref="BK87:BL93 BN50:BR50 BD42:BE42 AB48:AF48">
      <formula1>"AC,AL,AP,AM,BA,CE,DF,ES,GO,MA,MT,MS,MG,PA,PB,PR,PE,PI,RR,RO,RJ,RN,RS,SC,SP,SE,TO"</formula1>
    </dataValidation>
    <dataValidation type="list" allowBlank="1" showInputMessage="1" showErrorMessage="1" sqref="BE87:BJ93">
      <formula1>"CAU,CREA"</formula1>
    </dataValidation>
    <dataValidation type="list" allowBlank="1" showInputMessage="1" showErrorMessage="1" sqref="BM59:BR59">
      <formula1>"atende,não atende,não é o caso"</formula1>
    </dataValidation>
    <dataValidation type="list" allowBlank="1" showInputMessage="1" showErrorMessage="1" sqref="V67:AA67">
      <formula1>"válido,não válido"</formula1>
    </dataValidation>
    <dataValidation type="list" allowBlank="1" showInputMessage="1" showErrorMessage="1" sqref="V66:AA66">
      <formula1>"aprovado,em aprovação"</formula1>
    </dataValidation>
    <dataValidation type="list" allowBlank="1" showInputMessage="1" showErrorMessage="1" sqref="AB62:AD62">
      <formula1>"sim,não"</formula1>
    </dataValidation>
    <dataValidation type="list" allowBlank="1" showInputMessage="1" showErrorMessage="1" sqref="BM72:BR80">
      <formula1>"atende,não atende"</formula1>
    </dataValidation>
  </dataValidations>
  <printOptions horizontalCentered="1"/>
  <pageMargins left="0.59055118110236227" right="0.78740157480314965" top="0.78740157480314965" bottom="0.19685039370078741" header="0.39370078740157483" footer="0.19685039370078741"/>
  <pageSetup paperSize="9" scale="85" fitToHeight="0" orientation="landscape" horizontalDpi="1200" verticalDpi="1200" r:id="rId1"/>
  <headerFooter alignWithMargins="0">
    <oddHeader>&amp;R AE &amp;14 130 &amp;10 018</oddHeader>
    <oddFooter>&amp;LVigência: 24/05/2019&amp;CPFUI-Proponente_AE130
&amp;A&amp;R&amp;P/&amp;N</oddFooter>
  </headerFooter>
  <rowBreaks count="5" manualBreakCount="5">
    <brk id="81" min="5" max="70" man="1"/>
    <brk id="136" min="5" max="70" man="1"/>
    <brk id="225" min="5" max="70" man="1"/>
    <brk id="280" min="5" max="70" man="1"/>
    <brk id="364" min="5" max="7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16</vt:i4>
      </vt:variant>
    </vt:vector>
  </HeadingPairs>
  <TitlesOfParts>
    <vt:vector size="17" baseType="lpstr">
      <vt:lpstr>Proposta</vt:lpstr>
      <vt:lpstr>AImp01</vt:lpstr>
      <vt:lpstr>AImp02</vt:lpstr>
      <vt:lpstr>AImp03</vt:lpstr>
      <vt:lpstr>Proposta!Area_de_impressao</vt:lpstr>
      <vt:lpstr>crono1</vt:lpstr>
      <vt:lpstr>crono2</vt:lpstr>
      <vt:lpstr>crono3</vt:lpstr>
      <vt:lpstr>cronomes</vt:lpstr>
      <vt:lpstr>Elmto001</vt:lpstr>
      <vt:lpstr>grp01</vt:lpstr>
      <vt:lpstr>grp02</vt:lpstr>
      <vt:lpstr>grp03</vt:lpstr>
      <vt:lpstr>grp04</vt:lpstr>
      <vt:lpstr>grpT</vt:lpstr>
      <vt:lpstr>parpre</vt:lpstr>
      <vt:lpstr>totacum</vt:lpstr>
    </vt:vector>
  </TitlesOfParts>
  <Company>Caixa Econômica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c069326</dc:creator>
  <cp:lastModifiedBy>Felipe Gandra</cp:lastModifiedBy>
  <cp:lastPrinted>2021-06-17T18:19:06Z</cp:lastPrinted>
  <dcterms:created xsi:type="dcterms:W3CDTF">2013-06-21T15:03:04Z</dcterms:created>
  <dcterms:modified xsi:type="dcterms:W3CDTF">2021-06-17T21:52:13Z</dcterms:modified>
</cp:coreProperties>
</file>