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da436daf9a1fc7/Documentos/Cursos/Udemy/Excel/Dia 10/"/>
    </mc:Choice>
  </mc:AlternateContent>
  <xr:revisionPtr revIDLastSave="5" documentId="8_{3CCDE2D5-5FA5-49B1-B966-9067996EA8DB}" xr6:coauthVersionLast="47" xr6:coauthVersionMax="47" xr10:uidLastSave="{DAC861E9-A13F-47E5-8AEF-A42F7DFD94EF}"/>
  <bookViews>
    <workbookView xWindow="-110" yWindow="-110" windowWidth="19420" windowHeight="10300" activeTab="2" xr2:uid="{0BF097C5-080B-4589-B22F-6E3EADC05A76}"/>
  </bookViews>
  <sheets>
    <sheet name="Ingreso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K14" i="3"/>
  <c r="C11" i="3"/>
  <c r="J22" i="4"/>
  <c r="K12" i="3"/>
  <c r="K11" i="3"/>
  <c r="C13" i="3"/>
  <c r="C12" i="3"/>
  <c r="C2" i="3"/>
  <c r="I8" i="3"/>
  <c r="H8" i="3"/>
  <c r="G8" i="3"/>
  <c r="F8" i="3"/>
  <c r="E8" i="3"/>
  <c r="D8" i="3"/>
  <c r="C8" i="3"/>
  <c r="R8" i="4"/>
  <c r="R10" i="4"/>
  <c r="R11" i="4"/>
  <c r="R12" i="4"/>
  <c r="R13" i="4"/>
  <c r="R7" i="4"/>
  <c r="Q8" i="4"/>
  <c r="Q9" i="4"/>
  <c r="Q10" i="4"/>
  <c r="Q11" i="4"/>
  <c r="Q12" i="4"/>
  <c r="Q13" i="4"/>
  <c r="Q7" i="4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O8" i="4"/>
  <c r="O9" i="4"/>
  <c r="O10" i="4"/>
  <c r="O11" i="4"/>
  <c r="O12" i="4"/>
  <c r="O13" i="4"/>
  <c r="O7" i="4"/>
  <c r="N8" i="4"/>
  <c r="N9" i="4"/>
  <c r="N10" i="4"/>
  <c r="N11" i="4"/>
  <c r="N12" i="4"/>
  <c r="N13" i="4"/>
  <c r="N7" i="4"/>
  <c r="L8" i="4"/>
  <c r="D5" i="3" s="1"/>
  <c r="L9" i="4"/>
  <c r="E5" i="3" s="1"/>
  <c r="L10" i="4"/>
  <c r="F5" i="3" s="1"/>
  <c r="L11" i="4"/>
  <c r="G5" i="3" s="1"/>
  <c r="L7" i="4"/>
  <c r="I2" i="3"/>
  <c r="O14" i="4" l="1"/>
  <c r="K7" i="3" s="1"/>
  <c r="N14" i="4"/>
  <c r="K6" i="3" s="1"/>
  <c r="C5" i="3"/>
  <c r="I13" i="4"/>
  <c r="J13" i="4" s="1"/>
  <c r="L13" i="4" s="1"/>
  <c r="I5" i="3" s="1"/>
  <c r="I12" i="4"/>
  <c r="J12" i="4" s="1"/>
  <c r="L12" i="4" s="1"/>
  <c r="H5" i="3" s="1"/>
  <c r="I11" i="4"/>
  <c r="J11" i="4" s="1"/>
  <c r="I10" i="4"/>
  <c r="J10" i="4" s="1"/>
  <c r="I9" i="4"/>
  <c r="J9" i="4" s="1"/>
  <c r="I8" i="4"/>
  <c r="J8" i="4" s="1"/>
  <c r="I7" i="4"/>
  <c r="J7" i="4" s="1"/>
  <c r="C4" i="3" s="1"/>
  <c r="L14" i="4" l="1"/>
  <c r="K5" i="3" s="1"/>
  <c r="K7" i="4"/>
  <c r="H4" i="3"/>
  <c r="K12" i="4"/>
  <c r="G4" i="3"/>
  <c r="K11" i="4"/>
  <c r="K10" i="4"/>
  <c r="F4" i="3"/>
  <c r="K8" i="4"/>
  <c r="D4" i="3"/>
  <c r="I4" i="3"/>
  <c r="K13" i="4"/>
  <c r="K9" i="4"/>
  <c r="R9" i="4" s="1"/>
  <c r="R14" i="4" s="1"/>
  <c r="K8" i="3" s="1"/>
  <c r="E4" i="3"/>
  <c r="J14" i="4"/>
  <c r="K14" i="4" l="1"/>
  <c r="K4" i="3" s="1"/>
  <c r="K9" i="3" s="1"/>
  <c r="B21" i="3" s="1"/>
</calcChain>
</file>

<file path=xl/sharedStrings.xml><?xml version="1.0" encoding="utf-8"?>
<sst xmlns="http://schemas.openxmlformats.org/spreadsheetml/2006/main" count="79" uniqueCount="57">
  <si>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</si>
  <si>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</si>
  <si>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</si>
  <si>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</si>
  <si>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</si>
  <si>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</si>
  <si>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</si>
  <si>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</si>
  <si>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</si>
  <si>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</si>
  <si>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</si>
  <si>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</si>
  <si>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</si>
  <si>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</si>
  <si>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</si>
  <si>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</si>
  <si>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</si>
  <si>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</si>
  <si>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</si>
  <si>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</si>
  <si>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</si>
  <si>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</si>
  <si>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</si>
  <si>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</si>
  <si>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</si>
  <si>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</si>
  <si>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</si>
  <si>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</si>
  <si>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</si>
  <si>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</si>
  <si>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</si>
  <si>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</si>
  <si>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</si>
  <si>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</si>
  <si>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</si>
  <si>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</si>
  <si>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</si>
  <si>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</si>
  <si>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</si>
  <si>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</si>
  <si>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</si>
  <si>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</si>
  <si>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</si>
  <si>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</si>
  <si>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</si>
  <si>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Luz Fraccion</t>
  </si>
  <si>
    <t>Extra Luz</t>
  </si>
  <si>
    <t>Francisco</t>
  </si>
  <si>
    <t>Descuento %</t>
  </si>
  <si>
    <t>Descuento $</t>
  </si>
  <si>
    <t>Riego</t>
  </si>
  <si>
    <t>Limpieza</t>
  </si>
  <si>
    <t>Redes</t>
  </si>
  <si>
    <t>Pelotas</t>
  </si>
  <si>
    <t>Jornada</t>
  </si>
  <si>
    <t>Obs</t>
  </si>
  <si>
    <t>El día de hoy se ha dañado el motor de la heladera. He llamado al técnico y me aseguró que vendrá mañana por la tarde.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</si>
</sst>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dddd\ dd\ &quot;de&quot;\ mmmm\ &quot;de&quot;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/>
    <xf numFmtId="16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5" borderId="2" xfId="0" applyFill="1" applyBorder="1" applyAlignment="1">
      <alignment vertical="center"/>
    </xf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0" borderId="0" xfId="0" applyFont="1"/>
    <xf numFmtId="164" fontId="6" fillId="0" borderId="1" xfId="0" applyNumberFormat="1" applyFont="1" applyBorder="1"/>
    <xf numFmtId="164" fontId="0" fillId="0" borderId="0" xfId="1" applyFont="1"/>
    <xf numFmtId="20" fontId="6" fillId="0" borderId="1" xfId="0" applyNumberFormat="1" applyFont="1" applyBorder="1" applyAlignment="1">
      <alignment horizontal="center" vertical="center"/>
    </xf>
    <xf numFmtId="20" fontId="2" fillId="0" borderId="0" xfId="0" applyNumberFormat="1" applyFont="1"/>
    <xf numFmtId="164" fontId="2" fillId="0" borderId="0" xfId="0" applyNumberFormat="1" applyFont="1"/>
    <xf numFmtId="164" fontId="2" fillId="0" borderId="0" xfId="1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1" applyNumberFormat="1" applyFont="1" applyBorder="1"/>
    <xf numFmtId="44" fontId="2" fillId="0" borderId="0" xfId="0" applyNumberFormat="1" applyFont="1"/>
    <xf numFmtId="0" fontId="6" fillId="0" borderId="1" xfId="0" applyFont="1" applyBorder="1"/>
    <xf numFmtId="44" fontId="6" fillId="0" borderId="1" xfId="0" applyNumberFormat="1" applyFont="1" applyBorder="1"/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0" fontId="0" fillId="0" borderId="9" xfId="0" applyNumberFormat="1" applyBorder="1"/>
    <xf numFmtId="20" fontId="0" fillId="4" borderId="0" xfId="0" applyNumberFormat="1" applyFill="1"/>
    <xf numFmtId="164" fontId="0" fillId="0" borderId="0" xfId="0" applyNumberFormat="1"/>
    <xf numFmtId="164" fontId="0" fillId="0" borderId="10" xfId="1" applyFont="1" applyBorder="1"/>
    <xf numFmtId="20" fontId="0" fillId="0" borderId="11" xfId="0" applyNumberFormat="1" applyBorder="1"/>
    <xf numFmtId="20" fontId="0" fillId="4" borderId="12" xfId="0" applyNumberFormat="1" applyFill="1" applyBorder="1"/>
    <xf numFmtId="164" fontId="0" fillId="0" borderId="12" xfId="0" applyNumberFormat="1" applyBorder="1"/>
    <xf numFmtId="164" fontId="0" fillId="0" borderId="13" xfId="1" applyFont="1" applyBorder="1"/>
    <xf numFmtId="164" fontId="0" fillId="0" borderId="9" xfId="1" applyFont="1" applyBorder="1"/>
    <xf numFmtId="164" fontId="0" fillId="0" borderId="11" xfId="1" applyFont="1" applyBorder="1"/>
    <xf numFmtId="0" fontId="0" fillId="0" borderId="9" xfId="0" applyBorder="1"/>
    <xf numFmtId="44" fontId="0" fillId="0" borderId="10" xfId="0" applyNumberFormat="1" applyBorder="1"/>
    <xf numFmtId="0" fontId="0" fillId="0" borderId="11" xfId="0" applyBorder="1"/>
    <xf numFmtId="44" fontId="0" fillId="0" borderId="13" xfId="0" applyNumberFormat="1" applyBorder="1"/>
    <xf numFmtId="0" fontId="7" fillId="3" borderId="0" xfId="0" applyFont="1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6" fillId="0" borderId="1" xfId="0" applyNumberFormat="1" applyFont="1" applyBorder="1" applyAlignment="1">
      <alignment wrapText="1"/>
    </xf>
    <xf numFmtId="164" fontId="6" fillId="0" borderId="1" xfId="1" applyFont="1" applyFill="1" applyBorder="1" applyAlignment="1">
      <alignment horizontal="center"/>
    </xf>
    <xf numFmtId="164" fontId="6" fillId="0" borderId="1" xfId="1" applyFont="1" applyFill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fmlaLink="$J$17" lockText="1" noThreeD="1"/>
</file>

<file path=xl/ctrlProps/ctrlProp2.xml><?xml version="1.0" encoding="utf-8"?>
<formControlPr xmlns="http://schemas.microsoft.com/office/spreadsheetml/2009/9/main" objectType="CheckBox" checked="Checked" fmlaLink="$J$18" lockText="1" noThreeD="1"/>
</file>

<file path=xl/ctrlProps/ctrlProp3.xml><?xml version="1.0" encoding="utf-8"?>
<formControlPr xmlns="http://schemas.microsoft.com/office/spreadsheetml/2009/9/main" objectType="CheckBox" fmlaLink="$J$19" lockText="1" noThreeD="1"/>
</file>

<file path=xl/ctrlProps/ctrlProp4.xml><?xml version="1.0" encoding="utf-8"?>
<formControlPr xmlns="http://schemas.microsoft.com/office/spreadsheetml/2009/9/main" objectType="CheckBox" fmlaLink="$J$20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$J$2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82550</xdr:rowOff>
        </xdr:from>
        <xdr:to>
          <xdr:col>2</xdr:col>
          <xdr:colOff>171450</xdr:colOff>
          <xdr:row>16</xdr:row>
          <xdr:rowOff>120650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15</xdr:row>
          <xdr:rowOff>82550</xdr:rowOff>
        </xdr:from>
        <xdr:to>
          <xdr:col>3</xdr:col>
          <xdr:colOff>520700</xdr:colOff>
          <xdr:row>16</xdr:row>
          <xdr:rowOff>120650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717550</xdr:colOff>
          <xdr:row>15</xdr:row>
          <xdr:rowOff>88900</xdr:rowOff>
        </xdr:from>
        <xdr:to>
          <xdr:col>5</xdr:col>
          <xdr:colOff>304800</xdr:colOff>
          <xdr:row>16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Reparacion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501650</xdr:colOff>
          <xdr:row>15</xdr:row>
          <xdr:rowOff>82550</xdr:rowOff>
        </xdr:from>
        <xdr:to>
          <xdr:col>6</xdr:col>
          <xdr:colOff>654050</xdr:colOff>
          <xdr:row>16</xdr:row>
          <xdr:rowOff>120650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31750</xdr:rowOff>
        </xdr:from>
        <xdr:to>
          <xdr:col>3</xdr:col>
          <xdr:colOff>730250</xdr:colOff>
          <xdr:row>21</xdr:row>
          <xdr:rowOff>139700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298450</xdr:colOff>
          <xdr:row>18</xdr:row>
          <xdr:rowOff>38100</xdr:rowOff>
        </xdr:from>
        <xdr:to>
          <xdr:col>3</xdr:col>
          <xdr:colOff>273050</xdr:colOff>
          <xdr:row>19</xdr:row>
          <xdr:rowOff>76200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311150</xdr:colOff>
          <xdr:row>20</xdr:row>
          <xdr:rowOff>6350</xdr:rowOff>
        </xdr:from>
        <xdr:to>
          <xdr:col>3</xdr:col>
          <xdr:colOff>273050</xdr:colOff>
          <xdr:row>21</xdr:row>
          <xdr:rowOff>69850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Feriado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17</xdr:row>
          <xdr:rowOff>158750</xdr:rowOff>
        </xdr:from>
        <xdr:to>
          <xdr:col>6</xdr:col>
          <xdr:colOff>717550</xdr:colOff>
          <xdr:row>21</xdr:row>
          <xdr:rowOff>139700</xdr:rowOff>
        </xdr:to>
        <xdr:sp macro="" textlink="">
          <xdr:nvSpPr>
            <xdr:cNvPr id="1032" name="TextBox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769F-D3E4-48A2-8815-B4353C7EA579}">
  <sheetPr codeName="Hoja1"/>
  <dimension ref="A1:R23"/>
  <sheetViews>
    <sheetView showGridLines="0" topLeftCell="A2" zoomScaleNormal="100" workbookViewId="0">
      <selection activeCell="E9" sqref="E9"/>
    </sheetView>
  </sheetViews>
  <sheetFormatPr baseColWidth="10" defaultColWidth="0" defaultRowHeight="14.5" zeroHeight="1" x14ac:dyDescent="0.35"/>
  <cols>
    <col min="1" max="1" width="2.1796875" customWidth="1"/>
    <col min="2" max="8" width="10.90625" customWidth="1"/>
    <col min="9" max="9" width="10.90625" hidden="1" customWidth="1"/>
    <col min="10" max="10" width="22.81640625" hidden="1" customWidth="1"/>
    <col min="11" max="11" width="12" hidden="1" customWidth="1"/>
    <col min="12" max="12" width="10.90625" style="14" hidden="1" customWidth="1"/>
    <col min="13" max="13" width="2.1796875" style="14" hidden="1" customWidth="1"/>
    <col min="14" max="15" width="10.90625" hidden="1" customWidth="1"/>
    <col min="16" max="16" width="2.1796875" hidden="1" customWidth="1"/>
    <col min="17" max="17" width="11.54296875" hidden="1" customWidth="1"/>
    <col min="18" max="18" width="11.08984375" hidden="1" customWidth="1"/>
    <col min="19" max="16384" width="10.90625" hidden="1"/>
  </cols>
  <sheetData>
    <row r="1" spans="2:18" x14ac:dyDescent="0.35"/>
    <row r="2" spans="2:18" x14ac:dyDescent="0.35">
      <c r="B2" s="9" t="s">
        <v>40</v>
      </c>
      <c r="C2" s="45" t="s">
        <v>47</v>
      </c>
      <c r="D2" s="45"/>
      <c r="E2" s="45"/>
      <c r="F2" s="45"/>
      <c r="G2" s="45"/>
    </row>
    <row r="3" spans="2:18" x14ac:dyDescent="0.35">
      <c r="B3" s="9" t="s">
        <v>39</v>
      </c>
      <c r="C3" s="44">
        <v>45837</v>
      </c>
      <c r="D3" s="44"/>
      <c r="E3" s="44"/>
      <c r="F3" s="44"/>
      <c r="G3" s="44"/>
    </row>
    <row r="4" spans="2:18" x14ac:dyDescent="0.35"/>
    <row r="5" spans="2:18" x14ac:dyDescent="0.35">
      <c r="C5" s="48" t="s">
        <v>38</v>
      </c>
      <c r="D5" s="49"/>
      <c r="E5" s="50" t="s">
        <v>37</v>
      </c>
      <c r="F5" s="50"/>
      <c r="G5" s="50"/>
    </row>
    <row r="6" spans="2:18" x14ac:dyDescent="0.35">
      <c r="C6" s="10" t="s">
        <v>36</v>
      </c>
      <c r="D6" s="10" t="s">
        <v>35</v>
      </c>
      <c r="E6" s="11" t="s">
        <v>4</v>
      </c>
      <c r="F6" s="11" t="s">
        <v>9</v>
      </c>
      <c r="G6" s="11" t="s">
        <v>34</v>
      </c>
      <c r="I6" s="25" t="s">
        <v>41</v>
      </c>
      <c r="J6" s="26" t="s">
        <v>42</v>
      </c>
      <c r="K6" s="27" t="s">
        <v>44</v>
      </c>
      <c r="L6" s="28" t="s">
        <v>46</v>
      </c>
      <c r="M6" s="20"/>
      <c r="N6" s="25" t="s">
        <v>4</v>
      </c>
      <c r="O6" s="28" t="s">
        <v>9</v>
      </c>
      <c r="Q6" s="25" t="s">
        <v>48</v>
      </c>
      <c r="R6" s="28" t="s">
        <v>49</v>
      </c>
    </row>
    <row r="7" spans="2:18" x14ac:dyDescent="0.35">
      <c r="B7" s="8" t="s">
        <v>33</v>
      </c>
      <c r="C7" s="7">
        <v>0.375</v>
      </c>
      <c r="D7" s="6">
        <v>0.4375</v>
      </c>
      <c r="E7" s="5" t="s">
        <v>6</v>
      </c>
      <c r="F7" s="5" t="s">
        <v>10</v>
      </c>
      <c r="G7" s="5">
        <v>10</v>
      </c>
      <c r="I7" s="29">
        <f t="shared" ref="I7:I13" si="0">D7-C7</f>
        <v>6.25E-2</v>
      </c>
      <c r="J7" s="30">
        <f>IF(HOUR(I7)&lt;1,_xlfn.CEILING.MATH(I7,"01:00"),_xlfn.CEILING.MATH(I7,"00:10"))</f>
        <v>6.25E-2</v>
      </c>
      <c r="K7" s="31">
        <f>((HOUR(J7)*'Lista de Precios'!$C$5)+(MINUTE(J7)/10*'Lista de Precios'!$E$5))*G7</f>
        <v>1450</v>
      </c>
      <c r="L7" s="32">
        <f>IF(C7&gt;0.75,((HOUR(J7)*'Lista de Precios'!$D$5)+(MINUTE(J7)/10*'Lista de Precios'!$F$5))*G7,0)</f>
        <v>0</v>
      </c>
      <c r="N7" s="37">
        <f>IF(E7='Lista de Precios'!$C$6,'Lista de Precios'!$C$7,IF(E7='Lista de Precios'!$D$6,'Lista de Precios'!$D$7,IF(E7='Lista de Precios'!$E$6,'Lista de Precios'!$E$7,IF(E7='Lista de Precios'!$F$6,'Lista de Precios'!$F$7,0))))*G7</f>
        <v>300</v>
      </c>
      <c r="O7" s="32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Precios'!$G$9,0)))))*G7</f>
        <v>900</v>
      </c>
      <c r="Q7" s="39">
        <f>IF(G7&lt;=10,'Lista de Precios'!$C$11,IF(G7&lt;=15,'Lista de Precios'!$D$11,'Lista de Precios'!$E$11))</f>
        <v>0</v>
      </c>
      <c r="R7" s="40">
        <f>(K7+L7+N7+O7)*Q7/100</f>
        <v>0</v>
      </c>
    </row>
    <row r="8" spans="2:18" x14ac:dyDescent="0.35">
      <c r="B8" s="8" t="s">
        <v>32</v>
      </c>
      <c r="C8" s="7">
        <v>0.44791666666666669</v>
      </c>
      <c r="D8" s="6">
        <v>0.49583333333333335</v>
      </c>
      <c r="E8" s="5" t="s">
        <v>7</v>
      </c>
      <c r="F8" s="5" t="s">
        <v>6</v>
      </c>
      <c r="G8" s="5">
        <v>12</v>
      </c>
      <c r="I8" s="29">
        <f t="shared" si="0"/>
        <v>4.7916666666666663E-2</v>
      </c>
      <c r="J8" s="30">
        <f t="shared" ref="J8:J13" si="1">IF(HOUR(I8)&lt;1,_xlfn.CEILING.MATH(I8,"01:00"),_xlfn.CEILING.MATH(I8,"00:10"))</f>
        <v>4.8611111111111105E-2</v>
      </c>
      <c r="K8" s="31">
        <f>((HOUR(J8)*'Lista de Precios'!$C$5)+(MINUTE(J8)/10*'Lista de Precios'!$E$5))*G8</f>
        <v>1380</v>
      </c>
      <c r="L8" s="32">
        <f>IF(C8&gt;0.75,((HOUR(J8)*'Lista de Precios'!$D$5)+(MINUTE(J8)/10*'Lista de Precios'!$F$5))*G8,0)</f>
        <v>0</v>
      </c>
      <c r="N8" s="37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32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Precios'!$G$9,0)))))*G8</f>
        <v>1320</v>
      </c>
      <c r="Q8" s="39">
        <f>IF(G8&lt;=10,'Lista de Precios'!$C$11,IF(G8&lt;=15,'Lista de Precios'!$D$11,'Lista de Precios'!$E$11))</f>
        <v>10</v>
      </c>
      <c r="R8" s="40">
        <f t="shared" ref="R8:R13" si="2">(K8+L8+N8+O8)*Q8/100</f>
        <v>342</v>
      </c>
    </row>
    <row r="9" spans="2:18" x14ac:dyDescent="0.35">
      <c r="B9" s="8" t="s">
        <v>31</v>
      </c>
      <c r="C9" s="7">
        <v>0.50069444444444444</v>
      </c>
      <c r="D9" s="6">
        <v>0.53055555555555556</v>
      </c>
      <c r="E9" s="5" t="s">
        <v>7</v>
      </c>
      <c r="F9" s="5" t="s">
        <v>5</v>
      </c>
      <c r="G9" s="5">
        <v>11</v>
      </c>
      <c r="I9" s="29">
        <f t="shared" si="0"/>
        <v>2.9861111111111116E-2</v>
      </c>
      <c r="J9" s="30">
        <f t="shared" si="1"/>
        <v>4.1666666666666664E-2</v>
      </c>
      <c r="K9" s="31">
        <f>((HOUR(J9)*'Lista de Precios'!$C$5)+(MINUTE(J9)/10*'Lista de Precios'!$E$5))*G9</f>
        <v>1100</v>
      </c>
      <c r="L9" s="32">
        <f>IF(C9&gt;0.75,((HOUR(J9)*'Lista de Precios'!$D$5)+(MINUTE(J9)/10*'Lista de Precios'!$F$5))*G9,0)</f>
        <v>0</v>
      </c>
      <c r="N9" s="37">
        <f>IF(E9='Lista de Precios'!$C$6,'Lista de Precios'!$C$7,IF(E9='Lista de Precios'!$D$6,'Lista de Precios'!$D$7,IF(E9='Lista de Precios'!$E$6,'Lista de Precios'!$E$7,IF(E9='Lista de Precios'!$F$6,'Lista de Precios'!$F$7,0))))*G9</f>
        <v>660</v>
      </c>
      <c r="O9" s="32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Precios'!$G$9,0)))))*G9</f>
        <v>0</v>
      </c>
      <c r="Q9" s="39">
        <f>IF(G9&lt;=10,'Lista de Precios'!$C$11,IF(G9&lt;=15,'Lista de Precios'!$D$11,'Lista de Precios'!$E$11))</f>
        <v>10</v>
      </c>
      <c r="R9" s="40">
        <f t="shared" si="2"/>
        <v>176</v>
      </c>
    </row>
    <row r="10" spans="2:18" x14ac:dyDescent="0.35">
      <c r="B10" s="8" t="s">
        <v>30</v>
      </c>
      <c r="C10" s="7">
        <v>0.55555555555555558</v>
      </c>
      <c r="D10" s="6">
        <v>0.63958333333333328</v>
      </c>
      <c r="E10" s="5" t="s">
        <v>7</v>
      </c>
      <c r="F10" s="5" t="s">
        <v>11</v>
      </c>
      <c r="G10" s="5">
        <v>15</v>
      </c>
      <c r="I10" s="29">
        <f t="shared" si="0"/>
        <v>8.4027777777777701E-2</v>
      </c>
      <c r="J10" s="30">
        <f t="shared" si="1"/>
        <v>9.0277777777777776E-2</v>
      </c>
      <c r="K10" s="31">
        <f>((HOUR(J10)*'Lista de Precios'!$C$5)+(MINUTE(J10)/10*'Lista de Precios'!$E$5))*G10</f>
        <v>3225</v>
      </c>
      <c r="L10" s="32">
        <f>IF(C10&gt;0.75,((HOUR(J10)*'Lista de Precios'!$D$5)+(MINUTE(J10)/10*'Lista de Precios'!$F$5))*G10,0)</f>
        <v>0</v>
      </c>
      <c r="N10" s="37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O10" s="32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Precios'!$G$9,0)))))*G10</f>
        <v>1950</v>
      </c>
      <c r="Q10" s="39">
        <f>IF(G10&lt;=10,'Lista de Precios'!$C$11,IF(G10&lt;=15,'Lista de Precios'!$D$11,'Lista de Precios'!$E$11))</f>
        <v>10</v>
      </c>
      <c r="R10" s="40">
        <f t="shared" si="2"/>
        <v>607.5</v>
      </c>
    </row>
    <row r="11" spans="2:18" x14ac:dyDescent="0.35">
      <c r="B11" s="8" t="s">
        <v>29</v>
      </c>
      <c r="C11" s="7">
        <v>0.64583333333333337</v>
      </c>
      <c r="D11" s="6">
        <v>0.75347222222222221</v>
      </c>
      <c r="E11" s="5" t="s">
        <v>8</v>
      </c>
      <c r="F11" s="5" t="s">
        <v>11</v>
      </c>
      <c r="G11" s="5">
        <v>17</v>
      </c>
      <c r="I11" s="29">
        <f t="shared" si="0"/>
        <v>0.10763888888888884</v>
      </c>
      <c r="J11" s="30">
        <f t="shared" si="1"/>
        <v>0.1111111111111111</v>
      </c>
      <c r="K11" s="31">
        <f>((HOUR(J11)*'Lista de Precios'!$C$5)+(MINUTE(J11)/10*'Lista de Precios'!$E$5))*G11</f>
        <v>4420</v>
      </c>
      <c r="L11" s="32">
        <f>IF(C11&gt;0.75,((HOUR(J11)*'Lista de Precios'!$D$5)+(MINUTE(J11)/10*'Lista de Precios'!$F$5))*G11,0)</f>
        <v>0</v>
      </c>
      <c r="N11" s="37">
        <f>IF(E11='Lista de Precios'!$C$6,'Lista de Precios'!$C$7,IF(E11='Lista de Precios'!$D$6,'Lista de Precios'!$D$7,IF(E11='Lista de Precios'!$E$6,'Lista de Precios'!$E$7,IF(E11='Lista de Precios'!$F$6,'Lista de Precios'!$F$7,0))))*G11</f>
        <v>2040</v>
      </c>
      <c r="O11" s="32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Precios'!$G$9,0)))))*G11</f>
        <v>2210</v>
      </c>
      <c r="Q11" s="39">
        <f>IF(G11&lt;=10,'Lista de Precios'!$C$11,IF(G11&lt;=15,'Lista de Precios'!$D$11,'Lista de Precios'!$E$11))</f>
        <v>15</v>
      </c>
      <c r="R11" s="40">
        <f t="shared" si="2"/>
        <v>1300.5</v>
      </c>
    </row>
    <row r="12" spans="2:18" x14ac:dyDescent="0.35">
      <c r="B12" s="8" t="s">
        <v>28</v>
      </c>
      <c r="C12" s="7">
        <v>0.79166666666666663</v>
      </c>
      <c r="D12" s="6">
        <v>0.83958333333333324</v>
      </c>
      <c r="E12" s="5" t="s">
        <v>6</v>
      </c>
      <c r="F12" s="5" t="s">
        <v>12</v>
      </c>
      <c r="G12" s="5">
        <v>10</v>
      </c>
      <c r="I12" s="29">
        <f t="shared" si="0"/>
        <v>4.7916666666666607E-2</v>
      </c>
      <c r="J12" s="30">
        <f t="shared" si="1"/>
        <v>4.8611111111111105E-2</v>
      </c>
      <c r="K12" s="31">
        <f>((HOUR(J12)*'Lista de Precios'!$C$5)+(MINUTE(J12)/10*'Lista de Precios'!$E$5))*G12</f>
        <v>1150</v>
      </c>
      <c r="L12" s="32">
        <f>IF(C12&gt;0.75,((HOUR(J12)*'Lista de Precios'!$D$5)+(MINUTE(J12)/10*'Lista de Precios'!$F$5))*G12,0)</f>
        <v>95</v>
      </c>
      <c r="N12" s="37">
        <f>IF(E12='Lista de Precios'!$C$6,'Lista de Precios'!$C$7,IF(E12='Lista de Precios'!$D$6,'Lista de Precios'!$D$7,IF(E12='Lista de Precios'!$E$6,'Lista de Precios'!$E$7,IF(E12='Lista de Precios'!$F$6,'Lista de Precios'!$F$7,0))))*G12</f>
        <v>300</v>
      </c>
      <c r="O12" s="32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Precios'!$G$9,0)))))*G12</f>
        <v>1850</v>
      </c>
      <c r="Q12" s="39">
        <f>IF(G12&lt;=10,'Lista de Precios'!$C$11,IF(G12&lt;=15,'Lista de Precios'!$D$11,'Lista de Precios'!$E$11))</f>
        <v>0</v>
      </c>
      <c r="R12" s="40">
        <f t="shared" si="2"/>
        <v>0</v>
      </c>
    </row>
    <row r="13" spans="2:18" x14ac:dyDescent="0.35">
      <c r="B13" s="8" t="s">
        <v>27</v>
      </c>
      <c r="C13" s="7">
        <v>0.875</v>
      </c>
      <c r="D13" s="6">
        <v>0.9375</v>
      </c>
      <c r="E13" s="5" t="s">
        <v>5</v>
      </c>
      <c r="F13" s="5" t="s">
        <v>5</v>
      </c>
      <c r="G13" s="5">
        <v>14</v>
      </c>
      <c r="I13" s="33">
        <f t="shared" si="0"/>
        <v>6.25E-2</v>
      </c>
      <c r="J13" s="34">
        <f t="shared" si="1"/>
        <v>6.25E-2</v>
      </c>
      <c r="K13" s="35">
        <f>((HOUR(J13)*'Lista de Precios'!$C$5)+(MINUTE(J13)/10*'Lista de Precios'!$E$5))*G13</f>
        <v>2030</v>
      </c>
      <c r="L13" s="36">
        <f>IF(C13&gt;0.75,((HOUR(J13)*'Lista de Precios'!$D$5)+(MINUTE(J13)/10*'Lista de Precios'!$F$5))*G13,0)</f>
        <v>175</v>
      </c>
      <c r="N13" s="38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36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Precios'!$G$9,0)))))*G13</f>
        <v>0</v>
      </c>
      <c r="Q13" s="41">
        <f>IF(G13&lt;=10,'Lista de Precios'!$C$11,IF(G13&lt;=15,'Lista de Precios'!$D$11,'Lista de Precios'!$E$11))</f>
        <v>10</v>
      </c>
      <c r="R13" s="42">
        <f t="shared" si="2"/>
        <v>220.5</v>
      </c>
    </row>
    <row r="14" spans="2:18" x14ac:dyDescent="0.35">
      <c r="J14" s="16">
        <f>SUM(J7:J13)</f>
        <v>0.46527777777777773</v>
      </c>
      <c r="K14" s="17">
        <f>SUM(K7:K13)</f>
        <v>14755</v>
      </c>
      <c r="L14" s="18">
        <f>SUM(L7:L13)</f>
        <v>270</v>
      </c>
      <c r="M14" s="18"/>
      <c r="N14" s="18">
        <f>SUM(N7:N13)</f>
        <v>4920</v>
      </c>
      <c r="O14" s="18">
        <f>SUM(O7:O13)</f>
        <v>8230</v>
      </c>
      <c r="R14" s="22">
        <f>SUM(R7:R13)</f>
        <v>2646.5</v>
      </c>
    </row>
    <row r="15" spans="2:18" x14ac:dyDescent="0.35">
      <c r="B15" s="51" t="s">
        <v>26</v>
      </c>
      <c r="C15" s="51"/>
      <c r="D15" s="51"/>
      <c r="E15" s="51"/>
      <c r="F15" s="51"/>
      <c r="G15" s="51"/>
    </row>
    <row r="16" spans="2:18" x14ac:dyDescent="0.35">
      <c r="B16" s="52"/>
      <c r="C16" s="52"/>
      <c r="D16" s="52"/>
      <c r="E16" s="52"/>
      <c r="F16" s="52"/>
      <c r="G16" s="52"/>
    </row>
    <row r="17" spans="2:10" x14ac:dyDescent="0.35">
      <c r="B17" s="52"/>
      <c r="C17" s="52"/>
      <c r="D17" s="52"/>
      <c r="E17" s="52"/>
      <c r="F17" s="52"/>
      <c r="G17" s="52"/>
      <c r="I17" s="43" t="s">
        <v>50</v>
      </c>
      <c r="J17" t="b">
        <v>1</v>
      </c>
    </row>
    <row r="18" spans="2:10" x14ac:dyDescent="0.35">
      <c r="B18" s="46"/>
      <c r="C18" s="46"/>
      <c r="D18" s="46"/>
      <c r="E18" s="47" t="s">
        <v>25</v>
      </c>
      <c r="F18" s="47"/>
      <c r="G18" s="47"/>
      <c r="I18" s="43" t="s">
        <v>51</v>
      </c>
      <c r="J18" t="b">
        <v>1</v>
      </c>
    </row>
    <row r="19" spans="2:10" x14ac:dyDescent="0.35">
      <c r="B19" s="46"/>
      <c r="C19" s="46"/>
      <c r="D19" s="46"/>
      <c r="E19" s="47"/>
      <c r="F19" s="47"/>
      <c r="G19" s="47"/>
      <c r="I19" s="43" t="s">
        <v>52</v>
      </c>
      <c r="J19" t="b">
        <v>0</v>
      </c>
    </row>
    <row r="20" spans="2:10" x14ac:dyDescent="0.35">
      <c r="B20" s="46"/>
      <c r="C20" s="46"/>
      <c r="D20" s="46"/>
      <c r="E20" s="47"/>
      <c r="F20" s="47"/>
      <c r="G20" s="47"/>
      <c r="I20" s="43" t="s">
        <v>53</v>
      </c>
      <c r="J20" t="b">
        <v>0</v>
      </c>
    </row>
    <row r="21" spans="2:10" x14ac:dyDescent="0.35">
      <c r="B21" s="46"/>
      <c r="C21" s="46"/>
      <c r="D21" s="46"/>
      <c r="E21" s="47"/>
      <c r="F21" s="47"/>
      <c r="G21" s="47"/>
      <c r="I21" s="43" t="s">
        <v>54</v>
      </c>
      <c r="J21">
        <v>2</v>
      </c>
    </row>
    <row r="22" spans="2:10" x14ac:dyDescent="0.35">
      <c r="B22" s="46"/>
      <c r="C22" s="46"/>
      <c r="D22" s="46"/>
      <c r="E22" s="47"/>
      <c r="F22" s="47"/>
      <c r="G22" s="47"/>
      <c r="I22" s="43" t="s">
        <v>23</v>
      </c>
      <c r="J22">
        <f>IF(WEEKDAY(C3)=1,3,J21)</f>
        <v>3</v>
      </c>
    </row>
    <row r="23" spans="2:10" x14ac:dyDescent="0.35">
      <c r="I23" s="43" t="s">
        <v>55</v>
      </c>
      <c r="J23" t="s">
        <v>56</v>
      </c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G3" xr:uid="{84FB7571-13FB-4BEC-8FE4-6649EAF705B4}">
      <formula1>TODAY()</formula1>
    </dataValidation>
    <dataValidation type="time" allowBlank="1" showInputMessage="1" showErrorMessage="1" sqref="D7:D13" xr:uid="{24AE6C12-29CA-493F-8D68-002C9E2BA805}">
      <formula1>C7</formula1>
      <formula2>0.958333333333333</formula2>
    </dataValidation>
    <dataValidation type="time" allowBlank="1" showInputMessage="1" showErrorMessage="1" sqref="C8:C13" xr:uid="{083DFEEC-24CC-40D8-9AA3-186E4AE5E9F3}">
      <formula1>D7</formula1>
      <formula2>0.958333333333333</formula2>
    </dataValidation>
    <dataValidation type="time" allowBlank="1" showInputMessage="1" showErrorMessage="1" sqref="C7" xr:uid="{9A36F163-63A6-4EB1-97BD-B63F7B007761}">
      <formula1>0.375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TextBox1">
          <controlPr defaultSize="0" autoLine="0" linkedCell="J23" r:id="rId5">
            <anchor moveWithCells="1">
              <from>
                <xdr:col>4</xdr:col>
                <xdr:colOff>31750</xdr:colOff>
                <xdr:row>17</xdr:row>
                <xdr:rowOff>158750</xdr:rowOff>
              </from>
              <to>
                <xdr:col>6</xdr:col>
                <xdr:colOff>717550</xdr:colOff>
                <xdr:row>21</xdr:row>
                <xdr:rowOff>139700</xdr:rowOff>
              </to>
            </anchor>
          </controlPr>
        </control>
      </mc:Choice>
      <mc:Fallback>
        <control shapeId="1032" r:id="rId4" name="TextBox1"/>
      </mc:Fallback>
    </mc:AlternateContent>
    <mc:AlternateContent xmlns:mc="http://schemas.openxmlformats.org/markup-compatibility/2006">
      <mc:Choice Requires="x14">
        <control shapeId="1025" r:id="rId6" name="Check Box 1">
          <controlPr defaultSize="0" autoFill="0" autoLine="0" autoPict="0">
            <anchor moveWithCells="1">
              <from>
                <xdr:col>1</xdr:col>
                <xdr:colOff>19050</xdr:colOff>
                <xdr:row>15</xdr:row>
                <xdr:rowOff>82550</xdr:rowOff>
              </from>
              <to>
                <xdr:col>2</xdr:col>
                <xdr:colOff>171450</xdr:colOff>
                <xdr:row>16</xdr:row>
                <xdr:rowOff>120650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Check Box 2">
          <controlPr defaultSize="0" autoFill="0" autoLine="0" autoPict="0">
            <anchor moveWithCells="1">
              <from>
                <xdr:col>2</xdr:col>
                <xdr:colOff>368300</xdr:colOff>
                <xdr:row>15</xdr:row>
                <xdr:rowOff>82550</xdr:rowOff>
              </from>
              <to>
                <xdr:col>3</xdr:col>
                <xdr:colOff>520700</xdr:colOff>
                <xdr:row>16</xdr:row>
                <xdr:rowOff>120650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8" name="Check Box 3">
          <controlPr defaultSize="0" autoFill="0" autoLine="0" autoPict="0">
            <anchor moveWithCells="1">
              <from>
                <xdr:col>3</xdr:col>
                <xdr:colOff>717550</xdr:colOff>
                <xdr:row>15</xdr:row>
                <xdr:rowOff>88900</xdr:rowOff>
              </from>
              <to>
                <xdr:col>5</xdr:col>
                <xdr:colOff>304800</xdr:colOff>
                <xdr:row>16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9" name="Check Box 4">
          <controlPr defaultSize="0" autoFill="0" autoLine="0" autoPict="0">
            <anchor moveWithCells="1">
              <from>
                <xdr:col>5</xdr:col>
                <xdr:colOff>501650</xdr:colOff>
                <xdr:row>15</xdr:row>
                <xdr:rowOff>82550</xdr:rowOff>
              </from>
              <to>
                <xdr:col>6</xdr:col>
                <xdr:colOff>654050</xdr:colOff>
                <xdr:row>16</xdr:row>
                <xdr:rowOff>120650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10" name="Group Box 5">
          <controlPr defaultSize="0" autoFill="0" autoPict="0">
            <anchor moveWithCells="1">
              <from>
                <xdr:col>1</xdr:col>
                <xdr:colOff>38100</xdr:colOff>
                <xdr:row>17</xdr:row>
                <xdr:rowOff>31750</xdr:rowOff>
              </from>
              <to>
                <xdr:col>3</xdr:col>
                <xdr:colOff>730250</xdr:colOff>
                <xdr:row>21</xdr:row>
                <xdr:rowOff>139700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0" r:id="rId11" name="Option Button 6">
          <controlPr defaultSize="0" autoFill="0" autoLine="0" autoPict="0">
            <anchor moveWithCells="1">
              <from>
                <xdr:col>1</xdr:col>
                <xdr:colOff>298450</xdr:colOff>
                <xdr:row>18</xdr:row>
                <xdr:rowOff>38100</xdr:rowOff>
              </from>
              <to>
                <xdr:col>3</xdr:col>
                <xdr:colOff>273050</xdr:colOff>
                <xdr:row>19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1" r:id="rId12" name="Option Button 7">
          <controlPr defaultSize="0" autoFill="0" autoLine="0" autoPict="0">
            <anchor moveWithCells="1">
              <from>
                <xdr:col>1</xdr:col>
                <xdr:colOff>311150</xdr:colOff>
                <xdr:row>20</xdr:row>
                <xdr:rowOff>6350</xdr:rowOff>
              </from>
              <to>
                <xdr:col>3</xdr:col>
                <xdr:colOff>273050</xdr:colOff>
                <xdr:row>21</xdr:row>
                <xdr:rowOff>69850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9A8E1B-1D7B-4915-8568-B6FDAB5C2485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55FAC5C0-B2D1-48A6-9ED2-9BB3C1640A9E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sheetPr codeName="Hoja2"/>
  <dimension ref="B2:G21"/>
  <sheetViews>
    <sheetView topLeftCell="A4" workbookViewId="0">
      <selection activeCell="E13" sqref="E13"/>
    </sheetView>
  </sheetViews>
  <sheetFormatPr baseColWidth="10" defaultRowHeight="14.5" x14ac:dyDescent="0.35"/>
  <cols>
    <col min="2" max="2" width="24.7265625" customWidth="1"/>
    <col min="5" max="5" width="12.81640625" bestFit="1" customWidth="1"/>
  </cols>
  <sheetData>
    <row r="2" spans="2:7" ht="23.5" x14ac:dyDescent="0.55000000000000004">
      <c r="B2" s="55" t="s">
        <v>0</v>
      </c>
      <c r="C2" s="55"/>
      <c r="D2" s="55"/>
    </row>
    <row r="4" spans="2:7" x14ac:dyDescent="0.35">
      <c r="B4" s="54" t="s">
        <v>1</v>
      </c>
      <c r="C4" s="1" t="s">
        <v>2</v>
      </c>
      <c r="D4" s="1" t="s">
        <v>3</v>
      </c>
      <c r="E4" s="1" t="s">
        <v>43</v>
      </c>
      <c r="F4" s="1" t="s">
        <v>45</v>
      </c>
    </row>
    <row r="5" spans="2:7" x14ac:dyDescent="0.35">
      <c r="B5" s="54"/>
      <c r="C5" s="2">
        <v>100</v>
      </c>
      <c r="D5" s="2">
        <v>8</v>
      </c>
      <c r="E5" s="2">
        <v>15</v>
      </c>
      <c r="F5" s="2">
        <v>1.5</v>
      </c>
    </row>
    <row r="6" spans="2:7" x14ac:dyDescent="0.35">
      <c r="B6" s="54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35">
      <c r="B7" s="54"/>
      <c r="C7" s="2">
        <v>0</v>
      </c>
      <c r="D7" s="2">
        <v>30</v>
      </c>
      <c r="E7" s="2">
        <v>60</v>
      </c>
      <c r="F7" s="2">
        <v>120</v>
      </c>
    </row>
    <row r="8" spans="2:7" x14ac:dyDescent="0.35">
      <c r="B8" s="54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35">
      <c r="B9" s="54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35">
      <c r="B10" s="54" t="s">
        <v>13</v>
      </c>
      <c r="C10" s="1" t="s">
        <v>14</v>
      </c>
      <c r="D10" s="1" t="s">
        <v>15</v>
      </c>
      <c r="E10" s="1" t="s">
        <v>16</v>
      </c>
    </row>
    <row r="11" spans="2:7" x14ac:dyDescent="0.35">
      <c r="B11" s="54"/>
      <c r="C11" s="21">
        <v>0</v>
      </c>
      <c r="D11" s="21">
        <v>10</v>
      </c>
      <c r="E11" s="21">
        <v>15</v>
      </c>
    </row>
    <row r="13" spans="2:7" ht="23.5" x14ac:dyDescent="0.55000000000000004">
      <c r="B13" s="56" t="s">
        <v>17</v>
      </c>
      <c r="C13" s="56"/>
      <c r="D13" s="56"/>
    </row>
    <row r="15" spans="2:7" x14ac:dyDescent="0.35">
      <c r="B15" s="3" t="s">
        <v>18</v>
      </c>
      <c r="C15" s="2">
        <v>160</v>
      </c>
    </row>
    <row r="16" spans="2:7" x14ac:dyDescent="0.35">
      <c r="B16" s="3" t="s">
        <v>19</v>
      </c>
      <c r="C16" s="2">
        <v>300</v>
      </c>
    </row>
    <row r="17" spans="2:5" x14ac:dyDescent="0.35">
      <c r="B17" s="3" t="s">
        <v>20</v>
      </c>
      <c r="C17" s="2">
        <v>100</v>
      </c>
    </row>
    <row r="18" spans="2:5" x14ac:dyDescent="0.35">
      <c r="B18" s="3" t="s">
        <v>21</v>
      </c>
      <c r="C18" s="2">
        <v>70</v>
      </c>
    </row>
    <row r="20" spans="2:5" x14ac:dyDescent="0.35">
      <c r="B20" s="53" t="s">
        <v>13</v>
      </c>
      <c r="C20" s="4" t="s">
        <v>22</v>
      </c>
      <c r="D20" s="4" t="s">
        <v>23</v>
      </c>
      <c r="E20" s="4" t="s">
        <v>24</v>
      </c>
    </row>
    <row r="21" spans="2:5" x14ac:dyDescent="0.35">
      <c r="B21" s="53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sheetPr codeName="Hoja3"/>
  <dimension ref="A1:L27"/>
  <sheetViews>
    <sheetView showGridLines="0" tabSelected="1" zoomScaleNormal="100" workbookViewId="0">
      <selection activeCell="B21" sqref="B21:K24"/>
    </sheetView>
  </sheetViews>
  <sheetFormatPr baseColWidth="10" defaultColWidth="0" defaultRowHeight="14.5" zeroHeight="1" x14ac:dyDescent="0.35"/>
  <cols>
    <col min="1" max="1" width="3.7265625" customWidth="1"/>
    <col min="2" max="2" width="17.08984375" customWidth="1"/>
    <col min="3" max="3" width="4.36328125" customWidth="1"/>
    <col min="4" max="4" width="4.26953125" customWidth="1"/>
    <col min="5" max="6" width="4.36328125" customWidth="1"/>
    <col min="7" max="8" width="4.26953125" customWidth="1"/>
    <col min="9" max="9" width="4.36328125" customWidth="1"/>
    <col min="10" max="10" width="0.90625" customWidth="1"/>
    <col min="11" max="11" width="10.08984375" customWidth="1"/>
    <col min="12" max="12" width="10.90625" customWidth="1"/>
    <col min="13" max="16384" width="10.90625" hidden="1"/>
  </cols>
  <sheetData>
    <row r="1" spans="3:11" ht="63.5" customHeight="1" x14ac:dyDescent="0.35"/>
    <row r="2" spans="3:11" ht="14.5" customHeight="1" x14ac:dyDescent="0.35">
      <c r="C2" s="59" t="str">
        <f>Ingreso!C2</f>
        <v>Francisco</v>
      </c>
      <c r="D2" s="59"/>
      <c r="E2" s="59"/>
      <c r="I2" s="58">
        <f>Ingreso!C3</f>
        <v>45837</v>
      </c>
      <c r="J2" s="58"/>
      <c r="K2" s="58"/>
    </row>
    <row r="3" spans="3:11" ht="18" customHeight="1" x14ac:dyDescent="0.35"/>
    <row r="4" spans="3:11" ht="14.5" customHeight="1" x14ac:dyDescent="0.35">
      <c r="C4" s="15">
        <f>Ingreso!J7</f>
        <v>6.25E-2</v>
      </c>
      <c r="D4" s="15">
        <f>Ingreso!J8</f>
        <v>4.8611111111111105E-2</v>
      </c>
      <c r="E4" s="15">
        <f>Ingreso!J9</f>
        <v>4.1666666666666664E-2</v>
      </c>
      <c r="F4" s="15">
        <f>Ingreso!J10</f>
        <v>9.0277777777777776E-2</v>
      </c>
      <c r="G4" s="15">
        <f>Ingreso!J11</f>
        <v>0.1111111111111111</v>
      </c>
      <c r="H4" s="15">
        <f>Ingreso!J12</f>
        <v>4.8611111111111105E-2</v>
      </c>
      <c r="I4" s="15">
        <f>Ingreso!J13</f>
        <v>6.25E-2</v>
      </c>
      <c r="J4" s="12"/>
      <c r="K4" s="13">
        <f>Ingreso!K14</f>
        <v>14755</v>
      </c>
    </row>
    <row r="5" spans="3:11" ht="14" customHeight="1" x14ac:dyDescent="0.35">
      <c r="C5" s="19" t="str">
        <f>IF(Ingreso!L7&gt;0,"SI","NO")</f>
        <v>NO</v>
      </c>
      <c r="D5" s="19" t="str">
        <f>IF(Ingreso!L8&gt;0,"SI","NO")</f>
        <v>NO</v>
      </c>
      <c r="E5" s="19" t="str">
        <f>IF(Ingreso!L9&gt;0,"SI","NO")</f>
        <v>NO</v>
      </c>
      <c r="F5" s="19" t="str">
        <f>IF(Ingreso!L10&gt;0,"SI","NO")</f>
        <v>NO</v>
      </c>
      <c r="G5" s="19" t="str">
        <f>IF(Ingreso!L11&gt;0,"SI","NO")</f>
        <v>NO</v>
      </c>
      <c r="H5" s="19" t="str">
        <f>IF(Ingreso!L12&gt;0,"SI","NO")</f>
        <v>SI</v>
      </c>
      <c r="I5" s="19" t="str">
        <f>IF(Ingreso!L13&gt;0,"SI","NO")</f>
        <v>SI</v>
      </c>
      <c r="J5" s="12"/>
      <c r="K5" s="13">
        <f>Ingreso!L14</f>
        <v>270</v>
      </c>
    </row>
    <row r="6" spans="3:11" ht="14" customHeight="1" x14ac:dyDescent="0.35">
      <c r="C6" s="19" t="str">
        <f>IF(Ingreso!E7='Lista de Precios'!$C$6,"N",IF(Ingreso!E7='Lista de Precios'!$D$6,"B",IF(Ingreso!E7='Lista de Precios'!$E$6,"C",IF(Ingreso!E7='Lista de Precios'!$F$6,"P",""))))</f>
        <v>B</v>
      </c>
      <c r="D6" s="19" t="str">
        <f>IF(Ingreso!E8='Lista de Precios'!$C$6,"N",IF(Ingreso!E8='Lista de Precios'!$D$6,"B",IF(Ingreso!E8='Lista de Precios'!$E$6,"C",IF(Ingreso!E8='Lista de Precios'!$F$6,"P",""))))</f>
        <v>C</v>
      </c>
      <c r="E6" s="19" t="str">
        <f>IF(Ingreso!E9='Lista de Precios'!$C$6,"N",IF(Ingreso!E9='Lista de Precios'!$D$6,"B",IF(Ingreso!E9='Lista de Precios'!$E$6,"C",IF(Ingreso!E9='Lista de Precios'!$F$6,"P",""))))</f>
        <v>C</v>
      </c>
      <c r="F6" s="19" t="str">
        <f>IF(Ingreso!E10='Lista de Precios'!$C$6,"N",IF(Ingreso!E10='Lista de Precios'!$D$6,"B",IF(Ingreso!E10='Lista de Precios'!$E$6,"C",IF(Ingreso!E10='Lista de Precios'!$F$6,"P",""))))</f>
        <v>C</v>
      </c>
      <c r="G6" s="19" t="str">
        <f>IF(Ingreso!E11='Lista de Precios'!$C$6,"N",IF(Ingreso!E11='Lista de Precios'!$D$6,"B",IF(Ingreso!E11='Lista de Precios'!$E$6,"C",IF(Ingreso!E11='Lista de Precios'!$F$6,"P",""))))</f>
        <v>P</v>
      </c>
      <c r="H6" s="19" t="str">
        <f>IF(Ingreso!E12='Lista de Precios'!$C$6,"N",IF(Ingreso!E12='Lista de Precios'!$D$6,"B",IF(Ingreso!E12='Lista de Precios'!$E$6,"C",IF(Ingreso!E12='Lista de Precios'!$F$6,"P",""))))</f>
        <v>B</v>
      </c>
      <c r="I6" s="19" t="str">
        <f>IF(Ingreso!E13='Lista de Precios'!$C$6,"N",IF(Ingreso!E13='Lista de Precios'!$D$6,"B",IF(Ingreso!E13='Lista de Precios'!$E$6,"C",IF(Ingreso!E13='Lista de Precios'!$F$6,"P",""))))</f>
        <v>N</v>
      </c>
      <c r="J6" s="12"/>
      <c r="K6" s="13">
        <f>Ingreso!N14</f>
        <v>4920</v>
      </c>
    </row>
    <row r="7" spans="3:11" ht="14" customHeight="1" x14ac:dyDescent="0.35">
      <c r="C7" s="19" t="str">
        <f>IF(Ingreso!F7='Lista de Precios'!$C$8,"N",IF(Ingreso!F7='Lista de Precios'!$D$8,"M",IF(Ingreso!F7='Lista de Precios'!$E$8,"B",IF(Ingreso!F7='Lista de Precios'!$F$8,"A",IF(Ingreso!F7='Lista de Precios'!$G$8,"C","")))))</f>
        <v>M</v>
      </c>
      <c r="D7" s="19" t="str">
        <f>IF(Ingreso!F8='Lista de Precios'!$C$8,"N",IF(Ingreso!F8='Lista de Precios'!$D$8,"M",IF(Ingreso!F8='Lista de Precios'!$E$8,"B",IF(Ingreso!F8='Lista de Precios'!$F$8,"A",IF(Ingreso!F8='Lista de Precios'!$G$8,"C","")))))</f>
        <v>B</v>
      </c>
      <c r="E7" s="19" t="str">
        <f>IF(Ingreso!F9='Lista de Precios'!$C$8,"N",IF(Ingreso!F9='Lista de Precios'!$D$8,"M",IF(Ingreso!F9='Lista de Precios'!$E$8,"B",IF(Ingreso!F9='Lista de Precios'!$F$8,"A",IF(Ingreso!F9='Lista de Precios'!$G$8,"C","")))))</f>
        <v>N</v>
      </c>
      <c r="F7" s="19" t="str">
        <f>IF(Ingreso!F10='Lista de Precios'!$C$8,"N",IF(Ingreso!F10='Lista de Precios'!$D$8,"M",IF(Ingreso!F10='Lista de Precios'!$E$8,"B",IF(Ingreso!F10='Lista de Precios'!$F$8,"A",IF(Ingreso!F10='Lista de Precios'!$G$8,"C","")))))</f>
        <v>A</v>
      </c>
      <c r="G7" s="19" t="str">
        <f>IF(Ingreso!F11='Lista de Precios'!$C$8,"N",IF(Ingreso!F11='Lista de Precios'!$D$8,"M",IF(Ingreso!F11='Lista de Precios'!$E$8,"B",IF(Ingreso!F11='Lista de Precios'!$F$8,"A",IF(Ingreso!F11='Lista de Precios'!$G$8,"C","")))))</f>
        <v>A</v>
      </c>
      <c r="H7" s="19" t="str">
        <f>IF(Ingreso!F12='Lista de Precios'!$C$8,"N",IF(Ingreso!F12='Lista de Precios'!$D$8,"M",IF(Ingreso!F12='Lista de Precios'!$E$8,"B",IF(Ingreso!F12='Lista de Precios'!$F$8,"A",IF(Ingreso!F12='Lista de Precios'!$G$8,"C","")))))</f>
        <v>C</v>
      </c>
      <c r="I7" s="19" t="str">
        <f>IF(Ingreso!F13='Lista de Precios'!$C$8,"N",IF(Ingreso!F13='Lista de Precios'!$D$8,"M",IF(Ingreso!F13='Lista de Precios'!$E$8,"B",IF(Ingreso!F13='Lista de Precios'!$F$8,"A",IF(Ingreso!F13='Lista de Precios'!$G$8,"C","")))))</f>
        <v>N</v>
      </c>
      <c r="J7" s="12"/>
      <c r="K7" s="13">
        <f>Ingreso!O14</f>
        <v>8230</v>
      </c>
    </row>
    <row r="8" spans="3:11" ht="13.5" customHeight="1" x14ac:dyDescent="0.35">
      <c r="C8" s="23">
        <f>Ingreso!Q7</f>
        <v>0</v>
      </c>
      <c r="D8" s="23">
        <f>Ingreso!Q8</f>
        <v>10</v>
      </c>
      <c r="E8" s="23">
        <f>Ingreso!Q9</f>
        <v>10</v>
      </c>
      <c r="F8" s="23">
        <f>Ingreso!Q10</f>
        <v>10</v>
      </c>
      <c r="G8" s="23">
        <f>Ingreso!Q11</f>
        <v>15</v>
      </c>
      <c r="H8" s="23">
        <f>Ingreso!Q12</f>
        <v>0</v>
      </c>
      <c r="I8" s="23">
        <f>Ingreso!Q13</f>
        <v>10</v>
      </c>
      <c r="J8" s="12"/>
      <c r="K8" s="24">
        <f>Ingreso!R14</f>
        <v>2646.5</v>
      </c>
    </row>
    <row r="9" spans="3:11" ht="13.5" customHeight="1" x14ac:dyDescent="0.35">
      <c r="K9" s="60">
        <f>SUM(K4:K7)-K8</f>
        <v>25528.5</v>
      </c>
    </row>
    <row r="10" spans="3:11" ht="5" customHeight="1" x14ac:dyDescent="0.35"/>
    <row r="11" spans="3:11" ht="14" customHeight="1" x14ac:dyDescent="0.35">
      <c r="C11" s="61">
        <f>IF(Ingreso!J22=1,'Lista de Precios'!C21,IF(Ingreso!J22=2,'Lista de Precios'!E21,IF(Ingreso!J22=3,'Lista de Precios'!D21,"")))</f>
        <v>2200</v>
      </c>
      <c r="D11" s="61"/>
      <c r="E11" s="61"/>
      <c r="K11" s="62">
        <f>IF(Ingreso!J19=TRUE,'Lista de Precios'!C17,0)</f>
        <v>0</v>
      </c>
    </row>
    <row r="12" spans="3:11" ht="15" customHeight="1" x14ac:dyDescent="0.35">
      <c r="C12" s="61">
        <f>IF(Ingreso!J17=TRUE,'Lista de Precios'!C15,0)</f>
        <v>160</v>
      </c>
      <c r="D12" s="61"/>
      <c r="E12" s="61"/>
      <c r="K12" s="62">
        <f>IF(Ingreso!J20=TRUE,'Lista de Precios'!C18,0)</f>
        <v>0</v>
      </c>
    </row>
    <row r="13" spans="3:11" ht="13.5" customHeight="1" x14ac:dyDescent="0.35">
      <c r="C13" s="61">
        <f>IF(Ingreso!J18=TRUE,'Lista de Precios'!C16,0)</f>
        <v>300</v>
      </c>
      <c r="D13" s="61"/>
      <c r="E13" s="61"/>
      <c r="K13" s="12"/>
    </row>
    <row r="14" spans="3:11" ht="14" customHeight="1" x14ac:dyDescent="0.35">
      <c r="K14" s="24">
        <f>C11+C12+C13+K11+K12</f>
        <v>2660</v>
      </c>
    </row>
    <row r="15" spans="3:11" ht="4.5" customHeight="1" x14ac:dyDescent="0.35"/>
    <row r="16" spans="3:11" ht="14" customHeight="1" x14ac:dyDescent="0.35"/>
    <row r="17" spans="2:11" ht="27" customHeight="1" x14ac:dyDescent="0.35">
      <c r="B17" s="63" t="str">
        <f>Ingreso!J23</f>
        <v>El día de hoy se ha dañado el motor de la heladera. He llamado al técnico y me aseguró que vendrá mañana por la tarde.</v>
      </c>
      <c r="C17" s="64"/>
      <c r="D17" s="64"/>
      <c r="E17" s="64"/>
      <c r="F17" s="64"/>
      <c r="G17" s="64"/>
      <c r="H17" s="64"/>
      <c r="I17" s="64"/>
      <c r="J17" s="64"/>
      <c r="K17" s="65"/>
    </row>
    <row r="18" spans="2:11" ht="5.5" hidden="1" customHeight="1" x14ac:dyDescent="0.35">
      <c r="B18" s="66"/>
      <c r="C18" s="67"/>
      <c r="D18" s="67"/>
      <c r="E18" s="67"/>
      <c r="F18" s="67"/>
      <c r="G18" s="67"/>
      <c r="H18" s="67"/>
      <c r="I18" s="67"/>
      <c r="J18" s="67"/>
      <c r="K18" s="68"/>
    </row>
    <row r="19" spans="2:11" ht="16" customHeight="1" x14ac:dyDescent="0.35"/>
    <row r="20" spans="2:11" ht="15" customHeight="1" x14ac:dyDescent="0.35"/>
    <row r="21" spans="2:11" ht="44.5" customHeight="1" x14ac:dyDescent="0.35">
      <c r="B21" s="57" t="str">
        <f>"El dia de hoy ingresaron "&amp;TEXT(K9,"$0")&amp;", y egresaron "&amp;TEXT(K14,"$0")&amp;". Por lo tanto, el saldo final del dia de la fecha "&amp;TEXT(I2,"dd/mm/yyyy")&amp;" ha sido de "&amp;TEXT(K9-K14,"$0")</f>
        <v>El dia de hoy ingresaron $25529, y egresaron $2660. Por lo tanto, el saldo final del dia de la fecha 29/06/2025 ha sido de $22869</v>
      </c>
      <c r="C21" s="57"/>
      <c r="D21" s="57"/>
      <c r="E21" s="57"/>
      <c r="F21" s="57"/>
      <c r="G21" s="57"/>
      <c r="H21" s="57"/>
      <c r="I21" s="57"/>
      <c r="J21" s="57"/>
      <c r="K21" s="57"/>
    </row>
    <row r="22" spans="2:11" ht="1" customHeight="1" x14ac:dyDescent="0.35"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2:11" hidden="1" x14ac:dyDescent="0.35"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2:11" ht="12.5" hidden="1" customHeight="1" x14ac:dyDescent="0.35"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2:11" ht="13.5" customHeight="1" x14ac:dyDescent="0.35">
      <c r="C25" s="45"/>
      <c r="D25" s="45"/>
      <c r="E25" s="45"/>
      <c r="F25" s="45"/>
      <c r="G25" s="45"/>
      <c r="H25" s="45"/>
      <c r="I25" s="45"/>
      <c r="J25" s="45"/>
      <c r="K25" s="45"/>
    </row>
    <row r="26" spans="2:11" x14ac:dyDescent="0.35"/>
    <row r="27" spans="2:11" x14ac:dyDescent="0.35"/>
  </sheetData>
  <mergeCells count="8">
    <mergeCell ref="B17:K18"/>
    <mergeCell ref="B21:K24"/>
    <mergeCell ref="C25:K25"/>
    <mergeCell ref="I2:K2"/>
    <mergeCell ref="C2:E2"/>
    <mergeCell ref="C11:E11"/>
    <mergeCell ref="C12:E12"/>
    <mergeCell ref="C13:E13"/>
  </mergeCells>
  <pageMargins left="0.70866141732283472" right="0.70866141732283472" top="0.74803149606299213" bottom="0.74803149606299213" header="0.31496062992125984" footer="0.31496062992125984"/>
  <pageSetup pageOrder="overThenDown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Fran Giagnoni Copello</cp:lastModifiedBy>
  <dcterms:created xsi:type="dcterms:W3CDTF">2020-07-02T17:13:41Z</dcterms:created>
  <dcterms:modified xsi:type="dcterms:W3CDTF">2024-12-15T23:53:49Z</dcterms:modified>
</cp:coreProperties>
</file>