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 a="1"/>
  <c r="C16" i="1" s="1"/>
  <c r="C4" i="1" a="1"/>
  <c r="C4" i="1" s="1"/>
  <c r="C19" i="1" l="1"/>
  <c r="C17" i="1"/>
  <c r="C18" i="1"/>
  <c r="C7" i="1"/>
  <c r="C10" i="1"/>
  <c r="C6" i="1"/>
  <c r="C9" i="1"/>
  <c r="C5" i="1"/>
  <c r="C11" i="1"/>
  <c r="C12" i="1"/>
  <c r="C8" i="1"/>
  <c r="G12" i="1"/>
  <c r="G19" i="1"/>
  <c r="G18" i="1"/>
  <c r="G17" i="1"/>
  <c r="G16" i="1"/>
  <c r="G4" i="1" a="1"/>
  <c r="F11" i="1"/>
  <c r="F10" i="1"/>
  <c r="F9" i="1"/>
  <c r="F8" i="1"/>
  <c r="G11" i="1" l="1"/>
  <c r="G10" i="1"/>
  <c r="G9" i="1"/>
  <c r="G8" i="1"/>
  <c r="F7" i="1"/>
  <c r="G7" i="1" s="1"/>
  <c r="F6" i="1"/>
  <c r="G6" i="1" s="1"/>
  <c r="F5" i="1"/>
  <c r="G5" i="1" s="1"/>
  <c r="F4" i="1"/>
  <c r="G4" i="1" s="1"/>
  <c r="G13" i="1" s="1"/>
  <c r="G26" i="1" s="1"/>
</calcChain>
</file>

<file path=xl/sharedStrings.xml><?xml version="1.0" encoding="utf-8"?>
<sst xmlns="http://schemas.openxmlformats.org/spreadsheetml/2006/main" count="65" uniqueCount="53">
  <si>
    <t>Component</t>
  </si>
  <si>
    <t>Part Number</t>
  </si>
  <si>
    <t>Quantity</t>
  </si>
  <si>
    <t>Link</t>
  </si>
  <si>
    <t>ADC</t>
  </si>
  <si>
    <t>Voltage Regulator</t>
  </si>
  <si>
    <t>Switch</t>
  </si>
  <si>
    <t>MOSFET</t>
  </si>
  <si>
    <t>ADC128D818CIMTX/NOPB</t>
  </si>
  <si>
    <t>mouser</t>
  </si>
  <si>
    <t>BSS138N H6327</t>
  </si>
  <si>
    <t>EG1218</t>
  </si>
  <si>
    <t>LD59015C33R</t>
  </si>
  <si>
    <t>Price</t>
  </si>
  <si>
    <t>Number of Boards</t>
  </si>
  <si>
    <t>Extended Price</t>
  </si>
  <si>
    <t>Capacitor</t>
  </si>
  <si>
    <t>Resistor</t>
  </si>
  <si>
    <t>Type/Value</t>
  </si>
  <si>
    <t>linear regulator</t>
  </si>
  <si>
    <t>SPDT</t>
  </si>
  <si>
    <t>N Ch Enhancement</t>
  </si>
  <si>
    <t>10k</t>
  </si>
  <si>
    <t>1uF electrolytic or tantalum</t>
  </si>
  <si>
    <t>.1uF ceramic</t>
  </si>
  <si>
    <t>1uF cermic</t>
  </si>
  <si>
    <t>AC0603FR-0710KL</t>
  </si>
  <si>
    <t>F981E105MMA</t>
  </si>
  <si>
    <t>VJ0603Y104JXQPW1BC</t>
  </si>
  <si>
    <t>VJ0603G105KXYCW1BC</t>
  </si>
  <si>
    <t>Solder Wick</t>
  </si>
  <si>
    <t>copper braid</t>
  </si>
  <si>
    <t>Solder Paste</t>
  </si>
  <si>
    <t>syringe</t>
  </si>
  <si>
    <t>Tweezers</t>
  </si>
  <si>
    <t>Squeegee</t>
  </si>
  <si>
    <t>Assembly Items</t>
  </si>
  <si>
    <t>Stencil</t>
  </si>
  <si>
    <t>Board</t>
  </si>
  <si>
    <t>Multiples of 3 only</t>
  </si>
  <si>
    <t>Total Price</t>
  </si>
  <si>
    <t>Total - Parts</t>
  </si>
  <si>
    <t>Anything with a fine point</t>
  </si>
  <si>
    <t>5 mil film, standard 1.25 in borders</t>
  </si>
  <si>
    <t>Scotch Tape</t>
  </si>
  <si>
    <t>Paper Towels</t>
  </si>
  <si>
    <t>Items we probably have</t>
  </si>
  <si>
    <t>For holding boards in place</t>
  </si>
  <si>
    <t>For cleanup</t>
  </si>
  <si>
    <t>amazon</t>
  </si>
  <si>
    <t>oshpark</t>
  </si>
  <si>
    <t>oshstencils</t>
  </si>
  <si>
    <t>Extd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</si>
</sst>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0_);_(&quot;$&quot;* \(#,##0.000\);_(&quot;$&quot;* &quot;-&quot;???_);_(@_)"/>
    <numFmt numFmtId="165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4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Vishay-Vitramon/VJ0603G105KXYCW1BC?qs=sGAEpiMZZMs0AnBnWHyRQGchlqIXPxeoQN5OKqHPE6w%3d" TargetMode="External"/><Relationship Id="rId13" Type="http://schemas.openxmlformats.org/officeDocument/2006/relationships/hyperlink" Target="https://oshpark.com/" TargetMode="External"/><Relationship Id="rId3" Type="http://schemas.openxmlformats.org/officeDocument/2006/relationships/hyperlink" Target="https://www.mouser.com/ProductDetail/E-Switch/EG1218?qs=sGAEpiMZZMtHXLepoqNyVZDOWY7elTCOE4MJ3sXRkSs%3d" TargetMode="External"/><Relationship Id="rId7" Type="http://schemas.openxmlformats.org/officeDocument/2006/relationships/hyperlink" Target="https://www.mouser.com/ProductDetail/Vishay-Vitramon/VJ0603Y104JXQPW1BC?qs=%2fha2pyFaduidGoO0X7aK7f%2fX1oiZTU87qMV3AisTPtbFxqSUyVab1A%3d%3d" TargetMode="External"/><Relationship Id="rId12" Type="http://schemas.openxmlformats.org/officeDocument/2006/relationships/hyperlink" Target="https://www.amazon.com/3M-Applicator-Squeegee-PA1-B-Blue/dp/B00657SFPE/ref=sr_1_2?ie=UTF8&amp;qid=1521508657&amp;sr=8-2&amp;keywords=application+squeegee" TargetMode="External"/><Relationship Id="rId2" Type="http://schemas.openxmlformats.org/officeDocument/2006/relationships/hyperlink" Target="https://www.mouser.com/ProductDetail/Infineon-Technologies/BSS138N-H6327?qs=sGAEpiMZZMshyDBzk1%2fWi5ISJmYFIFJTSWiNX0BW%2fvI%3d" TargetMode="External"/><Relationship Id="rId1" Type="http://schemas.openxmlformats.org/officeDocument/2006/relationships/hyperlink" Target="https://www.mouser.com/ProductDetail/Texas-Instruments/ADC128D818CIMTX-NOPB?qs=sGAEpiMZZMtgJDuTUz7Xux12P9e9sDTcDt7LMkM6zlY%3d" TargetMode="External"/><Relationship Id="rId6" Type="http://schemas.openxmlformats.org/officeDocument/2006/relationships/hyperlink" Target="https://www.mouser.com/ProductDetail/AVX/F981E105MMA?qs=sGAEpiMZZMuEN2agSAc2puC4lhRhLeolm9DetgqLPdI%3d" TargetMode="External"/><Relationship Id="rId11" Type="http://schemas.openxmlformats.org/officeDocument/2006/relationships/hyperlink" Target="https://www.amazon.com/OPCC-OPCC-136-Non-Magnetic-Curved-Tweezers/dp/B00Y1U10HC/ref=sr_1_3?ie=UTF8&amp;qid=1521508396&amp;sr=8-3&amp;keywords=fine+tweezers" TargetMode="External"/><Relationship Id="rId5" Type="http://schemas.openxmlformats.org/officeDocument/2006/relationships/hyperlink" Target="https://www.mouser.com/ProductDetail/Yageo/AC0603FR-0710KL?qs=sGAEpiMZZMtlubZbdhIBIOG3KwTtqrl%2fm2zcUhmU2Sg%3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gp/product/B017RSGPI8/ref=as_li_qf_sp_asin_il_tl?ie=UTF8&amp;tag=gre09a-20&amp;camp=1789&amp;creative=9325&amp;linkCode=as2&amp;creativeASIN=B017RSGPI8&amp;linkId=c4dec184daf707101dfafb3c39e09c3c" TargetMode="External"/><Relationship Id="rId4" Type="http://schemas.openxmlformats.org/officeDocument/2006/relationships/hyperlink" Target="https://www.mouser.com/ProductDetail/STMicroelectronics/LD59015C33R?qs=sGAEpiMZZMuLLNXTG1MZalqIv2BCtDF4wz%252b3MSqDYBU%3d" TargetMode="External"/><Relationship Id="rId9" Type="http://schemas.openxmlformats.org/officeDocument/2006/relationships/hyperlink" Target="https://www.amazon.com/gp/product/B00KQ6YUHC/ref=as_li_qf_sp_asin_il_tl?ie=UTF8&amp;tag=gre09a-20&amp;camp=1789&amp;creative=9325&amp;linkCode=as2&amp;creativeASIN=B00KQ6YUHC&amp;linkId=3560e0233acef0f646c7a4b4c5d80eab" TargetMode="External"/><Relationship Id="rId14" Type="http://schemas.openxmlformats.org/officeDocument/2006/relationships/hyperlink" Target="https://www.oshstenci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17" sqref="E17"/>
    </sheetView>
  </sheetViews>
  <sheetFormatPr defaultRowHeight="15" x14ac:dyDescent="0.25"/>
  <cols>
    <col min="1" max="1" width="17.85546875" customWidth="1"/>
    <col min="2" max="2" width="9.42578125" customWidth="1"/>
    <col min="3" max="3" width="13.140625" customWidth="1"/>
    <col min="4" max="4" width="32" customWidth="1"/>
    <col min="5" max="5" width="24.28515625" customWidth="1"/>
    <col min="6" max="6" width="8.7109375" style="4" customWidth="1"/>
    <col min="7" max="7" width="14" style="6" customWidth="1"/>
    <col min="8" max="8" width="10.5703125" customWidth="1"/>
  </cols>
  <sheetData>
    <row r="1" spans="1:8" x14ac:dyDescent="0.25">
      <c r="A1" s="2" t="s">
        <v>14</v>
      </c>
      <c r="B1">
        <v>3</v>
      </c>
      <c r="C1" s="10" t="s">
        <v>39</v>
      </c>
      <c r="D1" s="10"/>
    </row>
    <row r="2" spans="1:8" x14ac:dyDescent="0.25">
      <c r="A2" s="2"/>
    </row>
    <row r="3" spans="1:8" x14ac:dyDescent="0.25">
      <c r="A3" s="2" t="s">
        <v>0</v>
      </c>
      <c r="B3" s="2" t="s">
        <v>2</v>
      </c>
      <c r="C3" s="2" t="s">
        <v>52</v>
      </c>
      <c r="D3" s="2" t="s">
        <v>18</v>
      </c>
      <c r="E3" s="2" t="s">
        <v>1</v>
      </c>
      <c r="F3" s="3" t="s">
        <v>13</v>
      </c>
      <c r="G3" s="3" t="s">
        <v>15</v>
      </c>
      <c r="H3" s="2" t="s">
        <v>3</v>
      </c>
    </row>
    <row r="4" spans="1:8" x14ac:dyDescent="0.25">
      <c r="A4" t="s">
        <v>4</v>
      </c>
      <c r="B4">
        <v>1</v>
      </c>
      <c r="C4">
        <f t="array" ref="C4:C12">B1*B4:B12</f>
        <v>3</v>
      </c>
      <c r="E4" t="s">
        <v>8</v>
      </c>
      <c r="F4" s="5">
        <f>IF(B1*B4&gt;=1000,2.41,IF(B1*B4&gt;=500,2.85,IF(B1*B4&gt;=250,3.15,IF(B1*B4&gt;=100,3.35,IF(B1*B4&gt;=10,4.09,IF(B1*B4&gt;=1,4.55,"ERROR"))))))</f>
        <v>4.55</v>
      </c>
      <c r="G4" s="5">
        <f t="array" ref="G4:G11">B1*B4:B11*F4:F11</f>
        <v>13.649999999999999</v>
      </c>
      <c r="H4" s="1" t="s">
        <v>9</v>
      </c>
    </row>
    <row r="5" spans="1:8" x14ac:dyDescent="0.25">
      <c r="A5" t="s">
        <v>5</v>
      </c>
      <c r="B5">
        <v>1</v>
      </c>
      <c r="C5">
        <v>3</v>
      </c>
      <c r="D5" t="s">
        <v>19</v>
      </c>
      <c r="E5" t="s">
        <v>12</v>
      </c>
      <c r="F5" s="5">
        <f>IF(B1*B5&gt;=100,0.358,IF(B1*B5&gt;=10,0.555,0.67))</f>
        <v>0.67</v>
      </c>
      <c r="G5" s="5">
        <v>2.0100000000000002</v>
      </c>
      <c r="H5" s="1" t="s">
        <v>9</v>
      </c>
    </row>
    <row r="6" spans="1:8" x14ac:dyDescent="0.25">
      <c r="A6" t="s">
        <v>6</v>
      </c>
      <c r="B6">
        <v>1</v>
      </c>
      <c r="C6">
        <v>3</v>
      </c>
      <c r="D6" t="s">
        <v>20</v>
      </c>
      <c r="E6" t="s">
        <v>11</v>
      </c>
      <c r="F6" s="5">
        <f>IF(B1*B6&gt;=100,0.452,IF(B1*B6&gt;=50,0.474,IF(B1*B6&gt;=25,0.531,IF(B1*B6&gt;=10,0.542,0.56))))</f>
        <v>0.56000000000000005</v>
      </c>
      <c r="G6" s="5">
        <v>1.6800000000000002</v>
      </c>
      <c r="H6" s="1" t="s">
        <v>9</v>
      </c>
    </row>
    <row r="7" spans="1:8" x14ac:dyDescent="0.25">
      <c r="A7" t="s">
        <v>7</v>
      </c>
      <c r="B7">
        <v>2</v>
      </c>
      <c r="C7">
        <v>6</v>
      </c>
      <c r="D7" t="s">
        <v>21</v>
      </c>
      <c r="E7" t="s">
        <v>10</v>
      </c>
      <c r="F7" s="5">
        <f>IF(B1*B7&gt;=100,0.081,IF(B1*B7&gt;=10,0.195,0.29))</f>
        <v>0.28999999999999998</v>
      </c>
      <c r="G7" s="5">
        <v>1.7399999999999998</v>
      </c>
      <c r="H7" s="1" t="s">
        <v>9</v>
      </c>
    </row>
    <row r="8" spans="1:8" x14ac:dyDescent="0.25">
      <c r="A8" t="s">
        <v>17</v>
      </c>
      <c r="B8">
        <v>8</v>
      </c>
      <c r="C8">
        <v>24</v>
      </c>
      <c r="D8" t="s">
        <v>22</v>
      </c>
      <c r="E8" t="s">
        <v>26</v>
      </c>
      <c r="F8" s="5">
        <f>IF(B1*B8&gt;=100,0.006,IF(B1*B8&gt;=10,0.016,0.1))</f>
        <v>1.6E-2</v>
      </c>
      <c r="G8" s="5">
        <v>0.38400000000000001</v>
      </c>
      <c r="H8" s="1" t="s">
        <v>9</v>
      </c>
    </row>
    <row r="9" spans="1:8" x14ac:dyDescent="0.25">
      <c r="A9" t="s">
        <v>16</v>
      </c>
      <c r="B9">
        <v>1</v>
      </c>
      <c r="C9">
        <v>3</v>
      </c>
      <c r="D9" t="s">
        <v>23</v>
      </c>
      <c r="E9" t="s">
        <v>27</v>
      </c>
      <c r="F9" s="7">
        <f>IF(B1*B9&gt;=100,0.258,IF(B1*B9&gt;=10,0.381,0.65))</f>
        <v>0.65</v>
      </c>
      <c r="G9" s="4">
        <v>1.9500000000000002</v>
      </c>
      <c r="H9" s="1" t="s">
        <v>9</v>
      </c>
    </row>
    <row r="10" spans="1:8" x14ac:dyDescent="0.25">
      <c r="A10" t="s">
        <v>16</v>
      </c>
      <c r="B10">
        <v>1</v>
      </c>
      <c r="C10">
        <v>3</v>
      </c>
      <c r="D10" t="s">
        <v>24</v>
      </c>
      <c r="E10" t="s">
        <v>28</v>
      </c>
      <c r="F10" s="4">
        <f>IF(B1*B10&gt;=500,0.017,IF(B1*B10&gt;=100,0.019,IF(B1*B10&gt;=50,0.024,0.1)))</f>
        <v>0.1</v>
      </c>
      <c r="G10" s="4">
        <v>0.30000000000000004</v>
      </c>
      <c r="H10" s="1" t="s">
        <v>9</v>
      </c>
    </row>
    <row r="11" spans="1:8" x14ac:dyDescent="0.25">
      <c r="A11" t="s">
        <v>16</v>
      </c>
      <c r="B11">
        <v>2</v>
      </c>
      <c r="C11">
        <v>6</v>
      </c>
      <c r="D11" t="s">
        <v>25</v>
      </c>
      <c r="E11" t="s">
        <v>29</v>
      </c>
      <c r="F11" s="4">
        <f>IF(B1*B11&gt;=500,0.047,IF(B1*B11&gt;=100,0.053,IF(B1*B11&gt;=50,0.077,0.1)))</f>
        <v>0.1</v>
      </c>
      <c r="G11" s="4">
        <v>0.60000000000000009</v>
      </c>
      <c r="H11" s="1" t="s">
        <v>9</v>
      </c>
    </row>
    <row r="12" spans="1:8" x14ac:dyDescent="0.25">
      <c r="A12" t="s">
        <v>38</v>
      </c>
      <c r="B12">
        <v>1</v>
      </c>
      <c r="C12">
        <v>3</v>
      </c>
      <c r="F12" s="4">
        <v>3.0666666666665998</v>
      </c>
      <c r="G12" s="4">
        <f>B1*B12*F12</f>
        <v>9.1999999999998003</v>
      </c>
      <c r="H12" s="1" t="s">
        <v>50</v>
      </c>
    </row>
    <row r="13" spans="1:8" x14ac:dyDescent="0.25">
      <c r="E13" t="s">
        <v>41</v>
      </c>
      <c r="G13" s="4">
        <f>SUM(G4:G12)</f>
        <v>31.5139999999998</v>
      </c>
      <c r="H13" s="1"/>
    </row>
    <row r="14" spans="1:8" x14ac:dyDescent="0.25">
      <c r="G14" s="4"/>
      <c r="H14" s="1"/>
    </row>
    <row r="15" spans="1:8" x14ac:dyDescent="0.25">
      <c r="A15" s="2" t="s">
        <v>36</v>
      </c>
      <c r="G15" s="4"/>
      <c r="H15" s="1"/>
    </row>
    <row r="16" spans="1:8" x14ac:dyDescent="0.25">
      <c r="A16" t="s">
        <v>30</v>
      </c>
      <c r="B16">
        <v>1</v>
      </c>
      <c r="C16">
        <f t="array" ref="C16:C19">B16:B19</f>
        <v>1</v>
      </c>
      <c r="D16" t="s">
        <v>31</v>
      </c>
      <c r="F16" s="4">
        <v>3.29</v>
      </c>
      <c r="G16" s="4">
        <f>F16*B16</f>
        <v>3.29</v>
      </c>
      <c r="H16" s="1" t="s">
        <v>49</v>
      </c>
    </row>
    <row r="17" spans="1:8" x14ac:dyDescent="0.25">
      <c r="A17" t="s">
        <v>32</v>
      </c>
      <c r="B17">
        <v>1</v>
      </c>
      <c r="C17">
        <v>1</v>
      </c>
      <c r="D17" t="s">
        <v>33</v>
      </c>
      <c r="F17" s="4">
        <v>9.99</v>
      </c>
      <c r="G17" s="4">
        <f>F17*B17</f>
        <v>9.99</v>
      </c>
      <c r="H17" s="1" t="s">
        <v>49</v>
      </c>
    </row>
    <row r="18" spans="1:8" x14ac:dyDescent="0.25">
      <c r="A18" t="s">
        <v>35</v>
      </c>
      <c r="B18">
        <v>1</v>
      </c>
      <c r="C18">
        <v>1</v>
      </c>
      <c r="F18" s="4">
        <v>3.65</v>
      </c>
      <c r="G18" s="4">
        <f>F18*B18</f>
        <v>3.65</v>
      </c>
      <c r="H18" s="1" t="s">
        <v>49</v>
      </c>
    </row>
    <row r="19" spans="1:8" x14ac:dyDescent="0.25">
      <c r="A19" t="s">
        <v>37</v>
      </c>
      <c r="B19">
        <v>1</v>
      </c>
      <c r="C19">
        <v>1</v>
      </c>
      <c r="D19" t="s">
        <v>43</v>
      </c>
      <c r="F19" s="4">
        <v>6.96</v>
      </c>
      <c r="G19" s="4">
        <f>F19*B19</f>
        <v>6.96</v>
      </c>
      <c r="H19" s="1" t="s">
        <v>51</v>
      </c>
    </row>
    <row r="20" spans="1:8" x14ac:dyDescent="0.25">
      <c r="G20" s="4"/>
      <c r="H20" s="1"/>
    </row>
    <row r="21" spans="1:8" x14ac:dyDescent="0.25">
      <c r="A21" s="9" t="s">
        <v>46</v>
      </c>
      <c r="B21" s="9"/>
      <c r="C21" s="8"/>
      <c r="G21" s="4"/>
      <c r="H21" s="1"/>
    </row>
    <row r="22" spans="1:8" x14ac:dyDescent="0.25">
      <c r="A22" t="s">
        <v>34</v>
      </c>
      <c r="D22" t="s">
        <v>42</v>
      </c>
      <c r="G22" s="4"/>
      <c r="H22" s="1" t="s">
        <v>49</v>
      </c>
    </row>
    <row r="23" spans="1:8" x14ac:dyDescent="0.25">
      <c r="A23" t="s">
        <v>44</v>
      </c>
      <c r="D23" t="s">
        <v>47</v>
      </c>
      <c r="G23" s="4"/>
      <c r="H23" s="1"/>
    </row>
    <row r="24" spans="1:8" x14ac:dyDescent="0.25">
      <c r="A24" t="s">
        <v>45</v>
      </c>
      <c r="D24" t="s">
        <v>48</v>
      </c>
      <c r="G24" s="4"/>
      <c r="H24" s="1"/>
    </row>
    <row r="25" spans="1:8" x14ac:dyDescent="0.25">
      <c r="G25" s="4"/>
    </row>
    <row r="26" spans="1:8" x14ac:dyDescent="0.25">
      <c r="E26" t="s">
        <v>40</v>
      </c>
      <c r="G26" s="4">
        <f>SUM(G16:G22)+G13</f>
        <v>55.403999999999797</v>
      </c>
    </row>
    <row r="30" spans="1:8" x14ac:dyDescent="0.25">
      <c r="A30" s="2"/>
    </row>
  </sheetData>
  <mergeCells count="2">
    <mergeCell ref="A21:B21"/>
    <mergeCell ref="C1:D1"/>
  </mergeCells>
  <hyperlinks>
    <hyperlink ref="H4" r:id="rId1"/>
    <hyperlink ref="H7" r:id="rId2"/>
    <hyperlink ref="H6" r:id="rId3"/>
    <hyperlink ref="H5" r:id="rId4"/>
    <hyperlink ref="H8" r:id="rId5"/>
    <hyperlink ref="H9" r:id="rId6"/>
    <hyperlink ref="H10" r:id="rId7"/>
    <hyperlink ref="H11" r:id="rId8"/>
    <hyperlink ref="H16" r:id="rId9"/>
    <hyperlink ref="H17" r:id="rId10"/>
    <hyperlink ref="H22" r:id="rId11"/>
    <hyperlink ref="H18" r:id="rId12"/>
    <hyperlink ref="H12" r:id="rId13"/>
    <hyperlink ref="H19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2018-03-20T01:52:41Z</dcterms:modified>
</cp:coreProperties>
</file>