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8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 a="1"/>
  <c r="I23" i="1" s="1"/>
  <c r="I4" i="1" a="1"/>
  <c r="I4" i="1" s="1"/>
  <c r="C4" i="1" a="1"/>
  <c r="C4" i="1" s="1"/>
  <c r="H7" i="1"/>
  <c r="I19" i="1" l="1"/>
  <c r="I15" i="1"/>
  <c r="I11" i="1"/>
  <c r="I7" i="1"/>
  <c r="I18" i="1"/>
  <c r="I14" i="1"/>
  <c r="I10" i="1"/>
  <c r="I6" i="1"/>
  <c r="I21" i="1"/>
  <c r="I17" i="1"/>
  <c r="I13" i="1"/>
  <c r="I9" i="1"/>
  <c r="I5" i="1"/>
  <c r="I20" i="1"/>
  <c r="I16" i="1"/>
  <c r="I12" i="1"/>
  <c r="I8" i="1"/>
  <c r="C19" i="1"/>
  <c r="C6" i="1"/>
  <c r="C5" i="1"/>
  <c r="C15" i="1"/>
  <c r="C11" i="1"/>
  <c r="C7" i="1"/>
  <c r="C18" i="1"/>
  <c r="C14" i="1"/>
  <c r="C10" i="1"/>
  <c r="C21" i="1"/>
  <c r="C17" i="1"/>
  <c r="C13" i="1"/>
  <c r="C9" i="1"/>
  <c r="C20" i="1"/>
  <c r="C16" i="1"/>
  <c r="C12" i="1"/>
  <c r="C8" i="1"/>
  <c r="H4" i="1"/>
  <c r="H20" i="1" l="1"/>
  <c r="H21" i="1" l="1"/>
  <c r="H14" i="1"/>
  <c r="H13" i="1"/>
  <c r="H16" i="1"/>
  <c r="H11" i="1" l="1"/>
  <c r="H10" i="1"/>
  <c r="H18" i="1"/>
  <c r="H6" i="1" l="1"/>
  <c r="H5" i="1"/>
</calcChain>
</file>

<file path=xl/sharedStrings.xml><?xml version="1.0" encoding="utf-8"?>
<sst xmlns="http://schemas.openxmlformats.org/spreadsheetml/2006/main" count="94" uniqueCount="68">
  <si>
    <t>Component</t>
  </si>
  <si>
    <t>Part Number</t>
  </si>
  <si>
    <t>Quantity</t>
  </si>
  <si>
    <t>Link</t>
  </si>
  <si>
    <t>ADC</t>
  </si>
  <si>
    <t>Voltage Regulator</t>
  </si>
  <si>
    <t>MOSFET</t>
  </si>
  <si>
    <t>mouser</t>
  </si>
  <si>
    <t>BSS138N H6327</t>
  </si>
  <si>
    <t>LD59015C33R</t>
  </si>
  <si>
    <t>Price</t>
  </si>
  <si>
    <t>Number of Boards</t>
  </si>
  <si>
    <t>Extended Price</t>
  </si>
  <si>
    <t>Capacitor</t>
  </si>
  <si>
    <t>Resistor</t>
  </si>
  <si>
    <t>Type/Value</t>
  </si>
  <si>
    <t>linear regulator</t>
  </si>
  <si>
    <t>N Ch Enhancement</t>
  </si>
  <si>
    <t>10k</t>
  </si>
  <si>
    <t>.1uF ceramic</t>
  </si>
  <si>
    <t>1uF cermic</t>
  </si>
  <si>
    <t>AC0603FR-0710KL</t>
  </si>
  <si>
    <t>VJ0603Y104JXQPW1BC</t>
  </si>
  <si>
    <t>VJ0603G105KXYCW1BC</t>
  </si>
  <si>
    <t>Multiples of 3 only</t>
  </si>
  <si>
    <t>Extd Quantity</t>
  </si>
  <si>
    <t>49.9k</t>
  </si>
  <si>
    <t>9.65k</t>
  </si>
  <si>
    <t>RN731JTTD9651B25</t>
  </si>
  <si>
    <t>APC0603B49K9N</t>
  </si>
  <si>
    <t>22uF</t>
  </si>
  <si>
    <t>GRT188R60J226ME13D</t>
  </si>
  <si>
    <t>10uF</t>
  </si>
  <si>
    <t>C1608X5R0J106K080AE</t>
  </si>
  <si>
    <t>Package</t>
  </si>
  <si>
    <t>0603</t>
  </si>
  <si>
    <t>Inductor</t>
  </si>
  <si>
    <t>4.7uH</t>
  </si>
  <si>
    <t>MLP2520V4R7MT0S1</t>
  </si>
  <si>
    <t>Schottky Diode</t>
  </si>
  <si>
    <t>NSR20F30NXT5G</t>
  </si>
  <si>
    <t>2A If, &gt;28V Vrrm</t>
  </si>
  <si>
    <t>DC/DC Converter</t>
  </si>
  <si>
    <t>ACT4088US-T</t>
  </si>
  <si>
    <t>SOT-23-6</t>
  </si>
  <si>
    <t>28V, 1.5A, 1.4MHz Step-Down Converter</t>
  </si>
  <si>
    <t>SOT-323-5L</t>
  </si>
  <si>
    <t>SOT-23-3</t>
  </si>
  <si>
    <t>MAX11614EEE+</t>
  </si>
  <si>
    <t>Passive Components</t>
  </si>
  <si>
    <t>Capactitor</t>
  </si>
  <si>
    <t>Purpose</t>
  </si>
  <si>
    <t xml:space="preserve">Resistor </t>
  </si>
  <si>
    <t>Analog to Digital Converter</t>
  </si>
  <si>
    <t>undefined, possible .1uF above</t>
  </si>
  <si>
    <t>stability of buck converter</t>
  </si>
  <si>
    <t>make 3V3 for I2C bus</t>
  </si>
  <si>
    <t>level shifters for I2C bus</t>
  </si>
  <si>
    <t>buck converter for clean 5V from battery</t>
  </si>
  <si>
    <t>take reads of IN0-IN7</t>
  </si>
  <si>
    <t>bypass for ADC vref/vcc</t>
  </si>
  <si>
    <t>bypass for 3V3 regulator vcc/output</t>
  </si>
  <si>
    <t>bypass for buck converter vcc</t>
  </si>
  <si>
    <t>feedback for buck, voltage divider</t>
  </si>
  <si>
    <t>voltage divider backup current</t>
  </si>
  <si>
    <t>voltage divider pullups</t>
  </si>
  <si>
    <t>buck converter</t>
  </si>
  <si>
    <t>Total Price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</si>
</sst>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00_);_(&quot;$&quot;* \(#,##0.000\);_(&quot;$&quot;* &quot;-&quot;???_);_(@_)"/>
    <numFmt numFmtId="165" formatCode="_(* #,##0.000_);_(* \(#,##0.000\);_(* &quot;-&quot;?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1" fontId="0" fillId="0" borderId="0" xfId="0" applyNumberFormat="1"/>
    <xf numFmtId="44" fontId="3" fillId="0" borderId="0" xfId="0" applyNumberFormat="1" applyFont="1"/>
    <xf numFmtId="4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Murata-Electronics/GRT188R60J226ME13D?qs=5aG0NVq1C4wtE7eg0bKClQ%3d%3d" TargetMode="External"/><Relationship Id="rId13" Type="http://schemas.openxmlformats.org/officeDocument/2006/relationships/hyperlink" Target="https://www.mouser.com/ProductDetail/Active-Semi/ACT4088US-T?qs=sGAEpiMZZMvAX9OfPh%252b2NfBXPosy15gJGnuSCrgTLwqU628NmrhdnA%3d%3d" TargetMode="External"/><Relationship Id="rId3" Type="http://schemas.openxmlformats.org/officeDocument/2006/relationships/hyperlink" Target="https://www.mouser.com/ProductDetail/Yageo/AC0603FR-0710KL?qs=sGAEpiMZZMtlubZbdhIBIOG3KwTtqrl%2fm2zcUhmU2Sg%3d" TargetMode="External"/><Relationship Id="rId7" Type="http://schemas.openxmlformats.org/officeDocument/2006/relationships/hyperlink" Target="https://www.mouser.com/ProductDetail/ARCOL-Ohmite/APC0603B49K9N?qs=sGAEpiMZZMtlubZbdhIBIKMpnA2iuuEbgDwURSuWidE%3d" TargetMode="External"/><Relationship Id="rId12" Type="http://schemas.openxmlformats.org/officeDocument/2006/relationships/hyperlink" Target="https://www.mouser.com/ProductDetail/Maxim-Integrated/MAX11614EEE%2b?qs=sGAEpiMZZMtgJDuTUz7XuzPMBnhTFd6J8AlyGxhho4M%3d" TargetMode="External"/><Relationship Id="rId2" Type="http://schemas.openxmlformats.org/officeDocument/2006/relationships/hyperlink" Target="https://www.mouser.com/ProductDetail/STMicroelectronics/LD59015C33R?qs=sGAEpiMZZMuLLNXTG1MZalqIv2BCtDF4wz%252b3MSqDYBU%3d" TargetMode="External"/><Relationship Id="rId1" Type="http://schemas.openxmlformats.org/officeDocument/2006/relationships/hyperlink" Target="https://www.mouser.com/ProductDetail/Infineon-Technologies/BSS138N-H6327?qs=sGAEpiMZZMshyDBzk1%2fWi5ISJmYFIFJTSWiNX0BW%2fvI%3d" TargetMode="External"/><Relationship Id="rId6" Type="http://schemas.openxmlformats.org/officeDocument/2006/relationships/hyperlink" Target="https://www.mouser.com/ProductDetail/KOA-Speer/RN731JTTD9651B25?qs=sGAEpiMZZMu61qfTUdNhG4HwY6bMI5JU4cOKwtAX1W8%3d" TargetMode="External"/><Relationship Id="rId11" Type="http://schemas.openxmlformats.org/officeDocument/2006/relationships/hyperlink" Target="https://www.mouser.com/ProductDetail/TDK/MLP2520V4R7MT0S1?qs=sGAEpiMZZMsg%252by3WlYCkU4Ucsz4Og40l%2fMA%2f%2foy1mng%3d" TargetMode="External"/><Relationship Id="rId5" Type="http://schemas.openxmlformats.org/officeDocument/2006/relationships/hyperlink" Target="https://www.mouser.com/ProductDetail/Vishay-Vitramon/VJ0603G105KXYCW1BC?qs=sGAEpiMZZMs0AnBnWHyRQGchlqIXPxeoQN5OKqHPE6w%3d" TargetMode="External"/><Relationship Id="rId10" Type="http://schemas.openxmlformats.org/officeDocument/2006/relationships/hyperlink" Target="https://www.mouser.com/ProductDetail/ON-Semiconductor/NSR20F30NXT5G?qs=sGAEpiMZZMtQ8nqTKtFS%2fFSoABSO3V4314g4xmp5n9U%3d" TargetMode="External"/><Relationship Id="rId4" Type="http://schemas.openxmlformats.org/officeDocument/2006/relationships/hyperlink" Target="https://www.mouser.com/ProductDetail/Vishay-Vitramon/VJ0603Y104JXQPW1BC?qs=%2fha2pyFaduidGoO0X7aK7f%2fX1oiZTU87qMV3AisTPtbFxqSUyVab1A%3d%3d" TargetMode="External"/><Relationship Id="rId9" Type="http://schemas.openxmlformats.org/officeDocument/2006/relationships/hyperlink" Target="https://www.mouser.com/ProductDetail/TDK/C1608X5R0J106K080AE?qs=sGAEpiMZZMs0AnBnWHyRQN7%2fAA2D2lPPb2LY2FrZtxMPu5C7U2dVlA%3d%3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11" sqref="E11"/>
    </sheetView>
  </sheetViews>
  <sheetFormatPr defaultRowHeight="15" x14ac:dyDescent="0.25"/>
  <cols>
    <col min="1" max="1" width="19.42578125" customWidth="1"/>
    <col min="2" max="2" width="9.42578125" customWidth="1"/>
    <col min="3" max="3" width="13.140625" customWidth="1"/>
    <col min="4" max="5" width="37.140625" customWidth="1"/>
    <col min="6" max="6" width="10.7109375" customWidth="1"/>
    <col min="7" max="7" width="24.28515625" customWidth="1"/>
    <col min="8" max="8" width="8.7109375" style="4" customWidth="1"/>
    <col min="9" max="9" width="14" style="6" customWidth="1"/>
    <col min="10" max="10" width="10.5703125" customWidth="1"/>
    <col min="11" max="11" width="34" customWidth="1"/>
  </cols>
  <sheetData>
    <row r="1" spans="1:10" x14ac:dyDescent="0.25">
      <c r="A1" s="2" t="s">
        <v>11</v>
      </c>
      <c r="B1">
        <v>3</v>
      </c>
      <c r="C1" s="12" t="s">
        <v>24</v>
      </c>
      <c r="D1" s="12"/>
      <c r="E1" s="11"/>
      <c r="F1" s="7"/>
    </row>
    <row r="2" spans="1:10" x14ac:dyDescent="0.25">
      <c r="A2" s="2"/>
    </row>
    <row r="3" spans="1:10" x14ac:dyDescent="0.25">
      <c r="A3" s="2" t="s">
        <v>0</v>
      </c>
      <c r="B3" s="2" t="s">
        <v>2</v>
      </c>
      <c r="C3" s="2" t="s">
        <v>25</v>
      </c>
      <c r="D3" s="2" t="s">
        <v>15</v>
      </c>
      <c r="E3" s="2" t="s">
        <v>51</v>
      </c>
      <c r="F3" s="2" t="s">
        <v>34</v>
      </c>
      <c r="G3" s="2" t="s">
        <v>1</v>
      </c>
      <c r="H3" s="3" t="s">
        <v>10</v>
      </c>
      <c r="I3" s="3" t="s">
        <v>12</v>
      </c>
      <c r="J3" s="2" t="s">
        <v>3</v>
      </c>
    </row>
    <row r="4" spans="1:10" x14ac:dyDescent="0.25">
      <c r="A4" t="s">
        <v>4</v>
      </c>
      <c r="B4">
        <v>1</v>
      </c>
      <c r="C4" s="13">
        <f t="array" ref="C4:C21">B4:B21*B1</f>
        <v>3</v>
      </c>
      <c r="D4" t="s">
        <v>53</v>
      </c>
      <c r="E4" t="s">
        <v>59</v>
      </c>
      <c r="F4" s="10"/>
      <c r="G4" t="s">
        <v>48</v>
      </c>
      <c r="H4" s="5">
        <f>IF(B1*B4&gt;=10,3.51,3.58)</f>
        <v>3.58</v>
      </c>
      <c r="I4" s="14">
        <f t="array" ref="I4:I21">H4:H21*B1</f>
        <v>10.74</v>
      </c>
      <c r="J4" s="1" t="s">
        <v>7</v>
      </c>
    </row>
    <row r="5" spans="1:10" x14ac:dyDescent="0.25">
      <c r="A5" t="s">
        <v>5</v>
      </c>
      <c r="B5">
        <v>1</v>
      </c>
      <c r="C5" s="13">
        <v>3</v>
      </c>
      <c r="D5" t="s">
        <v>16</v>
      </c>
      <c r="E5" t="s">
        <v>56</v>
      </c>
      <c r="F5" s="10" t="s">
        <v>46</v>
      </c>
      <c r="G5" t="s">
        <v>9</v>
      </c>
      <c r="H5" s="5">
        <f>IF(B1*B5&gt;=100,0.358,IF(B1*B5&gt;=10,0.555,0.67))</f>
        <v>0.67</v>
      </c>
      <c r="I5" s="14">
        <v>2.0100000000000002</v>
      </c>
      <c r="J5" s="1" t="s">
        <v>7</v>
      </c>
    </row>
    <row r="6" spans="1:10" x14ac:dyDescent="0.25">
      <c r="A6" t="s">
        <v>6</v>
      </c>
      <c r="B6">
        <v>2</v>
      </c>
      <c r="C6" s="13">
        <v>6</v>
      </c>
      <c r="D6" t="s">
        <v>17</v>
      </c>
      <c r="E6" t="s">
        <v>57</v>
      </c>
      <c r="F6" s="10" t="s">
        <v>47</v>
      </c>
      <c r="G6" t="s">
        <v>8</v>
      </c>
      <c r="H6" s="5">
        <f>IF(B1*B6&gt;=100,0.081,IF(B1*B6&gt;=10,0.195,0.29))</f>
        <v>0.28999999999999998</v>
      </c>
      <c r="I6" s="14">
        <v>0.86999999999999988</v>
      </c>
      <c r="J6" s="1" t="s">
        <v>7</v>
      </c>
    </row>
    <row r="7" spans="1:10" x14ac:dyDescent="0.25">
      <c r="A7" s="8" t="s">
        <v>42</v>
      </c>
      <c r="B7">
        <v>1</v>
      </c>
      <c r="C7" s="13">
        <v>3</v>
      </c>
      <c r="D7" t="s">
        <v>45</v>
      </c>
      <c r="E7" t="s">
        <v>58</v>
      </c>
      <c r="F7" s="10" t="s">
        <v>44</v>
      </c>
      <c r="G7" t="s">
        <v>43</v>
      </c>
      <c r="H7" s="4">
        <f>IF(B7*B1&gt;10,0.589,0.77)</f>
        <v>0.77</v>
      </c>
      <c r="I7" s="15">
        <v>2.31</v>
      </c>
      <c r="J7" s="1" t="s">
        <v>7</v>
      </c>
    </row>
    <row r="8" spans="1:10" x14ac:dyDescent="0.25">
      <c r="C8" s="13">
        <v>0</v>
      </c>
      <c r="F8" s="9"/>
      <c r="I8" s="4">
        <v>0</v>
      </c>
      <c r="J8" s="1"/>
    </row>
    <row r="9" spans="1:10" x14ac:dyDescent="0.25">
      <c r="A9" s="2" t="s">
        <v>49</v>
      </c>
      <c r="C9" s="13">
        <v>0</v>
      </c>
      <c r="F9" s="10"/>
      <c r="I9" s="4">
        <v>0</v>
      </c>
      <c r="J9" s="1"/>
    </row>
    <row r="10" spans="1:10" x14ac:dyDescent="0.25">
      <c r="A10" t="s">
        <v>13</v>
      </c>
      <c r="B10">
        <v>2</v>
      </c>
      <c r="C10" s="13">
        <v>6</v>
      </c>
      <c r="D10" t="s">
        <v>19</v>
      </c>
      <c r="E10" t="s">
        <v>60</v>
      </c>
      <c r="F10" s="10" t="s">
        <v>35</v>
      </c>
      <c r="G10" t="s">
        <v>22</v>
      </c>
      <c r="H10" s="4">
        <f>IF(B1*B10&gt;=500,0.017,IF(B1*B10&gt;=100,0.019,IF(B1*B10&gt;=50,0.024,0.1)))</f>
        <v>0.1</v>
      </c>
      <c r="I10" s="15">
        <v>0.30000000000000004</v>
      </c>
      <c r="J10" s="1" t="s">
        <v>7</v>
      </c>
    </row>
    <row r="11" spans="1:10" x14ac:dyDescent="0.25">
      <c r="A11" t="s">
        <v>13</v>
      </c>
      <c r="B11">
        <v>2</v>
      </c>
      <c r="C11" s="13">
        <v>6</v>
      </c>
      <c r="D11" t="s">
        <v>20</v>
      </c>
      <c r="E11" t="s">
        <v>61</v>
      </c>
      <c r="F11" s="10" t="s">
        <v>35</v>
      </c>
      <c r="G11" t="s">
        <v>23</v>
      </c>
      <c r="H11" s="4">
        <f>IF(B1*B11&gt;=500,0.047,IF(B1*B11&gt;=100,0.053,IF(B1*B11&gt;=50,0.077,0.1)))</f>
        <v>0.1</v>
      </c>
      <c r="I11" s="15">
        <v>0.30000000000000004</v>
      </c>
      <c r="J11" s="1" t="s">
        <v>7</v>
      </c>
    </row>
    <row r="12" spans="1:10" x14ac:dyDescent="0.25">
      <c r="A12" t="s">
        <v>13</v>
      </c>
      <c r="B12">
        <v>1</v>
      </c>
      <c r="C12" s="13">
        <v>3</v>
      </c>
      <c r="D12" t="s">
        <v>54</v>
      </c>
      <c r="E12" t="s">
        <v>64</v>
      </c>
      <c r="F12" s="9" t="s">
        <v>35</v>
      </c>
      <c r="H12" s="4">
        <v>0</v>
      </c>
      <c r="I12" s="4">
        <v>0</v>
      </c>
      <c r="J12" s="1"/>
    </row>
    <row r="13" spans="1:10" x14ac:dyDescent="0.25">
      <c r="A13" t="s">
        <v>13</v>
      </c>
      <c r="B13">
        <v>2</v>
      </c>
      <c r="C13" s="13">
        <v>6</v>
      </c>
      <c r="D13" t="s">
        <v>30</v>
      </c>
      <c r="E13" t="s">
        <v>55</v>
      </c>
      <c r="F13" s="9" t="s">
        <v>35</v>
      </c>
      <c r="G13" t="s">
        <v>31</v>
      </c>
      <c r="H13" s="4">
        <f>IF(B13*B1&gt;10,0.36,0.51)</f>
        <v>0.51</v>
      </c>
      <c r="I13" s="6">
        <v>1.53</v>
      </c>
      <c r="J13" s="1" t="s">
        <v>7</v>
      </c>
    </row>
    <row r="14" spans="1:10" x14ac:dyDescent="0.25">
      <c r="A14" t="s">
        <v>50</v>
      </c>
      <c r="B14">
        <v>1</v>
      </c>
      <c r="C14" s="13">
        <v>3</v>
      </c>
      <c r="D14" t="s">
        <v>32</v>
      </c>
      <c r="E14" t="s">
        <v>62</v>
      </c>
      <c r="F14" s="9" t="s">
        <v>35</v>
      </c>
      <c r="G14" t="s">
        <v>33</v>
      </c>
      <c r="H14" s="4">
        <f>IF(B14*B1&gt;10,0.17,0.32)</f>
        <v>0.32</v>
      </c>
      <c r="I14" s="6">
        <v>0.96</v>
      </c>
      <c r="J14" s="1" t="s">
        <v>7</v>
      </c>
    </row>
    <row r="15" spans="1:10" x14ac:dyDescent="0.25">
      <c r="A15" s="2"/>
      <c r="C15" s="13">
        <v>0</v>
      </c>
      <c r="F15" s="10"/>
      <c r="I15" s="4">
        <v>0</v>
      </c>
      <c r="J15" s="1"/>
    </row>
    <row r="16" spans="1:10" x14ac:dyDescent="0.25">
      <c r="A16" t="s">
        <v>14</v>
      </c>
      <c r="B16">
        <v>2</v>
      </c>
      <c r="C16" s="13">
        <v>6</v>
      </c>
      <c r="D16" t="s">
        <v>26</v>
      </c>
      <c r="E16" t="s">
        <v>63</v>
      </c>
      <c r="F16" s="9" t="s">
        <v>35</v>
      </c>
      <c r="G16" t="s">
        <v>29</v>
      </c>
      <c r="H16" s="4">
        <f>IF(B16*B1&gt;10,0.086,0.1)</f>
        <v>0.1</v>
      </c>
      <c r="I16" s="15">
        <v>0.30000000000000004</v>
      </c>
      <c r="J16" s="1" t="s">
        <v>7</v>
      </c>
    </row>
    <row r="17" spans="1:10" x14ac:dyDescent="0.25">
      <c r="A17" t="s">
        <v>52</v>
      </c>
      <c r="B17">
        <v>1</v>
      </c>
      <c r="C17" s="13">
        <v>3</v>
      </c>
      <c r="D17" t="s">
        <v>27</v>
      </c>
      <c r="E17" t="s">
        <v>63</v>
      </c>
      <c r="F17" s="9" t="s">
        <v>35</v>
      </c>
      <c r="G17" t="s">
        <v>28</v>
      </c>
      <c r="H17" s="4">
        <v>0.63</v>
      </c>
      <c r="I17" s="6">
        <v>1.8900000000000001</v>
      </c>
      <c r="J17" s="1" t="s">
        <v>7</v>
      </c>
    </row>
    <row r="18" spans="1:10" x14ac:dyDescent="0.25">
      <c r="A18" t="s">
        <v>14</v>
      </c>
      <c r="B18">
        <v>4</v>
      </c>
      <c r="C18" s="13">
        <v>12</v>
      </c>
      <c r="D18" t="s">
        <v>18</v>
      </c>
      <c r="E18" t="s">
        <v>65</v>
      </c>
      <c r="F18" s="10" t="s">
        <v>35</v>
      </c>
      <c r="G18" t="s">
        <v>21</v>
      </c>
      <c r="H18" s="5">
        <f>IF(B1*B18&gt;=100,0.006,IF(B1*B18&gt;=10,0.016,0.1))</f>
        <v>1.6E-2</v>
      </c>
      <c r="I18" s="14">
        <v>4.8000000000000001E-2</v>
      </c>
      <c r="J18" s="1" t="s">
        <v>7</v>
      </c>
    </row>
    <row r="19" spans="1:10" x14ac:dyDescent="0.25">
      <c r="A19" s="2"/>
      <c r="C19" s="13">
        <v>0</v>
      </c>
      <c r="F19" s="10"/>
      <c r="I19" s="4">
        <v>0</v>
      </c>
      <c r="J19" s="1"/>
    </row>
    <row r="20" spans="1:10" x14ac:dyDescent="0.25">
      <c r="A20" s="8" t="s">
        <v>36</v>
      </c>
      <c r="B20">
        <v>1</v>
      </c>
      <c r="C20" s="13">
        <v>3</v>
      </c>
      <c r="D20" t="s">
        <v>37</v>
      </c>
      <c r="E20" t="s">
        <v>66</v>
      </c>
      <c r="F20" s="9">
        <v>1008</v>
      </c>
      <c r="G20" t="s">
        <v>38</v>
      </c>
      <c r="H20" s="4">
        <f>IF(B20*B1&gt;10,0.294,0.42)</f>
        <v>0.42</v>
      </c>
      <c r="I20" s="6">
        <v>1.26</v>
      </c>
      <c r="J20" s="1" t="s">
        <v>7</v>
      </c>
    </row>
    <row r="21" spans="1:10" x14ac:dyDescent="0.25">
      <c r="A21" s="8" t="s">
        <v>39</v>
      </c>
      <c r="B21">
        <v>1</v>
      </c>
      <c r="C21" s="13">
        <v>3</v>
      </c>
      <c r="D21" t="s">
        <v>41</v>
      </c>
      <c r="E21" t="s">
        <v>66</v>
      </c>
      <c r="F21" s="9" t="s">
        <v>35</v>
      </c>
      <c r="G21" t="s">
        <v>40</v>
      </c>
      <c r="H21" s="4">
        <f>IF(B21*B1&gt;10,0.381,0.5)</f>
        <v>0.5</v>
      </c>
      <c r="I21" s="6">
        <v>1.5</v>
      </c>
      <c r="J21" s="1" t="s">
        <v>7</v>
      </c>
    </row>
    <row r="23" spans="1:10" x14ac:dyDescent="0.25">
      <c r="G23" s="2" t="s">
        <v>67</v>
      </c>
      <c r="I23" s="15">
        <f t="array" ref="I23">SUM(I4:I21)</f>
        <v>24.018000000000004</v>
      </c>
    </row>
  </sheetData>
  <mergeCells count="1">
    <mergeCell ref="C1:D1"/>
  </mergeCells>
  <hyperlinks>
    <hyperlink ref="J6" r:id="rId1"/>
    <hyperlink ref="J5" r:id="rId2"/>
    <hyperlink ref="J18" r:id="rId3"/>
    <hyperlink ref="J10" r:id="rId4"/>
    <hyperlink ref="J11" r:id="rId5"/>
    <hyperlink ref="J17" r:id="rId6"/>
    <hyperlink ref="J16" r:id="rId7"/>
    <hyperlink ref="J13" r:id="rId8"/>
    <hyperlink ref="J14" r:id="rId9"/>
    <hyperlink ref="J21" r:id="rId10"/>
    <hyperlink ref="J20" r:id="rId11"/>
    <hyperlink ref="J4" r:id="rId12"/>
    <hyperlink ref="J7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2018-05-08T00:43:04Z</dcterms:modified>
</cp:coreProperties>
</file>