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iraldi\Desktop\EXCEL\"/>
    </mc:Choice>
  </mc:AlternateContent>
  <xr:revisionPtr revIDLastSave="0" documentId="13_ncr:1_{3EF98620-147E-49CB-876C-2D4C5DC18381}" xr6:coauthVersionLast="47" xr6:coauthVersionMax="47" xr10:uidLastSave="{00000000-0000-0000-0000-000000000000}"/>
  <bookViews>
    <workbookView xWindow="20280" yWindow="-120" windowWidth="15600" windowHeight="11760" tabRatio="66" xr2:uid="{D3D7825A-98F6-47D7-97AB-F67A1CDE3C88}"/>
  </bookViews>
  <sheets>
    <sheet name="Planilha1" sheetId="1" r:id="rId1"/>
    <sheet name="Planilha3" sheetId="3" r:id="rId2"/>
  </sheets>
  <definedNames>
    <definedName name="aporte">Planilha1!$D$15</definedName>
    <definedName name="patrimonio">Planilha1!$D$18</definedName>
    <definedName name="qtde_anos">Planilha1!$D$16</definedName>
    <definedName name="rendimento_carteira">Planilha1!$D$11</definedName>
    <definedName name="salario">Planilha1!$D$10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2" i="1"/>
  <c r="J2" i="3"/>
  <c r="A14" i="3"/>
  <c r="A15" i="3"/>
  <c r="A16" i="3"/>
  <c r="A17" i="3"/>
  <c r="A18" i="3"/>
  <c r="A19" i="3"/>
  <c r="A9" i="3"/>
  <c r="A10" i="3"/>
  <c r="A11" i="3"/>
  <c r="A12" i="3"/>
  <c r="A13" i="3"/>
  <c r="A8" i="3"/>
  <c r="A3" i="3"/>
  <c r="A4" i="3"/>
  <c r="A5" i="3"/>
  <c r="A6" i="3"/>
  <c r="A7" i="3"/>
  <c r="A2" i="3"/>
  <c r="C29" i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2" i="1" l="1"/>
  <c r="D37" i="1"/>
  <c r="D36" i="1"/>
  <c r="D35" i="1"/>
  <c r="D34" i="1"/>
  <c r="D33" i="1"/>
  <c r="D38" i="1" l="1"/>
</calcChain>
</file>

<file path=xl/sharedStrings.xml><?xml version="1.0" encoding="utf-8"?>
<sst xmlns="http://schemas.openxmlformats.org/spreadsheetml/2006/main" count="72" uniqueCount="36">
  <si>
    <t>INVESTIMENTO MENSAL</t>
  </si>
  <si>
    <t>Quanto investir por mês?</t>
  </si>
  <si>
    <t>Taxa de Rendimento Mensal</t>
  </si>
  <si>
    <t>Patrimônio Acumulado</t>
  </si>
  <si>
    <t>Dividendos Mensais</t>
  </si>
  <si>
    <t>Por quanto anos?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</si>
  <si>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</si>
  <si>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</si>
  <si>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</si>
  <si>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</si>
  <si>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</si>
  <si>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</si>
  <si>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</si>
  <si>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Rendimento Carteira</t>
  </si>
  <si>
    <t>Salário</t>
  </si>
  <si>
    <t>CONFIGURAÇÕES</t>
  </si>
  <si>
    <t xml:space="preserve">INVESTE &amp; AÇÃO 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</si>
  <si>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</si>
  <si>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</si>
  <si>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</si>
  <si>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</si>
  <si>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</si>
  <si>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</si>
  <si>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</si>
  <si>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</si>
  <si>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</si>
  <si>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</si>
  <si>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</si>
  <si>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</si>
  <si>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</si>
  <si>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</si>
  <si>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TIPOS DE FIII</t>
  </si>
  <si>
    <t>%</t>
  </si>
  <si>
    <t>CHAVE</t>
  </si>
  <si>
    <t>CONSERVADOR-TIJOLO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</si>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</sst>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Arial"/>
      <family val="2"/>
    </font>
    <font>
      <b/>
      <sz val="14"/>
      <color theme="0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2"/>
      <color theme="7" tint="-0.499984740745262"/>
      <name val="Segoe UI"/>
      <family val="2"/>
    </font>
    <font>
      <sz val="11"/>
      <color theme="7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left" indent="3"/>
    </xf>
    <xf numFmtId="0" fontId="6" fillId="6" borderId="18" xfId="0" applyFont="1" applyFill="1" applyBorder="1" applyAlignment="1">
      <alignment horizontal="left" indent="3"/>
    </xf>
    <xf numFmtId="166" fontId="7" fillId="0" borderId="4" xfId="1" applyNumberFormat="1" applyFont="1" applyBorder="1" applyAlignment="1">
      <alignment horizontal="center"/>
    </xf>
    <xf numFmtId="44" fontId="6" fillId="6" borderId="5" xfId="1" applyFont="1" applyFill="1" applyBorder="1" applyAlignment="1">
      <alignment horizontal="left" indent="3"/>
    </xf>
    <xf numFmtId="44" fontId="6" fillId="6" borderId="19" xfId="1" applyFont="1" applyFill="1" applyBorder="1" applyAlignment="1">
      <alignment horizontal="left" indent="3"/>
    </xf>
    <xf numFmtId="10" fontId="7" fillId="0" borderId="6" xfId="2" applyNumberFormat="1" applyFont="1" applyBorder="1" applyAlignment="1">
      <alignment horizontal="center"/>
    </xf>
    <xf numFmtId="0" fontId="6" fillId="6" borderId="7" xfId="0" applyFont="1" applyFill="1" applyBorder="1" applyAlignment="1">
      <alignment horizontal="left" indent="3"/>
    </xf>
    <xf numFmtId="0" fontId="6" fillId="6" borderId="20" xfId="0" applyFont="1" applyFill="1" applyBorder="1" applyAlignment="1">
      <alignment horizontal="left" indent="3"/>
    </xf>
    <xf numFmtId="0" fontId="7" fillId="0" borderId="0" xfId="0" applyFont="1"/>
    <xf numFmtId="0" fontId="5" fillId="2" borderId="9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26" xfId="0" applyFont="1" applyBorder="1" applyAlignment="1">
      <alignment horizontal="left" indent="3"/>
    </xf>
    <xf numFmtId="0" fontId="6" fillId="0" borderId="27" xfId="0" applyFont="1" applyBorder="1" applyAlignment="1">
      <alignment horizontal="left" indent="3"/>
    </xf>
    <xf numFmtId="166" fontId="8" fillId="0" borderId="23" xfId="1" applyNumberFormat="1" applyFont="1" applyBorder="1" applyAlignment="1">
      <alignment horizontal="center"/>
    </xf>
    <xf numFmtId="0" fontId="6" fillId="0" borderId="28" xfId="0" applyFont="1" applyBorder="1" applyAlignment="1">
      <alignment horizontal="left" indent="3"/>
    </xf>
    <xf numFmtId="0" fontId="6" fillId="0" borderId="29" xfId="0" applyFont="1" applyBorder="1" applyAlignment="1">
      <alignment horizontal="left" indent="3"/>
    </xf>
    <xf numFmtId="0" fontId="8" fillId="0" borderId="19" xfId="0" applyFont="1" applyBorder="1" applyAlignment="1">
      <alignment horizontal="center"/>
    </xf>
    <xf numFmtId="0" fontId="6" fillId="4" borderId="28" xfId="0" applyFont="1" applyFill="1" applyBorder="1" applyAlignment="1">
      <alignment horizontal="left" indent="3"/>
    </xf>
    <xf numFmtId="0" fontId="6" fillId="4" borderId="29" xfId="0" applyFont="1" applyFill="1" applyBorder="1" applyAlignment="1">
      <alignment horizontal="left" indent="3"/>
    </xf>
    <xf numFmtId="10" fontId="8" fillId="4" borderId="19" xfId="2" applyNumberFormat="1" applyFont="1" applyFill="1" applyBorder="1" applyAlignment="1">
      <alignment horizontal="center"/>
    </xf>
    <xf numFmtId="0" fontId="9" fillId="3" borderId="28" xfId="0" applyFont="1" applyFill="1" applyBorder="1" applyAlignment="1">
      <alignment horizontal="left" indent="3"/>
    </xf>
    <xf numFmtId="0" fontId="9" fillId="3" borderId="29" xfId="0" applyFont="1" applyFill="1" applyBorder="1" applyAlignment="1">
      <alignment horizontal="left" indent="3"/>
    </xf>
    <xf numFmtId="8" fontId="8" fillId="3" borderId="25" xfId="0" applyNumberFormat="1" applyFont="1" applyFill="1" applyBorder="1" applyAlignment="1">
      <alignment horizontal="center"/>
    </xf>
    <xf numFmtId="0" fontId="9" fillId="3" borderId="30" xfId="0" applyFont="1" applyFill="1" applyBorder="1" applyAlignment="1">
      <alignment horizontal="left" indent="3"/>
    </xf>
    <xf numFmtId="0" fontId="9" fillId="3" borderId="31" xfId="0" applyFont="1" applyFill="1" applyBorder="1" applyAlignment="1">
      <alignment horizontal="left" indent="3"/>
    </xf>
    <xf numFmtId="8" fontId="8" fillId="3" borderId="24" xfId="0" applyNumberFormat="1" applyFont="1" applyFill="1" applyBorder="1" applyAlignment="1">
      <alignment horizontal="center"/>
    </xf>
    <xf numFmtId="0" fontId="5" fillId="2" borderId="1" xfId="0" applyFont="1" applyFill="1" applyBorder="1" applyAlignment="1"/>
    <xf numFmtId="0" fontId="5" fillId="2" borderId="10" xfId="0" applyFont="1" applyFill="1" applyBorder="1" applyAlignment="1"/>
    <xf numFmtId="0" fontId="5" fillId="2" borderId="2" xfId="0" applyFont="1" applyFill="1" applyBorder="1" applyAlignment="1"/>
    <xf numFmtId="0" fontId="6" fillId="3" borderId="12" xfId="0" applyFont="1" applyFill="1" applyBorder="1" applyAlignment="1">
      <alignment horizontal="left" indent="3"/>
    </xf>
    <xf numFmtId="8" fontId="7" fillId="3" borderId="13" xfId="0" applyNumberFormat="1" applyFont="1" applyFill="1" applyBorder="1"/>
    <xf numFmtId="8" fontId="7" fillId="3" borderId="14" xfId="0" applyNumberFormat="1" applyFont="1" applyFill="1" applyBorder="1"/>
    <xf numFmtId="0" fontId="6" fillId="3" borderId="15" xfId="0" applyFont="1" applyFill="1" applyBorder="1" applyAlignment="1">
      <alignment horizontal="left" indent="3"/>
    </xf>
    <xf numFmtId="8" fontId="7" fillId="3" borderId="16" xfId="0" applyNumberFormat="1" applyFont="1" applyFill="1" applyBorder="1"/>
    <xf numFmtId="0" fontId="6" fillId="3" borderId="17" xfId="0" applyFont="1" applyFill="1" applyBorder="1" applyAlignment="1">
      <alignment horizontal="left" indent="3"/>
    </xf>
    <xf numFmtId="8" fontId="7" fillId="3" borderId="22" xfId="0" applyNumberFormat="1" applyFont="1" applyFill="1" applyBorder="1"/>
    <xf numFmtId="8" fontId="7" fillId="3" borderId="21" xfId="0" applyNumberFormat="1" applyFont="1" applyFill="1" applyBorder="1"/>
    <xf numFmtId="166" fontId="7" fillId="6" borderId="8" xfId="1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left" indent="3"/>
    </xf>
    <xf numFmtId="0" fontId="10" fillId="8" borderId="0" xfId="0" applyFont="1" applyFill="1" applyBorder="1" applyAlignment="1">
      <alignment horizontal="left" indent="3"/>
    </xf>
    <xf numFmtId="0" fontId="11" fillId="8" borderId="0" xfId="0" applyFont="1" applyFill="1"/>
    <xf numFmtId="0" fontId="0" fillId="3" borderId="0" xfId="0" applyFill="1"/>
    <xf numFmtId="0" fontId="11" fillId="8" borderId="0" xfId="0" applyFont="1" applyFill="1" applyAlignment="1">
      <alignment horizontal="right"/>
    </xf>
    <xf numFmtId="166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right"/>
    </xf>
    <xf numFmtId="9" fontId="0" fillId="0" borderId="0" xfId="2" applyFont="1" applyAlignment="1">
      <alignment horizontal="center"/>
    </xf>
    <xf numFmtId="9" fontId="0" fillId="0" borderId="0" xfId="2" applyFo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6" fontId="2" fillId="3" borderId="0" xfId="0" applyNumberFormat="1" applyFont="1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9" fontId="0" fillId="0" borderId="10" xfId="2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11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Planilha1!$C$32:$C$37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3-4C39-83B5-02AC219B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76200</xdr:rowOff>
    </xdr:from>
    <xdr:to>
      <xdr:col>1</xdr:col>
      <xdr:colOff>1276351</xdr:colOff>
      <xdr:row>5</xdr:row>
      <xdr:rowOff>120725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512AADD-B97D-4ACF-8970-9DAFCFBF5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266700"/>
          <a:ext cx="857250" cy="806525"/>
        </a:xfrm>
        <a:prstGeom prst="rect">
          <a:avLst/>
        </a:prstGeom>
      </xdr:spPr>
    </xdr:pic>
    <xdr:clientData/>
  </xdr:twoCellAnchor>
  <xdr:twoCellAnchor>
    <xdr:from>
      <xdr:col>1</xdr:col>
      <xdr:colOff>1076325</xdr:colOff>
      <xdr:row>39</xdr:row>
      <xdr:rowOff>47625</xdr:rowOff>
    </xdr:from>
    <xdr:to>
      <xdr:col>3</xdr:col>
      <xdr:colOff>704850</xdr:colOff>
      <xdr:row>53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3B4CB9-3BAD-45C4-8C81-36FEF3984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1A99-BA70-476C-B6A1-21375D4EAB43}">
  <dimension ref="A2:K60"/>
  <sheetViews>
    <sheetView showGridLines="0" showRowColHeaders="0" tabSelected="1" topLeftCell="A28" workbookViewId="0">
      <selection activeCell="C28" sqref="C28"/>
    </sheetView>
  </sheetViews>
  <sheetFormatPr defaultColWidth="0" defaultRowHeight="15" x14ac:dyDescent="0.25"/>
  <cols>
    <col min="1" max="1" width="2.85546875" customWidth="1"/>
    <col min="2" max="2" width="40.28515625" customWidth="1"/>
    <col min="3" max="3" width="33.85546875" bestFit="1" customWidth="1"/>
    <col min="4" max="4" width="18.140625" bestFit="1" customWidth="1"/>
    <col min="5" max="5" width="5.7109375" customWidth="1"/>
    <col min="6" max="6" width="4.7109375" customWidth="1"/>
    <col min="7" max="7" width="2.5703125" customWidth="1"/>
    <col min="8" max="8" width="1.85546875" customWidth="1"/>
    <col min="12" max="16384" width="9.140625" hidden="1"/>
  </cols>
  <sheetData>
    <row r="2" spans="2:6" x14ac:dyDescent="0.25">
      <c r="B2" s="7" t="s">
        <v>16</v>
      </c>
      <c r="C2" s="7"/>
      <c r="D2" s="7"/>
      <c r="E2" s="7"/>
      <c r="F2" s="7"/>
    </row>
    <row r="3" spans="2:6" x14ac:dyDescent="0.25">
      <c r="B3" s="7"/>
      <c r="C3" s="7"/>
      <c r="D3" s="7"/>
      <c r="E3" s="7"/>
      <c r="F3" s="7"/>
    </row>
    <row r="4" spans="2:6" x14ac:dyDescent="0.25">
      <c r="B4" s="7"/>
      <c r="C4" s="7"/>
      <c r="D4" s="7"/>
      <c r="E4" s="7"/>
      <c r="F4" s="7"/>
    </row>
    <row r="5" spans="2:6" x14ac:dyDescent="0.25">
      <c r="B5" s="7"/>
      <c r="C5" s="7"/>
      <c r="D5" s="7"/>
      <c r="E5" s="7"/>
      <c r="F5" s="7"/>
    </row>
    <row r="6" spans="2:6" x14ac:dyDescent="0.25">
      <c r="B6" s="7"/>
      <c r="C6" s="7"/>
      <c r="D6" s="7"/>
      <c r="E6" s="7"/>
      <c r="F6" s="7"/>
    </row>
    <row r="8" spans="2:6" ht="15.75" thickBot="1" x14ac:dyDescent="0.3"/>
    <row r="9" spans="2:6" ht="20.25" x14ac:dyDescent="0.35">
      <c r="B9" s="8" t="s">
        <v>15</v>
      </c>
      <c r="C9" s="9"/>
      <c r="D9" s="10"/>
    </row>
    <row r="10" spans="2:6" ht="18" thickBot="1" x14ac:dyDescent="0.35">
      <c r="B10" s="11" t="s">
        <v>14</v>
      </c>
      <c r="C10" s="12"/>
      <c r="D10" s="13">
        <v>4200</v>
      </c>
    </row>
    <row r="11" spans="2:6" ht="18" thickBot="1" x14ac:dyDescent="0.35">
      <c r="B11" s="14" t="s">
        <v>13</v>
      </c>
      <c r="C11" s="15"/>
      <c r="D11" s="16">
        <v>6.0000000000000001E-3</v>
      </c>
    </row>
    <row r="12" spans="2:6" ht="18" thickBot="1" x14ac:dyDescent="0.35">
      <c r="B12" s="17" t="s">
        <v>35</v>
      </c>
      <c r="C12" s="18"/>
      <c r="D12" s="48">
        <f>D10*30%</f>
        <v>1260</v>
      </c>
    </row>
    <row r="13" spans="2:6" ht="16.5" x14ac:dyDescent="0.3">
      <c r="B13" s="19"/>
      <c r="C13" s="19"/>
      <c r="D13" s="19"/>
    </row>
    <row r="14" spans="2:6" ht="22.5" customHeight="1" thickBot="1" x14ac:dyDescent="0.4">
      <c r="B14" s="20" t="s">
        <v>0</v>
      </c>
      <c r="C14" s="21"/>
      <c r="D14" s="21"/>
    </row>
    <row r="15" spans="2:6" ht="18" thickBot="1" x14ac:dyDescent="0.35">
      <c r="B15" s="22" t="s">
        <v>1</v>
      </c>
      <c r="C15" s="23"/>
      <c r="D15" s="24">
        <v>1260</v>
      </c>
    </row>
    <row r="16" spans="2:6" ht="18" thickBot="1" x14ac:dyDescent="0.35">
      <c r="B16" s="25" t="s">
        <v>5</v>
      </c>
      <c r="C16" s="26"/>
      <c r="D16" s="27">
        <v>10</v>
      </c>
    </row>
    <row r="17" spans="1:4" ht="18" thickBot="1" x14ac:dyDescent="0.35">
      <c r="B17" s="28" t="s">
        <v>2</v>
      </c>
      <c r="C17" s="29"/>
      <c r="D17" s="30">
        <v>1.0800000000000001E-2</v>
      </c>
    </row>
    <row r="18" spans="1:4" ht="18" thickBot="1" x14ac:dyDescent="0.35">
      <c r="B18" s="31" t="s">
        <v>3</v>
      </c>
      <c r="C18" s="32"/>
      <c r="D18" s="33">
        <f>FV(taxa_mensal,qtde_anos*12,-aporte)</f>
        <v>306756.65948104812</v>
      </c>
    </row>
    <row r="19" spans="1:4" ht="18" thickBot="1" x14ac:dyDescent="0.35">
      <c r="B19" s="34" t="s">
        <v>4</v>
      </c>
      <c r="C19" s="35"/>
      <c r="D19" s="36">
        <f>patrimonio*rendimento_carteira</f>
        <v>1840.5399568862888</v>
      </c>
    </row>
    <row r="20" spans="1:4" ht="17.25" thickBot="1" x14ac:dyDescent="0.35">
      <c r="B20" s="19"/>
      <c r="C20" s="19"/>
      <c r="D20" s="19"/>
    </row>
    <row r="21" spans="1:4" ht="20.25" x14ac:dyDescent="0.35">
      <c r="B21" s="37" t="s">
        <v>11</v>
      </c>
      <c r="C21" s="38" t="s">
        <v>3</v>
      </c>
      <c r="D21" s="39" t="s">
        <v>12</v>
      </c>
    </row>
    <row r="22" spans="1:4" ht="18" thickBot="1" x14ac:dyDescent="0.35">
      <c r="A22" s="1">
        <v>2</v>
      </c>
      <c r="B22" s="40" t="s">
        <v>6</v>
      </c>
      <c r="C22" s="41">
        <f>FV($D$17,$A22*12,-$D$15)</f>
        <v>34310.888212332808</v>
      </c>
      <c r="D22" s="42">
        <f>C22*rendimento_carteira</f>
        <v>205.86532927399685</v>
      </c>
    </row>
    <row r="23" spans="1:4" ht="18" thickBot="1" x14ac:dyDescent="0.35">
      <c r="A23" s="1">
        <v>5</v>
      </c>
      <c r="B23" s="43" t="s">
        <v>7</v>
      </c>
      <c r="C23" s="44">
        <f>FV($D$17,$A23*12,-$D$15)</f>
        <v>105593.06439266562</v>
      </c>
      <c r="D23" s="42">
        <f>C23*rendimento_carteira</f>
        <v>633.55838635599378</v>
      </c>
    </row>
    <row r="24" spans="1:4" ht="18" thickBot="1" x14ac:dyDescent="0.35">
      <c r="A24" s="1">
        <v>10</v>
      </c>
      <c r="B24" s="43" t="s">
        <v>8</v>
      </c>
      <c r="C24" s="44">
        <f>FV($D$17,$A24*12,-$D$15)</f>
        <v>306756.65948104812</v>
      </c>
      <c r="D24" s="42">
        <f>C24*rendimento_carteira</f>
        <v>1840.5399568862888</v>
      </c>
    </row>
    <row r="25" spans="1:4" ht="18" thickBot="1" x14ac:dyDescent="0.35">
      <c r="A25" s="1">
        <v>20</v>
      </c>
      <c r="B25" s="43" t="s">
        <v>9</v>
      </c>
      <c r="C25" s="44">
        <f>FV($D$17,$A25*12,-$D$15)</f>
        <v>1420081.7315561394</v>
      </c>
      <c r="D25" s="42">
        <f>C25*rendimento_carteira</f>
        <v>8520.4903893368373</v>
      </c>
    </row>
    <row r="26" spans="1:4" ht="18" thickBot="1" x14ac:dyDescent="0.35">
      <c r="A26" s="1">
        <v>30</v>
      </c>
      <c r="B26" s="45" t="s">
        <v>10</v>
      </c>
      <c r="C26" s="46">
        <f>FV($D$17,$A26*12,-$D$15)</f>
        <v>5460720.0609991066</v>
      </c>
      <c r="D26" s="47">
        <f>C26*rendimento_carteira</f>
        <v>32764.320365994641</v>
      </c>
    </row>
    <row r="28" spans="1:4" ht="17.25" x14ac:dyDescent="0.3">
      <c r="B28" s="50" t="s">
        <v>21</v>
      </c>
      <c r="C28" s="53" t="s">
        <v>18</v>
      </c>
      <c r="D28" s="51"/>
    </row>
    <row r="29" spans="1:4" ht="17.25" x14ac:dyDescent="0.3">
      <c r="B29" s="49" t="s">
        <v>20</v>
      </c>
      <c r="C29" s="55">
        <f>aporte</f>
        <v>1260</v>
      </c>
      <c r="D29" s="52"/>
    </row>
    <row r="31" spans="1:4" x14ac:dyDescent="0.25">
      <c r="B31" s="58" t="s">
        <v>22</v>
      </c>
      <c r="C31" s="58" t="s">
        <v>23</v>
      </c>
      <c r="D31" s="58" t="s">
        <v>24</v>
      </c>
    </row>
    <row r="32" spans="1:4" x14ac:dyDescent="0.25">
      <c r="B32" s="2" t="s">
        <v>25</v>
      </c>
      <c r="C32" s="56">
        <f>VLOOKUP($C$28&amp;"-"&amp;B32,Planilha3!$A$1:D19,4,FALSE)</f>
        <v>0.32</v>
      </c>
      <c r="D32" s="54">
        <f>C32*$C$29</f>
        <v>403.2</v>
      </c>
    </row>
    <row r="33" spans="2:4" x14ac:dyDescent="0.25">
      <c r="B33" s="2" t="s">
        <v>26</v>
      </c>
      <c r="C33" s="56">
        <f>VLOOKUP($C$28&amp;"-"&amp;B33,Planilha3!$A$1:D20,4,FALSE)</f>
        <v>0.35</v>
      </c>
      <c r="D33" s="54">
        <f t="shared" ref="D33:D37" si="0">C33*$C$29</f>
        <v>441</v>
      </c>
    </row>
    <row r="34" spans="2:4" x14ac:dyDescent="0.25">
      <c r="B34" s="2" t="s">
        <v>27</v>
      </c>
      <c r="C34" s="56">
        <f>VLOOKUP($C$28&amp;"-"&amp;B34,Planilha3!$A$1:D21,4,FALSE)</f>
        <v>0.08</v>
      </c>
      <c r="D34" s="54">
        <f t="shared" si="0"/>
        <v>100.8</v>
      </c>
    </row>
    <row r="35" spans="2:4" x14ac:dyDescent="0.25">
      <c r="B35" s="2" t="s">
        <v>28</v>
      </c>
      <c r="C35" s="56">
        <f>VLOOKUP($C$28&amp;"-"&amp;B35,Planilha3!$A$1:D22,4,FALSE)</f>
        <v>0.05</v>
      </c>
      <c r="D35" s="54">
        <f t="shared" si="0"/>
        <v>63</v>
      </c>
    </row>
    <row r="36" spans="2:4" x14ac:dyDescent="0.25">
      <c r="B36" s="2" t="s">
        <v>29</v>
      </c>
      <c r="C36" s="56">
        <f>VLOOKUP($C$28&amp;"-"&amp;B36,Planilha3!$A$1:D23,4,FALSE)</f>
        <v>0.1</v>
      </c>
      <c r="D36" s="54">
        <f t="shared" si="0"/>
        <v>126</v>
      </c>
    </row>
    <row r="37" spans="2:4" x14ac:dyDescent="0.25">
      <c r="B37" s="2" t="s">
        <v>30</v>
      </c>
      <c r="C37" s="56">
        <f>VLOOKUP($C$28&amp;"-"&amp;B37,Planilha3!$A$1:D24,4,FALSE)</f>
        <v>0.1</v>
      </c>
      <c r="D37" s="54">
        <f t="shared" si="0"/>
        <v>126</v>
      </c>
    </row>
    <row r="38" spans="2:4" x14ac:dyDescent="0.25">
      <c r="B38" s="59"/>
      <c r="C38" s="59"/>
      <c r="D38" s="60">
        <f>SUM(D32:D37)</f>
        <v>1260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</sheetData>
  <mergeCells count="11">
    <mergeCell ref="B2:F6"/>
    <mergeCell ref="B15:C15"/>
    <mergeCell ref="B17:C17"/>
    <mergeCell ref="B18:C18"/>
    <mergeCell ref="B19:C19"/>
    <mergeCell ref="B16:C16"/>
    <mergeCell ref="B14:D14"/>
    <mergeCell ref="B9:D9"/>
    <mergeCell ref="B10:C10"/>
    <mergeCell ref="B11:C11"/>
    <mergeCell ref="B12:C12"/>
  </mergeCells>
  <dataValidations disablePrompts="1" count="1">
    <dataValidation type="list" allowBlank="1" showInputMessage="1" showErrorMessage="1" sqref="C28" xr:uid="{F2C94C6A-032F-4AD7-ADBC-936C2B3EF62A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2C85-81C2-4A8D-A7BE-E0899A6F5393}">
  <dimension ref="A1:J19"/>
  <sheetViews>
    <sheetView workbookViewId="0">
      <selection activeCell="D12" sqref="D12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</cols>
  <sheetData>
    <row r="1" spans="1:10" x14ac:dyDescent="0.25">
      <c r="A1" t="s">
        <v>33</v>
      </c>
      <c r="B1" t="s">
        <v>21</v>
      </c>
      <c r="C1" s="2" t="s">
        <v>31</v>
      </c>
      <c r="D1" t="s">
        <v>32</v>
      </c>
    </row>
    <row r="2" spans="1:10" x14ac:dyDescent="0.25">
      <c r="A2" t="str">
        <f>B2&amp;"-"&amp;C2</f>
        <v>CONSERVADOR-PAPEL</v>
      </c>
      <c r="B2" t="s">
        <v>19</v>
      </c>
      <c r="C2" s="2" t="s">
        <v>25</v>
      </c>
      <c r="D2" s="56">
        <v>0.3</v>
      </c>
      <c r="H2" t="s">
        <v>34</v>
      </c>
      <c r="J2" s="57">
        <f>VLOOKUP(H2,$A$1:$D$19,4,FALSE)</f>
        <v>0.5</v>
      </c>
    </row>
    <row r="3" spans="1:10" x14ac:dyDescent="0.25">
      <c r="A3" t="str">
        <f t="shared" ref="A3:A19" si="0">B3&amp;"-"&amp;C3</f>
        <v>CONSERVADOR-TIJOLO</v>
      </c>
      <c r="B3" t="s">
        <v>19</v>
      </c>
      <c r="C3" s="2" t="s">
        <v>26</v>
      </c>
      <c r="D3" s="56">
        <v>0.5</v>
      </c>
    </row>
    <row r="4" spans="1:10" x14ac:dyDescent="0.25">
      <c r="A4" t="str">
        <f t="shared" si="0"/>
        <v>CONSERVADOR-HÍBRIDOS</v>
      </c>
      <c r="B4" t="s">
        <v>19</v>
      </c>
      <c r="C4" s="2" t="s">
        <v>27</v>
      </c>
      <c r="D4" s="56">
        <v>0.1</v>
      </c>
    </row>
    <row r="5" spans="1:10" x14ac:dyDescent="0.25">
      <c r="A5" t="str">
        <f t="shared" si="0"/>
        <v>CONSERVADOR-FOFs</v>
      </c>
      <c r="B5" t="s">
        <v>19</v>
      </c>
      <c r="C5" s="2" t="s">
        <v>28</v>
      </c>
      <c r="D5" s="56">
        <v>0.1</v>
      </c>
    </row>
    <row r="6" spans="1:10" x14ac:dyDescent="0.25">
      <c r="A6" t="str">
        <f t="shared" si="0"/>
        <v>CONSERVADOR-DESENVOLVIMENTO</v>
      </c>
      <c r="B6" t="s">
        <v>19</v>
      </c>
      <c r="C6" s="2" t="s">
        <v>29</v>
      </c>
      <c r="D6" s="56">
        <v>0</v>
      </c>
    </row>
    <row r="7" spans="1:10" ht="15.75" thickBot="1" x14ac:dyDescent="0.3">
      <c r="A7" t="str">
        <f t="shared" si="0"/>
        <v>CONSERVADOR-HOTELARIAS</v>
      </c>
      <c r="B7" t="s">
        <v>19</v>
      </c>
      <c r="C7" s="2" t="s">
        <v>30</v>
      </c>
      <c r="D7" s="56">
        <v>0</v>
      </c>
    </row>
    <row r="8" spans="1:10" x14ac:dyDescent="0.25">
      <c r="A8" s="61" t="str">
        <f t="shared" si="0"/>
        <v>MODERADO-PAPEL</v>
      </c>
      <c r="B8" s="61" t="s">
        <v>18</v>
      </c>
      <c r="C8" s="62" t="s">
        <v>25</v>
      </c>
      <c r="D8" s="63">
        <v>0.32</v>
      </c>
    </row>
    <row r="9" spans="1:10" x14ac:dyDescent="0.25">
      <c r="A9" s="3" t="str">
        <f t="shared" si="0"/>
        <v>MODERADO-TIJOLO</v>
      </c>
      <c r="B9" s="3" t="s">
        <v>18</v>
      </c>
      <c r="C9" s="5" t="s">
        <v>26</v>
      </c>
      <c r="D9" s="64">
        <v>0.35</v>
      </c>
    </row>
    <row r="10" spans="1:10" x14ac:dyDescent="0.25">
      <c r="A10" s="3" t="str">
        <f t="shared" si="0"/>
        <v>MODERADO-HÍBRIDOS</v>
      </c>
      <c r="B10" s="3" t="s">
        <v>18</v>
      </c>
      <c r="C10" s="5" t="s">
        <v>27</v>
      </c>
      <c r="D10" s="64">
        <v>0.08</v>
      </c>
    </row>
    <row r="11" spans="1:10" x14ac:dyDescent="0.25">
      <c r="A11" s="3" t="str">
        <f t="shared" si="0"/>
        <v>MODERADO-FOFs</v>
      </c>
      <c r="B11" s="3" t="s">
        <v>18</v>
      </c>
      <c r="C11" s="5" t="s">
        <v>28</v>
      </c>
      <c r="D11" s="64">
        <v>0.05</v>
      </c>
    </row>
    <row r="12" spans="1:10" x14ac:dyDescent="0.25">
      <c r="A12" s="3" t="str">
        <f t="shared" si="0"/>
        <v>MODERADO-DESENVOLVIMENTO</v>
      </c>
      <c r="B12" s="3" t="s">
        <v>18</v>
      </c>
      <c r="C12" s="5" t="s">
        <v>29</v>
      </c>
      <c r="D12" s="64">
        <v>0.1</v>
      </c>
    </row>
    <row r="13" spans="1:10" ht="15.75" thickBot="1" x14ac:dyDescent="0.3">
      <c r="A13" s="4" t="str">
        <f t="shared" si="0"/>
        <v>MODERADO-HOTELARIAS</v>
      </c>
      <c r="B13" s="4" t="s">
        <v>18</v>
      </c>
      <c r="C13" s="6" t="s">
        <v>30</v>
      </c>
      <c r="D13" s="65">
        <v>0.1</v>
      </c>
    </row>
    <row r="14" spans="1:10" x14ac:dyDescent="0.25">
      <c r="A14" t="str">
        <f t="shared" si="0"/>
        <v>AGRESSIVO-PAPEL</v>
      </c>
      <c r="B14" t="s">
        <v>17</v>
      </c>
      <c r="C14" s="2" t="s">
        <v>25</v>
      </c>
      <c r="D14" s="56">
        <v>0.5</v>
      </c>
    </row>
    <row r="15" spans="1:10" x14ac:dyDescent="0.25">
      <c r="A15" t="str">
        <f t="shared" si="0"/>
        <v>AGRESSIVO-TIJOLO</v>
      </c>
      <c r="B15" t="s">
        <v>17</v>
      </c>
      <c r="C15" s="2" t="s">
        <v>26</v>
      </c>
      <c r="D15" s="56">
        <v>0.1</v>
      </c>
    </row>
    <row r="16" spans="1:10" x14ac:dyDescent="0.25">
      <c r="A16" t="str">
        <f t="shared" si="0"/>
        <v>AGRESSIVO-HÍBRIDOS</v>
      </c>
      <c r="B16" t="s">
        <v>17</v>
      </c>
      <c r="C16" s="2" t="s">
        <v>27</v>
      </c>
      <c r="D16" s="56">
        <v>0.05</v>
      </c>
    </row>
    <row r="17" spans="1:4" x14ac:dyDescent="0.25">
      <c r="A17" t="str">
        <f t="shared" si="0"/>
        <v>AGRESSIVO-FOFs</v>
      </c>
      <c r="B17" t="s">
        <v>17</v>
      </c>
      <c r="C17" s="2" t="s">
        <v>28</v>
      </c>
      <c r="D17" s="56">
        <v>0.05</v>
      </c>
    </row>
    <row r="18" spans="1:4" x14ac:dyDescent="0.25">
      <c r="A18" t="str">
        <f t="shared" si="0"/>
        <v>AGRESSIVO-DESENVOLVIMENTO</v>
      </c>
      <c r="B18" t="s">
        <v>17</v>
      </c>
      <c r="C18" s="2" t="s">
        <v>29</v>
      </c>
      <c r="D18" s="56">
        <v>0.2</v>
      </c>
    </row>
    <row r="19" spans="1:4" x14ac:dyDescent="0.25">
      <c r="A19" t="str">
        <f t="shared" si="0"/>
        <v>AGRESSIVO-HOTELARIAS</v>
      </c>
      <c r="B19" t="s">
        <v>17</v>
      </c>
      <c r="C19" s="2" t="s">
        <v>30</v>
      </c>
      <c r="D19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Planilha3</vt:lpstr>
      <vt:lpstr>aporte</vt:lpstr>
      <vt:lpstr>patrimonio</vt:lpstr>
      <vt:lpstr>qtde_anos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Giraldi</dc:creator>
  <cp:lastModifiedBy>Flávio Giraldi</cp:lastModifiedBy>
  <dcterms:created xsi:type="dcterms:W3CDTF">2025-05-28T23:13:48Z</dcterms:created>
  <dcterms:modified xsi:type="dcterms:W3CDTF">2025-05-29T20:44:55Z</dcterms:modified>
</cp:coreProperties>
</file>