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odules\compras\estoque\filiais\"/>
    </mc:Choice>
  </mc:AlternateContent>
  <xr:revisionPtr revIDLastSave="0" documentId="13_ncr:1_{16CFF799-C53D-4CD8-9A45-38AD068BAC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15" i="1" l="1"/>
  <c r="A814" i="1"/>
  <c r="A811" i="1"/>
  <c r="A808" i="1"/>
  <c r="A807" i="1"/>
  <c r="A802" i="1"/>
  <c r="A798" i="1"/>
  <c r="A797" i="1"/>
  <c r="A796" i="1"/>
  <c r="A794" i="1"/>
  <c r="A785" i="1"/>
  <c r="A784" i="1"/>
  <c r="A773" i="1"/>
  <c r="A768" i="1"/>
  <c r="A764" i="1"/>
  <c r="A752" i="1"/>
  <c r="A746" i="1"/>
  <c r="A745" i="1"/>
  <c r="A744" i="1"/>
  <c r="A742" i="1"/>
  <c r="A741" i="1"/>
  <c r="A740" i="1"/>
  <c r="A739" i="1"/>
  <c r="A738" i="1"/>
  <c r="A737" i="1"/>
  <c r="A735" i="1"/>
  <c r="A724" i="1"/>
  <c r="A711" i="1"/>
  <c r="A709" i="1"/>
  <c r="A707" i="1"/>
  <c r="A705" i="1"/>
  <c r="A654" i="1"/>
  <c r="A653" i="1"/>
  <c r="A651" i="1"/>
  <c r="A637" i="1"/>
  <c r="A625" i="1"/>
  <c r="A600" i="1"/>
  <c r="A583" i="1"/>
  <c r="A561" i="1"/>
  <c r="A557" i="1"/>
  <c r="A555" i="1"/>
  <c r="A539" i="1"/>
  <c r="A533" i="1"/>
  <c r="A520" i="1"/>
  <c r="A514" i="1"/>
  <c r="A505" i="1"/>
  <c r="A504" i="1"/>
  <c r="A503" i="1"/>
  <c r="A498" i="1"/>
  <c r="A479" i="1"/>
  <c r="A477" i="1"/>
  <c r="A466" i="1"/>
  <c r="A463" i="1"/>
  <c r="A458" i="1"/>
  <c r="A454" i="1"/>
  <c r="A449" i="1"/>
  <c r="A435" i="1"/>
  <c r="A424" i="1"/>
  <c r="A408" i="1"/>
  <c r="A395" i="1"/>
  <c r="A394" i="1"/>
  <c r="A387" i="1"/>
  <c r="A381" i="1"/>
  <c r="A360" i="1"/>
  <c r="A351" i="1"/>
  <c r="A350" i="1"/>
  <c r="A348" i="1"/>
  <c r="A345" i="1"/>
  <c r="A342" i="1"/>
  <c r="A329" i="1"/>
  <c r="A326" i="1"/>
  <c r="A312" i="1"/>
  <c r="A302" i="1"/>
  <c r="A299" i="1"/>
  <c r="A274" i="1"/>
  <c r="A263" i="1"/>
  <c r="A253" i="1"/>
  <c r="A249" i="1"/>
  <c r="A245" i="1"/>
  <c r="A240" i="1"/>
  <c r="A239" i="1"/>
  <c r="A238" i="1"/>
  <c r="A221" i="1"/>
  <c r="A219" i="1"/>
  <c r="A211" i="1"/>
  <c r="A202" i="1"/>
  <c r="A201" i="1"/>
  <c r="A200" i="1"/>
  <c r="A199" i="1"/>
  <c r="A198" i="1"/>
  <c r="A197" i="1"/>
  <c r="A194" i="1"/>
  <c r="A192" i="1"/>
  <c r="A190" i="1"/>
  <c r="A183" i="1"/>
  <c r="A181" i="1"/>
  <c r="A180" i="1"/>
  <c r="A178" i="1"/>
  <c r="A173" i="1"/>
  <c r="A161" i="1"/>
  <c r="A156" i="1"/>
  <c r="A142" i="1"/>
  <c r="A137" i="1"/>
  <c r="A113" i="1"/>
  <c r="A110" i="1"/>
  <c r="A86" i="1"/>
  <c r="A78" i="1"/>
  <c r="A72" i="1"/>
  <c r="A45" i="1"/>
  <c r="A28" i="1"/>
  <c r="A22" i="1"/>
  <c r="A21" i="1"/>
  <c r="A20" i="1"/>
  <c r="A19" i="1"/>
  <c r="A17" i="1"/>
  <c r="A16" i="1"/>
  <c r="A15" i="1"/>
  <c r="A14" i="1"/>
  <c r="A13" i="1"/>
  <c r="A12" i="1"/>
  <c r="A10" i="1"/>
  <c r="A9" i="1"/>
  <c r="A8" i="1"/>
  <c r="A5" i="1"/>
  <c r="A2" i="1"/>
</calcChain>
</file>

<file path=xl/sharedStrings.xml><?xml version="1.0" encoding="utf-8"?>
<sst xmlns="http://schemas.openxmlformats.org/spreadsheetml/2006/main" count="4028" uniqueCount="1582">
  <si>
    <t>Nome</t>
  </si>
  <si>
    <t>Grupo</t>
  </si>
  <si>
    <t>Valor</t>
  </si>
  <si>
    <t>Custo médio</t>
  </si>
  <si>
    <t>Estoque total</t>
  </si>
  <si>
    <t>Unidade</t>
  </si>
  <si>
    <t>Cód. Ref.</t>
  </si>
  <si>
    <t>Situação</t>
  </si>
  <si>
    <t>COCKTAILS - CLASSICOS</t>
  </si>
  <si>
    <t>UND</t>
  </si>
  <si>
    <t>204</t>
  </si>
  <si>
    <t>Ativo</t>
  </si>
  <si>
    <t>5 SENTIDOS RESERVA ESPECIAL MALBEC/ANCELOTTA</t>
  </si>
  <si>
    <t>VINHOS - ARGENTINOS</t>
  </si>
  <si>
    <t>401</t>
  </si>
  <si>
    <t>5 SENTIDOS RESERVA ESPECIAL MALBEC/ANCELOTTA - ESTOQUE</t>
  </si>
  <si>
    <t>BEBIDA - ESTOQUE - VINHO - ESTOQUE</t>
  </si>
  <si>
    <t>452</t>
  </si>
  <si>
    <t>BEBIDA - ESTOQUE - BEBIDA QUENTE - ESTOQUE</t>
  </si>
  <si>
    <t>LT</t>
  </si>
  <si>
    <t>1077</t>
  </si>
  <si>
    <t>7 SABORES BALLOTINE DE FRANGO</t>
  </si>
  <si>
    <t>CARDAPIO - PRATOS</t>
  </si>
  <si>
    <t>1140</t>
  </si>
  <si>
    <t>7 SABORES BROWNIE COM SORVETE DE CREME E GANACHE</t>
  </si>
  <si>
    <t>CARDAPIO - SOBREMESAS</t>
  </si>
  <si>
    <t>1146</t>
  </si>
  <si>
    <t>1151</t>
  </si>
  <si>
    <t>CHOPP - 473ML</t>
  </si>
  <si>
    <t>1154</t>
  </si>
  <si>
    <t>385</t>
  </si>
  <si>
    <t>7 SABORES CHURROS CON DULCE DE LECHE</t>
  </si>
  <si>
    <t>1145</t>
  </si>
  <si>
    <t>1148</t>
  </si>
  <si>
    <t>1147</t>
  </si>
  <si>
    <t>1153</t>
  </si>
  <si>
    <t>1139</t>
  </si>
  <si>
    <t>1150</t>
  </si>
  <si>
    <t>1152</t>
  </si>
  <si>
    <t>7 SABORES OJO COM PURE</t>
  </si>
  <si>
    <t>1144</t>
  </si>
  <si>
    <t>CARDAPIO - PIZZAS</t>
  </si>
  <si>
    <t>1143</t>
  </si>
  <si>
    <t>1155</t>
  </si>
  <si>
    <t>1142</t>
  </si>
  <si>
    <t>COCKTAILS - AUTORAIS</t>
  </si>
  <si>
    <t>1149</t>
  </si>
  <si>
    <t>ABADIA SAN BASILE 750ML - ESTOQUE</t>
  </si>
  <si>
    <t>1182</t>
  </si>
  <si>
    <t>ABOBRINHA KG - ESTOQUE</t>
  </si>
  <si>
    <t>MATERIA PRIMA - INSUMO COZINHA - ESTOQUE</t>
  </si>
  <si>
    <t>KG</t>
  </si>
  <si>
    <t>654</t>
  </si>
  <si>
    <t>ABRIDOR PATAGONIA</t>
  </si>
  <si>
    <t>CARDAPIO - LOJINHA</t>
  </si>
  <si>
    <t>und</t>
  </si>
  <si>
    <t>1075</t>
  </si>
  <si>
    <t>ACETO BALSAMICO - ESTOQUE</t>
  </si>
  <si>
    <t>242</t>
  </si>
  <si>
    <t>ACHOCOLATADO EM PO UN - ESTOQUE</t>
  </si>
  <si>
    <t>657</t>
  </si>
  <si>
    <t>294</t>
  </si>
  <si>
    <t>ACUCAR KG - ESTOQUE</t>
  </si>
  <si>
    <t>658</t>
  </si>
  <si>
    <t>ACUCAR MASCAVO KG - ESTOQUE</t>
  </si>
  <si>
    <t>659</t>
  </si>
  <si>
    <t>ADOCANTE - ESTOQUE</t>
  </si>
  <si>
    <t>673</t>
  </si>
  <si>
    <t>AGUA COM GAS</t>
  </si>
  <si>
    <t>CARDAPIO - SOFT DRINK</t>
  </si>
  <si>
    <t>337</t>
  </si>
  <si>
    <t>AGUA DE COCO</t>
  </si>
  <si>
    <t>136</t>
  </si>
  <si>
    <t>AGUA FILTRADA - INSUMO</t>
  </si>
  <si>
    <t>MATERIA PRIMA - INSUMO BAR - ESTOQUE</t>
  </si>
  <si>
    <t>364</t>
  </si>
  <si>
    <t>AGUA SEM GAS</t>
  </si>
  <si>
    <t>134</t>
  </si>
  <si>
    <t>AGUA TONICA 1L INSUMO BAR - ESTOQUE</t>
  </si>
  <si>
    <t>543</t>
  </si>
  <si>
    <t>ALBUMINA - ESTOQUE</t>
  </si>
  <si>
    <t>544</t>
  </si>
  <si>
    <t>ALCAPARRAS KG - ESTOQUE</t>
  </si>
  <si>
    <t>1277</t>
  </si>
  <si>
    <t>ALCHEMY N ONE</t>
  </si>
  <si>
    <t>1235</t>
  </si>
  <si>
    <t>ALCOOL LIQUIDO 70 1 LITRO - ESTOQUE</t>
  </si>
  <si>
    <t>MATERIA PRIMA - LIMPEZA</t>
  </si>
  <si>
    <t>906</t>
  </si>
  <si>
    <t>ALECRIM KG - ESTOQUE</t>
  </si>
  <si>
    <t>662</t>
  </si>
  <si>
    <t>ALEXANDER</t>
  </si>
  <si>
    <t>1270</t>
  </si>
  <si>
    <t>ALFACE AMERICANA - ESTOQUE</t>
  </si>
  <si>
    <t>663</t>
  </si>
  <si>
    <t>ALFACE CRESPA - ESTOQUE</t>
  </si>
  <si>
    <t>664</t>
  </si>
  <si>
    <t>244</t>
  </si>
  <si>
    <t>ALFACE ROXA - ESTOQUE</t>
  </si>
  <si>
    <t>665</t>
  </si>
  <si>
    <t>ALHO EM FLOCOS KG - ESTOQUE</t>
  </si>
  <si>
    <t>855</t>
  </si>
  <si>
    <t>ALHO KG - ESTOQUE</t>
  </si>
  <si>
    <t>668</t>
  </si>
  <si>
    <t>ALHO PORO - ESTOQUE</t>
  </si>
  <si>
    <t>669</t>
  </si>
  <si>
    <t>ALL CLEAR BB 05LITROS - ESTOQUE</t>
  </si>
  <si>
    <t>1045</t>
  </si>
  <si>
    <t>AMARETTO SOUR</t>
  </si>
  <si>
    <t>62</t>
  </si>
  <si>
    <t>AMENDOAS LAMINADAS KG - ESTOQUE</t>
  </si>
  <si>
    <t>670</t>
  </si>
  <si>
    <t>AMIDO DE MILHO KG - ESTOQUE</t>
  </si>
  <si>
    <t>671</t>
  </si>
  <si>
    <t>AMITIE CUVEE</t>
  </si>
  <si>
    <t>ESPUMANTES - ESPUMANTES</t>
  </si>
  <si>
    <t>416</t>
  </si>
  <si>
    <t>AMITIE CUVEE - ESTOQUE</t>
  </si>
  <si>
    <t>450</t>
  </si>
  <si>
    <t>AMITIE MOSCATEL BRANCO</t>
  </si>
  <si>
    <t>415</t>
  </si>
  <si>
    <t>AMITIE MOSCATEL BRANCO - ESTOQUE</t>
  </si>
  <si>
    <t>439</t>
  </si>
  <si>
    <t>AMITIE MOSCATEL ROSE</t>
  </si>
  <si>
    <t>413</t>
  </si>
  <si>
    <t>AMITIE MOSCATEL ROSE - ESTOQUE</t>
  </si>
  <si>
    <t>BEBIDA - ESTOQUE</t>
  </si>
  <si>
    <t>451</t>
  </si>
  <si>
    <t>AMITIÉ MOSCATEL BRANCO</t>
  </si>
  <si>
    <t>414</t>
  </si>
  <si>
    <t>ANCHO COM LEGUMES - INSUMO</t>
  </si>
  <si>
    <t>1125</t>
  </si>
  <si>
    <t>ANTONINA SLING</t>
  </si>
  <si>
    <t>1234</t>
  </si>
  <si>
    <t>APERITIVO APEROL 750ML - ESTOQUE</t>
  </si>
  <si>
    <t>501</t>
  </si>
  <si>
    <t>APERITIVO CAMPARI 998ML - ESTOQUE</t>
  </si>
  <si>
    <t>502</t>
  </si>
  <si>
    <t>APERITIVO CYNAR 900 ML - ESTOQUE</t>
  </si>
  <si>
    <t>503</t>
  </si>
  <si>
    <t>APERITIVO RAMAZZOTTI ROSATO 700ML ESTOQUE</t>
  </si>
  <si>
    <t>1012</t>
  </si>
  <si>
    <t>APEROL SPRITZ</t>
  </si>
  <si>
    <t>63</t>
  </si>
  <si>
    <t>ARANCINI DE COSTELA  (4 UNIDADES)</t>
  </si>
  <si>
    <t>CARDAPIO - ENTRADAS</t>
  </si>
  <si>
    <t>284</t>
  </si>
  <si>
    <t>ARANCINI DE COSTELA - ESTOQUE</t>
  </si>
  <si>
    <t>237</t>
  </si>
  <si>
    <t>AROMA DE BAUNILHA LT - ESTOQUE</t>
  </si>
  <si>
    <t>1123</t>
  </si>
  <si>
    <t>ARROZ ARBOREO - INSUMO</t>
  </si>
  <si>
    <t>674</t>
  </si>
  <si>
    <t>292</t>
  </si>
  <si>
    <t>ARROZ PARBOILIZADO KG - ESTOQUE</t>
  </si>
  <si>
    <t>661</t>
  </si>
  <si>
    <t>AURORA</t>
  </si>
  <si>
    <t>1233</t>
  </si>
  <si>
    <t>AVENTAL DE SILICONE</t>
  </si>
  <si>
    <t>MATERIA PRIMA - CONSUMIVEIS - ESTOQUE</t>
  </si>
  <si>
    <t>1175</t>
  </si>
  <si>
    <t>AZEITE DE OLIVA LITRO - ESTOQUE</t>
  </si>
  <si>
    <t>679</t>
  </si>
  <si>
    <t>AZEITONA VERDE KG - ESTOQUE</t>
  </si>
  <si>
    <t>681</t>
  </si>
  <si>
    <t>1255</t>
  </si>
  <si>
    <t>BACON FATIADO KG - ESTOQUE</t>
  </si>
  <si>
    <t>682</t>
  </si>
  <si>
    <t>BACON MANTA KG - ESTOQUE</t>
  </si>
  <si>
    <t>683</t>
  </si>
  <si>
    <t>BALDE PLASTICO COM ALCA</t>
  </si>
  <si>
    <t>1157</t>
  </si>
  <si>
    <t>BALDINHO CORONA</t>
  </si>
  <si>
    <t>CARDAPIO - BALDES</t>
  </si>
  <si>
    <t>458</t>
  </si>
  <si>
    <t>BALDINHO LONGNECK PATAGONIA</t>
  </si>
  <si>
    <t>181</t>
  </si>
  <si>
    <t>BALDINHO SPATEN</t>
  </si>
  <si>
    <t>184</t>
  </si>
  <si>
    <t>BALLOTINE DE FRANGO COM SALADA</t>
  </si>
  <si>
    <t>490</t>
  </si>
  <si>
    <t>488</t>
  </si>
  <si>
    <t>BALLOTINI E CHOPP PILSEN 7TRAGOS 473ML</t>
  </si>
  <si>
    <t>CARDAPIO - HAPPY HOUR</t>
  </si>
  <si>
    <t>184.0</t>
  </si>
  <si>
    <t>BARMAT</t>
  </si>
  <si>
    <t>172.0</t>
  </si>
  <si>
    <t>BASE PARA RISOTO</t>
  </si>
  <si>
    <t>235</t>
  </si>
  <si>
    <t>BATATA ASTERIX - ESTOQUE</t>
  </si>
  <si>
    <t>323</t>
  </si>
  <si>
    <t>BATATA DOCE KG - ESTOQUE</t>
  </si>
  <si>
    <t>685</t>
  </si>
  <si>
    <t>BATATA KG - ESTOQUE</t>
  </si>
  <si>
    <t>686</t>
  </si>
  <si>
    <t>BATATA PALHA KG - ESTOQUE</t>
  </si>
  <si>
    <t>687</t>
  </si>
  <si>
    <t>BATATA PALITO PARA FUNCIONARIO - ESTOQUE</t>
  </si>
  <si>
    <t>1088</t>
  </si>
  <si>
    <t>BATATA PRIMEIRINHA KG - ESTOQUE</t>
  </si>
  <si>
    <t>688</t>
  </si>
  <si>
    <t>BATATA RUSTICA KG - ESTOQUE</t>
  </si>
  <si>
    <t>689</t>
  </si>
  <si>
    <t>BAUNILHA FAVA - ESTOQUE</t>
  </si>
  <si>
    <t>691</t>
  </si>
  <si>
    <t>BELL VINE</t>
  </si>
  <si>
    <t>1200</t>
  </si>
  <si>
    <t>BERRY CLASSIC</t>
  </si>
  <si>
    <t>COCKTAILS - SEM ALCOOL</t>
  </si>
  <si>
    <t>228</t>
  </si>
  <si>
    <t>BERRY FRESH</t>
  </si>
  <si>
    <t>98</t>
  </si>
  <si>
    <t>BETERRABA KG - ESTOQUE</t>
  </si>
  <si>
    <t>692</t>
  </si>
  <si>
    <t>BETWEEN THE SHEETS</t>
  </si>
  <si>
    <t>1269</t>
  </si>
  <si>
    <t>BICARDONATO DE SODIO 70G</t>
  </si>
  <si>
    <t>1124</t>
  </si>
  <si>
    <t>BISNAGA GRADUADA 720ML</t>
  </si>
  <si>
    <t>909</t>
  </si>
  <si>
    <t>BITTER ANGOSTURA ORANGE LT - ESTOQUE</t>
  </si>
  <si>
    <t>505</t>
  </si>
  <si>
    <t>BITTER DE MORANGO</t>
  </si>
  <si>
    <t>185</t>
  </si>
  <si>
    <t>BOBINA PICOTADA 500G C/500</t>
  </si>
  <si>
    <t>1046</t>
  </si>
  <si>
    <t>BOBINA TERMICA 79MMX40M AMARELA C/30</t>
  </si>
  <si>
    <t>907</t>
  </si>
  <si>
    <t>BOLACHA DE CHOPE - ESTOQUE</t>
  </si>
  <si>
    <t>1053</t>
  </si>
  <si>
    <t>270</t>
  </si>
  <si>
    <t>BOLINHO DE FRANGO (PORCAO 5 UNIDADES) - INSUMO</t>
  </si>
  <si>
    <t>269</t>
  </si>
  <si>
    <t>BONE PATAGONIA</t>
  </si>
  <si>
    <t>169.0</t>
  </si>
  <si>
    <t>CARDAPIO - VINHOS</t>
  </si>
  <si>
    <t>405</t>
  </si>
  <si>
    <t>BORN TO BE WILD BOBAL - (ESPANHA) - ESTOQUE</t>
  </si>
  <si>
    <t>428</t>
  </si>
  <si>
    <t>BORRIFADOR SPRAY - ESTOQUE</t>
  </si>
  <si>
    <t>1051</t>
  </si>
  <si>
    <t>BRAMBLE</t>
  </si>
  <si>
    <t>1261</t>
  </si>
  <si>
    <t>BROCOLIS KG - ESTOQUE</t>
  </si>
  <si>
    <t>693</t>
  </si>
  <si>
    <t>BROTO DE ALFAFA - ESTOQUE</t>
  </si>
  <si>
    <t>335</t>
  </si>
  <si>
    <t>BROWNIE COM SORVETE DE CREME E GANACHE - ESTOQUE</t>
  </si>
  <si>
    <t>315</t>
  </si>
  <si>
    <t>BROWNIE COM SORVETE DE CREME E GANACHE DE  CHOCOLATE</t>
  </si>
  <si>
    <t>14</t>
  </si>
  <si>
    <t>BROWNIE UN - ESTOQUE</t>
  </si>
  <si>
    <t>694</t>
  </si>
  <si>
    <t>CACHACA DE BANANA 750ML - ESTOQUE</t>
  </si>
  <si>
    <t>214</t>
  </si>
  <si>
    <t>CACHACA YPIOCA 150 ANOS 700ML - ESTOQUE</t>
  </si>
  <si>
    <t>507</t>
  </si>
  <si>
    <t>CACHACA YPIOCA 160 ANOS REDESIGN 700ML - ESTOQUE</t>
  </si>
  <si>
    <t>508</t>
  </si>
  <si>
    <t>CACHACA YPIOCA BRASILIZAR OURO CG 965ML - ESTOQUE</t>
  </si>
  <si>
    <t>509</t>
  </si>
  <si>
    <t>CACHACA YPIOCA OURO 965ML - ESTOQUE</t>
  </si>
  <si>
    <t>510</t>
  </si>
  <si>
    <t>CACHACA YPIOCA PRATA 965ML - ESTOQUE</t>
  </si>
  <si>
    <t>511</t>
  </si>
  <si>
    <t>CAFE EXTRA FORTE KG - ESTOQUE</t>
  </si>
  <si>
    <t>915</t>
  </si>
  <si>
    <t>CAFE PORCAO COCKTAILS</t>
  </si>
  <si>
    <t>1135</t>
  </si>
  <si>
    <t>CAIPIRINHA DE LIMAO</t>
  </si>
  <si>
    <t>94</t>
  </si>
  <si>
    <t>CAIPIRINHA SEM ALCOOL</t>
  </si>
  <si>
    <t>222</t>
  </si>
  <si>
    <t>CAIXA TERMICA PRETA</t>
  </si>
  <si>
    <t>916</t>
  </si>
  <si>
    <t>CALDO DE LEGUMES - ESTOQUE</t>
  </si>
  <si>
    <t>290</t>
  </si>
  <si>
    <t>CAMPARI TONIC</t>
  </si>
  <si>
    <t>89</t>
  </si>
  <si>
    <t>CANECA</t>
  </si>
  <si>
    <t>570</t>
  </si>
  <si>
    <t>CANELA EM PO KG - ESTOQUE</t>
  </si>
  <si>
    <t>695</t>
  </si>
  <si>
    <t>303</t>
  </si>
  <si>
    <t>CANUDO DE PAPEL AZUL</t>
  </si>
  <si>
    <t>921</t>
  </si>
  <si>
    <t>CAPIM DE LIMAO</t>
  </si>
  <si>
    <t>908</t>
  </si>
  <si>
    <t>CAPSULA DE GAS PARA SIFAO</t>
  </si>
  <si>
    <t>1056</t>
  </si>
  <si>
    <t>CARAJILLO 43</t>
  </si>
  <si>
    <t>61</t>
  </si>
  <si>
    <t>491</t>
  </si>
  <si>
    <t>CARIMBO</t>
  </si>
  <si>
    <t>910</t>
  </si>
  <si>
    <t>CARNE ANCHO KG - ESTOQUE</t>
  </si>
  <si>
    <t>697</t>
  </si>
  <si>
    <t>CARNE BLEND MOIDO BASTARDS KG - ESTOQUE</t>
  </si>
  <si>
    <t>696</t>
  </si>
  <si>
    <t>CARNE CONTRA FILE ANGUS  KG - ESTOQUE</t>
  </si>
  <si>
    <t>704</t>
  </si>
  <si>
    <t>CARNE COSTELA BOVINA SEM OSSO KG - ESTOQUE</t>
  </si>
  <si>
    <t>705</t>
  </si>
  <si>
    <t>CARNE COSTELA DESFIADA - INSUMO</t>
  </si>
  <si>
    <t>236</t>
  </si>
  <si>
    <t>CARNE COXA SOBRECOXA KG - ESTOQUE</t>
  </si>
  <si>
    <t>708</t>
  </si>
  <si>
    <t>CARNE FILE DE FRANGO KG - ESTOQUE</t>
  </si>
  <si>
    <t>712</t>
  </si>
  <si>
    <t>CARNE HAMBURGUER DE COSTELA - ESTOQUE</t>
  </si>
  <si>
    <t>714</t>
  </si>
  <si>
    <t>CARNE HAMBURGUER FUNCIONARIO</t>
  </si>
  <si>
    <t>249</t>
  </si>
  <si>
    <t>CARNE MIGNON - ESTOQUE</t>
  </si>
  <si>
    <t>259</t>
  </si>
  <si>
    <t>CARNE MOIDA DE PRIMEIRA KG - ESTOQUE</t>
  </si>
  <si>
    <t>718</t>
  </si>
  <si>
    <t>CARNE PALETA SUINA SEM OSSO KG - ESTOQUE</t>
  </si>
  <si>
    <t>722</t>
  </si>
  <si>
    <t>1063</t>
  </si>
  <si>
    <t>CARNE PATINHO KG - ESTOQUE</t>
  </si>
  <si>
    <t>723</t>
  </si>
  <si>
    <t>CARNE PEITO DE FRANGO S/ OSSO KG - ESTOQUE</t>
  </si>
  <si>
    <t>724</t>
  </si>
  <si>
    <t>CARNE PICANHA KG - ESTOQUE</t>
  </si>
  <si>
    <t>726</t>
  </si>
  <si>
    <t>CARVAO VEGETAL KG - ESTOQUE</t>
  </si>
  <si>
    <t>730</t>
  </si>
  <si>
    <t>1192</t>
  </si>
  <si>
    <t>CASAS DE HERENCIAS TINTO TEMPRANILLO - ESTOQUE</t>
  </si>
  <si>
    <t>1191</t>
  </si>
  <si>
    <t>CATCHUP  KG - ESTOQUE</t>
  </si>
  <si>
    <t>731</t>
  </si>
  <si>
    <t>CATCHUP SACHE KG - ESTOQUE</t>
  </si>
  <si>
    <t>732</t>
  </si>
  <si>
    <t>CEBOLA CARAMELIZADA - INSUMO</t>
  </si>
  <si>
    <t>251</t>
  </si>
  <si>
    <t>CEBOLA EM FLOCOS - ESTOQUE</t>
  </si>
  <si>
    <t>Kg</t>
  </si>
  <si>
    <t>672</t>
  </si>
  <si>
    <t>CEBOLA KG - ESTOQUE</t>
  </si>
  <si>
    <t>733</t>
  </si>
  <si>
    <t>CEBOLA ROXA KG - ESTOQUE</t>
  </si>
  <si>
    <t>734</t>
  </si>
  <si>
    <t>CEBOLINHA - ESTOQUE</t>
  </si>
  <si>
    <t>735</t>
  </si>
  <si>
    <t>CENOURA KG - ESTOQUE</t>
  </si>
  <si>
    <t>736</t>
  </si>
  <si>
    <t>CERA LIQUIDA 5L - ESTOQUE</t>
  </si>
  <si>
    <t>1052</t>
  </si>
  <si>
    <t>CEREJA EM CALDA - ESTOQUE</t>
  </si>
  <si>
    <t>1252</t>
  </si>
  <si>
    <t>362</t>
  </si>
  <si>
    <t>CEVICHE - INSUMO</t>
  </si>
  <si>
    <t>361</t>
  </si>
  <si>
    <t>CHA DE HIBISCO (PRODUZIDO NO BAR ) - INSUMO</t>
  </si>
  <si>
    <t>549</t>
  </si>
  <si>
    <t>CHA FRUTAS VERMELHAS SACHE - ESTOQUE</t>
  </si>
  <si>
    <t>548</t>
  </si>
  <si>
    <t>CHA JUXX CRAMBERRY - ESTOQUE</t>
  </si>
  <si>
    <t>1183</t>
  </si>
  <si>
    <t>298</t>
  </si>
  <si>
    <t>CHEIRO VERDE UN - ESTOQUE</t>
  </si>
  <si>
    <t>738</t>
  </si>
  <si>
    <t>1208</t>
  </si>
  <si>
    <t>1209</t>
  </si>
  <si>
    <t>CHIMICHURRI KG - ESTOQUE</t>
  </si>
  <si>
    <t>739</t>
  </si>
  <si>
    <t>1116</t>
  </si>
  <si>
    <t>CHIPS DE BATATA ASTERIX - INSUMO</t>
  </si>
  <si>
    <t>1279</t>
  </si>
  <si>
    <t>CHOCOLATE AO LEITE BARRA KG - ESTOQUE</t>
  </si>
  <si>
    <t>740</t>
  </si>
  <si>
    <t>CHOCOLATE MEIO AMARGO BARRA KG - ESTOQUE</t>
  </si>
  <si>
    <t>336</t>
  </si>
  <si>
    <t>CHOPE 7TRAGOS PILSEN BARRIL - ESTOQUE</t>
  </si>
  <si>
    <t>BEBIDA - ESTOQUE - CERVEJA E CHOPE - ESTOQUE</t>
  </si>
  <si>
    <t>1036</t>
  </si>
  <si>
    <t>CHOPE BRAHMA BARRIL - ESTOQUE</t>
  </si>
  <si>
    <t>1030</t>
  </si>
  <si>
    <t>CHOPE DOG SAVE THE BEER BARRIL - ESTOQUE</t>
  </si>
  <si>
    <t>1100</t>
  </si>
  <si>
    <t>1065</t>
  </si>
  <si>
    <t>CHOPE PATAGONIA AMBER LARGER BARRIL - ESTOQUE</t>
  </si>
  <si>
    <t>1031</t>
  </si>
  <si>
    <t>419</t>
  </si>
  <si>
    <t>CHOPE PATAGONIA WEISSE BARRIL - ESTOQUE</t>
  </si>
  <si>
    <t>1032</t>
  </si>
  <si>
    <t>462</t>
  </si>
  <si>
    <t>CHOPP AMBER 300 ML</t>
  </si>
  <si>
    <t>CHOPP - 300ML</t>
  </si>
  <si>
    <t>36</t>
  </si>
  <si>
    <t>CHOPP AMBER 473 ML</t>
  </si>
  <si>
    <t>30</t>
  </si>
  <si>
    <t>1102</t>
  </si>
  <si>
    <t>1101</t>
  </si>
  <si>
    <t>1067</t>
  </si>
  <si>
    <t>1066</t>
  </si>
  <si>
    <t>468</t>
  </si>
  <si>
    <t>469</t>
  </si>
  <si>
    <t>CHOPP WEISSE 300 ML</t>
  </si>
  <si>
    <t>35</t>
  </si>
  <si>
    <t>CHOPP WEISSE 473 ML</t>
  </si>
  <si>
    <t>29</t>
  </si>
  <si>
    <t>CHORIPAN</t>
  </si>
  <si>
    <t>CARDAPIO - SANDUICHES</t>
  </si>
  <si>
    <t>24</t>
  </si>
  <si>
    <t>CHORIPAN - ESTOQUE</t>
  </si>
  <si>
    <t>310</t>
  </si>
  <si>
    <t>CHORIPIZZA - INSUMO</t>
  </si>
  <si>
    <t>311</t>
  </si>
  <si>
    <t>CHORIPIZZA BROTO</t>
  </si>
  <si>
    <t>22</t>
  </si>
  <si>
    <t>CHURROS CON DULCE DE LECHE</t>
  </si>
  <si>
    <t>10</t>
  </si>
  <si>
    <t>CHURROS ESPANHOL KG - ESTOQUE</t>
  </si>
  <si>
    <t>741</t>
  </si>
  <si>
    <t>1274</t>
  </si>
  <si>
    <t>CLOVER CLUB</t>
  </si>
  <si>
    <t>1268</t>
  </si>
  <si>
    <t>COENTRO UN - ESTOQUE</t>
  </si>
  <si>
    <t>743</t>
  </si>
  <si>
    <t>COGUMELO PARIS KG - ESTOQUE</t>
  </si>
  <si>
    <t>744</t>
  </si>
  <si>
    <t>COGUMELO SHITAKE</t>
  </si>
  <si>
    <t>247</t>
  </si>
  <si>
    <t>COLHER DE MESA LYON</t>
  </si>
  <si>
    <t>931</t>
  </si>
  <si>
    <t>COLHER LITTLE COFFE</t>
  </si>
  <si>
    <t>932</t>
  </si>
  <si>
    <t>CONE COM SUPORTE PARA MOLHO</t>
  </si>
  <si>
    <t>934</t>
  </si>
  <si>
    <t>1249</t>
  </si>
  <si>
    <t>CONJUNTO DE PECAS DE OMBRELONE</t>
  </si>
  <si>
    <t>1225</t>
  </si>
  <si>
    <t>1127</t>
  </si>
  <si>
    <t>COPO 440ML PP TRANSP</t>
  </si>
  <si>
    <t>935</t>
  </si>
  <si>
    <t>COPO ALTO LIVERPOOL 300ML</t>
  </si>
  <si>
    <t>936</t>
  </si>
  <si>
    <t>COPO COPA GLASS TANQUERAY</t>
  </si>
  <si>
    <t>937</t>
  </si>
  <si>
    <t>COPO DESCARTAVEL CHOPP - ESTOQUE</t>
  </si>
  <si>
    <t>536</t>
  </si>
  <si>
    <t>COPO FRANZISKANER 2019 RNC</t>
  </si>
  <si>
    <t>938</t>
  </si>
  <si>
    <t>COPO HALF PINT</t>
  </si>
  <si>
    <t>173.0</t>
  </si>
  <si>
    <t>COPO ILHABELA JW 200 ANOS</t>
  </si>
  <si>
    <t>939</t>
  </si>
  <si>
    <t>COPO LONG DRINK 340ML BRISTOL</t>
  </si>
  <si>
    <t>940</t>
  </si>
  <si>
    <t>COPO MADISON 500ML</t>
  </si>
  <si>
    <t>176.0</t>
  </si>
  <si>
    <t>COPO P/APERITIVO TEQUILA</t>
  </si>
  <si>
    <t>941</t>
  </si>
  <si>
    <t>COPO PINT</t>
  </si>
  <si>
    <t>174.0</t>
  </si>
  <si>
    <t>COPO RIEGSEE 300ML</t>
  </si>
  <si>
    <t>177.0</t>
  </si>
  <si>
    <t>COPO RIEGSEE 500ML</t>
  </si>
  <si>
    <t>178.0</t>
  </si>
  <si>
    <t>COPO TERMICO PATAGONIA</t>
  </si>
  <si>
    <t>170.0</t>
  </si>
  <si>
    <t>CORDERO CABERNET SAUVIGNON</t>
  </si>
  <si>
    <t>140</t>
  </si>
  <si>
    <t>CORDERO CABERNET SAUVIGNON - ESTOQUE</t>
  </si>
  <si>
    <t>438</t>
  </si>
  <si>
    <t>1197</t>
  </si>
  <si>
    <t>1212</t>
  </si>
  <si>
    <t>CARDAPIO - CERVEJAS</t>
  </si>
  <si>
    <t>467</t>
  </si>
  <si>
    <t>CORTADOR LEGUMES DUPLA FACE</t>
  </si>
  <si>
    <t>923</t>
  </si>
  <si>
    <t>COSMOPOLITAN</t>
  </si>
  <si>
    <t>205</t>
  </si>
  <si>
    <t>COUVER ARTISTICO 2</t>
  </si>
  <si>
    <t>999</t>
  </si>
  <si>
    <t>COUVERT ARTISTICO</t>
  </si>
  <si>
    <t>441</t>
  </si>
  <si>
    <t>1243</t>
  </si>
  <si>
    <t>CRAVO DA INDIA KG - ESTOQUE</t>
  </si>
  <si>
    <t>746</t>
  </si>
  <si>
    <t>CREAM CHEESE KG - ESTOQUE</t>
  </si>
  <si>
    <t>747</t>
  </si>
  <si>
    <t>CREME CUPUACU (PRODUZIDO NO BAR - INSUMO BAR</t>
  </si>
  <si>
    <t>1210</t>
  </si>
  <si>
    <t>262</t>
  </si>
  <si>
    <t>CREME DE LEITE LT - ESTOQUE</t>
  </si>
  <si>
    <t>748</t>
  </si>
  <si>
    <t>CREME DE QUEIJO BURRATA -  ESTOQUE</t>
  </si>
  <si>
    <t>283</t>
  </si>
  <si>
    <t>CREME DENTAL - ESTOQUE</t>
  </si>
  <si>
    <t>1086</t>
  </si>
  <si>
    <t>296</t>
  </si>
  <si>
    <t>CRUMBLE DE BANANA COM SORVETE</t>
  </si>
  <si>
    <t>297</t>
  </si>
  <si>
    <t>CUBA DA PIA 150MM - ESTOQUE</t>
  </si>
  <si>
    <t>1227</t>
  </si>
  <si>
    <t>CUBA LIBRE</t>
  </si>
  <si>
    <t>1079</t>
  </si>
  <si>
    <t>CUERVO MARGARITA</t>
  </si>
  <si>
    <t>206</t>
  </si>
  <si>
    <t>CUMBUCA 200 ML</t>
  </si>
  <si>
    <t>943</t>
  </si>
  <si>
    <t>CUMBUCA 300 ML</t>
  </si>
  <si>
    <t>944</t>
  </si>
  <si>
    <t>DA VO</t>
  </si>
  <si>
    <t>66</t>
  </si>
  <si>
    <t>DAIQUIRI</t>
  </si>
  <si>
    <t>1216</t>
  </si>
  <si>
    <t>DARK N STORM</t>
  </si>
  <si>
    <t>1219</t>
  </si>
  <si>
    <t>1245</t>
  </si>
  <si>
    <t>DESCASCADOR E BOLEADOR</t>
  </si>
  <si>
    <t>945</t>
  </si>
  <si>
    <t>DESCASCADOR E FATIADOR</t>
  </si>
  <si>
    <t>946</t>
  </si>
  <si>
    <t>DIOXIDO DE CARBONO PHARMA</t>
  </si>
  <si>
    <t>948</t>
  </si>
  <si>
    <t>DOCE DE LEITE</t>
  </si>
  <si>
    <t>CARDAPIO - ACOMPANHAMENTO COZINHA</t>
  </si>
  <si>
    <t>370</t>
  </si>
  <si>
    <t>DOCE DE LEITE KG - ESTOQUE</t>
  </si>
  <si>
    <t>749</t>
  </si>
  <si>
    <t>DOSE BAILEYS</t>
  </si>
  <si>
    <t>CARDAPIO - DOSE</t>
  </si>
  <si>
    <t>418</t>
  </si>
  <si>
    <t>DOSE CAMPARI</t>
  </si>
  <si>
    <t>131</t>
  </si>
  <si>
    <t>DOSE FERNET BRANCA</t>
  </si>
  <si>
    <t>127</t>
  </si>
  <si>
    <t>DOSE FIREBALL</t>
  </si>
  <si>
    <t>130</t>
  </si>
  <si>
    <t>DOSE GIN</t>
  </si>
  <si>
    <t>103</t>
  </si>
  <si>
    <t>1073</t>
  </si>
  <si>
    <t>DOSE JACK DANIELS</t>
  </si>
  <si>
    <t>117</t>
  </si>
  <si>
    <t>DOSE JAGERMEISTER</t>
  </si>
  <si>
    <t>126</t>
  </si>
  <si>
    <t>DOSE JOHNNIE BLONDE</t>
  </si>
  <si>
    <t>120</t>
  </si>
  <si>
    <t>DOSE JOHNNIE WALKER BLACK LABEL</t>
  </si>
  <si>
    <t>119</t>
  </si>
  <si>
    <t>DOSE JOHNNIE WALKER RED LABEL</t>
  </si>
  <si>
    <t>118</t>
  </si>
  <si>
    <t>DOSE LICOR 43</t>
  </si>
  <si>
    <t>125</t>
  </si>
  <si>
    <t>DOSE PEACHTREE</t>
  </si>
  <si>
    <t>128</t>
  </si>
  <si>
    <t>DOSE RUM BACARDI 4 ANOS</t>
  </si>
  <si>
    <t>111</t>
  </si>
  <si>
    <t>DOSE RUM BACARDI 8 ANOS</t>
  </si>
  <si>
    <t>112</t>
  </si>
  <si>
    <t>DOSE RUM BACARDI CARTA BLANCA</t>
  </si>
  <si>
    <t>110</t>
  </si>
  <si>
    <t>DOSE RUM BACARDI ORO</t>
  </si>
  <si>
    <t>109</t>
  </si>
  <si>
    <t>DOSE SOUTHERN COMFORT</t>
  </si>
  <si>
    <t>129</t>
  </si>
  <si>
    <t>DOSE TEQUILA JOSE CUERVO GOLD</t>
  </si>
  <si>
    <t>105</t>
  </si>
  <si>
    <t>DOSE TEQUILA JOSE CUERVO SILVER</t>
  </si>
  <si>
    <t>104</t>
  </si>
  <si>
    <t>DOSE TEQUILA JOSE CUERVO TRADICIONAL</t>
  </si>
  <si>
    <t>106</t>
  </si>
  <si>
    <t>DOSE TEQUILA OURO</t>
  </si>
  <si>
    <t>178</t>
  </si>
  <si>
    <t>DOSE TEQUILA PRATA</t>
  </si>
  <si>
    <t>179</t>
  </si>
  <si>
    <t>DOSE VODKA</t>
  </si>
  <si>
    <t>107</t>
  </si>
  <si>
    <t>DOSE VODKA KETEL BOTANICAL</t>
  </si>
  <si>
    <t>156</t>
  </si>
  <si>
    <t>DOSE VODKA SKYY</t>
  </si>
  <si>
    <t>496</t>
  </si>
  <si>
    <t>DOSE WILD TURKEY RYE</t>
  </si>
  <si>
    <t>1072</t>
  </si>
  <si>
    <t>DOSE YPIOCA 150 ANOS</t>
  </si>
  <si>
    <t>115</t>
  </si>
  <si>
    <t>DOSE YPIOCA 160 ANOS</t>
  </si>
  <si>
    <t>116</t>
  </si>
  <si>
    <t>DOSE YPIOCA PRATA</t>
  </si>
  <si>
    <t>114</t>
  </si>
  <si>
    <t>1097</t>
  </si>
  <si>
    <t>DOUBLE CAMPARI TONIC</t>
  </si>
  <si>
    <t>1096</t>
  </si>
  <si>
    <t>DOUBLE CHOPE SPATEN CANECA 350ML</t>
  </si>
  <si>
    <t>CARDAPIO - CHOPP</t>
  </si>
  <si>
    <t>480</t>
  </si>
  <si>
    <t>484</t>
  </si>
  <si>
    <t>DOUBLE CHOPP WEISSE</t>
  </si>
  <si>
    <t>483</t>
  </si>
  <si>
    <t>DRY MARTINI</t>
  </si>
  <si>
    <t>209</t>
  </si>
  <si>
    <t>EMPANAMENTO  - ESTOQUE</t>
  </si>
  <si>
    <t>260</t>
  </si>
  <si>
    <t>EMULSIFICANTE</t>
  </si>
  <si>
    <t>1136</t>
  </si>
  <si>
    <t>ENTRADA FREE</t>
  </si>
  <si>
    <t>456</t>
  </si>
  <si>
    <t>ERVILHA KG - ESTOQUE</t>
  </si>
  <si>
    <t>750</t>
  </si>
  <si>
    <t>ESCOVA ACO 3FL C/CABO</t>
  </si>
  <si>
    <t>949</t>
  </si>
  <si>
    <t>ESCOVA LIMPA GARRAFA</t>
  </si>
  <si>
    <t>1156</t>
  </si>
  <si>
    <t>ESCOVA RET SANTA MAR</t>
  </si>
  <si>
    <t>950</t>
  </si>
  <si>
    <t>1163</t>
  </si>
  <si>
    <t>ESPETO PARA PAPEL PLASTICO</t>
  </si>
  <si>
    <t>926</t>
  </si>
  <si>
    <t>ESPINAFRE UN - ESTOQUE</t>
  </si>
  <si>
    <t>751</t>
  </si>
  <si>
    <t>ESPONJA - ESTOQUE LIMPEZA</t>
  </si>
  <si>
    <t>1048</t>
  </si>
  <si>
    <t>ESPUMA CLOR 5L - ESTOQUE</t>
  </si>
  <si>
    <t>1054</t>
  </si>
  <si>
    <t>ESPUMA DE GENGIBRE</t>
  </si>
  <si>
    <t>216</t>
  </si>
  <si>
    <t>ESPUMANTE BRUT 750ML - ESTOQUE</t>
  </si>
  <si>
    <t>515</t>
  </si>
  <si>
    <t>ESTACAO</t>
  </si>
  <si>
    <t>497</t>
  </si>
  <si>
    <t>ETIQUETA LACRE INVIOLAVEL 95X23MM</t>
  </si>
  <si>
    <t>951</t>
  </si>
  <si>
    <t>ETIQUETA PARA CONGELADOS C/250</t>
  </si>
  <si>
    <t>952</t>
  </si>
  <si>
    <t>EXPANSAO</t>
  </si>
  <si>
    <t>1164</t>
  </si>
  <si>
    <t>FARINHA DE BIJU KG - ESTOQUE</t>
  </si>
  <si>
    <t>754</t>
  </si>
  <si>
    <t>FARINHA DE TRIGO KG - ESTOQUE</t>
  </si>
  <si>
    <t>755</t>
  </si>
  <si>
    <t>FARINHA PANKO KG - ESTOQUE</t>
  </si>
  <si>
    <t>757</t>
  </si>
  <si>
    <t>495</t>
  </si>
  <si>
    <t>FAROFA - INSUMO</t>
  </si>
  <si>
    <t>258</t>
  </si>
  <si>
    <t>FASSIONOLLA</t>
  </si>
  <si>
    <t>1214</t>
  </si>
  <si>
    <t>1228</t>
  </si>
  <si>
    <t>FERMENTO KG - ESTOQUE</t>
  </si>
  <si>
    <t>761</t>
  </si>
  <si>
    <t>FERNET BRANCA 750ML - ESTOQUE</t>
  </si>
  <si>
    <t>516</t>
  </si>
  <si>
    <t>FERNET COLA</t>
  </si>
  <si>
    <t>221</t>
  </si>
  <si>
    <t>FIBRA DE LIMPEZA - ESTOQUE</t>
  </si>
  <si>
    <t>1040</t>
  </si>
  <si>
    <t>FIGO KG - ESTOQUE</t>
  </si>
  <si>
    <t>762</t>
  </si>
  <si>
    <t>FILTRO DE ENTRADA DE AR FORNO - ESTOQUE</t>
  </si>
  <si>
    <t>1093</t>
  </si>
  <si>
    <t>FILTRO DE PAPEL UN - ESTOQUE</t>
  </si>
  <si>
    <t>763</t>
  </si>
  <si>
    <t>FITA ADESIVA TRANSPARENTE 4</t>
  </si>
  <si>
    <t>954</t>
  </si>
  <si>
    <t>FITA DUPLA FACE 3M - ESTOQUE</t>
  </si>
  <si>
    <t>1050</t>
  </si>
  <si>
    <t>FITZGERALD</t>
  </si>
  <si>
    <t>1174</t>
  </si>
  <si>
    <t>FIU FIU</t>
  </si>
  <si>
    <t>80</t>
  </si>
  <si>
    <t>FLASH COMBAT FLEX BB 05 L - ESTOQUE</t>
  </si>
  <si>
    <t>1070</t>
  </si>
  <si>
    <t>302</t>
  </si>
  <si>
    <t>FRENCH CONNECATION</t>
  </si>
  <si>
    <t>1263</t>
  </si>
  <si>
    <t>FRUTA ABACAXI KG - ESTOQUE</t>
  </si>
  <si>
    <t>559</t>
  </si>
  <si>
    <t>1111</t>
  </si>
  <si>
    <t>FRUTA AMORA KG- ESTOQUE</t>
  </si>
  <si>
    <t>561</t>
  </si>
  <si>
    <t>FRUTA BANANA</t>
  </si>
  <si>
    <t>368</t>
  </si>
  <si>
    <t>CARDAPIO</t>
  </si>
  <si>
    <t>366</t>
  </si>
  <si>
    <t>FRUTA BANANA KG - ESTOQUE</t>
  </si>
  <si>
    <t>765</t>
  </si>
  <si>
    <t>1162</t>
  </si>
  <si>
    <t>1112</t>
  </si>
  <si>
    <t>FRUTA FRAMBOESA KG - ESTOQUE</t>
  </si>
  <si>
    <t>586</t>
  </si>
  <si>
    <t>FRUTA LARANJA BAHIA KG - ESTOQUE</t>
  </si>
  <si>
    <t>606</t>
  </si>
  <si>
    <t>FRUTA LARANJA GRAPE FRUIT KG - ESTOQUE</t>
  </si>
  <si>
    <t>607</t>
  </si>
  <si>
    <t>FRUTA LARANJA KG - ESTOQUE</t>
  </si>
  <si>
    <t>608</t>
  </si>
  <si>
    <t>FRUTA LIMAO SICILIANO KG - ESTOQUE</t>
  </si>
  <si>
    <t>609</t>
  </si>
  <si>
    <t>FRUTA LIMAO TAITI KG - ESTOQUE</t>
  </si>
  <si>
    <t>610</t>
  </si>
  <si>
    <t>FRUTA MACA VERDE KG - ESTOQUE</t>
  </si>
  <si>
    <t>769</t>
  </si>
  <si>
    <t>FRUTA MARACUJA KG - ESTOQUE</t>
  </si>
  <si>
    <t>614</t>
  </si>
  <si>
    <t>365</t>
  </si>
  <si>
    <t>FRUTA MORANGO KG - ESTOQUE</t>
  </si>
  <si>
    <t>616</t>
  </si>
  <si>
    <t>FRUTA PERA KG - ESTOQUE</t>
  </si>
  <si>
    <t>1082</t>
  </si>
  <si>
    <t>FRUTA TORANJA KG - ESTOQUE</t>
  </si>
  <si>
    <t>619</t>
  </si>
  <si>
    <t>FRUTA UVA THOMPSON KG - ESTOQUE</t>
  </si>
  <si>
    <t>900</t>
  </si>
  <si>
    <t>FUBA AMARELO KG - ESTOQUE</t>
  </si>
  <si>
    <t>770</t>
  </si>
  <si>
    <t>FUMACA LIQUIDA LITRO - ESTOQUE</t>
  </si>
  <si>
    <t>771</t>
  </si>
  <si>
    <t>FUNIL UN - ESTOQUE</t>
  </si>
  <si>
    <t>772</t>
  </si>
  <si>
    <t>Farinha Milho cuscuz KG - ESTOQUE</t>
  </si>
  <si>
    <t>756</t>
  </si>
  <si>
    <t>GANACHE - INSUMO</t>
  </si>
  <si>
    <t>314</t>
  </si>
  <si>
    <t>GARFO DE MESA</t>
  </si>
  <si>
    <t>962</t>
  </si>
  <si>
    <t>GARFO DE MESA LAGUNA PROMOCAO -  TRAMONTINA</t>
  </si>
  <si>
    <t>959</t>
  </si>
  <si>
    <t>GARRAFA TERMICA 1,8 LTS PRETA - TERMICOS TERMOLAR</t>
  </si>
  <si>
    <t>960</t>
  </si>
  <si>
    <t>GAS BUTANO PARA MACARICO 410ML - ESTOQUE</t>
  </si>
  <si>
    <t>1161</t>
  </si>
  <si>
    <t>GAS GLP</t>
  </si>
  <si>
    <t>942</t>
  </si>
  <si>
    <t>GELATINA KG - ESTOQUE</t>
  </si>
  <si>
    <t>773</t>
  </si>
  <si>
    <t>GELEIA DE MORANGO COM PIMENTA - INSUMO</t>
  </si>
  <si>
    <t>774</t>
  </si>
  <si>
    <t>GELO 10 KG ESTOQUE</t>
  </si>
  <si>
    <t>626</t>
  </si>
  <si>
    <t>GELO 3KG</t>
  </si>
  <si>
    <t>627</t>
  </si>
  <si>
    <t>GELO CUBO - ESTOQUE</t>
  </si>
  <si>
    <t>629</t>
  </si>
  <si>
    <t>GELO GOURMET ESFERA - ESTOQUE</t>
  </si>
  <si>
    <t>628</t>
  </si>
  <si>
    <t>1134</t>
  </si>
  <si>
    <t>GENGIBRE GLACEADO KG - ESTOQUE</t>
  </si>
  <si>
    <t>776</t>
  </si>
  <si>
    <t>GENGIBRE KG - ESTOQUE</t>
  </si>
  <si>
    <t>777</t>
  </si>
  <si>
    <t>GEORGIA CLAY</t>
  </si>
  <si>
    <t>1201</t>
  </si>
  <si>
    <t>GERGELIM BRANCO CRU KG - ESTOQUE</t>
  </si>
  <si>
    <t>778</t>
  </si>
  <si>
    <t>GERGELIM PRETO - ESTOQUE</t>
  </si>
  <si>
    <t>334</t>
  </si>
  <si>
    <t>445</t>
  </si>
  <si>
    <t>GIN HAMBRE LIBRE 900ML- ESTOQUE</t>
  </si>
  <si>
    <t>517</t>
  </si>
  <si>
    <t>GIN INFUSAO MACA VERDE - INSUMO</t>
  </si>
  <si>
    <t>230</t>
  </si>
  <si>
    <t>GIN NIB INK 1L - ESTOQUE</t>
  </si>
  <si>
    <t>1179</t>
  </si>
  <si>
    <t>GIN NIB PERA 1L - ESTOQUE</t>
  </si>
  <si>
    <t>1180</t>
  </si>
  <si>
    <t>GIN TANQUERAY 750ML - ESTOQUE</t>
  </si>
  <si>
    <t>518</t>
  </si>
  <si>
    <t>GIN TANQUERAY TEN 750ML - ESTOQUE</t>
  </si>
  <si>
    <t>519</t>
  </si>
  <si>
    <t>374</t>
  </si>
  <si>
    <t>1221</t>
  </si>
  <si>
    <t>GINGER ROGERS</t>
  </si>
  <si>
    <t>1224</t>
  </si>
  <si>
    <t>GINGERETES</t>
  </si>
  <si>
    <t>1223</t>
  </si>
  <si>
    <t>GITANA</t>
  </si>
  <si>
    <t>1240</t>
  </si>
  <si>
    <t>GIZ LIQUIDO</t>
  </si>
  <si>
    <t>963</t>
  </si>
  <si>
    <t>GN 65MM PERFURADA - ESTOQUE</t>
  </si>
  <si>
    <t>1226</t>
  </si>
  <si>
    <t>GOIABADA KG - ESTOQUE</t>
  </si>
  <si>
    <t>779</t>
  </si>
  <si>
    <t>GORRO PATAGONIA</t>
  </si>
  <si>
    <t>1068</t>
  </si>
  <si>
    <t>GRAN AMIGO CABERNET SAUVIGNON</t>
  </si>
  <si>
    <t>VINHOS - CHILENO</t>
  </si>
  <si>
    <t>145</t>
  </si>
  <si>
    <t>GRAN AMIGO CABERNET SAUVIGNON - ESTOQUE</t>
  </si>
  <si>
    <t>1019</t>
  </si>
  <si>
    <t>GRAN LEGADO BRUT</t>
  </si>
  <si>
    <t>151</t>
  </si>
  <si>
    <t>GRAN LEGADO BRUT - ESTOQUE</t>
  </si>
  <si>
    <t>472</t>
  </si>
  <si>
    <t>GRAN LEGADO MOSCATEL</t>
  </si>
  <si>
    <t>149</t>
  </si>
  <si>
    <t>474</t>
  </si>
  <si>
    <t>GRAN LEGAGO MOSCATEL ROSE</t>
  </si>
  <si>
    <t>150</t>
  </si>
  <si>
    <t>GRAO DE BICO KG - ESTOQUE</t>
  </si>
  <si>
    <t>1178</t>
  </si>
  <si>
    <t>GREEN BEAM</t>
  </si>
  <si>
    <t>1229</t>
  </si>
  <si>
    <t>GROWLER</t>
  </si>
  <si>
    <t>171.0</t>
  </si>
  <si>
    <t>GROWLER DESCARTAVEL  1L - ESTOQUE</t>
  </si>
  <si>
    <t>593</t>
  </si>
  <si>
    <t>GUARANA</t>
  </si>
  <si>
    <t>171</t>
  </si>
  <si>
    <t>GUARANA ZERO</t>
  </si>
  <si>
    <t>172</t>
  </si>
  <si>
    <t>GUARDANAPOS - ESTOQUE</t>
  </si>
  <si>
    <t>1043</t>
  </si>
  <si>
    <t>GUARNICAO COCKSTAILS UN - ESTOQUE</t>
  </si>
  <si>
    <t>1133</t>
  </si>
  <si>
    <t>HAMBURGUEIRA DE ISOPOR - ESTOQUE</t>
  </si>
  <si>
    <t>1061</t>
  </si>
  <si>
    <t>HAMBURGUER DE BACON E CEBOLA CARAMELIZADA (7TRAGOS)- ESTOQUE</t>
  </si>
  <si>
    <t>253</t>
  </si>
  <si>
    <t>HAMBURGUER DE COGUMELOS - ESTOQUE</t>
  </si>
  <si>
    <t>250</t>
  </si>
  <si>
    <t>HANKY PANKY</t>
  </si>
  <si>
    <t>1267</t>
  </si>
  <si>
    <t>HELADO CON DULCE DE LECHE - ESTOQUE</t>
  </si>
  <si>
    <t>13</t>
  </si>
  <si>
    <t>HELADO DE DULCE DE LECHE</t>
  </si>
  <si>
    <t>275</t>
  </si>
  <si>
    <t>403</t>
  </si>
  <si>
    <t>HIGHWAY TO HELL MONASTREL ORGANICO - (ESPANHA) - ESTOQUE</t>
  </si>
  <si>
    <t>426</t>
  </si>
  <si>
    <t>HORTELA KG - ESTOQUE</t>
  </si>
  <si>
    <t>783</t>
  </si>
  <si>
    <t>IMUNE</t>
  </si>
  <si>
    <t>224</t>
  </si>
  <si>
    <t>INATIVO</t>
  </si>
  <si>
    <t>MATERIA PRIMA - INATIVOS</t>
  </si>
  <si>
    <t>180.0</t>
  </si>
  <si>
    <t>182.0</t>
  </si>
  <si>
    <t>INFUSAO DE RUM COM HORTELA</t>
  </si>
  <si>
    <t>197</t>
  </si>
  <si>
    <t>INFUSAO MARACUJA (PRODUZIDO NO BAR) - INSUMO</t>
  </si>
  <si>
    <t>1237</t>
  </si>
  <si>
    <t>IOGURTE NATURAL KG - ESTOQUE</t>
  </si>
  <si>
    <t>784</t>
  </si>
  <si>
    <t>JAGER SOUR</t>
  </si>
  <si>
    <t>1118</t>
  </si>
  <si>
    <t>JAGERBOMB</t>
  </si>
  <si>
    <t>1158</t>
  </si>
  <si>
    <t>1266</t>
  </si>
  <si>
    <t>JOHNNIE WALKER GOLD RESERVE - ESTOQUE</t>
  </si>
  <si>
    <t>522</t>
  </si>
  <si>
    <t>KENTUCKY MULE 7T</t>
  </si>
  <si>
    <t>217</t>
  </si>
  <si>
    <t>LATA PILSENER 473 ML</t>
  </si>
  <si>
    <t>49</t>
  </si>
  <si>
    <t>LATA WEISSE 473 ML</t>
  </si>
  <si>
    <t>47</t>
  </si>
  <si>
    <t>LEITE CONDENSADO KG - ESTOQUE</t>
  </si>
  <si>
    <t>785</t>
  </si>
  <si>
    <t>LEITE DE COCO LITRO - ESTOQUE</t>
  </si>
  <si>
    <t>786</t>
  </si>
  <si>
    <t>LEITE INTEGRAL LITRO - ESTOQUE</t>
  </si>
  <si>
    <t>MATERIA PRIMA - INSUMOS</t>
  </si>
  <si>
    <t>787</t>
  </si>
  <si>
    <t>LEMON PEPER KG - ESTOQUE</t>
  </si>
  <si>
    <t>788</t>
  </si>
  <si>
    <t>LENHA</t>
  </si>
  <si>
    <t>964</t>
  </si>
  <si>
    <t>LIC AMARETTO DEL ORSO 700ML</t>
  </si>
  <si>
    <t>965</t>
  </si>
  <si>
    <t>LICOR 43 700ML - ESTOQUE</t>
  </si>
  <si>
    <t>1017</t>
  </si>
  <si>
    <t>LICOR 43 BARISTO 700ML - ESTOQUE</t>
  </si>
  <si>
    <t>218</t>
  </si>
  <si>
    <t>LICOR 7TRAGOS</t>
  </si>
  <si>
    <t>CARDAPIO - ACOMPANHAMENTO BAR</t>
  </si>
  <si>
    <t>391</t>
  </si>
  <si>
    <t>471</t>
  </si>
  <si>
    <t>LICOR AMARETTO ESTOQUE 700ML - ESTOQUE</t>
  </si>
  <si>
    <t>523</t>
  </si>
  <si>
    <t>LICOR BAILEYS</t>
  </si>
  <si>
    <t>392</t>
  </si>
  <si>
    <t>LICOR BAILEYS 750ML - ESTOQUE</t>
  </si>
  <si>
    <t>524</t>
  </si>
  <si>
    <t>LICOR DE CACAU (PRODUZIDO NO BAR ) - INSUMO</t>
  </si>
  <si>
    <t>1271</t>
  </si>
  <si>
    <t>1236</t>
  </si>
  <si>
    <t>LICOR DRAMBUIE 750ML - ESTOQUE</t>
  </si>
  <si>
    <t>210</t>
  </si>
  <si>
    <t>LICOR FINO COINTREAU 700ML - ESTOQUE</t>
  </si>
  <si>
    <t>1011</t>
  </si>
  <si>
    <t>LICOR FIREBALL</t>
  </si>
  <si>
    <t>393</t>
  </si>
  <si>
    <t>1132</t>
  </si>
  <si>
    <t>LICOR GOLF MENTA - ESTOQUE</t>
  </si>
  <si>
    <t>525</t>
  </si>
  <si>
    <t>LICOR JAGERMEISTER</t>
  </si>
  <si>
    <t>390</t>
  </si>
  <si>
    <t>LICOR JAGERMEISTER 700 ML- ESTOQUE</t>
  </si>
  <si>
    <t>526</t>
  </si>
  <si>
    <t>LICOR L7T - INSUMO</t>
  </si>
  <si>
    <t>304</t>
  </si>
  <si>
    <t>404</t>
  </si>
  <si>
    <t>LIGHT MY FIRE - (ESPANHA) - ESTOQUE</t>
  </si>
  <si>
    <t>427</t>
  </si>
  <si>
    <t>LIMAO DE DESCARTE (PRODUZIDO NO BAR) - INSUMO</t>
  </si>
  <si>
    <t>1239</t>
  </si>
  <si>
    <t>1168</t>
  </si>
  <si>
    <t>LIMPA FORNO DESINCRUSTANTE 5L - ESTOQUE</t>
  </si>
  <si>
    <t>1057</t>
  </si>
  <si>
    <t>LINGUICA CALABRESA KG - ESTOQUE</t>
  </si>
  <si>
    <t>790</t>
  </si>
  <si>
    <t>LINGUICA DE PERNIL COM BACON E REQUEIJAO</t>
  </si>
  <si>
    <t>327</t>
  </si>
  <si>
    <t>LINGUICA DE PERNIL E REQUEIJAO KG - ESTOQUE</t>
  </si>
  <si>
    <t>793</t>
  </si>
  <si>
    <t>LINGUICA REQUEIJAO E  CHOPP AMBER</t>
  </si>
  <si>
    <t>187.0</t>
  </si>
  <si>
    <t>LINGUICA SALAME KG - ESTOQUE</t>
  </si>
  <si>
    <t>794</t>
  </si>
  <si>
    <t>LINGUIÇA PARRILLEIRA SUINA</t>
  </si>
  <si>
    <t>8</t>
  </si>
  <si>
    <t>LIXA MASSA 80 NORTON</t>
  </si>
  <si>
    <t>967</t>
  </si>
  <si>
    <t>LOLA</t>
  </si>
  <si>
    <t>1205</t>
  </si>
  <si>
    <t>LONG NECK AMBER 355 ML</t>
  </si>
  <si>
    <t>42</t>
  </si>
  <si>
    <t>379</t>
  </si>
  <si>
    <t>LONG NECK IPA 355 ML</t>
  </si>
  <si>
    <t>44</t>
  </si>
  <si>
    <t>377</t>
  </si>
  <si>
    <t>LOURO EM PO KG - ESTOQUE</t>
  </si>
  <si>
    <t>796</t>
  </si>
  <si>
    <t>LOURO KG - ESTOQUE</t>
  </si>
  <si>
    <t>797</t>
  </si>
  <si>
    <t>LUSTRA MOVEIS 200 ML - ESTOQUE</t>
  </si>
  <si>
    <t>1090</t>
  </si>
  <si>
    <t>LUVA LATEX</t>
  </si>
  <si>
    <t>CX</t>
  </si>
  <si>
    <t>1006</t>
  </si>
  <si>
    <t>MACARICO CULINARIO - ESTOQUE</t>
  </si>
  <si>
    <t>1160</t>
  </si>
  <si>
    <t>MACARRAO ESPAGUETE 500G - ESTOQUE</t>
  </si>
  <si>
    <t>1122</t>
  </si>
  <si>
    <t>MAI TAI</t>
  </si>
  <si>
    <t>208</t>
  </si>
  <si>
    <t>MAIONESE DEFUMADA</t>
  </si>
  <si>
    <t>459</t>
  </si>
  <si>
    <t>MAIONESE DEFUMADA - ESTOQUE</t>
  </si>
  <si>
    <t>248</t>
  </si>
  <si>
    <t>MAIONESE GRILL KG - ESTOQUE</t>
  </si>
  <si>
    <t>802</t>
  </si>
  <si>
    <t>MANGA TOMMY</t>
  </si>
  <si>
    <t>1185</t>
  </si>
  <si>
    <t>MANHATTAN</t>
  </si>
  <si>
    <t>207</t>
  </si>
  <si>
    <t>MANJERICAO KG - ESTOQUE</t>
  </si>
  <si>
    <t>805</t>
  </si>
  <si>
    <t>MANTEIGA KG - ESTOQUE</t>
  </si>
  <si>
    <t>806</t>
  </si>
  <si>
    <t>MARY REED</t>
  </si>
  <si>
    <t>1199</t>
  </si>
  <si>
    <t>MASSA DE PASTEL KG - ESTOQUE</t>
  </si>
  <si>
    <t>817</t>
  </si>
  <si>
    <t>MASSA DE PIZZA - ESTOQUE</t>
  </si>
  <si>
    <t>819</t>
  </si>
  <si>
    <t>MASSA DE PIZZA FUNCIONARIOS - ESTOQUE</t>
  </si>
  <si>
    <t>818</t>
  </si>
  <si>
    <t>966</t>
  </si>
  <si>
    <t>MEL - ESTOQUE</t>
  </si>
  <si>
    <t>820</t>
  </si>
  <si>
    <t>MIGNON A LA TEMPERANZA</t>
  </si>
  <si>
    <t>1250</t>
  </si>
  <si>
    <t>MIGNON A LA TEMPERANZA - INSUMO</t>
  </si>
  <si>
    <t>1251</t>
  </si>
  <si>
    <t>MIGNON COM CROSTA NO RISOTO CACCIO PEPE - INSUMO</t>
  </si>
  <si>
    <t>359</t>
  </si>
  <si>
    <t>1130</t>
  </si>
  <si>
    <t>1129</t>
  </si>
  <si>
    <t>322</t>
  </si>
  <si>
    <t>MIGNON NO RISOTO CACCIO PEPE E TACA DE VINHO</t>
  </si>
  <si>
    <t>185.0</t>
  </si>
  <si>
    <t>MILHO KG - ESTOQUE</t>
  </si>
  <si>
    <t>821</t>
  </si>
  <si>
    <t>MINI BURGUER 7TRAGOS</t>
  </si>
  <si>
    <t>1253</t>
  </si>
  <si>
    <t>MINI PREGADOR PARA GUARNICAO DE COCKTAILS</t>
  </si>
  <si>
    <t>968</t>
  </si>
  <si>
    <t>MIRA LINDA</t>
  </si>
  <si>
    <t>78</t>
  </si>
  <si>
    <t>MIRTILO CONGELADO - ESTOQUE</t>
  </si>
  <si>
    <t>1190</t>
  </si>
  <si>
    <t>MISTURA RHOMAMIX (70% N2 / 30% CO2) - ESTOQUE</t>
  </si>
  <si>
    <t>1060</t>
  </si>
  <si>
    <t>MIX DE CASTANHA DE CAJU - ESTOQUE</t>
  </si>
  <si>
    <t>265</t>
  </si>
  <si>
    <t>268</t>
  </si>
  <si>
    <t>MOJITO</t>
  </si>
  <si>
    <t>83</t>
  </si>
  <si>
    <t>MOLHO BARBECUE  - ESTOQUE</t>
  </si>
  <si>
    <t>824</t>
  </si>
  <si>
    <t>MOLHO BECHAMEL - INSUMO</t>
  </si>
  <si>
    <t>487</t>
  </si>
  <si>
    <t>MOLHO CHIMICHURRI</t>
  </si>
  <si>
    <t>822</t>
  </si>
  <si>
    <t>MOLHO CHIPLOTE - ESTOQUE</t>
  </si>
  <si>
    <t>460</t>
  </si>
  <si>
    <t>252</t>
  </si>
  <si>
    <t>MOLHO DE TOMATE 1,7 KG - ESTOQUE</t>
  </si>
  <si>
    <t>825</t>
  </si>
  <si>
    <t>MOLHO MOSTARDA E MEL (PRODUZIDO NA COZINHA) - ESTOQUE</t>
  </si>
  <si>
    <t>288</t>
  </si>
  <si>
    <t>MOLHO POMODORO</t>
  </si>
  <si>
    <t>263</t>
  </si>
  <si>
    <t>MOLHO ROTI - INSUMO</t>
  </si>
  <si>
    <t>1248</t>
  </si>
  <si>
    <t>MOLHO TABASCO VERDE ORIGINAL 60ML LITRO - ESTOQUE</t>
  </si>
  <si>
    <t>827</t>
  </si>
  <si>
    <t>MOLHO TABASCO VERMELHO ORIGINAL 60M LITRO - ESTOQUE</t>
  </si>
  <si>
    <t>828</t>
  </si>
  <si>
    <t>MONTANHES</t>
  </si>
  <si>
    <t>59</t>
  </si>
  <si>
    <t>MOSCOW MULE</t>
  </si>
  <si>
    <t>1222</t>
  </si>
  <si>
    <t>MOSTARDA AMARELA KG - ESTOQUE</t>
  </si>
  <si>
    <t>829</t>
  </si>
  <si>
    <t>MOSTARDA DIJON KG - ESTOQUE</t>
  </si>
  <si>
    <t>1278</t>
  </si>
  <si>
    <t>Maionese SACHE  KG - ESTOQUE</t>
  </si>
  <si>
    <t>803</t>
  </si>
  <si>
    <t>Molho Shoyo LITRO - ESTOQUE</t>
  </si>
  <si>
    <t>826</t>
  </si>
  <si>
    <t>1198</t>
  </si>
  <si>
    <t>NATA - ESTOQUE</t>
  </si>
  <si>
    <t>238</t>
  </si>
  <si>
    <t>NEGRONI BOULEVARDIER</t>
  </si>
  <si>
    <t>65</t>
  </si>
  <si>
    <t>NEGRONI KINGSTON</t>
  </si>
  <si>
    <t>201</t>
  </si>
  <si>
    <t>NEGRONI SBAGLIATO</t>
  </si>
  <si>
    <t>199</t>
  </si>
  <si>
    <t>NEGRONI TRADICIONAL</t>
  </si>
  <si>
    <t>87</t>
  </si>
  <si>
    <t>1172</t>
  </si>
  <si>
    <t>NEWTON BB 05 LITROS - ESTOQUE</t>
  </si>
  <si>
    <t>1044</t>
  </si>
  <si>
    <t>NHOQUE - INSUMO</t>
  </si>
  <si>
    <t>1242</t>
  </si>
  <si>
    <t>NHOQUE AO MOLHO ROTI</t>
  </si>
  <si>
    <t>1241</t>
  </si>
  <si>
    <t>NIB BITTER AROMATIC LT - ESTOQUE</t>
  </si>
  <si>
    <t>504</t>
  </si>
  <si>
    <t>NOZ MOSCADA MOIDA KG - ESTOQUE</t>
  </si>
  <si>
    <t>830</t>
  </si>
  <si>
    <t>NOZES DESCASCADAS KG - ESTOQUE</t>
  </si>
  <si>
    <t>831</t>
  </si>
  <si>
    <t>NUEVA RIVIERA</t>
  </si>
  <si>
    <t>1202</t>
  </si>
  <si>
    <t>NUTELLA</t>
  </si>
  <si>
    <t>369</t>
  </si>
  <si>
    <t>NUTTSHELL</t>
  </si>
  <si>
    <t>1159</t>
  </si>
  <si>
    <t>ODORIZADOR 400ML - ESTOQUE</t>
  </si>
  <si>
    <t>992</t>
  </si>
  <si>
    <t>OJO COM PURE 3 RAIZES - INSUMO</t>
  </si>
  <si>
    <t>417</t>
  </si>
  <si>
    <t>OJO DE BIFE COM LEGUMES</t>
  </si>
  <si>
    <t>1126</t>
  </si>
  <si>
    <t>OJO DE PIZZA</t>
  </si>
  <si>
    <t>108</t>
  </si>
  <si>
    <t>OJO DE PIZZA - INSUMO</t>
  </si>
  <si>
    <t>313</t>
  </si>
  <si>
    <t>OLD FASHIONED</t>
  </si>
  <si>
    <t>86</t>
  </si>
  <si>
    <t>1083</t>
  </si>
  <si>
    <t>OLEO DE SOJA LITRO - ESTOQUE</t>
  </si>
  <si>
    <t>832</t>
  </si>
  <si>
    <t>408</t>
  </si>
  <si>
    <t>OMM - SAUVIGNON BLANC - ESTOQUE</t>
  </si>
  <si>
    <t>432</t>
  </si>
  <si>
    <t>OMM - TANNAT (URUGUAI)</t>
  </si>
  <si>
    <t>400</t>
  </si>
  <si>
    <t>OMM - TANNAT (URUGUAI) - ESTOQUE</t>
  </si>
  <si>
    <t>424</t>
  </si>
  <si>
    <t>412</t>
  </si>
  <si>
    <t>OMM MARSELAN ROSE - ESTOQUE</t>
  </si>
  <si>
    <t>431</t>
  </si>
  <si>
    <t>OPEN VINHO</t>
  </si>
  <si>
    <t>461</t>
  </si>
  <si>
    <t>OREGANO KG - ESTOQUE</t>
  </si>
  <si>
    <t>833</t>
  </si>
  <si>
    <t>ORGANIZADOR 8L - ESTOQUE</t>
  </si>
  <si>
    <t>1092</t>
  </si>
  <si>
    <t>OSBORNE BRANDY 700ML - ESTOQUE</t>
  </si>
  <si>
    <t>1184</t>
  </si>
  <si>
    <t>OSSO SERRADO KG - ESTOQUE</t>
  </si>
  <si>
    <t>1189</t>
  </si>
  <si>
    <t>OVOS UN - ESTOQUE</t>
  </si>
  <si>
    <t>834</t>
  </si>
  <si>
    <t>PALITO</t>
  </si>
  <si>
    <t>969</t>
  </si>
  <si>
    <t>PALITO EM BAMBU P PETISCO</t>
  </si>
  <si>
    <t>970</t>
  </si>
  <si>
    <t>PALITO ESPETINHO DE BAMBU 10CM C/50</t>
  </si>
  <si>
    <t>971</t>
  </si>
  <si>
    <t>PALITO SORVETE C/500 UNID</t>
  </si>
  <si>
    <t>1049</t>
  </si>
  <si>
    <t>PALOMA</t>
  </si>
  <si>
    <t>1260</t>
  </si>
  <si>
    <t>PANELA DE PRESSAO ELETRICA</t>
  </si>
  <si>
    <t>973</t>
  </si>
  <si>
    <t>PANO - ESTOQUE LIMPEZA</t>
  </si>
  <si>
    <t>160</t>
  </si>
  <si>
    <t>PAO BAGUETE UNID - ESTOQUE</t>
  </si>
  <si>
    <t>856</t>
  </si>
  <si>
    <t>PAO BRIOCHE - ESTOQUE</t>
  </si>
  <si>
    <t>852</t>
  </si>
  <si>
    <t>PAO CIABATA UN - ESTOQUE</t>
  </si>
  <si>
    <t>854</t>
  </si>
  <si>
    <t>PAO FOCACCIA - ESTOQUE</t>
  </si>
  <si>
    <t>1062</t>
  </si>
  <si>
    <t>PAO FRANCES (FUNCIONARIO) - ESTOQUE</t>
  </si>
  <si>
    <t>1120</t>
  </si>
  <si>
    <t>PAO MINI HAMBURGUER ESTOQUE</t>
  </si>
  <si>
    <t>1021</t>
  </si>
  <si>
    <t>PAO RUSTICO UN - ESTOQUE</t>
  </si>
  <si>
    <t>859</t>
  </si>
  <si>
    <t>494</t>
  </si>
  <si>
    <t>PAPEL ALUMINIO</t>
  </si>
  <si>
    <t>1099</t>
  </si>
  <si>
    <t>PAPEL COMESTIVEL</t>
  </si>
  <si>
    <t>974</t>
  </si>
  <si>
    <t>PAPEL DE EMBRULHO GLASSPEL</t>
  </si>
  <si>
    <t>975</t>
  </si>
  <si>
    <t>PAPEL FILME - ESTOQUE</t>
  </si>
  <si>
    <t>449</t>
  </si>
  <si>
    <t>PAPEL HIGIENICO 8MIL FOLHAS - ESTOQUE</t>
  </si>
  <si>
    <t>1059</t>
  </si>
  <si>
    <t>PAPEL KRAFT</t>
  </si>
  <si>
    <t>976</t>
  </si>
  <si>
    <t>PAPEL SULFITE A4</t>
  </si>
  <si>
    <t>1047</t>
  </si>
  <si>
    <t>PAPEL TOALHA 50 FOLHAS - ESTOQUE</t>
  </si>
  <si>
    <t>1042</t>
  </si>
  <si>
    <t>PAPER PLANE</t>
  </si>
  <si>
    <t>1259</t>
  </si>
  <si>
    <t>PAPRICA PICANTE KG - ESTOQUE</t>
  </si>
  <si>
    <t>860</t>
  </si>
  <si>
    <t>PARAGON LABDANUM 485ML - ESTOQUE</t>
  </si>
  <si>
    <t>1211</t>
  </si>
  <si>
    <t>PARAGON WHITE PENJA 485ML - ESTOQUE</t>
  </si>
  <si>
    <t>1207</t>
  </si>
  <si>
    <t>PASTEL (PRODUCAO 5 UNIDADES)</t>
  </si>
  <si>
    <t>1095</t>
  </si>
  <si>
    <t>PASTELZITOS</t>
  </si>
  <si>
    <t>1094</t>
  </si>
  <si>
    <t>PATO LAQUEADO - INSUMO</t>
  </si>
  <si>
    <t>1244</t>
  </si>
  <si>
    <t>PEACHTREE 700ML ESTOQUE</t>
  </si>
  <si>
    <t>1015</t>
  </si>
  <si>
    <t>410</t>
  </si>
  <si>
    <t>PEDRAS NEGRAS PALMELA BRANCO (PORTUGAL) - ESTOQUE</t>
  </si>
  <si>
    <t>429</t>
  </si>
  <si>
    <t>PEIXE FILE DE TILAPIA KG - ESTOQUE</t>
  </si>
  <si>
    <t>861</t>
  </si>
  <si>
    <t>PEIXE TAINHA KG - ESTOQUE</t>
  </si>
  <si>
    <t>862</t>
  </si>
  <si>
    <t>PENICILLIN</t>
  </si>
  <si>
    <t>1258</t>
  </si>
  <si>
    <t>PEPINO JAPONES KG - ESTOQUE</t>
  </si>
  <si>
    <t>864</t>
  </si>
  <si>
    <t>PEPSI</t>
  </si>
  <si>
    <t>169</t>
  </si>
  <si>
    <t>PEPSI ZERO</t>
  </si>
  <si>
    <t>170</t>
  </si>
  <si>
    <t>PEPSI ZERO 2L - ESTOQUE</t>
  </si>
  <si>
    <t>465</t>
  </si>
  <si>
    <t>PICLES - ESTOQUE</t>
  </si>
  <si>
    <t>863</t>
  </si>
  <si>
    <t>PILHA ALCALINA</t>
  </si>
  <si>
    <t>1117</t>
  </si>
  <si>
    <t>PIMENTA BIQUINHO KG - ESTOQUE</t>
  </si>
  <si>
    <t>865</t>
  </si>
  <si>
    <t>PIMENTA DEDO DE MOCA KG - ESTOQUE</t>
  </si>
  <si>
    <t>866</t>
  </si>
  <si>
    <t>PIMENTA DO REINO KG - ESTOQUE</t>
  </si>
  <si>
    <t>867</t>
  </si>
  <si>
    <t>PIMENTAO AMARELO KG - ESTOQUE</t>
  </si>
  <si>
    <t>868</t>
  </si>
  <si>
    <t>PIMENTAO VERDE KG - ESTOQUE</t>
  </si>
  <si>
    <t>869</t>
  </si>
  <si>
    <t>PIMENTAO VERMELHO KG - ESTOQUE</t>
  </si>
  <si>
    <t>870</t>
  </si>
  <si>
    <t>PINA COLADA 7T RUN</t>
  </si>
  <si>
    <t>375</t>
  </si>
  <si>
    <t>PINA COLADA 7T VODKA</t>
  </si>
  <si>
    <t>306</t>
  </si>
  <si>
    <t>PINHAO KG - ESTOQUE</t>
  </si>
  <si>
    <t>871</t>
  </si>
  <si>
    <t>PIPOCA KG - ESTOQUE</t>
  </si>
  <si>
    <t>872</t>
  </si>
  <si>
    <t>PISCO CAPEL 70 700ML - ESTOQUE</t>
  </si>
  <si>
    <t>1177</t>
  </si>
  <si>
    <t>PIZZA DE RUCULA COM TOMATE CEREJA BROTO</t>
  </si>
  <si>
    <t>21</t>
  </si>
  <si>
    <t>PIZZA RUCULA - INSUMO</t>
  </si>
  <si>
    <t>312</t>
  </si>
  <si>
    <t>PO DE BACON - INSUMO</t>
  </si>
  <si>
    <t>1246</t>
  </si>
  <si>
    <t>274</t>
  </si>
  <si>
    <t>PORCAO DE LEGUMES - ESTOQUE</t>
  </si>
  <si>
    <t>267</t>
  </si>
  <si>
    <t>PORTA TEMPERO DE INOX COM TAMPA TRC8546</t>
  </si>
  <si>
    <t>977</t>
  </si>
  <si>
    <t>POTE MOLHO - ESTOQUE</t>
  </si>
  <si>
    <t>978</t>
  </si>
  <si>
    <t>POTE PLASZOM 1000ML C/25</t>
  </si>
  <si>
    <t>979</t>
  </si>
  <si>
    <t>POTE PLASZOM 500ML C/25</t>
  </si>
  <si>
    <t>1089</t>
  </si>
  <si>
    <t>POTE QUADRADO</t>
  </si>
  <si>
    <t>980</t>
  </si>
  <si>
    <t>POTE QUARTADO N 5</t>
  </si>
  <si>
    <t>981</t>
  </si>
  <si>
    <t>POTRE CABERNET SAUVIGNON</t>
  </si>
  <si>
    <t>397</t>
  </si>
  <si>
    <t>POTRE CABERNET SAUVIGNON - ESTOQUE</t>
  </si>
  <si>
    <t>398</t>
  </si>
  <si>
    <t>POTRE MALBEC</t>
  </si>
  <si>
    <t>395</t>
  </si>
  <si>
    <t>POTRE MALBEC - ESTOQUE</t>
  </si>
  <si>
    <t>396</t>
  </si>
  <si>
    <t>399</t>
  </si>
  <si>
    <t>POTRE RESERVA MALBEC - ESTOQUE</t>
  </si>
  <si>
    <t>421</t>
  </si>
  <si>
    <t>POTRE ROSE</t>
  </si>
  <si>
    <t>411</t>
  </si>
  <si>
    <t>POTRE ROSE - ESTOQUE</t>
  </si>
  <si>
    <t>422</t>
  </si>
  <si>
    <t>POTRE WHITE BLEND</t>
  </si>
  <si>
    <t>407</t>
  </si>
  <si>
    <t>POTRE WHITE BLEND - ESTOQUE</t>
  </si>
  <si>
    <t>423</t>
  </si>
  <si>
    <t>PRATO COM BORDA 28 CM</t>
  </si>
  <si>
    <t>982</t>
  </si>
  <si>
    <t>PRATO SOBREMESA VIDRO</t>
  </si>
  <si>
    <t>983</t>
  </si>
  <si>
    <t>PRESUNTO PARMA KG - ESTOQUE</t>
  </si>
  <si>
    <t>874</t>
  </si>
  <si>
    <t>PROVOLETA</t>
  </si>
  <si>
    <t>15</t>
  </si>
  <si>
    <t>PROVOLETA - INSUMO</t>
  </si>
  <si>
    <t>308</t>
  </si>
  <si>
    <t>PUPUNHA KG - ESTOQUE</t>
  </si>
  <si>
    <t>875</t>
  </si>
  <si>
    <t>PURE DE ABACAXI (PRODUZIDO NO BAR) - INSUMO</t>
  </si>
  <si>
    <t>190</t>
  </si>
  <si>
    <t>PURE DE BATATAS 3 RAIZES</t>
  </si>
  <si>
    <t>326</t>
  </si>
  <si>
    <t>227</t>
  </si>
  <si>
    <t>PURE DE MACA COM ESPECIARIAS (PRODUZIDO NO BAR) - INSUMO</t>
  </si>
  <si>
    <t>1215</t>
  </si>
  <si>
    <t>498</t>
  </si>
  <si>
    <t>1204</t>
  </si>
  <si>
    <t>Presunto KG - ESTOQUE</t>
  </si>
  <si>
    <t>873</t>
  </si>
  <si>
    <t>QUEIJO BRIE Kg - ESTOQUE</t>
  </si>
  <si>
    <t>876</t>
  </si>
  <si>
    <t>QUEIJO CHEDDAR KG - ESTOQUE</t>
  </si>
  <si>
    <t>878</t>
  </si>
  <si>
    <t>QUEIJO COALHO - ESTOQUE</t>
  </si>
  <si>
    <t>879</t>
  </si>
  <si>
    <t>QUEIJO GORGONZOLA KG - ESTOQUE</t>
  </si>
  <si>
    <t>880</t>
  </si>
  <si>
    <t>QUEIJO MUSSARELA ESTOQUE</t>
  </si>
  <si>
    <t>1005</t>
  </si>
  <si>
    <t>QUEIJO PARMESAO - ESTOQUE</t>
  </si>
  <si>
    <t>325</t>
  </si>
  <si>
    <t>QUEIJO PROVOLONE KG - ESTOQUE</t>
  </si>
  <si>
    <t>881</t>
  </si>
  <si>
    <t>RABANETE - ESTOQUE</t>
  </si>
  <si>
    <t>882</t>
  </si>
  <si>
    <t>RADICCHIO ROXO - ESTOQUE</t>
  </si>
  <si>
    <t>243</t>
  </si>
  <si>
    <t>RALADOR INOX</t>
  </si>
  <si>
    <t>984</t>
  </si>
  <si>
    <t>RAMEQUIM 25 ML</t>
  </si>
  <si>
    <t>985</t>
  </si>
  <si>
    <t>RAMEQUIM 50 ML</t>
  </si>
  <si>
    <t>986</t>
  </si>
  <si>
    <t>RAMOS GIN FIZZ</t>
  </si>
  <si>
    <t>1265</t>
  </si>
  <si>
    <t>REDBULL</t>
  </si>
  <si>
    <t>175</t>
  </si>
  <si>
    <t>REDBULL TROPICAL</t>
  </si>
  <si>
    <t>176</t>
  </si>
  <si>
    <t>REFLETOR LED BIVOLT 20W - ESTOQUE</t>
  </si>
  <si>
    <t>1257</t>
  </si>
  <si>
    <t>REFRIGERANTE COCA-COLA PET 600ML - ESTOQUE</t>
  </si>
  <si>
    <t>BEBIDA - ESTOQUE - SOFT DRINK - ESTOQUE</t>
  </si>
  <si>
    <t>639</t>
  </si>
  <si>
    <t>REGUA 7TRAGOS</t>
  </si>
  <si>
    <t>394</t>
  </si>
  <si>
    <t>REGUA SHOT DA CASA</t>
  </si>
  <si>
    <t>1081</t>
  </si>
  <si>
    <t>REPOLHO ROXO - ESTOQUE</t>
  </si>
  <si>
    <t>240</t>
  </si>
  <si>
    <t>REPOLHO VERDE KG - ESTOQUE</t>
  </si>
  <si>
    <t>804</t>
  </si>
  <si>
    <t>REQUEIJAO CREMOSO KG - ESTOQUE</t>
  </si>
  <si>
    <t>883</t>
  </si>
  <si>
    <t>REQUEIJAO KG - ESTOQUE</t>
  </si>
  <si>
    <t>884</t>
  </si>
  <si>
    <t>RODO PLASTICO - ESTOQUE</t>
  </si>
  <si>
    <t>1091</t>
  </si>
  <si>
    <t>ROLO ESPUMA 406 15CM</t>
  </si>
  <si>
    <t>994</t>
  </si>
  <si>
    <t>RUBRA</t>
  </si>
  <si>
    <t>1230</t>
  </si>
  <si>
    <t>RUCULA - ESTOQUE</t>
  </si>
  <si>
    <t>885</t>
  </si>
  <si>
    <t>RUM 8 ANOS</t>
  </si>
  <si>
    <t>389</t>
  </si>
  <si>
    <t>RUM BACARDI 4 ANOS 750ML - ESTOQUE</t>
  </si>
  <si>
    <t>528</t>
  </si>
  <si>
    <t>RUM BACARDI ANEJO CUATRO 4 YEARS 750ML - ESTOQUE</t>
  </si>
  <si>
    <t>562</t>
  </si>
  <si>
    <t>RUM BACARDI CARTA BLANCA - ESTOQUE</t>
  </si>
  <si>
    <t>563</t>
  </si>
  <si>
    <t>RUM BACARDI CARTA ORO 980ML - ESTOQUE</t>
  </si>
  <si>
    <t>564</t>
  </si>
  <si>
    <t>RUM BACARDI GRAN RESERVA 8 ANOS 750ML - ESTOQUE</t>
  </si>
  <si>
    <t>565</t>
  </si>
  <si>
    <t>RUM MALIBU ESTOQUE</t>
  </si>
  <si>
    <t>1013</t>
  </si>
  <si>
    <t>RUSTY NAIL</t>
  </si>
  <si>
    <t>211</t>
  </si>
  <si>
    <t>SABONETE CREMOSO ERVA-DOCE 5L</t>
  </si>
  <si>
    <t>993</t>
  </si>
  <si>
    <t>SACHE ACUCAR UN - ESTOQUE</t>
  </si>
  <si>
    <t>886</t>
  </si>
  <si>
    <t>SACO DE LIXO 100 L PRETO 50 UNID - ESTOQUE</t>
  </si>
  <si>
    <t>1170</t>
  </si>
  <si>
    <t>SACO DE LIXO 150L - ESTOQUE</t>
  </si>
  <si>
    <t>1039</t>
  </si>
  <si>
    <t>SACO DE LIXO 40L - ESTOQUE</t>
  </si>
  <si>
    <t>1041</t>
  </si>
  <si>
    <t>SACO DE PAPEL PARA TALHER C/500</t>
  </si>
  <si>
    <t>1055</t>
  </si>
  <si>
    <t>SACO PLASTICO PE 40X60X0,15 C/100</t>
  </si>
  <si>
    <t>1131</t>
  </si>
  <si>
    <t>SAGATIBA CACHACA</t>
  </si>
  <si>
    <t>386</t>
  </si>
  <si>
    <t>SAGATIBA CACHACA - DOSE</t>
  </si>
  <si>
    <t>1193</t>
  </si>
  <si>
    <t>SAGATIBA CACHACA 700ML - ESTOQUE</t>
  </si>
  <si>
    <t>388</t>
  </si>
  <si>
    <t>SAL GROSSO 1KG - ESTOQUE</t>
  </si>
  <si>
    <t>887</t>
  </si>
  <si>
    <t>SAL REFINADO KG - ESTOQUE</t>
  </si>
  <si>
    <t>888</t>
  </si>
  <si>
    <t>SAL SACHE UN - ESTOQUE</t>
  </si>
  <si>
    <t>889</t>
  </si>
  <si>
    <t>SALADA COLESLAW -INSUMO</t>
  </si>
  <si>
    <t>1004</t>
  </si>
  <si>
    <t>281</t>
  </si>
  <si>
    <t>SALADA DE PERA E PRESUNTO PARMA - ESTOQUE</t>
  </si>
  <si>
    <t>245</t>
  </si>
  <si>
    <t>489</t>
  </si>
  <si>
    <t>SALMAO - ESTOQUE</t>
  </si>
  <si>
    <t>331</t>
  </si>
  <si>
    <t>453</t>
  </si>
  <si>
    <t>SALSICHA VIENA BOOK KG - ESTOQUE</t>
  </si>
  <si>
    <t>891</t>
  </si>
  <si>
    <t>454</t>
  </si>
  <si>
    <t>SANDUICHE DE FRANGO - ESTOQUE</t>
  </si>
  <si>
    <t>241</t>
  </si>
  <si>
    <t>SANDUICHE PASTRAMI - INSUMO</t>
  </si>
  <si>
    <t>1003</t>
  </si>
  <si>
    <t>SANYX MARINE 5L - ESTOQUE</t>
  </si>
  <si>
    <t>1119</t>
  </si>
  <si>
    <t>SAPATO SOFT WORKS N 37 PRETO</t>
  </si>
  <si>
    <t>995</t>
  </si>
  <si>
    <t>SAPATO SOFT WORKS N 41 PRETO</t>
  </si>
  <si>
    <t>996</t>
  </si>
  <si>
    <t>SAPATO SOFT WORKS N 44 PT</t>
  </si>
  <si>
    <t>997</t>
  </si>
  <si>
    <t>SAPOLIO CREMOSO 250ML - ESTOQUE</t>
  </si>
  <si>
    <t>1058</t>
  </si>
  <si>
    <t>SATURNO BORRACHO</t>
  </si>
  <si>
    <t>92</t>
  </si>
  <si>
    <t>SAZERAC</t>
  </si>
  <si>
    <t>1264</t>
  </si>
  <si>
    <t>SEMOLINA 1K - ESTOQUE</t>
  </si>
  <si>
    <t>1188</t>
  </si>
  <si>
    <t>SERVE GELA</t>
  </si>
  <si>
    <t>1103</t>
  </si>
  <si>
    <t>SGRUPPINO</t>
  </si>
  <si>
    <t>1206</t>
  </si>
  <si>
    <t>1173</t>
  </si>
  <si>
    <t>SIDECAR</t>
  </si>
  <si>
    <t>1217</t>
  </si>
  <si>
    <t>SIETE SABORES</t>
  </si>
  <si>
    <t>1137</t>
  </si>
  <si>
    <t>SODA</t>
  </si>
  <si>
    <t>173</t>
  </si>
  <si>
    <t>SODA ITALIANA</t>
  </si>
  <si>
    <t>229</t>
  </si>
  <si>
    <t>SODA LIMONADA ZERO 2L - ESTOQUE</t>
  </si>
  <si>
    <t>1171</t>
  </si>
  <si>
    <t>SODA ZERO</t>
  </si>
  <si>
    <t>174</t>
  </si>
  <si>
    <t>SORVETE DE CREME LITRO - ESTOQUE</t>
  </si>
  <si>
    <t>893</t>
  </si>
  <si>
    <t>SOUR CREAM - ESTOQUE</t>
  </si>
  <si>
    <t>239</t>
  </si>
  <si>
    <t>SPATEN LONG NECK</t>
  </si>
  <si>
    <t>183</t>
  </si>
  <si>
    <t>STEAX TARTARE</t>
  </si>
  <si>
    <t>1276</t>
  </si>
  <si>
    <t>1169</t>
  </si>
  <si>
    <t>SUCO DE FRUTAS VERMELHAS 1L ESTOQUE</t>
  </si>
  <si>
    <t>550</t>
  </si>
  <si>
    <t>188</t>
  </si>
  <si>
    <t>186</t>
  </si>
  <si>
    <t>187</t>
  </si>
  <si>
    <t>1071</t>
  </si>
  <si>
    <t>1085</t>
  </si>
  <si>
    <t>649</t>
  </si>
  <si>
    <t>SUCO UVA LATA</t>
  </si>
  <si>
    <t>133</t>
  </si>
  <si>
    <t>486</t>
  </si>
  <si>
    <t>476</t>
  </si>
  <si>
    <t>409</t>
  </si>
  <si>
    <t>SYMPATY FOR THE DEVIL SAUVIGNON BLANC - (ESPANHA) - ESTOQUE</t>
  </si>
  <si>
    <t>433</t>
  </si>
  <si>
    <t>TABASCO HOT 60ML - ESTOQUE</t>
  </si>
  <si>
    <t>652</t>
  </si>
  <si>
    <t>TABLA DE LINGUICA DE PERNIL COM BACON E REQUEIJAO - INSUMO</t>
  </si>
  <si>
    <t>470</t>
  </si>
  <si>
    <t>TABUA PLASTICA G 5424 LIN RAN</t>
  </si>
  <si>
    <t>998</t>
  </si>
  <si>
    <t>TACA 600ML ESTOQUE</t>
  </si>
  <si>
    <t>1020</t>
  </si>
  <si>
    <t>124</t>
  </si>
  <si>
    <t>TEQUILA JOSE CUERVO ESPECIAL PRATA 750ML - ESTOQUE</t>
  </si>
  <si>
    <t>567</t>
  </si>
  <si>
    <t>TEQUILA JOSE CUERVO GOLD 750ML  ESTOQUE</t>
  </si>
  <si>
    <t>571</t>
  </si>
  <si>
    <t>TEQUILA JOSE CUERVO TRADICIONAL 750ML - ESTOQUE</t>
  </si>
  <si>
    <t>1010</t>
  </si>
  <si>
    <t>TEQUILA TRADICIONAL</t>
  </si>
  <si>
    <t>387</t>
  </si>
  <si>
    <t>THE FINAL COUNTDOWN MONASTREL (ESPANHA)</t>
  </si>
  <si>
    <t>402</t>
  </si>
  <si>
    <t>THE FINAL COUNTDOWN MONASTREL (ESPANHA) - ESTOQUE</t>
  </si>
  <si>
    <t>425</t>
  </si>
  <si>
    <t>TILAPIA BRASEADA COM LEGUMES</t>
  </si>
  <si>
    <t>1247</t>
  </si>
  <si>
    <t>TOMATE CEREJA KG - ESTOQUE</t>
  </si>
  <si>
    <t>894</t>
  </si>
  <si>
    <t>TOMATE ITALIANO KG - ESTOQUE</t>
  </si>
  <si>
    <t>896</t>
  </si>
  <si>
    <t>TOMATE KG - ESTOQUE</t>
  </si>
  <si>
    <t>895</t>
  </si>
  <si>
    <t>TOMILHO KG - ESTOQUE</t>
  </si>
  <si>
    <t>898</t>
  </si>
  <si>
    <t>318</t>
  </si>
  <si>
    <t>TONICA ANTARCTICA ZERO LATA</t>
  </si>
  <si>
    <t>319</t>
  </si>
  <si>
    <t>TORRADA - ESTOQUE</t>
  </si>
  <si>
    <t>271</t>
  </si>
  <si>
    <t>TOUCA DESCARTAVEL</t>
  </si>
  <si>
    <t>1002</t>
  </si>
  <si>
    <t>1254</t>
  </si>
  <si>
    <t>UVA PASSAS PRETAS KG - ESTOQUE</t>
  </si>
  <si>
    <t>901</t>
  </si>
  <si>
    <t>VAGEM UN - ESTOQUE</t>
  </si>
  <si>
    <t>902</t>
  </si>
  <si>
    <t>VASSOURA - ESTOQUE</t>
  </si>
  <si>
    <t>159</t>
  </si>
  <si>
    <t>VELAS PCT COM 6</t>
  </si>
  <si>
    <t>1110</t>
  </si>
  <si>
    <t>1194</t>
  </si>
  <si>
    <t>VERANO DEL SUR</t>
  </si>
  <si>
    <t>67</t>
  </si>
  <si>
    <t>VERMOUTH CARPANO ROSSO 950ML -ESTOQUE</t>
  </si>
  <si>
    <t>1014</t>
  </si>
  <si>
    <t>VERMOUTH MARTINI BIANCO 750ML - BEBIDA QUENTE</t>
  </si>
  <si>
    <t>1181</t>
  </si>
  <si>
    <t>VERMOUTH MARTINI DRY 750ML - ESTOQUE</t>
  </si>
  <si>
    <t>478</t>
  </si>
  <si>
    <t>VERMOUTH MARTINI ROSSO 750ML - ESTOQUE</t>
  </si>
  <si>
    <t>572</t>
  </si>
  <si>
    <t>VESPER</t>
  </si>
  <si>
    <t>1262</t>
  </si>
  <si>
    <t>VIDRO CONSERVA 600ML</t>
  </si>
  <si>
    <t>1176</t>
  </si>
  <si>
    <t>VINA KG - ESTOQUE</t>
  </si>
  <si>
    <t>903</t>
  </si>
  <si>
    <t>VINAGRE DE ALCOOL LITRO - ESTOQUE</t>
  </si>
  <si>
    <t>904</t>
  </si>
  <si>
    <t>VINHO BRANCO PARA INSUMO - ESTOQUE</t>
  </si>
  <si>
    <t>660</t>
  </si>
  <si>
    <t>1238</t>
  </si>
  <si>
    <t>1195</t>
  </si>
  <si>
    <t>VODKA HAMBRE LIBRE BAG 5L - ESTOQUE</t>
  </si>
  <si>
    <t>573</t>
  </si>
  <si>
    <t>VODKA KETEL ONE 1LT - ESTOQUE</t>
  </si>
  <si>
    <t>574</t>
  </si>
  <si>
    <t>VODKA KETEL ONE CUCUMBER MINT 750ML - ESTOQUE</t>
  </si>
  <si>
    <t>576</t>
  </si>
  <si>
    <t>VODKA KETEL ONE PEACH ORANGE 750ML - ESTOQUE</t>
  </si>
  <si>
    <t>577</t>
  </si>
  <si>
    <t>VODKA SKYY 980ML - ESTOQUE</t>
  </si>
  <si>
    <t>446</t>
  </si>
  <si>
    <t>WHISKEY SOUR</t>
  </si>
  <si>
    <t>1272</t>
  </si>
  <si>
    <t>WHISKY BULLEIT BOURBON 750ML - ESTOQUE</t>
  </si>
  <si>
    <t>579</t>
  </si>
  <si>
    <t>WHISKY FIREBALL CINNAMON 750ML - ESTOQUE</t>
  </si>
  <si>
    <t>581</t>
  </si>
  <si>
    <t>1074</t>
  </si>
  <si>
    <t>WHISKY JACK DANIELS 1L - ESTOQUE</t>
  </si>
  <si>
    <t>582</t>
  </si>
  <si>
    <t>448</t>
  </si>
  <si>
    <t>444</t>
  </si>
  <si>
    <t>1187</t>
  </si>
  <si>
    <t>WHISKY JOHNNIE BLONDE 700ML - ESTOQUE</t>
  </si>
  <si>
    <t>583</t>
  </si>
  <si>
    <t>WHISKY JW BLACK LABEL 1L - ESTOQUE</t>
  </si>
  <si>
    <t>584</t>
  </si>
  <si>
    <t>WHISKY JW RED LABEL 1L - ESTOQUE</t>
  </si>
  <si>
    <t>585</t>
  </si>
  <si>
    <t>447</t>
  </si>
  <si>
    <t>WHITE LADY</t>
  </si>
  <si>
    <t>1218</t>
  </si>
  <si>
    <t>XAROPE 1883 CARAMELO SALGADO 1L - ESTOQUE</t>
  </si>
  <si>
    <t>810</t>
  </si>
  <si>
    <t>XAROPE 1883 DE AMORA PET 1L</t>
  </si>
  <si>
    <t>1109</t>
  </si>
  <si>
    <t>XAROPE 1883 DE MORANGO PET 1L</t>
  </si>
  <si>
    <t>1108</t>
  </si>
  <si>
    <t>1213</t>
  </si>
  <si>
    <t>226</t>
  </si>
  <si>
    <t>XAROPE DE BAUNILHA (PRODUZIDO NO BAR) - ESTOQUE</t>
  </si>
  <si>
    <t>195</t>
  </si>
  <si>
    <t>XAROPE DE CAPIM LIMAO (PRODUZIDO NO BAR ) - INSUMO</t>
  </si>
  <si>
    <t>189</t>
  </si>
  <si>
    <t>300</t>
  </si>
  <si>
    <t>XAROPE DE GENGIBRE (PRODUZIDO NO BAR) - ESTOQUE</t>
  </si>
  <si>
    <t>807</t>
  </si>
  <si>
    <t>XAROPE DE HIBISCO (PRODUZIDO NO BAR) - ESTOQUE</t>
  </si>
  <si>
    <t>301</t>
  </si>
  <si>
    <t>307</t>
  </si>
  <si>
    <t>196</t>
  </si>
  <si>
    <t>XAROPE MONIN AMENDOA ESTOQUE 700ML LITRO - ESTOQUE</t>
  </si>
  <si>
    <t>651</t>
  </si>
  <si>
    <t>XAROPE MONIN BITTER 700ML - ESTOQUE</t>
  </si>
  <si>
    <t>809</t>
  </si>
  <si>
    <t>XAROPE MONIN CURACAU BLUE 700ML ESTOQUE</t>
  </si>
  <si>
    <t>811</t>
  </si>
  <si>
    <t>XAROPE MONIN FLOR DE SABUGUEIRO 700ML - ESTOQUE</t>
  </si>
  <si>
    <t>813</t>
  </si>
  <si>
    <t>XAROPE MONIN FRAMBOESA 700ML - ESTOQUE</t>
  </si>
  <si>
    <t>814</t>
  </si>
  <si>
    <t>XAROPE MONIN HIBISCO 700ML - ESTOQUE</t>
  </si>
  <si>
    <t>815</t>
  </si>
  <si>
    <t>XAROPE MONIN KIWI ESTOQUE</t>
  </si>
  <si>
    <t>823</t>
  </si>
  <si>
    <t>XAROPE MONIN LARANJA SANGUINEA 700ML - ESTOQUE</t>
  </si>
  <si>
    <t>835</t>
  </si>
  <si>
    <t>XAROPE MONIN LIMAO SICILIANO 700ML - ESTOQUE</t>
  </si>
  <si>
    <t>836</t>
  </si>
  <si>
    <t>XAROPE MONIN MACA VERDE ESTOQUE</t>
  </si>
  <si>
    <t>841</t>
  </si>
  <si>
    <t>XAROPE MONIN MENTA VERDE ESTOQUE</t>
  </si>
  <si>
    <t>843</t>
  </si>
  <si>
    <t>XAROPE MONIN TORANJA ESTOQUE</t>
  </si>
  <si>
    <t>846</t>
  </si>
  <si>
    <t>XAROPE RICO DE ACUCAR</t>
  </si>
  <si>
    <t>1275</t>
  </si>
  <si>
    <t>XAROPE SIMPLES (PRODUZIDO NO BAR) - ESTOQUE</t>
  </si>
  <si>
    <t>847</t>
  </si>
  <si>
    <t>YUZU TINI</t>
  </si>
  <si>
    <t>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</si>
</sst>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sz val="13"/>
      <color rgb="FFFFFFFF"/>
      <name val="Calibri"/>
      <family val="1"/>
    </font>
    <font>
      <sz val="11"/>
      <color rgb="FF181A19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2" fontId="1" fillId="2" borderId="0" xfId="0" applyNumberFormat="1" applyFont="1" applyFill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0"/>
  <sheetViews>
    <sheetView tabSelected="1" topLeftCell="B1" zoomScaleNormal="100" workbookViewId="0">
      <selection activeCell="C1" sqref="C1:E1048576"/>
    </sheetView>
  </sheetViews>
  <sheetFormatPr defaultColWidth="11" defaultRowHeight="15.75" x14ac:dyDescent="0.25"/>
  <cols>
    <col min="1" max="1" width="78" style="7" customWidth="1"/>
    <col min="2" max="2" width="57" style="7" customWidth="1"/>
    <col min="3" max="3" width="12" style="10" customWidth="1"/>
    <col min="4" max="4" width="14" style="10" customWidth="1"/>
    <col min="5" max="5" width="16" style="10" customWidth="1"/>
    <col min="6" max="6" width="9" customWidth="1"/>
    <col min="7" max="7" width="11" customWidth="1"/>
    <col min="8" max="8" width="10" customWidth="1"/>
  </cols>
  <sheetData>
    <row r="1" spans="1:8" ht="17.25" x14ac:dyDescent="0.3">
      <c r="A1" s="5" t="s">
        <v>0</v>
      </c>
      <c r="B1" s="5" t="s">
        <v>1</v>
      </c>
      <c r="C1" s="8" t="s">
        <v>2</v>
      </c>
      <c r="D1" s="8" t="s">
        <v>3</v>
      </c>
      <c r="E1" s="8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6" t="str">
        <f>" NEGRONI L7T"</f>
        <v xml:space="preserve"> NEGRONI L7T</v>
      </c>
      <c r="B2" s="6" t="s">
        <v>8</v>
      </c>
      <c r="C2" s="9">
        <v>35</v>
      </c>
      <c r="D2" s="9">
        <v>8.4600000000000009</v>
      </c>
      <c r="F2" s="3" t="s">
        <v>9</v>
      </c>
      <c r="G2" s="3" t="s">
        <v>10</v>
      </c>
      <c r="H2" s="4" t="s">
        <v>11</v>
      </c>
    </row>
    <row r="3" spans="1:8" x14ac:dyDescent="0.25">
      <c r="A3" s="6" t="s">
        <v>12</v>
      </c>
      <c r="B3" s="6" t="s">
        <v>13</v>
      </c>
      <c r="C3" s="9">
        <v>170</v>
      </c>
      <c r="D3" s="9">
        <v>82.9</v>
      </c>
      <c r="E3" s="9">
        <v>-1</v>
      </c>
      <c r="F3" s="3" t="s">
        <v>9</v>
      </c>
      <c r="G3" s="3" t="s">
        <v>14</v>
      </c>
      <c r="H3" s="4" t="s">
        <v>11</v>
      </c>
    </row>
    <row r="4" spans="1:8" x14ac:dyDescent="0.25">
      <c r="A4" s="6" t="s">
        <v>15</v>
      </c>
      <c r="B4" s="6" t="s">
        <v>16</v>
      </c>
      <c r="D4" s="9">
        <v>82.9</v>
      </c>
      <c r="E4" s="9">
        <v>10</v>
      </c>
      <c r="F4" s="3" t="s">
        <v>9</v>
      </c>
      <c r="G4" s="3" t="s">
        <v>17</v>
      </c>
      <c r="H4" s="4" t="s">
        <v>11</v>
      </c>
    </row>
    <row r="5" spans="1:8" x14ac:dyDescent="0.25">
      <c r="A5" s="6" t="str">
        <f>"6TH BATCH BOURBON BAG 5L - ESTOQUE "</f>
        <v xml:space="preserve">6TH BATCH BOURBON BAG 5L - ESTOQUE </v>
      </c>
      <c r="B5" s="6" t="s">
        <v>18</v>
      </c>
      <c r="D5" s="9">
        <v>43</v>
      </c>
      <c r="E5" s="9">
        <v>5</v>
      </c>
      <c r="F5" s="3" t="s">
        <v>19</v>
      </c>
      <c r="G5" s="3" t="s">
        <v>20</v>
      </c>
      <c r="H5" s="4" t="s">
        <v>11</v>
      </c>
    </row>
    <row r="6" spans="1:8" x14ac:dyDescent="0.25">
      <c r="A6" s="6" t="s">
        <v>21</v>
      </c>
      <c r="B6" s="6" t="s">
        <v>22</v>
      </c>
      <c r="D6" s="9">
        <v>12.48</v>
      </c>
      <c r="F6" s="3" t="s">
        <v>9</v>
      </c>
      <c r="G6" s="3" t="s">
        <v>23</v>
      </c>
      <c r="H6" s="4" t="s">
        <v>11</v>
      </c>
    </row>
    <row r="7" spans="1:8" x14ac:dyDescent="0.25">
      <c r="A7" s="6" t="s">
        <v>24</v>
      </c>
      <c r="B7" s="6" t="s">
        <v>25</v>
      </c>
      <c r="D7" s="9">
        <v>5.56</v>
      </c>
      <c r="F7" s="3" t="s">
        <v>9</v>
      </c>
      <c r="G7" s="3" t="s">
        <v>26</v>
      </c>
      <c r="H7" s="4" t="s">
        <v>11</v>
      </c>
    </row>
    <row r="8" spans="1:8" x14ac:dyDescent="0.25">
      <c r="A8" s="6" t="str">
        <f>"7 SABORES CAIPIRINHA MARACUJA E PIMENTA "</f>
        <v xml:space="preserve">7 SABORES CAIPIRINHA MARACUJA E PIMENTA </v>
      </c>
      <c r="B8" s="6" t="s">
        <v>8</v>
      </c>
      <c r="D8" s="9">
        <v>0.76</v>
      </c>
      <c r="F8" s="3" t="s">
        <v>9</v>
      </c>
      <c r="G8" s="3" t="s">
        <v>27</v>
      </c>
      <c r="H8" s="4" t="s">
        <v>11</v>
      </c>
    </row>
    <row r="9" spans="1:8" x14ac:dyDescent="0.25">
      <c r="A9" s="6" t="str">
        <f>"7 SABORES CHOPP AMBER 473 ML "</f>
        <v xml:space="preserve">7 SABORES CHOPP AMBER 473 ML </v>
      </c>
      <c r="B9" s="6" t="s">
        <v>28</v>
      </c>
      <c r="D9" s="9">
        <v>7.56</v>
      </c>
      <c r="F9" s="3" t="s">
        <v>9</v>
      </c>
      <c r="G9" s="3" t="s">
        <v>29</v>
      </c>
      <c r="H9" s="4" t="s">
        <v>11</v>
      </c>
    </row>
    <row r="10" spans="1:8" x14ac:dyDescent="0.25">
      <c r="A10" s="6" t="str">
        <f>"7 SABORES CHOPP PILSEN 7TRAGOS 473ML "</f>
        <v xml:space="preserve">7 SABORES CHOPP PILSEN 7TRAGOS 473ML </v>
      </c>
      <c r="B10" s="6" t="s">
        <v>28</v>
      </c>
      <c r="D10" s="9">
        <v>4.6100000000000003</v>
      </c>
      <c r="E10" s="9">
        <v>-18</v>
      </c>
      <c r="F10" s="3" t="s">
        <v>9</v>
      </c>
      <c r="G10" s="3" t="s">
        <v>30</v>
      </c>
      <c r="H10" s="4" t="s">
        <v>11</v>
      </c>
    </row>
    <row r="11" spans="1:8" x14ac:dyDescent="0.25">
      <c r="A11" s="6" t="s">
        <v>31</v>
      </c>
      <c r="B11" s="6" t="s">
        <v>25</v>
      </c>
      <c r="D11" s="9">
        <v>7.47</v>
      </c>
      <c r="F11" s="3" t="s">
        <v>9</v>
      </c>
      <c r="G11" s="3" t="s">
        <v>32</v>
      </c>
      <c r="H11" s="4" t="s">
        <v>11</v>
      </c>
    </row>
    <row r="12" spans="1:8" x14ac:dyDescent="0.25">
      <c r="A12" s="6" t="str">
        <f>"7 SABORES CRUMBLE DE BANANA COM SORVETE "</f>
        <v xml:space="preserve">7 SABORES CRUMBLE DE BANANA COM SORVETE </v>
      </c>
      <c r="B12" s="6" t="s">
        <v>25</v>
      </c>
      <c r="D12" s="9">
        <v>7.19</v>
      </c>
      <c r="F12" s="3" t="s">
        <v>9</v>
      </c>
      <c r="G12" s="3" t="s">
        <v>33</v>
      </c>
      <c r="H12" s="4" t="s">
        <v>11</v>
      </c>
    </row>
    <row r="13" spans="1:8" x14ac:dyDescent="0.25">
      <c r="A13" s="6" t="str">
        <f>"7 SABORES HELADO DE DULCE DE LECHE "</f>
        <v xml:space="preserve">7 SABORES HELADO DE DULCE DE LECHE </v>
      </c>
      <c r="B13" s="6" t="s">
        <v>25</v>
      </c>
      <c r="D13" s="9">
        <v>4.8</v>
      </c>
      <c r="F13" s="3" t="s">
        <v>9</v>
      </c>
      <c r="G13" s="3" t="s">
        <v>34</v>
      </c>
      <c r="H13" s="4" t="s">
        <v>11</v>
      </c>
    </row>
    <row r="14" spans="1:8" x14ac:dyDescent="0.25">
      <c r="A14" s="6" t="str">
        <f>"7 SABORES MARACUJA E GENGIBRE "</f>
        <v xml:space="preserve">7 SABORES MARACUJA E GENGIBRE </v>
      </c>
      <c r="B14" s="6" t="s">
        <v>8</v>
      </c>
      <c r="D14" s="9">
        <v>7.61</v>
      </c>
      <c r="F14" s="3" t="s">
        <v>9</v>
      </c>
      <c r="G14" s="3" t="s">
        <v>35</v>
      </c>
      <c r="H14" s="4" t="s">
        <v>11</v>
      </c>
    </row>
    <row r="15" spans="1:8" x14ac:dyDescent="0.25">
      <c r="A15" s="6" t="str">
        <f>"7 SABORES MIGNON NO RISOTO CACCIO PEPPE "</f>
        <v xml:space="preserve">7 SABORES MIGNON NO RISOTO CACCIO PEPPE </v>
      </c>
      <c r="B15" s="6" t="s">
        <v>22</v>
      </c>
      <c r="D15" s="9">
        <v>18.27</v>
      </c>
      <c r="F15" s="3" t="s">
        <v>9</v>
      </c>
      <c r="G15" s="3" t="s">
        <v>36</v>
      </c>
      <c r="H15" s="4" t="s">
        <v>11</v>
      </c>
    </row>
    <row r="16" spans="1:8" x14ac:dyDescent="0.25">
      <c r="A16" s="6" t="str">
        <f>"7 SABORES MOJITO "</f>
        <v xml:space="preserve">7 SABORES MOJITO </v>
      </c>
      <c r="B16" s="6" t="s">
        <v>8</v>
      </c>
      <c r="D16" s="9">
        <v>3.94</v>
      </c>
      <c r="F16" s="3" t="s">
        <v>9</v>
      </c>
      <c r="G16" s="3" t="s">
        <v>37</v>
      </c>
      <c r="H16" s="4" t="s">
        <v>11</v>
      </c>
    </row>
    <row r="17" spans="1:8" x14ac:dyDescent="0.25">
      <c r="A17" s="6" t="str">
        <f>"7 SABORES NEGRONI L7T "</f>
        <v xml:space="preserve">7 SABORES NEGRONI L7T </v>
      </c>
      <c r="B17" s="6" t="s">
        <v>8</v>
      </c>
      <c r="D17" s="9">
        <v>8.4600000000000009</v>
      </c>
      <c r="F17" s="3" t="s">
        <v>9</v>
      </c>
      <c r="G17" s="3" t="s">
        <v>38</v>
      </c>
      <c r="H17" s="4" t="s">
        <v>11</v>
      </c>
    </row>
    <row r="18" spans="1:8" x14ac:dyDescent="0.25">
      <c r="A18" s="6" t="s">
        <v>39</v>
      </c>
      <c r="B18" s="6" t="s">
        <v>22</v>
      </c>
      <c r="D18" s="9">
        <v>26.38</v>
      </c>
      <c r="F18" s="3" t="s">
        <v>9</v>
      </c>
      <c r="G18" s="3" t="s">
        <v>40</v>
      </c>
      <c r="H18" s="4" t="s">
        <v>11</v>
      </c>
    </row>
    <row r="19" spans="1:8" x14ac:dyDescent="0.25">
      <c r="A19" s="6" t="str">
        <f>"7 SABORES OJO DE PIZZA "</f>
        <v xml:space="preserve">7 SABORES OJO DE PIZZA </v>
      </c>
      <c r="B19" s="6" t="s">
        <v>41</v>
      </c>
      <c r="D19" s="9">
        <v>6.61</v>
      </c>
      <c r="F19" s="3" t="s">
        <v>9</v>
      </c>
      <c r="G19" s="3" t="s">
        <v>42</v>
      </c>
      <c r="H19" s="4" t="s">
        <v>11</v>
      </c>
    </row>
    <row r="20" spans="1:8" x14ac:dyDescent="0.25">
      <c r="A20" s="6" t="str">
        <f>"7 SABORES PANQUECA DOCE "</f>
        <v xml:space="preserve">7 SABORES PANQUECA DOCE </v>
      </c>
      <c r="B20" s="6" t="s">
        <v>25</v>
      </c>
      <c r="D20" s="9">
        <v>10.99</v>
      </c>
      <c r="F20" s="3" t="s">
        <v>9</v>
      </c>
      <c r="G20" s="3" t="s">
        <v>43</v>
      </c>
      <c r="H20" s="4" t="s">
        <v>11</v>
      </c>
    </row>
    <row r="21" spans="1:8" x14ac:dyDescent="0.25">
      <c r="A21" s="6" t="str">
        <f>"7 SABORES SALADA DE PERA E PRESUNTO PARMA "</f>
        <v xml:space="preserve">7 SABORES SALADA DE PERA E PRESUNTO PARMA </v>
      </c>
      <c r="B21" s="6" t="s">
        <v>22</v>
      </c>
      <c r="D21" s="9">
        <v>32.450000000000003</v>
      </c>
      <c r="F21" s="3" t="s">
        <v>9</v>
      </c>
      <c r="G21" s="3" t="s">
        <v>44</v>
      </c>
      <c r="H21" s="4" t="s">
        <v>11</v>
      </c>
    </row>
    <row r="22" spans="1:8" x14ac:dyDescent="0.25">
      <c r="A22" s="6" t="str">
        <f>"7 SABORES VERANO DEL SUR "</f>
        <v xml:space="preserve">7 SABORES VERANO DEL SUR </v>
      </c>
      <c r="B22" s="6" t="s">
        <v>45</v>
      </c>
      <c r="D22" s="9">
        <v>16.440000000000001</v>
      </c>
      <c r="F22" s="3" t="s">
        <v>9</v>
      </c>
      <c r="G22" s="3" t="s">
        <v>46</v>
      </c>
      <c r="H22" s="4" t="s">
        <v>11</v>
      </c>
    </row>
    <row r="23" spans="1:8" x14ac:dyDescent="0.25">
      <c r="A23" s="6" t="s">
        <v>47</v>
      </c>
      <c r="B23" s="6" t="s">
        <v>18</v>
      </c>
      <c r="C23" s="9">
        <v>399.94</v>
      </c>
      <c r="D23" s="9">
        <v>199.97</v>
      </c>
      <c r="E23" s="9">
        <v>0.51</v>
      </c>
      <c r="F23" s="3" t="s">
        <v>19</v>
      </c>
      <c r="G23" s="3" t="s">
        <v>48</v>
      </c>
      <c r="H23" s="4" t="s">
        <v>11</v>
      </c>
    </row>
    <row r="24" spans="1:8" x14ac:dyDescent="0.25">
      <c r="A24" s="6" t="s">
        <v>49</v>
      </c>
      <c r="B24" s="6" t="s">
        <v>50</v>
      </c>
      <c r="D24" s="9">
        <v>5.09</v>
      </c>
      <c r="E24" s="9">
        <v>-8.59</v>
      </c>
      <c r="F24" s="3" t="s">
        <v>51</v>
      </c>
      <c r="G24" s="3" t="s">
        <v>52</v>
      </c>
      <c r="H24" s="4" t="s">
        <v>11</v>
      </c>
    </row>
    <row r="25" spans="1:8" x14ac:dyDescent="0.25">
      <c r="A25" s="6" t="s">
        <v>53</v>
      </c>
      <c r="B25" s="6" t="s">
        <v>54</v>
      </c>
      <c r="C25" s="9">
        <v>30</v>
      </c>
      <c r="E25" s="9">
        <v>-2</v>
      </c>
      <c r="F25" s="3" t="s">
        <v>55</v>
      </c>
      <c r="G25" s="3" t="s">
        <v>56</v>
      </c>
      <c r="H25" s="4" t="s">
        <v>11</v>
      </c>
    </row>
    <row r="26" spans="1:8" x14ac:dyDescent="0.25">
      <c r="A26" s="6" t="s">
        <v>57</v>
      </c>
      <c r="B26" s="6" t="s">
        <v>50</v>
      </c>
      <c r="D26" s="9">
        <v>111.06</v>
      </c>
      <c r="E26" s="9">
        <v>0.7</v>
      </c>
      <c r="F26" s="3" t="s">
        <v>19</v>
      </c>
      <c r="G26" s="3" t="s">
        <v>58</v>
      </c>
      <c r="H26" s="4" t="s">
        <v>11</v>
      </c>
    </row>
    <row r="27" spans="1:8" x14ac:dyDescent="0.25">
      <c r="A27" s="6" t="s">
        <v>59</v>
      </c>
      <c r="B27" s="6" t="s">
        <v>50</v>
      </c>
      <c r="D27" s="9">
        <v>21.74</v>
      </c>
      <c r="E27" s="9">
        <v>2</v>
      </c>
      <c r="F27" s="3" t="s">
        <v>9</v>
      </c>
      <c r="G27" s="3" t="s">
        <v>60</v>
      </c>
      <c r="H27" s="4" t="s">
        <v>11</v>
      </c>
    </row>
    <row r="28" spans="1:8" x14ac:dyDescent="0.25">
      <c r="A28" s="6" t="str">
        <f>"ACUCAR CRISTAL KG - ESTOQUE "</f>
        <v xml:space="preserve">ACUCAR CRISTAL KG - ESTOQUE </v>
      </c>
      <c r="B28" s="6" t="s">
        <v>50</v>
      </c>
      <c r="D28" s="9">
        <v>3.61</v>
      </c>
      <c r="E28" s="9">
        <v>0.25</v>
      </c>
      <c r="F28" s="3" t="s">
        <v>51</v>
      </c>
      <c r="G28" s="3" t="s">
        <v>61</v>
      </c>
      <c r="H28" s="4" t="s">
        <v>11</v>
      </c>
    </row>
    <row r="29" spans="1:8" x14ac:dyDescent="0.25">
      <c r="A29" s="6" t="s">
        <v>62</v>
      </c>
      <c r="B29" s="6" t="s">
        <v>50</v>
      </c>
      <c r="D29" s="9">
        <v>4.16</v>
      </c>
      <c r="E29" s="9">
        <v>15.5656</v>
      </c>
      <c r="F29" s="3" t="s">
        <v>51</v>
      </c>
      <c r="G29" s="3" t="s">
        <v>63</v>
      </c>
      <c r="H29" s="4" t="s">
        <v>11</v>
      </c>
    </row>
    <row r="30" spans="1:8" x14ac:dyDescent="0.25">
      <c r="A30" s="6" t="s">
        <v>64</v>
      </c>
      <c r="B30" s="6" t="s">
        <v>50</v>
      </c>
      <c r="D30" s="9">
        <v>8.92</v>
      </c>
      <c r="E30" s="9">
        <v>1.54</v>
      </c>
      <c r="F30" s="3" t="s">
        <v>51</v>
      </c>
      <c r="G30" s="3" t="s">
        <v>65</v>
      </c>
      <c r="H30" s="4" t="s">
        <v>11</v>
      </c>
    </row>
    <row r="31" spans="1:8" x14ac:dyDescent="0.25">
      <c r="A31" s="6" t="s">
        <v>66</v>
      </c>
      <c r="B31" s="6" t="s">
        <v>50</v>
      </c>
      <c r="D31" s="9">
        <v>6.49</v>
      </c>
      <c r="E31" s="9">
        <v>4</v>
      </c>
      <c r="F31" s="3" t="s">
        <v>9</v>
      </c>
      <c r="G31" s="3" t="s">
        <v>67</v>
      </c>
      <c r="H31" s="4" t="s">
        <v>11</v>
      </c>
    </row>
    <row r="32" spans="1:8" x14ac:dyDescent="0.25">
      <c r="A32" s="6" t="s">
        <v>68</v>
      </c>
      <c r="B32" s="6" t="s">
        <v>69</v>
      </c>
      <c r="C32" s="9">
        <v>6</v>
      </c>
      <c r="D32" s="9">
        <v>1.23</v>
      </c>
      <c r="E32" s="9">
        <v>109</v>
      </c>
      <c r="F32" s="3" t="s">
        <v>9</v>
      </c>
      <c r="G32" s="3" t="s">
        <v>70</v>
      </c>
      <c r="H32" s="4" t="s">
        <v>11</v>
      </c>
    </row>
    <row r="33" spans="1:8" x14ac:dyDescent="0.25">
      <c r="A33" s="6" t="s">
        <v>71</v>
      </c>
      <c r="B33" s="6" t="s">
        <v>69</v>
      </c>
      <c r="C33" s="9">
        <v>8</v>
      </c>
      <c r="D33" s="9">
        <v>5.7</v>
      </c>
      <c r="E33" s="9">
        <v>18</v>
      </c>
      <c r="F33" s="3" t="s">
        <v>9</v>
      </c>
      <c r="G33" s="3" t="s">
        <v>72</v>
      </c>
      <c r="H33" s="4" t="s">
        <v>11</v>
      </c>
    </row>
    <row r="34" spans="1:8" x14ac:dyDescent="0.25">
      <c r="A34" s="6" t="s">
        <v>73</v>
      </c>
      <c r="B34" s="6" t="s">
        <v>74</v>
      </c>
      <c r="E34" s="9">
        <v>-3.5068000000000001</v>
      </c>
      <c r="F34" s="3" t="s">
        <v>19</v>
      </c>
      <c r="G34" s="3" t="s">
        <v>75</v>
      </c>
      <c r="H34" s="4" t="s">
        <v>11</v>
      </c>
    </row>
    <row r="35" spans="1:8" x14ac:dyDescent="0.25">
      <c r="A35" s="6" t="s">
        <v>76</v>
      </c>
      <c r="B35" s="6" t="s">
        <v>69</v>
      </c>
      <c r="C35" s="9">
        <v>6</v>
      </c>
      <c r="D35" s="9">
        <v>1.1100000000000001</v>
      </c>
      <c r="E35" s="9">
        <v>178</v>
      </c>
      <c r="F35" s="3" t="s">
        <v>9</v>
      </c>
      <c r="G35" s="3" t="s">
        <v>77</v>
      </c>
      <c r="H35" s="4" t="s">
        <v>11</v>
      </c>
    </row>
    <row r="36" spans="1:8" x14ac:dyDescent="0.25">
      <c r="A36" s="6" t="s">
        <v>78</v>
      </c>
      <c r="B36" s="6" t="s">
        <v>74</v>
      </c>
      <c r="D36" s="9">
        <v>5.88</v>
      </c>
      <c r="E36" s="9">
        <v>-1.0349999999999999</v>
      </c>
      <c r="F36" s="3" t="s">
        <v>19</v>
      </c>
      <c r="G36" s="3" t="s">
        <v>79</v>
      </c>
      <c r="H36" s="4" t="s">
        <v>11</v>
      </c>
    </row>
    <row r="37" spans="1:8" x14ac:dyDescent="0.25">
      <c r="A37" s="6" t="s">
        <v>80</v>
      </c>
      <c r="B37" s="6" t="s">
        <v>74</v>
      </c>
      <c r="D37" s="9">
        <v>136.26</v>
      </c>
      <c r="E37" s="9">
        <v>-0.69799999999999995</v>
      </c>
      <c r="F37" s="3" t="s">
        <v>51</v>
      </c>
      <c r="G37" s="3" t="s">
        <v>81</v>
      </c>
      <c r="H37" s="4" t="s">
        <v>11</v>
      </c>
    </row>
    <row r="38" spans="1:8" x14ac:dyDescent="0.25">
      <c r="A38" s="6" t="s">
        <v>82</v>
      </c>
      <c r="B38" s="6" t="s">
        <v>50</v>
      </c>
      <c r="D38" s="9">
        <v>15</v>
      </c>
      <c r="F38" s="3" t="s">
        <v>51</v>
      </c>
      <c r="G38" s="3" t="s">
        <v>83</v>
      </c>
      <c r="H38" s="4" t="s">
        <v>11</v>
      </c>
    </row>
    <row r="39" spans="1:8" x14ac:dyDescent="0.25">
      <c r="A39" s="6" t="s">
        <v>84</v>
      </c>
      <c r="B39" s="6" t="s">
        <v>45</v>
      </c>
      <c r="C39" s="9">
        <v>24</v>
      </c>
      <c r="D39" s="9">
        <v>2.2400000000000002</v>
      </c>
      <c r="F39" s="3" t="s">
        <v>9</v>
      </c>
      <c r="G39" s="3" t="s">
        <v>85</v>
      </c>
      <c r="H39" s="4" t="s">
        <v>11</v>
      </c>
    </row>
    <row r="40" spans="1:8" x14ac:dyDescent="0.25">
      <c r="A40" s="6" t="s">
        <v>86</v>
      </c>
      <c r="B40" s="6" t="s">
        <v>87</v>
      </c>
      <c r="D40" s="9">
        <v>6.75</v>
      </c>
      <c r="E40" s="9">
        <v>132</v>
      </c>
      <c r="F40" s="3" t="s">
        <v>19</v>
      </c>
      <c r="G40" s="3" t="s">
        <v>88</v>
      </c>
      <c r="H40" s="4" t="s">
        <v>11</v>
      </c>
    </row>
    <row r="41" spans="1:8" x14ac:dyDescent="0.25">
      <c r="A41" s="6" t="s">
        <v>89</v>
      </c>
      <c r="B41" s="6" t="s">
        <v>50</v>
      </c>
      <c r="D41" s="9">
        <v>57.72</v>
      </c>
      <c r="E41" s="9">
        <v>1.9355</v>
      </c>
      <c r="F41" s="3" t="s">
        <v>51</v>
      </c>
      <c r="G41" s="3" t="s">
        <v>90</v>
      </c>
      <c r="H41" s="4" t="s">
        <v>11</v>
      </c>
    </row>
    <row r="42" spans="1:8" x14ac:dyDescent="0.25">
      <c r="A42" s="6" t="s">
        <v>91</v>
      </c>
      <c r="B42" s="6" t="s">
        <v>8</v>
      </c>
      <c r="C42" s="9">
        <v>32</v>
      </c>
      <c r="D42" s="9">
        <v>7.68</v>
      </c>
      <c r="F42" s="3" t="s">
        <v>9</v>
      </c>
      <c r="G42" s="3" t="s">
        <v>92</v>
      </c>
      <c r="H42" s="4" t="s">
        <v>11</v>
      </c>
    </row>
    <row r="43" spans="1:8" x14ac:dyDescent="0.25">
      <c r="A43" s="6" t="s">
        <v>93</v>
      </c>
      <c r="B43" s="6" t="s">
        <v>50</v>
      </c>
      <c r="D43" s="9">
        <v>12.51</v>
      </c>
      <c r="E43" s="9">
        <v>6.88</v>
      </c>
      <c r="F43" s="3" t="s">
        <v>51</v>
      </c>
      <c r="G43" s="3" t="s">
        <v>94</v>
      </c>
      <c r="H43" s="4" t="s">
        <v>11</v>
      </c>
    </row>
    <row r="44" spans="1:8" x14ac:dyDescent="0.25">
      <c r="A44" s="6" t="s">
        <v>95</v>
      </c>
      <c r="B44" s="6" t="s">
        <v>50</v>
      </c>
      <c r="D44" s="9">
        <v>5.34</v>
      </c>
      <c r="E44" s="9">
        <v>7.0970000000000004</v>
      </c>
      <c r="F44" s="3" t="s">
        <v>51</v>
      </c>
      <c r="G44" s="3" t="s">
        <v>96</v>
      </c>
      <c r="H44" s="4" t="s">
        <v>11</v>
      </c>
    </row>
    <row r="45" spans="1:8" x14ac:dyDescent="0.25">
      <c r="A45" s="6" t="str">
        <f>"ALFACE FRISEE - ESTOQUE "</f>
        <v xml:space="preserve">ALFACE FRISEE - ESTOQUE </v>
      </c>
      <c r="B45" s="6" t="s">
        <v>50</v>
      </c>
      <c r="D45" s="9">
        <v>17.05</v>
      </c>
      <c r="E45" s="9">
        <v>1.3620000000000001</v>
      </c>
      <c r="F45" s="3" t="s">
        <v>51</v>
      </c>
      <c r="G45" s="3" t="s">
        <v>97</v>
      </c>
      <c r="H45" s="4" t="s">
        <v>11</v>
      </c>
    </row>
    <row r="46" spans="1:8" x14ac:dyDescent="0.25">
      <c r="A46" s="6" t="s">
        <v>98</v>
      </c>
      <c r="B46" s="6" t="s">
        <v>50</v>
      </c>
      <c r="D46" s="9">
        <v>10.53</v>
      </c>
      <c r="E46" s="9">
        <v>2.7919999999999998</v>
      </c>
      <c r="F46" s="3" t="s">
        <v>51</v>
      </c>
      <c r="G46" s="3" t="s">
        <v>99</v>
      </c>
      <c r="H46" s="4" t="s">
        <v>11</v>
      </c>
    </row>
    <row r="47" spans="1:8" x14ac:dyDescent="0.25">
      <c r="A47" s="6" t="s">
        <v>100</v>
      </c>
      <c r="B47" s="6" t="s">
        <v>50</v>
      </c>
      <c r="D47" s="9">
        <v>85</v>
      </c>
      <c r="E47" s="9">
        <v>0.97</v>
      </c>
      <c r="F47" s="3" t="s">
        <v>51</v>
      </c>
      <c r="G47" s="3" t="s">
        <v>101</v>
      </c>
      <c r="H47" s="4" t="s">
        <v>11</v>
      </c>
    </row>
    <row r="48" spans="1:8" x14ac:dyDescent="0.25">
      <c r="A48" s="6" t="s">
        <v>102</v>
      </c>
      <c r="B48" s="6" t="s">
        <v>50</v>
      </c>
      <c r="D48" s="9">
        <v>29.62</v>
      </c>
      <c r="E48" s="9">
        <v>0.32419999999999999</v>
      </c>
      <c r="F48" s="3" t="s">
        <v>51</v>
      </c>
      <c r="G48" s="3" t="s">
        <v>103</v>
      </c>
      <c r="H48" s="4" t="s">
        <v>11</v>
      </c>
    </row>
    <row r="49" spans="1:8" x14ac:dyDescent="0.25">
      <c r="A49" s="6" t="s">
        <v>104</v>
      </c>
      <c r="B49" s="6" t="s">
        <v>50</v>
      </c>
      <c r="D49" s="9">
        <v>20.58</v>
      </c>
      <c r="E49" s="9">
        <v>3.8736000000000002</v>
      </c>
      <c r="F49" s="3" t="s">
        <v>51</v>
      </c>
      <c r="G49" s="3" t="s">
        <v>105</v>
      </c>
      <c r="H49" s="4" t="s">
        <v>11</v>
      </c>
    </row>
    <row r="50" spans="1:8" x14ac:dyDescent="0.25">
      <c r="A50" s="6" t="s">
        <v>106</v>
      </c>
      <c r="B50" s="6" t="s">
        <v>87</v>
      </c>
      <c r="C50" s="9">
        <v>36.5</v>
      </c>
      <c r="D50" s="9">
        <v>18.25</v>
      </c>
      <c r="E50" s="9">
        <v>25</v>
      </c>
      <c r="F50" s="3" t="s">
        <v>19</v>
      </c>
      <c r="G50" s="3" t="s">
        <v>107</v>
      </c>
      <c r="H50" s="4" t="s">
        <v>11</v>
      </c>
    </row>
    <row r="51" spans="1:8" x14ac:dyDescent="0.25">
      <c r="A51" s="6" t="s">
        <v>108</v>
      </c>
      <c r="B51" s="6" t="s">
        <v>8</v>
      </c>
      <c r="C51" s="9">
        <v>30</v>
      </c>
      <c r="D51" s="9">
        <v>5.6</v>
      </c>
      <c r="F51" s="3" t="s">
        <v>9</v>
      </c>
      <c r="G51" s="3" t="s">
        <v>109</v>
      </c>
      <c r="H51" s="4" t="s">
        <v>11</v>
      </c>
    </row>
    <row r="52" spans="1:8" x14ac:dyDescent="0.25">
      <c r="A52" s="6" t="s">
        <v>110</v>
      </c>
      <c r="B52" s="6" t="s">
        <v>50</v>
      </c>
      <c r="D52" s="9">
        <v>82.6</v>
      </c>
      <c r="E52" s="9">
        <v>7.2900000000000006E-2</v>
      </c>
      <c r="F52" s="3" t="s">
        <v>51</v>
      </c>
      <c r="G52" s="3" t="s">
        <v>111</v>
      </c>
      <c r="H52" s="4" t="s">
        <v>11</v>
      </c>
    </row>
    <row r="53" spans="1:8" x14ac:dyDescent="0.25">
      <c r="A53" s="6" t="s">
        <v>112</v>
      </c>
      <c r="B53" s="6" t="s">
        <v>50</v>
      </c>
      <c r="D53" s="9">
        <v>7.44</v>
      </c>
      <c r="E53" s="9">
        <v>-4.3799999999999999E-2</v>
      </c>
      <c r="F53" s="3" t="s">
        <v>51</v>
      </c>
      <c r="G53" s="3" t="s">
        <v>113</v>
      </c>
      <c r="H53" s="4" t="s">
        <v>11</v>
      </c>
    </row>
    <row r="54" spans="1:8" x14ac:dyDescent="0.25">
      <c r="A54" s="6" t="s">
        <v>114</v>
      </c>
      <c r="B54" s="6" t="s">
        <v>115</v>
      </c>
      <c r="C54" s="9">
        <v>120</v>
      </c>
      <c r="E54" s="9">
        <v>3</v>
      </c>
      <c r="F54" s="3" t="s">
        <v>9</v>
      </c>
      <c r="G54" s="3" t="s">
        <v>116</v>
      </c>
      <c r="H54" s="4" t="s">
        <v>11</v>
      </c>
    </row>
    <row r="55" spans="1:8" x14ac:dyDescent="0.25">
      <c r="A55" s="6" t="s">
        <v>117</v>
      </c>
      <c r="B55" s="6" t="s">
        <v>18</v>
      </c>
      <c r="E55" s="9">
        <v>3</v>
      </c>
      <c r="F55" s="3" t="s">
        <v>9</v>
      </c>
      <c r="G55" s="3" t="s">
        <v>118</v>
      </c>
      <c r="H55" s="4" t="s">
        <v>11</v>
      </c>
    </row>
    <row r="56" spans="1:8" x14ac:dyDescent="0.25">
      <c r="A56" s="6" t="s">
        <v>119</v>
      </c>
      <c r="B56" s="6" t="s">
        <v>115</v>
      </c>
      <c r="C56" s="9">
        <v>85</v>
      </c>
      <c r="D56" s="9">
        <v>28.17</v>
      </c>
      <c r="E56" s="9">
        <v>1</v>
      </c>
      <c r="F56" s="3" t="s">
        <v>9</v>
      </c>
      <c r="G56" s="3" t="s">
        <v>120</v>
      </c>
      <c r="H56" s="4" t="s">
        <v>11</v>
      </c>
    </row>
    <row r="57" spans="1:8" x14ac:dyDescent="0.25">
      <c r="A57" s="6" t="s">
        <v>121</v>
      </c>
      <c r="B57" s="6" t="s">
        <v>18</v>
      </c>
      <c r="D57" s="9">
        <v>46.94</v>
      </c>
      <c r="E57" s="9">
        <v>5</v>
      </c>
      <c r="F57" s="3" t="s">
        <v>9</v>
      </c>
      <c r="G57" s="3" t="s">
        <v>122</v>
      </c>
      <c r="H57" s="4" t="s">
        <v>11</v>
      </c>
    </row>
    <row r="58" spans="1:8" x14ac:dyDescent="0.25">
      <c r="A58" s="6" t="s">
        <v>123</v>
      </c>
      <c r="B58" s="6" t="s">
        <v>115</v>
      </c>
      <c r="C58" s="9">
        <v>85</v>
      </c>
      <c r="D58" s="9">
        <v>45.26</v>
      </c>
      <c r="E58" s="9">
        <v>1</v>
      </c>
      <c r="F58" s="3" t="s">
        <v>9</v>
      </c>
      <c r="G58" s="3" t="s">
        <v>124</v>
      </c>
      <c r="H58" s="4" t="s">
        <v>11</v>
      </c>
    </row>
    <row r="59" spans="1:8" x14ac:dyDescent="0.25">
      <c r="A59" s="6" t="s">
        <v>125</v>
      </c>
      <c r="B59" s="6" t="s">
        <v>126</v>
      </c>
      <c r="D59" s="9">
        <v>45.26</v>
      </c>
      <c r="E59" s="9">
        <v>7</v>
      </c>
      <c r="F59" s="3" t="s">
        <v>9</v>
      </c>
      <c r="G59" s="3" t="s">
        <v>127</v>
      </c>
      <c r="H59" s="4" t="s">
        <v>11</v>
      </c>
    </row>
    <row r="60" spans="1:8" x14ac:dyDescent="0.25">
      <c r="A60" s="6" t="s">
        <v>128</v>
      </c>
      <c r="B60" s="6" t="s">
        <v>115</v>
      </c>
      <c r="C60" s="9">
        <v>118</v>
      </c>
      <c r="D60" s="9">
        <v>46.94</v>
      </c>
      <c r="F60" s="3" t="s">
        <v>9</v>
      </c>
      <c r="G60" s="3" t="s">
        <v>129</v>
      </c>
      <c r="H60" s="4" t="s">
        <v>11</v>
      </c>
    </row>
    <row r="61" spans="1:8" x14ac:dyDescent="0.25">
      <c r="A61" s="6" t="s">
        <v>130</v>
      </c>
      <c r="B61" s="6" t="s">
        <v>50</v>
      </c>
      <c r="D61" s="9">
        <v>17.940000000000001</v>
      </c>
      <c r="E61" s="9">
        <v>-20</v>
      </c>
      <c r="F61" s="3" t="s">
        <v>9</v>
      </c>
      <c r="G61" s="3" t="s">
        <v>131</v>
      </c>
      <c r="H61" s="4" t="s">
        <v>11</v>
      </c>
    </row>
    <row r="62" spans="1:8" x14ac:dyDescent="0.25">
      <c r="A62" s="6" t="s">
        <v>132</v>
      </c>
      <c r="B62" s="6" t="s">
        <v>45</v>
      </c>
      <c r="C62" s="9">
        <v>38</v>
      </c>
      <c r="D62" s="9">
        <v>7.94</v>
      </c>
      <c r="F62" s="3" t="s">
        <v>9</v>
      </c>
      <c r="G62" s="3" t="s">
        <v>133</v>
      </c>
      <c r="H62" s="4" t="s">
        <v>11</v>
      </c>
    </row>
    <row r="63" spans="1:8" x14ac:dyDescent="0.25">
      <c r="A63" s="6" t="s">
        <v>134</v>
      </c>
      <c r="B63" s="6" t="s">
        <v>18</v>
      </c>
      <c r="D63" s="9">
        <v>54.06</v>
      </c>
      <c r="E63" s="9">
        <v>4.74</v>
      </c>
      <c r="F63" s="3" t="s">
        <v>19</v>
      </c>
      <c r="G63" s="3" t="s">
        <v>135</v>
      </c>
      <c r="H63" s="4" t="s">
        <v>11</v>
      </c>
    </row>
    <row r="64" spans="1:8" x14ac:dyDescent="0.25">
      <c r="A64" s="6" t="s">
        <v>136</v>
      </c>
      <c r="B64" s="6" t="s">
        <v>18</v>
      </c>
      <c r="D64" s="9">
        <v>51.7</v>
      </c>
      <c r="E64" s="9">
        <v>7.8339999999999996</v>
      </c>
      <c r="F64" s="3" t="s">
        <v>19</v>
      </c>
      <c r="G64" s="3" t="s">
        <v>137</v>
      </c>
      <c r="H64" s="4" t="s">
        <v>11</v>
      </c>
    </row>
    <row r="65" spans="1:8" x14ac:dyDescent="0.25">
      <c r="A65" s="6" t="s">
        <v>138</v>
      </c>
      <c r="B65" s="6" t="s">
        <v>18</v>
      </c>
      <c r="F65" s="3" t="s">
        <v>19</v>
      </c>
      <c r="G65" s="3" t="s">
        <v>139</v>
      </c>
      <c r="H65" s="4" t="s">
        <v>11</v>
      </c>
    </row>
    <row r="66" spans="1:8" x14ac:dyDescent="0.25">
      <c r="A66" s="6" t="s">
        <v>140</v>
      </c>
      <c r="B66" s="6" t="s">
        <v>18</v>
      </c>
      <c r="C66" s="9">
        <v>188.46</v>
      </c>
      <c r="D66" s="9">
        <v>136.65</v>
      </c>
      <c r="E66" s="9">
        <v>0.75</v>
      </c>
      <c r="F66" s="3" t="s">
        <v>19</v>
      </c>
      <c r="G66" s="3" t="s">
        <v>141</v>
      </c>
      <c r="H66" s="4" t="s">
        <v>11</v>
      </c>
    </row>
    <row r="67" spans="1:8" x14ac:dyDescent="0.25">
      <c r="A67" s="6" t="s">
        <v>142</v>
      </c>
      <c r="B67" s="6" t="s">
        <v>8</v>
      </c>
      <c r="C67" s="9">
        <v>32</v>
      </c>
      <c r="D67" s="9">
        <v>9.19</v>
      </c>
      <c r="F67" s="3" t="s">
        <v>9</v>
      </c>
      <c r="G67" s="3" t="s">
        <v>143</v>
      </c>
      <c r="H67" s="4" t="s">
        <v>11</v>
      </c>
    </row>
    <row r="68" spans="1:8" x14ac:dyDescent="0.25">
      <c r="A68" s="6" t="s">
        <v>144</v>
      </c>
      <c r="B68" s="6" t="s">
        <v>145</v>
      </c>
      <c r="C68" s="9">
        <v>49</v>
      </c>
      <c r="D68" s="9">
        <v>4.4400000000000004</v>
      </c>
      <c r="E68" s="9">
        <v>37</v>
      </c>
      <c r="F68" s="3" t="s">
        <v>9</v>
      </c>
      <c r="G68" s="3" t="s">
        <v>146</v>
      </c>
      <c r="H68" s="4" t="s">
        <v>11</v>
      </c>
    </row>
    <row r="69" spans="1:8" x14ac:dyDescent="0.25">
      <c r="A69" s="6" t="s">
        <v>147</v>
      </c>
      <c r="B69" s="6" t="s">
        <v>50</v>
      </c>
      <c r="D69" s="9">
        <v>4.4400000000000004</v>
      </c>
      <c r="E69" s="9">
        <v>25</v>
      </c>
      <c r="F69" s="3" t="s">
        <v>9</v>
      </c>
      <c r="G69" s="3" t="s">
        <v>148</v>
      </c>
      <c r="H69" s="4" t="s">
        <v>11</v>
      </c>
    </row>
    <row r="70" spans="1:8" x14ac:dyDescent="0.25">
      <c r="A70" s="6" t="s">
        <v>149</v>
      </c>
      <c r="B70" s="6" t="s">
        <v>50</v>
      </c>
      <c r="D70" s="9">
        <v>1166.67</v>
      </c>
      <c r="E70" s="9">
        <v>3.0000000000000001E-3</v>
      </c>
      <c r="F70" s="3" t="s">
        <v>19</v>
      </c>
      <c r="G70" s="3" t="s">
        <v>150</v>
      </c>
      <c r="H70" s="4" t="s">
        <v>11</v>
      </c>
    </row>
    <row r="71" spans="1:8" x14ac:dyDescent="0.25">
      <c r="A71" s="6" t="s">
        <v>151</v>
      </c>
      <c r="B71" s="6" t="s">
        <v>50</v>
      </c>
      <c r="D71" s="9">
        <v>33.590000000000003</v>
      </c>
      <c r="F71" s="3" t="s">
        <v>51</v>
      </c>
      <c r="G71" s="3" t="s">
        <v>152</v>
      </c>
      <c r="H71" s="4" t="s">
        <v>11</v>
      </c>
    </row>
    <row r="72" spans="1:8" x14ac:dyDescent="0.25">
      <c r="A72" s="6" t="str">
        <f>"ARROZ ARBOREO KG - ESTOQUE "</f>
        <v xml:space="preserve">ARROZ ARBOREO KG - ESTOQUE </v>
      </c>
      <c r="B72" s="6" t="s">
        <v>50</v>
      </c>
      <c r="D72" s="9">
        <v>25.99</v>
      </c>
      <c r="E72" s="9">
        <v>13.935</v>
      </c>
      <c r="F72" s="3" t="s">
        <v>51</v>
      </c>
      <c r="G72" s="3" t="s">
        <v>153</v>
      </c>
      <c r="H72" s="4" t="s">
        <v>11</v>
      </c>
    </row>
    <row r="73" spans="1:8" x14ac:dyDescent="0.25">
      <c r="A73" s="6" t="s">
        <v>154</v>
      </c>
      <c r="B73" s="6" t="s">
        <v>50</v>
      </c>
      <c r="D73" s="9">
        <v>5.5</v>
      </c>
      <c r="E73" s="9">
        <v>5</v>
      </c>
      <c r="F73" s="3" t="s">
        <v>51</v>
      </c>
      <c r="G73" s="3" t="s">
        <v>155</v>
      </c>
      <c r="H73" s="4" t="s">
        <v>11</v>
      </c>
    </row>
    <row r="74" spans="1:8" x14ac:dyDescent="0.25">
      <c r="A74" s="6" t="s">
        <v>156</v>
      </c>
      <c r="B74" s="6" t="s">
        <v>45</v>
      </c>
      <c r="C74" s="9">
        <v>36</v>
      </c>
      <c r="D74" s="9">
        <v>6.84</v>
      </c>
      <c r="F74" s="3" t="s">
        <v>9</v>
      </c>
      <c r="G74" s="3" t="s">
        <v>157</v>
      </c>
      <c r="H74" s="4" t="s">
        <v>11</v>
      </c>
    </row>
    <row r="75" spans="1:8" x14ac:dyDescent="0.25">
      <c r="A75" s="6" t="s">
        <v>158</v>
      </c>
      <c r="B75" s="6" t="s">
        <v>159</v>
      </c>
      <c r="C75" s="9">
        <v>31.16</v>
      </c>
      <c r="D75" s="9">
        <v>16.68</v>
      </c>
      <c r="E75" s="9">
        <v>3</v>
      </c>
      <c r="F75" s="3" t="s">
        <v>9</v>
      </c>
      <c r="G75" s="3" t="s">
        <v>160</v>
      </c>
      <c r="H75" s="4" t="s">
        <v>11</v>
      </c>
    </row>
    <row r="76" spans="1:8" x14ac:dyDescent="0.25">
      <c r="A76" s="6" t="s">
        <v>161</v>
      </c>
      <c r="B76" s="6" t="s">
        <v>50</v>
      </c>
      <c r="D76" s="9">
        <v>78.739999999999995</v>
      </c>
      <c r="E76" s="9">
        <v>6.3</v>
      </c>
      <c r="F76" s="3" t="s">
        <v>19</v>
      </c>
      <c r="G76" s="3" t="s">
        <v>162</v>
      </c>
      <c r="H76" s="4" t="s">
        <v>11</v>
      </c>
    </row>
    <row r="77" spans="1:8" x14ac:dyDescent="0.25">
      <c r="A77" s="6" t="s">
        <v>163</v>
      </c>
      <c r="B77" s="6" t="s">
        <v>50</v>
      </c>
      <c r="D77" s="9">
        <v>64.56</v>
      </c>
      <c r="E77" s="9">
        <v>1.8392999999999999</v>
      </c>
      <c r="F77" s="3" t="s">
        <v>51</v>
      </c>
      <c r="G77" s="3" t="s">
        <v>164</v>
      </c>
      <c r="H77" s="4" t="s">
        <v>11</v>
      </c>
    </row>
    <row r="78" spans="1:8" x14ac:dyDescent="0.25">
      <c r="A78" s="6" t="str">
        <f>"BACON CARAMELIZADO - INSUMO "</f>
        <v xml:space="preserve">BACON CARAMELIZADO - INSUMO </v>
      </c>
      <c r="B78" s="6" t="s">
        <v>50</v>
      </c>
      <c r="D78" s="9">
        <v>57.14</v>
      </c>
      <c r="F78" s="3" t="s">
        <v>51</v>
      </c>
      <c r="G78" s="3" t="s">
        <v>165</v>
      </c>
      <c r="H78" s="4" t="s">
        <v>11</v>
      </c>
    </row>
    <row r="79" spans="1:8" x14ac:dyDescent="0.25">
      <c r="A79" s="6" t="s">
        <v>166</v>
      </c>
      <c r="B79" s="6" t="s">
        <v>50</v>
      </c>
      <c r="D79" s="9">
        <v>39.14</v>
      </c>
      <c r="E79" s="9">
        <v>4.9800000000000004</v>
      </c>
      <c r="F79" s="3" t="s">
        <v>51</v>
      </c>
      <c r="G79" s="3" t="s">
        <v>167</v>
      </c>
      <c r="H79" s="4" t="s">
        <v>11</v>
      </c>
    </row>
    <row r="80" spans="1:8" x14ac:dyDescent="0.25">
      <c r="A80" s="6" t="s">
        <v>168</v>
      </c>
      <c r="B80" s="6" t="s">
        <v>50</v>
      </c>
      <c r="D80" s="9">
        <v>32.049999999999997</v>
      </c>
      <c r="E80" s="9">
        <v>6.6349999999999998</v>
      </c>
      <c r="F80" s="3" t="s">
        <v>51</v>
      </c>
      <c r="G80" s="3" t="s">
        <v>169</v>
      </c>
      <c r="H80" s="4" t="s">
        <v>11</v>
      </c>
    </row>
    <row r="81" spans="1:8" x14ac:dyDescent="0.25">
      <c r="A81" s="6" t="s">
        <v>170</v>
      </c>
      <c r="B81" s="6" t="s">
        <v>87</v>
      </c>
      <c r="C81" s="9">
        <v>23.44</v>
      </c>
      <c r="D81" s="9">
        <v>11.72</v>
      </c>
      <c r="E81" s="9">
        <v>1</v>
      </c>
      <c r="F81" s="3" t="s">
        <v>9</v>
      </c>
      <c r="G81" s="3" t="s">
        <v>171</v>
      </c>
      <c r="H81" s="4" t="s">
        <v>11</v>
      </c>
    </row>
    <row r="82" spans="1:8" x14ac:dyDescent="0.25">
      <c r="A82" s="6" t="s">
        <v>172</v>
      </c>
      <c r="B82" s="6" t="s">
        <v>173</v>
      </c>
      <c r="C82" s="9">
        <v>85</v>
      </c>
      <c r="D82" s="9">
        <v>34.799999999999997</v>
      </c>
      <c r="F82" s="3" t="s">
        <v>9</v>
      </c>
      <c r="G82" s="3" t="s">
        <v>174</v>
      </c>
      <c r="H82" s="4" t="s">
        <v>11</v>
      </c>
    </row>
    <row r="83" spans="1:8" x14ac:dyDescent="0.25">
      <c r="A83" s="6" t="s">
        <v>175</v>
      </c>
      <c r="B83" s="6" t="s">
        <v>173</v>
      </c>
      <c r="C83" s="9">
        <v>85</v>
      </c>
      <c r="E83" s="9">
        <v>-85</v>
      </c>
      <c r="F83" s="3" t="s">
        <v>9</v>
      </c>
      <c r="G83" s="3" t="s">
        <v>176</v>
      </c>
      <c r="H83" s="4" t="s">
        <v>11</v>
      </c>
    </row>
    <row r="84" spans="1:8" x14ac:dyDescent="0.25">
      <c r="A84" s="6" t="s">
        <v>177</v>
      </c>
      <c r="B84" s="6" t="s">
        <v>173</v>
      </c>
      <c r="C84" s="9">
        <v>75</v>
      </c>
      <c r="F84" s="3" t="s">
        <v>55</v>
      </c>
      <c r="G84" s="3" t="s">
        <v>178</v>
      </c>
      <c r="H84" s="4" t="s">
        <v>11</v>
      </c>
    </row>
    <row r="85" spans="1:8" x14ac:dyDescent="0.25">
      <c r="A85" s="6" t="s">
        <v>179</v>
      </c>
      <c r="B85" s="6" t="s">
        <v>22</v>
      </c>
      <c r="C85" s="9">
        <v>47</v>
      </c>
      <c r="D85" s="9">
        <v>12.48</v>
      </c>
      <c r="F85" s="3" t="s">
        <v>9</v>
      </c>
      <c r="G85" s="3" t="s">
        <v>180</v>
      </c>
      <c r="H85" s="4" t="s">
        <v>11</v>
      </c>
    </row>
    <row r="86" spans="1:8" x14ac:dyDescent="0.25">
      <c r="A86" s="6" t="str">
        <f>"BALLOTINE DE FRANGO COM SALADA - INSUMO "</f>
        <v xml:space="preserve">BALLOTINE DE FRANGO COM SALADA - INSUMO </v>
      </c>
      <c r="B86" s="6" t="s">
        <v>50</v>
      </c>
      <c r="D86" s="9">
        <v>12.48</v>
      </c>
      <c r="F86" s="3" t="s">
        <v>9</v>
      </c>
      <c r="G86" s="3" t="s">
        <v>181</v>
      </c>
      <c r="H86" s="4" t="s">
        <v>11</v>
      </c>
    </row>
    <row r="87" spans="1:8" x14ac:dyDescent="0.25">
      <c r="A87" s="6" t="s">
        <v>182</v>
      </c>
      <c r="B87" s="6" t="s">
        <v>183</v>
      </c>
      <c r="C87" s="9">
        <v>71</v>
      </c>
      <c r="D87" s="9">
        <v>17.09</v>
      </c>
      <c r="F87" s="3" t="s">
        <v>55</v>
      </c>
      <c r="G87" s="3" t="s">
        <v>184</v>
      </c>
      <c r="H87" s="4" t="s">
        <v>11</v>
      </c>
    </row>
    <row r="88" spans="1:8" x14ac:dyDescent="0.25">
      <c r="A88" s="6" t="s">
        <v>185</v>
      </c>
      <c r="B88" s="6" t="s">
        <v>54</v>
      </c>
      <c r="C88" s="9">
        <v>30</v>
      </c>
      <c r="E88" s="9">
        <v>-26</v>
      </c>
      <c r="F88" s="3" t="s">
        <v>55</v>
      </c>
      <c r="G88" s="3" t="s">
        <v>186</v>
      </c>
      <c r="H88" s="4" t="s">
        <v>11</v>
      </c>
    </row>
    <row r="89" spans="1:8" x14ac:dyDescent="0.25">
      <c r="A89" s="6" t="s">
        <v>187</v>
      </c>
      <c r="B89" s="6" t="s">
        <v>50</v>
      </c>
      <c r="D89" s="9">
        <v>30.37</v>
      </c>
      <c r="F89" s="3" t="s">
        <v>51</v>
      </c>
      <c r="G89" s="3" t="s">
        <v>188</v>
      </c>
      <c r="H89" s="4" t="s">
        <v>11</v>
      </c>
    </row>
    <row r="90" spans="1:8" x14ac:dyDescent="0.25">
      <c r="A90" s="6" t="s">
        <v>189</v>
      </c>
      <c r="B90" s="6" t="s">
        <v>50</v>
      </c>
      <c r="D90" s="9">
        <v>5.36</v>
      </c>
      <c r="E90" s="9">
        <v>28.841200000000001</v>
      </c>
      <c r="F90" s="3" t="s">
        <v>51</v>
      </c>
      <c r="G90" s="3" t="s">
        <v>190</v>
      </c>
      <c r="H90" s="4" t="s">
        <v>11</v>
      </c>
    </row>
    <row r="91" spans="1:8" x14ac:dyDescent="0.25">
      <c r="A91" s="6" t="s">
        <v>191</v>
      </c>
      <c r="B91" s="6" t="s">
        <v>50</v>
      </c>
      <c r="D91" s="9">
        <v>15.79</v>
      </c>
      <c r="E91" s="9">
        <v>2.42</v>
      </c>
      <c r="F91" s="3" t="s">
        <v>51</v>
      </c>
      <c r="G91" s="3" t="s">
        <v>192</v>
      </c>
      <c r="H91" s="4" t="s">
        <v>11</v>
      </c>
    </row>
    <row r="92" spans="1:8" x14ac:dyDescent="0.25">
      <c r="A92" s="6" t="s">
        <v>193</v>
      </c>
      <c r="B92" s="6" t="s">
        <v>50</v>
      </c>
      <c r="D92" s="9">
        <v>4.4000000000000004</v>
      </c>
      <c r="E92" s="9">
        <v>20.785</v>
      </c>
      <c r="F92" s="3" t="s">
        <v>51</v>
      </c>
      <c r="G92" s="3" t="s">
        <v>194</v>
      </c>
      <c r="H92" s="4" t="s">
        <v>11</v>
      </c>
    </row>
    <row r="93" spans="1:8" x14ac:dyDescent="0.25">
      <c r="A93" s="6" t="s">
        <v>195</v>
      </c>
      <c r="B93" s="6" t="s">
        <v>50</v>
      </c>
      <c r="D93" s="9">
        <v>20.54</v>
      </c>
      <c r="E93" s="9">
        <v>4</v>
      </c>
      <c r="F93" s="3" t="s">
        <v>51</v>
      </c>
      <c r="G93" s="3" t="s">
        <v>196</v>
      </c>
      <c r="H93" s="4" t="s">
        <v>11</v>
      </c>
    </row>
    <row r="94" spans="1:8" x14ac:dyDescent="0.25">
      <c r="A94" s="6" t="s">
        <v>197</v>
      </c>
      <c r="B94" s="6" t="s">
        <v>159</v>
      </c>
      <c r="C94" s="9">
        <v>27.5</v>
      </c>
      <c r="D94" s="9">
        <v>13.75</v>
      </c>
      <c r="E94" s="9">
        <v>4</v>
      </c>
      <c r="F94" s="3" t="s">
        <v>51</v>
      </c>
      <c r="G94" s="3" t="s">
        <v>198</v>
      </c>
      <c r="H94" s="4" t="s">
        <v>11</v>
      </c>
    </row>
    <row r="95" spans="1:8" x14ac:dyDescent="0.25">
      <c r="A95" s="6" t="s">
        <v>199</v>
      </c>
      <c r="B95" s="6" t="s">
        <v>50</v>
      </c>
      <c r="D95" s="9">
        <v>4.8</v>
      </c>
      <c r="E95" s="9">
        <v>10.71</v>
      </c>
      <c r="F95" s="3" t="s">
        <v>51</v>
      </c>
      <c r="G95" s="3" t="s">
        <v>200</v>
      </c>
      <c r="H95" s="4" t="s">
        <v>11</v>
      </c>
    </row>
    <row r="96" spans="1:8" x14ac:dyDescent="0.25">
      <c r="A96" s="6" t="s">
        <v>201</v>
      </c>
      <c r="B96" s="6" t="s">
        <v>50</v>
      </c>
      <c r="D96" s="9">
        <v>26.1</v>
      </c>
      <c r="E96" s="9">
        <v>-0.06</v>
      </c>
      <c r="F96" s="3" t="s">
        <v>51</v>
      </c>
      <c r="G96" s="3" t="s">
        <v>202</v>
      </c>
      <c r="H96" s="4" t="s">
        <v>11</v>
      </c>
    </row>
    <row r="97" spans="1:8" x14ac:dyDescent="0.25">
      <c r="A97" s="6" t="s">
        <v>203</v>
      </c>
      <c r="B97" s="6" t="s">
        <v>50</v>
      </c>
      <c r="D97" s="9">
        <v>7500</v>
      </c>
      <c r="E97" s="9">
        <v>-9.7000000000000003E-3</v>
      </c>
      <c r="F97" s="3" t="s">
        <v>51</v>
      </c>
      <c r="G97" s="3" t="s">
        <v>204</v>
      </c>
      <c r="H97" s="4" t="s">
        <v>11</v>
      </c>
    </row>
    <row r="98" spans="1:8" x14ac:dyDescent="0.25">
      <c r="A98" s="6" t="s">
        <v>205</v>
      </c>
      <c r="B98" s="6" t="s">
        <v>45</v>
      </c>
      <c r="C98" s="9">
        <v>42</v>
      </c>
      <c r="D98" s="9">
        <v>12.99</v>
      </c>
      <c r="F98" s="3" t="s">
        <v>9</v>
      </c>
      <c r="G98" s="3" t="s">
        <v>206</v>
      </c>
      <c r="H98" s="4" t="s">
        <v>11</v>
      </c>
    </row>
    <row r="99" spans="1:8" x14ac:dyDescent="0.25">
      <c r="A99" s="6" t="s">
        <v>207</v>
      </c>
      <c r="B99" s="6" t="s">
        <v>208</v>
      </c>
      <c r="C99" s="9">
        <v>26</v>
      </c>
      <c r="D99" s="9">
        <v>17.22</v>
      </c>
      <c r="F99" s="3" t="s">
        <v>9</v>
      </c>
      <c r="G99" s="3" t="s">
        <v>209</v>
      </c>
      <c r="H99" s="4" t="s">
        <v>11</v>
      </c>
    </row>
    <row r="100" spans="1:8" x14ac:dyDescent="0.25">
      <c r="A100" s="6" t="s">
        <v>210</v>
      </c>
      <c r="B100" s="6" t="s">
        <v>208</v>
      </c>
      <c r="C100" s="9">
        <v>26</v>
      </c>
      <c r="D100" s="9">
        <v>15.9</v>
      </c>
      <c r="F100" s="3" t="s">
        <v>9</v>
      </c>
      <c r="G100" s="3" t="s">
        <v>211</v>
      </c>
      <c r="H100" s="4" t="s">
        <v>11</v>
      </c>
    </row>
    <row r="101" spans="1:8" x14ac:dyDescent="0.25">
      <c r="A101" s="6" t="s">
        <v>212</v>
      </c>
      <c r="B101" s="6" t="s">
        <v>50</v>
      </c>
      <c r="D101" s="9">
        <v>2.71</v>
      </c>
      <c r="E101" s="9">
        <v>3.7</v>
      </c>
      <c r="F101" s="3" t="s">
        <v>51</v>
      </c>
      <c r="G101" s="3" t="s">
        <v>213</v>
      </c>
      <c r="H101" s="4" t="s">
        <v>11</v>
      </c>
    </row>
    <row r="102" spans="1:8" x14ac:dyDescent="0.25">
      <c r="A102" s="6" t="s">
        <v>214</v>
      </c>
      <c r="B102" s="6" t="s">
        <v>8</v>
      </c>
      <c r="C102" s="9">
        <v>42</v>
      </c>
      <c r="D102" s="9">
        <v>11.68</v>
      </c>
      <c r="F102" s="3" t="s">
        <v>9</v>
      </c>
      <c r="G102" s="3" t="s">
        <v>215</v>
      </c>
      <c r="H102" s="4" t="s">
        <v>11</v>
      </c>
    </row>
    <row r="103" spans="1:8" x14ac:dyDescent="0.25">
      <c r="A103" s="6" t="s">
        <v>216</v>
      </c>
      <c r="B103" s="6" t="s">
        <v>87</v>
      </c>
      <c r="C103" s="9">
        <v>7.98</v>
      </c>
      <c r="D103" s="9">
        <v>3.99</v>
      </c>
      <c r="E103" s="9">
        <v>4.2</v>
      </c>
      <c r="F103" s="3" t="s">
        <v>51</v>
      </c>
      <c r="G103" s="3" t="s">
        <v>217</v>
      </c>
      <c r="H103" s="4" t="s">
        <v>11</v>
      </c>
    </row>
    <row r="104" spans="1:8" x14ac:dyDescent="0.25">
      <c r="A104" s="6" t="s">
        <v>218</v>
      </c>
      <c r="B104" s="6" t="s">
        <v>159</v>
      </c>
      <c r="D104" s="9">
        <v>3.24</v>
      </c>
      <c r="E104" s="9">
        <v>6</v>
      </c>
      <c r="F104" s="3" t="s">
        <v>9</v>
      </c>
      <c r="G104" s="3" t="s">
        <v>219</v>
      </c>
      <c r="H104" s="4" t="s">
        <v>11</v>
      </c>
    </row>
    <row r="105" spans="1:8" x14ac:dyDescent="0.25">
      <c r="A105" s="6" t="s">
        <v>220</v>
      </c>
      <c r="B105" s="6" t="s">
        <v>18</v>
      </c>
      <c r="C105" s="9">
        <v>240</v>
      </c>
      <c r="D105" s="9">
        <v>120</v>
      </c>
      <c r="E105" s="9">
        <v>-1.6479999999999999</v>
      </c>
      <c r="F105" s="3" t="s">
        <v>19</v>
      </c>
      <c r="G105" s="3" t="s">
        <v>221</v>
      </c>
      <c r="H105" s="4" t="s">
        <v>11</v>
      </c>
    </row>
    <row r="106" spans="1:8" x14ac:dyDescent="0.25">
      <c r="A106" s="6" t="s">
        <v>222</v>
      </c>
      <c r="B106" s="6" t="s">
        <v>74</v>
      </c>
      <c r="D106" s="9">
        <v>37.58</v>
      </c>
      <c r="E106" s="9">
        <v>-0.51</v>
      </c>
      <c r="F106" s="3" t="s">
        <v>19</v>
      </c>
      <c r="G106" s="3" t="s">
        <v>223</v>
      </c>
      <c r="H106" s="4" t="s">
        <v>11</v>
      </c>
    </row>
    <row r="107" spans="1:8" x14ac:dyDescent="0.25">
      <c r="A107" s="6" t="s">
        <v>224</v>
      </c>
      <c r="B107" s="6" t="s">
        <v>159</v>
      </c>
      <c r="C107" s="9">
        <v>63.36</v>
      </c>
      <c r="D107" s="9">
        <v>0.17</v>
      </c>
      <c r="E107" s="9">
        <v>3105</v>
      </c>
      <c r="F107" s="3" t="s">
        <v>9</v>
      </c>
      <c r="G107" s="3" t="s">
        <v>225</v>
      </c>
      <c r="H107" s="4" t="s">
        <v>11</v>
      </c>
    </row>
    <row r="108" spans="1:8" x14ac:dyDescent="0.25">
      <c r="A108" s="6" t="s">
        <v>226</v>
      </c>
      <c r="B108" s="6" t="s">
        <v>159</v>
      </c>
      <c r="D108" s="9">
        <v>20.16</v>
      </c>
      <c r="E108" s="9">
        <v>3</v>
      </c>
      <c r="F108" s="3" t="s">
        <v>9</v>
      </c>
      <c r="G108" s="3" t="s">
        <v>227</v>
      </c>
      <c r="H108" s="4" t="s">
        <v>11</v>
      </c>
    </row>
    <row r="109" spans="1:8" x14ac:dyDescent="0.25">
      <c r="A109" s="6" t="s">
        <v>228</v>
      </c>
      <c r="B109" s="6" t="s">
        <v>159</v>
      </c>
      <c r="C109" s="9">
        <v>0.46</v>
      </c>
      <c r="D109" s="9">
        <v>0.24</v>
      </c>
      <c r="E109" s="9">
        <v>8400</v>
      </c>
      <c r="F109" s="3" t="s">
        <v>9</v>
      </c>
      <c r="G109" s="3" t="s">
        <v>229</v>
      </c>
      <c r="H109" s="4" t="s">
        <v>11</v>
      </c>
    </row>
    <row r="110" spans="1:8" x14ac:dyDescent="0.25">
      <c r="A110" s="6" t="str">
        <f>"BOLINHO DE FRANGO "</f>
        <v xml:space="preserve">BOLINHO DE FRANGO </v>
      </c>
      <c r="B110" s="6" t="s">
        <v>145</v>
      </c>
      <c r="C110" s="9">
        <v>42</v>
      </c>
      <c r="D110" s="9">
        <v>9.7799999999999994</v>
      </c>
      <c r="F110" s="3" t="s">
        <v>9</v>
      </c>
      <c r="G110" s="3" t="s">
        <v>230</v>
      </c>
      <c r="H110" s="4" t="s">
        <v>11</v>
      </c>
    </row>
    <row r="111" spans="1:8" x14ac:dyDescent="0.25">
      <c r="A111" s="6" t="s">
        <v>231</v>
      </c>
      <c r="B111" s="6" t="s">
        <v>50</v>
      </c>
      <c r="D111" s="9">
        <v>9.7799999999999994</v>
      </c>
      <c r="E111" s="9">
        <v>1</v>
      </c>
      <c r="F111" s="3" t="s">
        <v>9</v>
      </c>
      <c r="G111" s="3" t="s">
        <v>232</v>
      </c>
      <c r="H111" s="4" t="s">
        <v>11</v>
      </c>
    </row>
    <row r="112" spans="1:8" x14ac:dyDescent="0.25">
      <c r="A112" s="6" t="s">
        <v>233</v>
      </c>
      <c r="B112" s="6" t="s">
        <v>54</v>
      </c>
      <c r="C112" s="9">
        <v>69.900000000000006</v>
      </c>
      <c r="E112" s="9">
        <v>-5</v>
      </c>
      <c r="F112" s="3" t="s">
        <v>55</v>
      </c>
      <c r="G112" s="3" t="s">
        <v>234</v>
      </c>
      <c r="H112" s="4" t="s">
        <v>11</v>
      </c>
    </row>
    <row r="113" spans="1:8" x14ac:dyDescent="0.25">
      <c r="A113" s="6" t="str">
        <f>"BORN TO BE WILD BOBAL - (ESPANHA) "</f>
        <v xml:space="preserve">BORN TO BE WILD BOBAL - (ESPANHA) </v>
      </c>
      <c r="B113" s="6" t="s">
        <v>235</v>
      </c>
      <c r="C113" s="9">
        <v>210</v>
      </c>
      <c r="D113" s="9">
        <v>59</v>
      </c>
      <c r="E113" s="9">
        <v>-1</v>
      </c>
      <c r="F113" s="3" t="s">
        <v>9</v>
      </c>
      <c r="G113" s="3" t="s">
        <v>236</v>
      </c>
      <c r="H113" s="4" t="s">
        <v>11</v>
      </c>
    </row>
    <row r="114" spans="1:8" x14ac:dyDescent="0.25">
      <c r="A114" s="6" t="s">
        <v>237</v>
      </c>
      <c r="B114" s="6" t="s">
        <v>16</v>
      </c>
      <c r="D114" s="9">
        <v>59</v>
      </c>
      <c r="E114" s="9">
        <v>4</v>
      </c>
      <c r="F114" s="3" t="s">
        <v>9</v>
      </c>
      <c r="G114" s="3" t="s">
        <v>238</v>
      </c>
      <c r="H114" s="4" t="s">
        <v>11</v>
      </c>
    </row>
    <row r="115" spans="1:8" x14ac:dyDescent="0.25">
      <c r="A115" s="6" t="s">
        <v>239</v>
      </c>
      <c r="B115" s="6" t="s">
        <v>87</v>
      </c>
      <c r="C115" s="9">
        <v>26.44</v>
      </c>
      <c r="D115" s="9">
        <v>11.81</v>
      </c>
      <c r="E115" s="9">
        <v>9</v>
      </c>
      <c r="F115" s="3" t="s">
        <v>9</v>
      </c>
      <c r="G115" s="3" t="s">
        <v>240</v>
      </c>
      <c r="H115" s="4" t="s">
        <v>11</v>
      </c>
    </row>
    <row r="116" spans="1:8" x14ac:dyDescent="0.25">
      <c r="A116" s="6" t="s">
        <v>241</v>
      </c>
      <c r="B116" s="6" t="s">
        <v>8</v>
      </c>
      <c r="C116" s="9">
        <v>32</v>
      </c>
      <c r="D116" s="9">
        <v>6.7</v>
      </c>
      <c r="F116" s="3" t="s">
        <v>9</v>
      </c>
      <c r="G116" s="3" t="s">
        <v>242</v>
      </c>
      <c r="H116" s="4" t="s">
        <v>11</v>
      </c>
    </row>
    <row r="117" spans="1:8" x14ac:dyDescent="0.25">
      <c r="A117" s="6" t="s">
        <v>243</v>
      </c>
      <c r="B117" s="6" t="s">
        <v>50</v>
      </c>
      <c r="D117" s="9">
        <v>13</v>
      </c>
      <c r="E117" s="9">
        <v>21.74</v>
      </c>
      <c r="F117" s="3" t="s">
        <v>51</v>
      </c>
      <c r="G117" s="3" t="s">
        <v>244</v>
      </c>
      <c r="H117" s="4" t="s">
        <v>11</v>
      </c>
    </row>
    <row r="118" spans="1:8" x14ac:dyDescent="0.25">
      <c r="A118" s="6" t="s">
        <v>245</v>
      </c>
      <c r="B118" s="6" t="s">
        <v>50</v>
      </c>
      <c r="D118" s="9">
        <v>133.96</v>
      </c>
      <c r="E118" s="9">
        <v>1.53</v>
      </c>
      <c r="F118" s="3" t="s">
        <v>51</v>
      </c>
      <c r="G118" s="3" t="s">
        <v>246</v>
      </c>
      <c r="H118" s="4" t="s">
        <v>11</v>
      </c>
    </row>
    <row r="119" spans="1:8" x14ac:dyDescent="0.25">
      <c r="A119" s="6" t="s">
        <v>247</v>
      </c>
      <c r="B119" s="6" t="s">
        <v>50</v>
      </c>
      <c r="D119" s="9">
        <v>5.56</v>
      </c>
      <c r="F119" s="3" t="s">
        <v>9</v>
      </c>
      <c r="G119" s="3" t="s">
        <v>248</v>
      </c>
      <c r="H119" s="4" t="s">
        <v>11</v>
      </c>
    </row>
    <row r="120" spans="1:8" x14ac:dyDescent="0.25">
      <c r="A120" s="6" t="s">
        <v>249</v>
      </c>
      <c r="B120" s="6" t="s">
        <v>25</v>
      </c>
      <c r="C120" s="9">
        <v>35</v>
      </c>
      <c r="D120" s="9">
        <v>5.56</v>
      </c>
      <c r="F120" s="3" t="s">
        <v>9</v>
      </c>
      <c r="G120" s="3" t="s">
        <v>250</v>
      </c>
      <c r="H120" s="4" t="s">
        <v>11</v>
      </c>
    </row>
    <row r="121" spans="1:8" x14ac:dyDescent="0.25">
      <c r="A121" s="6" t="s">
        <v>251</v>
      </c>
      <c r="B121" s="6" t="s">
        <v>50</v>
      </c>
      <c r="D121" s="9">
        <v>1.62</v>
      </c>
      <c r="E121" s="9">
        <v>15</v>
      </c>
      <c r="F121" s="3" t="s">
        <v>9</v>
      </c>
      <c r="G121" s="3" t="s">
        <v>252</v>
      </c>
      <c r="H121" s="4" t="s">
        <v>11</v>
      </c>
    </row>
    <row r="122" spans="1:8" x14ac:dyDescent="0.25">
      <c r="A122" s="6" t="s">
        <v>253</v>
      </c>
      <c r="B122" s="6" t="s">
        <v>18</v>
      </c>
      <c r="D122" s="9">
        <v>90.67</v>
      </c>
      <c r="E122" s="9">
        <v>1.65</v>
      </c>
      <c r="F122" s="3" t="s">
        <v>19</v>
      </c>
      <c r="G122" s="3" t="s">
        <v>254</v>
      </c>
      <c r="H122" s="4" t="s">
        <v>11</v>
      </c>
    </row>
    <row r="123" spans="1:8" x14ac:dyDescent="0.25">
      <c r="A123" s="6" t="s">
        <v>255</v>
      </c>
      <c r="B123" s="6" t="s">
        <v>18</v>
      </c>
      <c r="E123" s="9">
        <v>0.55000000000000004</v>
      </c>
      <c r="F123" s="3" t="s">
        <v>19</v>
      </c>
      <c r="G123" s="3" t="s">
        <v>256</v>
      </c>
      <c r="H123" s="4" t="s">
        <v>11</v>
      </c>
    </row>
    <row r="124" spans="1:8" x14ac:dyDescent="0.25">
      <c r="A124" s="6" t="s">
        <v>257</v>
      </c>
      <c r="B124" s="6" t="s">
        <v>18</v>
      </c>
      <c r="E124" s="9">
        <v>0.7</v>
      </c>
      <c r="F124" s="3" t="s">
        <v>19</v>
      </c>
      <c r="G124" s="3" t="s">
        <v>258</v>
      </c>
      <c r="H124" s="4" t="s">
        <v>11</v>
      </c>
    </row>
    <row r="125" spans="1:8" x14ac:dyDescent="0.25">
      <c r="A125" s="6" t="s">
        <v>259</v>
      </c>
      <c r="B125" s="6" t="s">
        <v>18</v>
      </c>
      <c r="F125" s="3" t="s">
        <v>19</v>
      </c>
      <c r="G125" s="3" t="s">
        <v>260</v>
      </c>
      <c r="H125" s="4" t="s">
        <v>11</v>
      </c>
    </row>
    <row r="126" spans="1:8" x14ac:dyDescent="0.25">
      <c r="A126" s="6" t="s">
        <v>261</v>
      </c>
      <c r="B126" s="6" t="s">
        <v>18</v>
      </c>
      <c r="D126" s="9">
        <v>23.58</v>
      </c>
      <c r="E126" s="9">
        <v>0.96499999999999997</v>
      </c>
      <c r="F126" s="3" t="s">
        <v>19</v>
      </c>
      <c r="G126" s="3" t="s">
        <v>262</v>
      </c>
      <c r="H126" s="4" t="s">
        <v>11</v>
      </c>
    </row>
    <row r="127" spans="1:8" x14ac:dyDescent="0.25">
      <c r="A127" s="6" t="s">
        <v>263</v>
      </c>
      <c r="B127" s="6" t="s">
        <v>18</v>
      </c>
      <c r="D127" s="9">
        <v>22.76</v>
      </c>
      <c r="E127" s="9">
        <v>-3.5000000000000003E-2</v>
      </c>
      <c r="F127" s="3" t="s">
        <v>19</v>
      </c>
      <c r="G127" s="3" t="s">
        <v>264</v>
      </c>
      <c r="H127" s="4" t="s">
        <v>11</v>
      </c>
    </row>
    <row r="128" spans="1:8" x14ac:dyDescent="0.25">
      <c r="A128" s="6" t="s">
        <v>265</v>
      </c>
      <c r="B128" s="6" t="s">
        <v>50</v>
      </c>
      <c r="D128" s="9">
        <v>65.42</v>
      </c>
      <c r="E128" s="9">
        <v>3.665</v>
      </c>
      <c r="F128" s="3" t="s">
        <v>51</v>
      </c>
      <c r="G128" s="3" t="s">
        <v>266</v>
      </c>
      <c r="H128" s="4" t="s">
        <v>11</v>
      </c>
    </row>
    <row r="129" spans="1:8" x14ac:dyDescent="0.25">
      <c r="A129" s="6" t="s">
        <v>267</v>
      </c>
      <c r="B129" s="6" t="s">
        <v>50</v>
      </c>
      <c r="D129" s="9">
        <v>6.54</v>
      </c>
      <c r="E129" s="9">
        <v>-1.01</v>
      </c>
      <c r="F129" s="3" t="s">
        <v>19</v>
      </c>
      <c r="G129" s="3" t="s">
        <v>268</v>
      </c>
      <c r="H129" s="4" t="s">
        <v>11</v>
      </c>
    </row>
    <row r="130" spans="1:8" x14ac:dyDescent="0.25">
      <c r="A130" s="6" t="s">
        <v>269</v>
      </c>
      <c r="B130" s="6" t="s">
        <v>8</v>
      </c>
      <c r="C130" s="9">
        <v>25</v>
      </c>
      <c r="D130" s="9">
        <v>0.28999999999999998</v>
      </c>
      <c r="F130" s="3" t="s">
        <v>9</v>
      </c>
      <c r="G130" s="3" t="s">
        <v>270</v>
      </c>
      <c r="H130" s="4" t="s">
        <v>11</v>
      </c>
    </row>
    <row r="131" spans="1:8" x14ac:dyDescent="0.25">
      <c r="A131" s="6" t="s">
        <v>271</v>
      </c>
      <c r="B131" s="6" t="s">
        <v>208</v>
      </c>
      <c r="C131" s="9">
        <v>26</v>
      </c>
      <c r="D131" s="9">
        <v>7.08</v>
      </c>
      <c r="F131" s="3" t="s">
        <v>9</v>
      </c>
      <c r="G131" s="3" t="s">
        <v>272</v>
      </c>
      <c r="H131" s="4" t="s">
        <v>11</v>
      </c>
    </row>
    <row r="132" spans="1:8" x14ac:dyDescent="0.25">
      <c r="A132" s="6" t="s">
        <v>273</v>
      </c>
      <c r="B132" s="6" t="s">
        <v>159</v>
      </c>
      <c r="F132" s="3" t="s">
        <v>9</v>
      </c>
      <c r="G132" s="3" t="s">
        <v>274</v>
      </c>
      <c r="H132" s="4" t="s">
        <v>11</v>
      </c>
    </row>
    <row r="133" spans="1:8" x14ac:dyDescent="0.25">
      <c r="A133" s="6" t="s">
        <v>275</v>
      </c>
      <c r="B133" s="6" t="s">
        <v>50</v>
      </c>
      <c r="D133" s="9">
        <v>8.1999999999999993</v>
      </c>
      <c r="E133" s="9">
        <v>3</v>
      </c>
      <c r="F133" s="3" t="s">
        <v>19</v>
      </c>
      <c r="G133" s="3" t="s">
        <v>276</v>
      </c>
      <c r="H133" s="4" t="s">
        <v>11</v>
      </c>
    </row>
    <row r="134" spans="1:8" x14ac:dyDescent="0.25">
      <c r="A134" s="6" t="s">
        <v>277</v>
      </c>
      <c r="B134" s="6" t="s">
        <v>8</v>
      </c>
      <c r="C134" s="9">
        <v>30</v>
      </c>
      <c r="D134" s="9">
        <v>3.17</v>
      </c>
      <c r="F134" s="3" t="s">
        <v>9</v>
      </c>
      <c r="G134" s="3" t="s">
        <v>278</v>
      </c>
      <c r="H134" s="4" t="s">
        <v>11</v>
      </c>
    </row>
    <row r="135" spans="1:8" x14ac:dyDescent="0.25">
      <c r="A135" s="6" t="s">
        <v>279</v>
      </c>
      <c r="B135" s="6" t="s">
        <v>159</v>
      </c>
      <c r="F135" s="3" t="s">
        <v>9</v>
      </c>
      <c r="G135" s="3" t="s">
        <v>280</v>
      </c>
      <c r="H135" s="4" t="s">
        <v>11</v>
      </c>
    </row>
    <row r="136" spans="1:8" x14ac:dyDescent="0.25">
      <c r="A136" s="6" t="s">
        <v>281</v>
      </c>
      <c r="B136" s="6" t="s">
        <v>50</v>
      </c>
      <c r="D136" s="9">
        <v>80.819999999999993</v>
      </c>
      <c r="E136" s="9">
        <v>0.42699999999999999</v>
      </c>
      <c r="F136" s="3" t="s">
        <v>51</v>
      </c>
      <c r="G136" s="3" t="s">
        <v>282</v>
      </c>
      <c r="H136" s="4" t="s">
        <v>11</v>
      </c>
    </row>
    <row r="137" spans="1:8" x14ac:dyDescent="0.25">
      <c r="A137" s="6" t="str">
        <f>"CANELA EM RAMA KG - ESTOQUE "</f>
        <v xml:space="preserve">CANELA EM RAMA KG - ESTOQUE </v>
      </c>
      <c r="B137" s="6" t="s">
        <v>74</v>
      </c>
      <c r="D137" s="9">
        <v>138.02000000000001</v>
      </c>
      <c r="E137" s="9">
        <v>0.2</v>
      </c>
      <c r="F137" s="3" t="s">
        <v>51</v>
      </c>
      <c r="G137" s="3" t="s">
        <v>283</v>
      </c>
      <c r="H137" s="4" t="s">
        <v>11</v>
      </c>
    </row>
    <row r="138" spans="1:8" x14ac:dyDescent="0.25">
      <c r="A138" s="6" t="s">
        <v>284</v>
      </c>
      <c r="B138" s="6" t="s">
        <v>159</v>
      </c>
      <c r="F138" s="3" t="s">
        <v>9</v>
      </c>
      <c r="G138" s="3" t="s">
        <v>285</v>
      </c>
      <c r="H138" s="4" t="s">
        <v>11</v>
      </c>
    </row>
    <row r="139" spans="1:8" x14ac:dyDescent="0.25">
      <c r="A139" s="6" t="s">
        <v>286</v>
      </c>
      <c r="B139" s="6" t="s">
        <v>50</v>
      </c>
      <c r="D139" s="9">
        <v>35.409999999999997</v>
      </c>
      <c r="E139" s="9">
        <v>1.052</v>
      </c>
      <c r="F139" s="3" t="s">
        <v>51</v>
      </c>
      <c r="G139" s="3" t="s">
        <v>287</v>
      </c>
      <c r="H139" s="4" t="s">
        <v>11</v>
      </c>
    </row>
    <row r="140" spans="1:8" x14ac:dyDescent="0.25">
      <c r="A140" s="6" t="s">
        <v>288</v>
      </c>
      <c r="B140" s="6" t="s">
        <v>159</v>
      </c>
      <c r="C140" s="9">
        <v>83.98</v>
      </c>
      <c r="D140" s="9">
        <v>41.99</v>
      </c>
      <c r="E140" s="9">
        <v>1</v>
      </c>
      <c r="F140" s="3" t="s">
        <v>9</v>
      </c>
      <c r="G140" s="3" t="s">
        <v>289</v>
      </c>
      <c r="H140" s="4" t="s">
        <v>11</v>
      </c>
    </row>
    <row r="141" spans="1:8" x14ac:dyDescent="0.25">
      <c r="A141" s="6" t="s">
        <v>290</v>
      </c>
      <c r="B141" s="6" t="s">
        <v>8</v>
      </c>
      <c r="C141" s="9">
        <v>30</v>
      </c>
      <c r="D141" s="9">
        <v>9.48</v>
      </c>
      <c r="F141" s="3" t="s">
        <v>9</v>
      </c>
      <c r="G141" s="3" t="s">
        <v>291</v>
      </c>
      <c r="H141" s="4" t="s">
        <v>11</v>
      </c>
    </row>
    <row r="142" spans="1:8" x14ac:dyDescent="0.25">
      <c r="A142" s="6" t="str">
        <f>"CARAMELO SALGADO - ESTOQUE "</f>
        <v xml:space="preserve">CARAMELO SALGADO - ESTOQUE </v>
      </c>
      <c r="B142" s="6" t="s">
        <v>50</v>
      </c>
      <c r="D142" s="9">
        <v>4.82</v>
      </c>
      <c r="F142" s="3" t="s">
        <v>51</v>
      </c>
      <c r="G142" s="3" t="s">
        <v>292</v>
      </c>
      <c r="H142" s="4" t="s">
        <v>11</v>
      </c>
    </row>
    <row r="143" spans="1:8" x14ac:dyDescent="0.25">
      <c r="A143" s="6" t="s">
        <v>293</v>
      </c>
      <c r="B143" s="6" t="s">
        <v>159</v>
      </c>
      <c r="F143" s="3" t="s">
        <v>9</v>
      </c>
      <c r="G143" s="3" t="s">
        <v>294</v>
      </c>
      <c r="H143" s="4" t="s">
        <v>11</v>
      </c>
    </row>
    <row r="144" spans="1:8" x14ac:dyDescent="0.25">
      <c r="A144" s="6" t="s">
        <v>295</v>
      </c>
      <c r="B144" s="6" t="s">
        <v>50</v>
      </c>
      <c r="D144" s="9">
        <v>48.13</v>
      </c>
      <c r="E144" s="9">
        <v>4.9450000000000003</v>
      </c>
      <c r="F144" s="3" t="s">
        <v>51</v>
      </c>
      <c r="G144" s="3" t="s">
        <v>296</v>
      </c>
      <c r="H144" s="4" t="s">
        <v>11</v>
      </c>
    </row>
    <row r="145" spans="1:8" x14ac:dyDescent="0.25">
      <c r="A145" s="6" t="s">
        <v>297</v>
      </c>
      <c r="B145" s="6" t="s">
        <v>50</v>
      </c>
      <c r="D145" s="9">
        <v>26.19</v>
      </c>
      <c r="E145" s="9">
        <v>20.2</v>
      </c>
      <c r="F145" s="3" t="s">
        <v>51</v>
      </c>
      <c r="G145" s="3" t="s">
        <v>298</v>
      </c>
      <c r="H145" s="4" t="s">
        <v>11</v>
      </c>
    </row>
    <row r="146" spans="1:8" x14ac:dyDescent="0.25">
      <c r="A146" s="6" t="s">
        <v>299</v>
      </c>
      <c r="B146" s="6" t="s">
        <v>50</v>
      </c>
      <c r="D146" s="9">
        <v>60.69</v>
      </c>
      <c r="E146" s="9">
        <v>0.9</v>
      </c>
      <c r="F146" s="3" t="s">
        <v>51</v>
      </c>
      <c r="G146" s="3" t="s">
        <v>300</v>
      </c>
      <c r="H146" s="4" t="s">
        <v>11</v>
      </c>
    </row>
    <row r="147" spans="1:8" x14ac:dyDescent="0.25">
      <c r="A147" s="6" t="s">
        <v>301</v>
      </c>
      <c r="B147" s="6" t="s">
        <v>50</v>
      </c>
      <c r="D147" s="9">
        <v>33.43</v>
      </c>
      <c r="E147" s="9">
        <v>5.4177</v>
      </c>
      <c r="F147" s="3" t="s">
        <v>51</v>
      </c>
      <c r="G147" s="3" t="s">
        <v>302</v>
      </c>
      <c r="H147" s="4" t="s">
        <v>11</v>
      </c>
    </row>
    <row r="148" spans="1:8" x14ac:dyDescent="0.25">
      <c r="A148" s="6" t="s">
        <v>303</v>
      </c>
      <c r="B148" s="6" t="s">
        <v>50</v>
      </c>
      <c r="D148" s="9">
        <v>37.950000000000003</v>
      </c>
      <c r="E148" s="9">
        <v>-30.53</v>
      </c>
      <c r="F148" s="3" t="s">
        <v>51</v>
      </c>
      <c r="G148" s="3" t="s">
        <v>304</v>
      </c>
      <c r="H148" s="4" t="s">
        <v>11</v>
      </c>
    </row>
    <row r="149" spans="1:8" x14ac:dyDescent="0.25">
      <c r="A149" s="6" t="s">
        <v>305</v>
      </c>
      <c r="B149" s="6" t="s">
        <v>50</v>
      </c>
      <c r="D149" s="9">
        <v>11.65</v>
      </c>
      <c r="E149" s="9">
        <v>10.4</v>
      </c>
      <c r="F149" s="3" t="s">
        <v>51</v>
      </c>
      <c r="G149" s="3" t="s">
        <v>306</v>
      </c>
      <c r="H149" s="4" t="s">
        <v>11</v>
      </c>
    </row>
    <row r="150" spans="1:8" x14ac:dyDescent="0.25">
      <c r="A150" s="6" t="s">
        <v>307</v>
      </c>
      <c r="B150" s="6" t="s">
        <v>50</v>
      </c>
      <c r="D150" s="9">
        <v>18.8</v>
      </c>
      <c r="E150" s="9">
        <v>103.64</v>
      </c>
      <c r="F150" s="3" t="s">
        <v>51</v>
      </c>
      <c r="G150" s="3" t="s">
        <v>308</v>
      </c>
      <c r="H150" s="4" t="s">
        <v>11</v>
      </c>
    </row>
    <row r="151" spans="1:8" x14ac:dyDescent="0.25">
      <c r="A151" s="6" t="s">
        <v>309</v>
      </c>
      <c r="B151" s="6" t="s">
        <v>50</v>
      </c>
      <c r="D151" s="9">
        <v>6.43</v>
      </c>
      <c r="E151" s="9">
        <v>50</v>
      </c>
      <c r="F151" s="3" t="s">
        <v>9</v>
      </c>
      <c r="G151" s="3" t="s">
        <v>310</v>
      </c>
      <c r="H151" s="4" t="s">
        <v>11</v>
      </c>
    </row>
    <row r="152" spans="1:8" x14ac:dyDescent="0.25">
      <c r="A152" s="6" t="s">
        <v>311</v>
      </c>
      <c r="B152" s="6" t="s">
        <v>159</v>
      </c>
      <c r="D152" s="9">
        <v>5.0999999999999996</v>
      </c>
      <c r="E152" s="9">
        <v>169.8</v>
      </c>
      <c r="F152" s="3" t="s">
        <v>9</v>
      </c>
      <c r="G152" s="3" t="s">
        <v>312</v>
      </c>
      <c r="H152" s="4" t="s">
        <v>11</v>
      </c>
    </row>
    <row r="153" spans="1:8" x14ac:dyDescent="0.25">
      <c r="A153" s="6" t="s">
        <v>313</v>
      </c>
      <c r="B153" s="6" t="s">
        <v>50</v>
      </c>
      <c r="D153" s="9">
        <v>64.84</v>
      </c>
      <c r="E153" s="9">
        <v>5.6349999999999998</v>
      </c>
      <c r="F153" s="3" t="s">
        <v>51</v>
      </c>
      <c r="G153" s="3" t="s">
        <v>314</v>
      </c>
      <c r="H153" s="4" t="s">
        <v>11</v>
      </c>
    </row>
    <row r="154" spans="1:8" x14ac:dyDescent="0.25">
      <c r="A154" s="6" t="s">
        <v>315</v>
      </c>
      <c r="B154" s="6" t="s">
        <v>50</v>
      </c>
      <c r="D154" s="9">
        <v>29.31</v>
      </c>
      <c r="E154" s="9">
        <v>3.08</v>
      </c>
      <c r="F154" s="3" t="s">
        <v>51</v>
      </c>
      <c r="G154" s="3" t="s">
        <v>316</v>
      </c>
      <c r="H154" s="4" t="s">
        <v>11</v>
      </c>
    </row>
    <row r="155" spans="1:8" x14ac:dyDescent="0.25">
      <c r="A155" s="6" t="s">
        <v>317</v>
      </c>
      <c r="B155" s="6" t="s">
        <v>50</v>
      </c>
      <c r="D155" s="9">
        <v>18.73</v>
      </c>
      <c r="E155" s="9">
        <v>12.962999999999999</v>
      </c>
      <c r="F155" s="3" t="s">
        <v>51</v>
      </c>
      <c r="G155" s="3" t="s">
        <v>318</v>
      </c>
      <c r="H155" s="4" t="s">
        <v>11</v>
      </c>
    </row>
    <row r="156" spans="1:8" x14ac:dyDescent="0.25">
      <c r="A156" s="6" t="str">
        <f>"CARNE PASTRAMI KG - ESTOQUE "</f>
        <v xml:space="preserve">CARNE PASTRAMI KG - ESTOQUE </v>
      </c>
      <c r="B156" s="6" t="s">
        <v>50</v>
      </c>
      <c r="D156" s="9">
        <v>90.09</v>
      </c>
      <c r="E156" s="9">
        <v>0.2</v>
      </c>
      <c r="F156" s="3" t="s">
        <v>51</v>
      </c>
      <c r="G156" s="3" t="s">
        <v>319</v>
      </c>
      <c r="H156" s="4" t="s">
        <v>11</v>
      </c>
    </row>
    <row r="157" spans="1:8" x14ac:dyDescent="0.25">
      <c r="A157" s="6" t="s">
        <v>320</v>
      </c>
      <c r="B157" s="6" t="s">
        <v>50</v>
      </c>
      <c r="D157" s="9">
        <v>41.86</v>
      </c>
      <c r="E157" s="9">
        <v>5.5598999999999998</v>
      </c>
      <c r="F157" s="3" t="s">
        <v>51</v>
      </c>
      <c r="G157" s="3" t="s">
        <v>321</v>
      </c>
      <c r="H157" s="4" t="s">
        <v>11</v>
      </c>
    </row>
    <row r="158" spans="1:8" x14ac:dyDescent="0.25">
      <c r="A158" s="6" t="s">
        <v>322</v>
      </c>
      <c r="B158" s="6" t="s">
        <v>50</v>
      </c>
      <c r="D158" s="9">
        <v>20.82</v>
      </c>
      <c r="E158" s="9">
        <v>27.722000000000001</v>
      </c>
      <c r="F158" s="3" t="s">
        <v>51</v>
      </c>
      <c r="G158" s="3" t="s">
        <v>323</v>
      </c>
      <c r="H158" s="4" t="s">
        <v>11</v>
      </c>
    </row>
    <row r="159" spans="1:8" x14ac:dyDescent="0.25">
      <c r="A159" s="6" t="s">
        <v>324</v>
      </c>
      <c r="B159" s="6" t="s">
        <v>50</v>
      </c>
      <c r="F159" s="3" t="s">
        <v>51</v>
      </c>
      <c r="G159" s="3" t="s">
        <v>325</v>
      </c>
      <c r="H159" s="4" t="s">
        <v>11</v>
      </c>
    </row>
    <row r="160" spans="1:8" x14ac:dyDescent="0.25">
      <c r="A160" s="6" t="s">
        <v>326</v>
      </c>
      <c r="B160" s="6" t="s">
        <v>50</v>
      </c>
      <c r="F160" s="3" t="s">
        <v>51</v>
      </c>
      <c r="G160" s="3" t="s">
        <v>327</v>
      </c>
      <c r="H160" s="4" t="s">
        <v>11</v>
      </c>
    </row>
    <row r="161" spans="1:8" x14ac:dyDescent="0.25">
      <c r="A161" s="6" t="str">
        <f>"CASAS DE HERENCIAS TINTO TEMPRANILLO "</f>
        <v xml:space="preserve">CASAS DE HERENCIAS TINTO TEMPRANILLO </v>
      </c>
      <c r="B161" s="6" t="s">
        <v>235</v>
      </c>
      <c r="C161" s="9">
        <v>84</v>
      </c>
      <c r="E161" s="9">
        <v>-1</v>
      </c>
      <c r="F161" s="3" t="s">
        <v>9</v>
      </c>
      <c r="G161" s="3" t="s">
        <v>328</v>
      </c>
      <c r="H161" s="4" t="s">
        <v>11</v>
      </c>
    </row>
    <row r="162" spans="1:8" x14ac:dyDescent="0.25">
      <c r="A162" s="6" t="s">
        <v>329</v>
      </c>
      <c r="B162" s="6" t="s">
        <v>16</v>
      </c>
      <c r="D162" s="9">
        <v>44.9</v>
      </c>
      <c r="E162" s="9">
        <v>5</v>
      </c>
      <c r="F162" s="3" t="s">
        <v>9</v>
      </c>
      <c r="G162" s="3" t="s">
        <v>330</v>
      </c>
      <c r="H162" s="4" t="s">
        <v>11</v>
      </c>
    </row>
    <row r="163" spans="1:8" x14ac:dyDescent="0.25">
      <c r="A163" s="6" t="s">
        <v>331</v>
      </c>
      <c r="B163" s="6" t="s">
        <v>50</v>
      </c>
      <c r="D163" s="9">
        <v>9.6</v>
      </c>
      <c r="E163" s="9">
        <v>10.5</v>
      </c>
      <c r="F163" s="3" t="s">
        <v>51</v>
      </c>
      <c r="G163" s="3" t="s">
        <v>332</v>
      </c>
      <c r="H163" s="4" t="s">
        <v>11</v>
      </c>
    </row>
    <row r="164" spans="1:8" x14ac:dyDescent="0.25">
      <c r="A164" s="6" t="s">
        <v>333</v>
      </c>
      <c r="B164" s="6" t="s">
        <v>50</v>
      </c>
      <c r="D164" s="9">
        <v>9.4700000000000006</v>
      </c>
      <c r="E164" s="9">
        <v>3.8</v>
      </c>
      <c r="F164" s="3" t="s">
        <v>51</v>
      </c>
      <c r="G164" s="3" t="s">
        <v>334</v>
      </c>
      <c r="H164" s="4" t="s">
        <v>11</v>
      </c>
    </row>
    <row r="165" spans="1:8" x14ac:dyDescent="0.25">
      <c r="A165" s="6" t="s">
        <v>335</v>
      </c>
      <c r="B165" s="6" t="s">
        <v>50</v>
      </c>
      <c r="D165" s="9">
        <v>4.1500000000000004</v>
      </c>
      <c r="E165" s="9">
        <v>-7.0000000000000007E-2</v>
      </c>
      <c r="F165" s="3" t="s">
        <v>51</v>
      </c>
      <c r="G165" s="3" t="s">
        <v>336</v>
      </c>
      <c r="H165" s="4" t="s">
        <v>11</v>
      </c>
    </row>
    <row r="166" spans="1:8" x14ac:dyDescent="0.25">
      <c r="A166" s="6" t="s">
        <v>337</v>
      </c>
      <c r="B166" s="6" t="s">
        <v>50</v>
      </c>
      <c r="D166" s="9">
        <v>55</v>
      </c>
      <c r="E166" s="9">
        <v>0.93</v>
      </c>
      <c r="F166" s="3" t="s">
        <v>338</v>
      </c>
      <c r="G166" s="3" t="s">
        <v>339</v>
      </c>
      <c r="H166" s="4" t="s">
        <v>11</v>
      </c>
    </row>
    <row r="167" spans="1:8" x14ac:dyDescent="0.25">
      <c r="A167" s="6" t="s">
        <v>340</v>
      </c>
      <c r="B167" s="6" t="s">
        <v>50</v>
      </c>
      <c r="D167" s="9">
        <v>2.92</v>
      </c>
      <c r="E167" s="9">
        <v>16.895600000000002</v>
      </c>
      <c r="F167" s="3" t="s">
        <v>51</v>
      </c>
      <c r="G167" s="3" t="s">
        <v>341</v>
      </c>
      <c r="H167" s="4" t="s">
        <v>11</v>
      </c>
    </row>
    <row r="168" spans="1:8" x14ac:dyDescent="0.25">
      <c r="A168" s="6" t="s">
        <v>342</v>
      </c>
      <c r="B168" s="6" t="s">
        <v>50</v>
      </c>
      <c r="D168" s="9">
        <v>7.8</v>
      </c>
      <c r="E168" s="9">
        <v>16.495000000000001</v>
      </c>
      <c r="F168" s="3" t="s">
        <v>51</v>
      </c>
      <c r="G168" s="3" t="s">
        <v>343</v>
      </c>
      <c r="H168" s="4" t="s">
        <v>11</v>
      </c>
    </row>
    <row r="169" spans="1:8" x14ac:dyDescent="0.25">
      <c r="A169" s="6" t="s">
        <v>344</v>
      </c>
      <c r="B169" s="6" t="s">
        <v>50</v>
      </c>
      <c r="E169" s="9">
        <v>-0.85829999999999995</v>
      </c>
      <c r="F169" s="3" t="s">
        <v>51</v>
      </c>
      <c r="G169" s="3" t="s">
        <v>345</v>
      </c>
      <c r="H169" s="4" t="s">
        <v>11</v>
      </c>
    </row>
    <row r="170" spans="1:8" x14ac:dyDescent="0.25">
      <c r="A170" s="6" t="s">
        <v>346</v>
      </c>
      <c r="B170" s="6" t="s">
        <v>50</v>
      </c>
      <c r="D170" s="9">
        <v>3.46</v>
      </c>
      <c r="E170" s="9">
        <v>8.19</v>
      </c>
      <c r="F170" s="3" t="s">
        <v>51</v>
      </c>
      <c r="G170" s="3" t="s">
        <v>347</v>
      </c>
      <c r="H170" s="4" t="s">
        <v>11</v>
      </c>
    </row>
    <row r="171" spans="1:8" x14ac:dyDescent="0.25">
      <c r="A171" s="6" t="s">
        <v>348</v>
      </c>
      <c r="B171" s="6" t="s">
        <v>87</v>
      </c>
      <c r="C171" s="9">
        <v>35.04</v>
      </c>
      <c r="D171" s="9">
        <v>17.87</v>
      </c>
      <c r="E171" s="9">
        <v>35</v>
      </c>
      <c r="F171" s="3" t="s">
        <v>19</v>
      </c>
      <c r="G171" s="3" t="s">
        <v>349</v>
      </c>
      <c r="H171" s="4" t="s">
        <v>11</v>
      </c>
    </row>
    <row r="172" spans="1:8" x14ac:dyDescent="0.25">
      <c r="A172" s="6" t="s">
        <v>350</v>
      </c>
      <c r="B172" s="6" t="s">
        <v>74</v>
      </c>
      <c r="C172" s="9">
        <v>157.97999999999999</v>
      </c>
      <c r="D172" s="9">
        <v>92.05</v>
      </c>
      <c r="E172" s="9">
        <v>0.34</v>
      </c>
      <c r="F172" s="3" t="s">
        <v>51</v>
      </c>
      <c r="G172" s="3" t="s">
        <v>351</v>
      </c>
      <c r="H172" s="4" t="s">
        <v>11</v>
      </c>
    </row>
    <row r="173" spans="1:8" x14ac:dyDescent="0.25">
      <c r="A173" s="6" t="str">
        <f>"CEVICHE "</f>
        <v xml:space="preserve">CEVICHE </v>
      </c>
      <c r="B173" s="6" t="s">
        <v>145</v>
      </c>
      <c r="C173" s="9">
        <v>42</v>
      </c>
      <c r="D173" s="9">
        <v>11.27</v>
      </c>
      <c r="F173" s="3" t="s">
        <v>9</v>
      </c>
      <c r="G173" s="3" t="s">
        <v>352</v>
      </c>
      <c r="H173" s="4" t="s">
        <v>11</v>
      </c>
    </row>
    <row r="174" spans="1:8" x14ac:dyDescent="0.25">
      <c r="A174" s="6" t="s">
        <v>353</v>
      </c>
      <c r="B174" s="6" t="s">
        <v>50</v>
      </c>
      <c r="D174" s="9">
        <v>11.27</v>
      </c>
      <c r="E174" s="9">
        <v>-22</v>
      </c>
      <c r="F174" s="3" t="s">
        <v>9</v>
      </c>
      <c r="G174" s="3" t="s">
        <v>354</v>
      </c>
      <c r="H174" s="4" t="s">
        <v>11</v>
      </c>
    </row>
    <row r="175" spans="1:8" x14ac:dyDescent="0.25">
      <c r="A175" s="6" t="s">
        <v>355</v>
      </c>
      <c r="B175" s="6" t="s">
        <v>74</v>
      </c>
      <c r="E175" s="9">
        <v>0.91</v>
      </c>
      <c r="F175" s="3" t="s">
        <v>19</v>
      </c>
      <c r="G175" s="3" t="s">
        <v>356</v>
      </c>
      <c r="H175" s="4" t="s">
        <v>11</v>
      </c>
    </row>
    <row r="176" spans="1:8" x14ac:dyDescent="0.25">
      <c r="A176" s="6" t="s">
        <v>357</v>
      </c>
      <c r="B176" s="6" t="s">
        <v>74</v>
      </c>
      <c r="D176" s="9">
        <v>16.32</v>
      </c>
      <c r="E176" s="9">
        <v>10</v>
      </c>
      <c r="F176" s="3" t="s">
        <v>9</v>
      </c>
      <c r="G176" s="3" t="s">
        <v>358</v>
      </c>
      <c r="H176" s="4" t="s">
        <v>11</v>
      </c>
    </row>
    <row r="177" spans="1:8" x14ac:dyDescent="0.25">
      <c r="A177" s="6" t="s">
        <v>359</v>
      </c>
      <c r="B177" s="6" t="s">
        <v>74</v>
      </c>
      <c r="C177" s="9">
        <v>25.8</v>
      </c>
      <c r="D177" s="9">
        <v>17.899999999999999</v>
      </c>
      <c r="E177" s="9">
        <v>1.85</v>
      </c>
      <c r="F177" s="3" t="s">
        <v>19</v>
      </c>
      <c r="G177" s="3" t="s">
        <v>360</v>
      </c>
      <c r="H177" s="4" t="s">
        <v>11</v>
      </c>
    </row>
    <row r="178" spans="1:8" x14ac:dyDescent="0.25">
      <c r="A178" s="6" t="str">
        <f>"CHA ROMA (PRODUZIDO NO BAR) - ESTOQUE "</f>
        <v xml:space="preserve">CHA ROMA (PRODUZIDO NO BAR) - ESTOQUE </v>
      </c>
      <c r="B178" s="6" t="s">
        <v>74</v>
      </c>
      <c r="E178" s="9">
        <v>0.1</v>
      </c>
      <c r="F178" s="3" t="s">
        <v>19</v>
      </c>
      <c r="G178" s="3" t="s">
        <v>361</v>
      </c>
      <c r="H178" s="4" t="s">
        <v>11</v>
      </c>
    </row>
    <row r="179" spans="1:8" x14ac:dyDescent="0.25">
      <c r="A179" s="6" t="s">
        <v>362</v>
      </c>
      <c r="B179" s="6" t="s">
        <v>50</v>
      </c>
      <c r="D179" s="9">
        <v>5</v>
      </c>
      <c r="E179" s="9">
        <v>14</v>
      </c>
      <c r="F179" s="3" t="s">
        <v>9</v>
      </c>
      <c r="G179" s="3" t="s">
        <v>363</v>
      </c>
      <c r="H179" s="4" t="s">
        <v>11</v>
      </c>
    </row>
    <row r="180" spans="1:8" x14ac:dyDescent="0.25">
      <c r="A180" s="6" t="str">
        <f>"CHIMARRAO ERVA - ESTOQUE "</f>
        <v xml:space="preserve">CHIMARRAO ERVA - ESTOQUE </v>
      </c>
      <c r="B180" s="6" t="s">
        <v>50</v>
      </c>
      <c r="D180" s="9">
        <v>18</v>
      </c>
      <c r="E180" s="9">
        <v>0.14699999999999999</v>
      </c>
      <c r="F180" s="3" t="s">
        <v>51</v>
      </c>
      <c r="G180" s="3" t="s">
        <v>364</v>
      </c>
      <c r="H180" s="4" t="s">
        <v>11</v>
      </c>
    </row>
    <row r="181" spans="1:8" x14ac:dyDescent="0.25">
      <c r="A181" s="6" t="str">
        <f>"CHIMARRAO INSUMO PRONTO PARA COQUETEL - INSUMO BAR "</f>
        <v xml:space="preserve">CHIMARRAO INSUMO PRONTO PARA COQUETEL - INSUMO BAR </v>
      </c>
      <c r="B181" s="6" t="s">
        <v>50</v>
      </c>
      <c r="D181" s="9">
        <v>9.48</v>
      </c>
      <c r="F181" s="3" t="s">
        <v>19</v>
      </c>
      <c r="G181" s="3" t="s">
        <v>365</v>
      </c>
      <c r="H181" s="4" t="s">
        <v>11</v>
      </c>
    </row>
    <row r="182" spans="1:8" x14ac:dyDescent="0.25">
      <c r="A182" s="6" t="s">
        <v>366</v>
      </c>
      <c r="B182" s="6" t="s">
        <v>50</v>
      </c>
      <c r="D182" s="9">
        <v>56.33</v>
      </c>
      <c r="E182" s="9">
        <v>1.59</v>
      </c>
      <c r="F182" s="3" t="s">
        <v>338</v>
      </c>
      <c r="G182" s="3" t="s">
        <v>367</v>
      </c>
      <c r="H182" s="4" t="s">
        <v>11</v>
      </c>
    </row>
    <row r="183" spans="1:8" x14ac:dyDescent="0.25">
      <c r="A183" s="6" t="str">
        <f>"CHIPOTLE KG - ESTOQUE "</f>
        <v xml:space="preserve">CHIPOTLE KG - ESTOQUE </v>
      </c>
      <c r="B183" s="6" t="s">
        <v>50</v>
      </c>
      <c r="D183" s="9">
        <v>67.23</v>
      </c>
      <c r="E183" s="9">
        <v>0.35</v>
      </c>
      <c r="F183" s="3" t="s">
        <v>338</v>
      </c>
      <c r="G183" s="3" t="s">
        <v>368</v>
      </c>
      <c r="H183" s="4" t="s">
        <v>11</v>
      </c>
    </row>
    <row r="184" spans="1:8" x14ac:dyDescent="0.25">
      <c r="A184" s="6" t="s">
        <v>369</v>
      </c>
      <c r="B184" s="6" t="s">
        <v>50</v>
      </c>
      <c r="F184" s="3" t="s">
        <v>51</v>
      </c>
      <c r="G184" s="3" t="s">
        <v>370</v>
      </c>
      <c r="H184" s="4" t="s">
        <v>11</v>
      </c>
    </row>
    <row r="185" spans="1:8" x14ac:dyDescent="0.25">
      <c r="A185" s="6" t="s">
        <v>371</v>
      </c>
      <c r="B185" s="6" t="s">
        <v>50</v>
      </c>
      <c r="D185" s="9">
        <v>7.37</v>
      </c>
      <c r="E185" s="9">
        <v>4.1740000000000004</v>
      </c>
      <c r="F185" s="3" t="s">
        <v>51</v>
      </c>
      <c r="G185" s="3" t="s">
        <v>372</v>
      </c>
      <c r="H185" s="4" t="s">
        <v>11</v>
      </c>
    </row>
    <row r="186" spans="1:8" x14ac:dyDescent="0.25">
      <c r="A186" s="6" t="s">
        <v>373</v>
      </c>
      <c r="B186" s="6" t="s">
        <v>50</v>
      </c>
      <c r="D186" s="9">
        <v>39</v>
      </c>
      <c r="E186" s="9">
        <v>1.4359</v>
      </c>
      <c r="F186" s="3" t="s">
        <v>51</v>
      </c>
      <c r="G186" s="3" t="s">
        <v>374</v>
      </c>
      <c r="H186" s="4" t="s">
        <v>11</v>
      </c>
    </row>
    <row r="187" spans="1:8" x14ac:dyDescent="0.25">
      <c r="A187" s="6" t="s">
        <v>375</v>
      </c>
      <c r="B187" s="6" t="s">
        <v>376</v>
      </c>
      <c r="D187" s="9">
        <v>9.75</v>
      </c>
      <c r="E187" s="9">
        <v>223.07499999999999</v>
      </c>
      <c r="F187" s="3" t="s">
        <v>19</v>
      </c>
      <c r="G187" s="3" t="s">
        <v>377</v>
      </c>
      <c r="H187" s="4" t="s">
        <v>11</v>
      </c>
    </row>
    <row r="188" spans="1:8" x14ac:dyDescent="0.25">
      <c r="A188" s="6" t="s">
        <v>378</v>
      </c>
      <c r="B188" s="6" t="s">
        <v>376</v>
      </c>
      <c r="C188" s="9">
        <v>19.2</v>
      </c>
      <c r="D188" s="9">
        <v>8.59</v>
      </c>
      <c r="E188" s="9">
        <v>30</v>
      </c>
      <c r="F188" s="3" t="s">
        <v>19</v>
      </c>
      <c r="G188" s="3" t="s">
        <v>379</v>
      </c>
      <c r="H188" s="4" t="s">
        <v>11</v>
      </c>
    </row>
    <row r="189" spans="1:8" x14ac:dyDescent="0.25">
      <c r="A189" s="6" t="s">
        <v>380</v>
      </c>
      <c r="B189" s="6" t="s">
        <v>376</v>
      </c>
      <c r="D189" s="9">
        <v>13.07</v>
      </c>
      <c r="E189" s="9">
        <v>62.439</v>
      </c>
      <c r="F189" s="3" t="s">
        <v>19</v>
      </c>
      <c r="G189" s="3" t="s">
        <v>381</v>
      </c>
      <c r="H189" s="4" t="s">
        <v>11</v>
      </c>
    </row>
    <row r="190" spans="1:8" x14ac:dyDescent="0.25">
      <c r="A190" s="6" t="str">
        <f>"CHOPE JEAN LE BLANC BARRIL - ESTOQUE "</f>
        <v xml:space="preserve">CHOPE JEAN LE BLANC BARRIL - ESTOQUE </v>
      </c>
      <c r="B190" s="6" t="s">
        <v>376</v>
      </c>
      <c r="D190" s="9">
        <v>16.27</v>
      </c>
      <c r="E190" s="9">
        <v>32.64</v>
      </c>
      <c r="F190" s="3" t="s">
        <v>19</v>
      </c>
      <c r="G190" s="3" t="s">
        <v>382</v>
      </c>
      <c r="H190" s="4" t="s">
        <v>11</v>
      </c>
    </row>
    <row r="191" spans="1:8" x14ac:dyDescent="0.25">
      <c r="A191" s="6" t="s">
        <v>383</v>
      </c>
      <c r="B191" s="6" t="s">
        <v>376</v>
      </c>
      <c r="C191" s="9">
        <v>28.06</v>
      </c>
      <c r="D191" s="9">
        <v>15.98</v>
      </c>
      <c r="E191" s="9">
        <v>48.941000000000003</v>
      </c>
      <c r="F191" s="3" t="s">
        <v>19</v>
      </c>
      <c r="G191" s="3" t="s">
        <v>384</v>
      </c>
      <c r="H191" s="4" t="s">
        <v>11</v>
      </c>
    </row>
    <row r="192" spans="1:8" x14ac:dyDescent="0.25">
      <c r="A192" s="6" t="str">
        <f>"CHOPE PATAGONIA IPA BARRIL - ESTOQUE "</f>
        <v xml:space="preserve">CHOPE PATAGONIA IPA BARRIL - ESTOQUE </v>
      </c>
      <c r="B192" s="6" t="s">
        <v>376</v>
      </c>
      <c r="D192" s="9">
        <v>16.03</v>
      </c>
      <c r="E192" s="9">
        <v>6.9429999999999996</v>
      </c>
      <c r="F192" s="3" t="s">
        <v>19</v>
      </c>
      <c r="G192" s="3" t="s">
        <v>385</v>
      </c>
      <c r="H192" s="4" t="s">
        <v>11</v>
      </c>
    </row>
    <row r="193" spans="1:8" x14ac:dyDescent="0.25">
      <c r="A193" s="6" t="s">
        <v>386</v>
      </c>
      <c r="B193" s="6" t="s">
        <v>376</v>
      </c>
      <c r="C193" s="9">
        <v>28.06</v>
      </c>
      <c r="D193" s="9">
        <v>15.54</v>
      </c>
      <c r="E193" s="9">
        <v>-4.4370000000000003</v>
      </c>
      <c r="F193" s="3" t="s">
        <v>19</v>
      </c>
      <c r="G193" s="3" t="s">
        <v>387</v>
      </c>
      <c r="H193" s="4" t="s">
        <v>11</v>
      </c>
    </row>
    <row r="194" spans="1:8" x14ac:dyDescent="0.25">
      <c r="A194" s="6" t="str">
        <f>"CHOPE SPATEN BARRIL - ESTOQUE "</f>
        <v xml:space="preserve">CHOPE SPATEN BARRIL - ESTOQUE </v>
      </c>
      <c r="B194" s="6" t="s">
        <v>376</v>
      </c>
      <c r="D194" s="9">
        <v>13.4</v>
      </c>
      <c r="E194" s="9">
        <v>17.47</v>
      </c>
      <c r="F194" s="3" t="s">
        <v>19</v>
      </c>
      <c r="G194" s="3" t="s">
        <v>388</v>
      </c>
      <c r="H194" s="4" t="s">
        <v>11</v>
      </c>
    </row>
    <row r="195" spans="1:8" x14ac:dyDescent="0.25">
      <c r="A195" s="6" t="s">
        <v>389</v>
      </c>
      <c r="B195" s="6" t="s">
        <v>390</v>
      </c>
      <c r="C195" s="9">
        <v>17</v>
      </c>
      <c r="D195" s="9">
        <v>4.79</v>
      </c>
      <c r="F195" s="3" t="s">
        <v>9</v>
      </c>
      <c r="G195" s="3" t="s">
        <v>391</v>
      </c>
      <c r="H195" s="4" t="s">
        <v>11</v>
      </c>
    </row>
    <row r="196" spans="1:8" x14ac:dyDescent="0.25">
      <c r="A196" s="6" t="s">
        <v>392</v>
      </c>
      <c r="B196" s="6" t="s">
        <v>28</v>
      </c>
      <c r="C196" s="9">
        <v>20</v>
      </c>
      <c r="D196" s="9">
        <v>7.56</v>
      </c>
      <c r="E196" s="9">
        <v>-56</v>
      </c>
      <c r="F196" s="3" t="s">
        <v>9</v>
      </c>
      <c r="G196" s="3" t="s">
        <v>393</v>
      </c>
      <c r="H196" s="4" t="s">
        <v>11</v>
      </c>
    </row>
    <row r="197" spans="1:8" x14ac:dyDescent="0.25">
      <c r="A197" s="6" t="str">
        <f>"CHOPP DOG SAVE THE BEER 300 ML "</f>
        <v xml:space="preserve">CHOPP DOG SAVE THE BEER 300 ML </v>
      </c>
      <c r="B197" s="6" t="s">
        <v>390</v>
      </c>
      <c r="C197" s="9">
        <v>17</v>
      </c>
      <c r="D197" s="9">
        <v>3.92</v>
      </c>
      <c r="F197" s="3" t="s">
        <v>9</v>
      </c>
      <c r="G197" s="3" t="s">
        <v>394</v>
      </c>
      <c r="H197" s="4" t="s">
        <v>11</v>
      </c>
    </row>
    <row r="198" spans="1:8" x14ac:dyDescent="0.25">
      <c r="A198" s="6" t="str">
        <f>"CHOPP DOG SAVE THE BEER 473ML "</f>
        <v xml:space="preserve">CHOPP DOG SAVE THE BEER 473ML </v>
      </c>
      <c r="B198" s="6" t="s">
        <v>28</v>
      </c>
      <c r="C198" s="9">
        <v>20</v>
      </c>
      <c r="D198" s="9">
        <v>6.18</v>
      </c>
      <c r="F198" s="3" t="s">
        <v>9</v>
      </c>
      <c r="G198" s="3" t="s">
        <v>395</v>
      </c>
      <c r="H198" s="4" t="s">
        <v>11</v>
      </c>
    </row>
    <row r="199" spans="1:8" x14ac:dyDescent="0.25">
      <c r="A199" s="6" t="str">
        <f>"CHOPP JEAN LE BLANC  473ML "</f>
        <v xml:space="preserve">CHOPP JEAN LE BLANC  473ML </v>
      </c>
      <c r="B199" s="6" t="s">
        <v>28</v>
      </c>
      <c r="C199" s="9">
        <v>20</v>
      </c>
      <c r="D199" s="9">
        <v>7.7</v>
      </c>
      <c r="F199" s="3" t="s">
        <v>9</v>
      </c>
      <c r="G199" s="3" t="s">
        <v>396</v>
      </c>
      <c r="H199" s="4" t="s">
        <v>11</v>
      </c>
    </row>
    <row r="200" spans="1:8" x14ac:dyDescent="0.25">
      <c r="A200" s="6" t="str">
        <f>"CHOPP JEAN LE BLANC 300 ML "</f>
        <v xml:space="preserve">CHOPP JEAN LE BLANC 300 ML </v>
      </c>
      <c r="B200" s="6" t="s">
        <v>390</v>
      </c>
      <c r="C200" s="9">
        <v>17</v>
      </c>
      <c r="D200" s="9">
        <v>4.88</v>
      </c>
      <c r="F200" s="3" t="s">
        <v>9</v>
      </c>
      <c r="G200" s="3" t="s">
        <v>397</v>
      </c>
      <c r="H200" s="4" t="s">
        <v>11</v>
      </c>
    </row>
    <row r="201" spans="1:8" x14ac:dyDescent="0.25">
      <c r="A201" s="6" t="str">
        <f>"CHOPP PILSEN 7TRAGOS 300 ML "</f>
        <v xml:space="preserve">CHOPP PILSEN 7TRAGOS 300 ML </v>
      </c>
      <c r="B201" s="6" t="s">
        <v>390</v>
      </c>
      <c r="C201" s="9">
        <v>17</v>
      </c>
      <c r="D201" s="9">
        <v>2.93</v>
      </c>
      <c r="F201" s="3" t="s">
        <v>9</v>
      </c>
      <c r="G201" s="3" t="s">
        <v>398</v>
      </c>
      <c r="H201" s="4" t="s">
        <v>11</v>
      </c>
    </row>
    <row r="202" spans="1:8" x14ac:dyDescent="0.25">
      <c r="A202" s="6" t="str">
        <f>"CHOPP PILSEN 7TRAGOS 473 ML "</f>
        <v xml:space="preserve">CHOPP PILSEN 7TRAGOS 473 ML </v>
      </c>
      <c r="B202" s="6" t="s">
        <v>28</v>
      </c>
      <c r="C202" s="9">
        <v>19</v>
      </c>
      <c r="D202" s="9">
        <v>4.6100000000000003</v>
      </c>
      <c r="F202" s="3" t="s">
        <v>9</v>
      </c>
      <c r="G202" s="3" t="s">
        <v>399</v>
      </c>
      <c r="H202" s="4" t="s">
        <v>11</v>
      </c>
    </row>
    <row r="203" spans="1:8" x14ac:dyDescent="0.25">
      <c r="A203" s="6" t="s">
        <v>400</v>
      </c>
      <c r="B203" s="6" t="s">
        <v>390</v>
      </c>
      <c r="C203" s="9">
        <v>17</v>
      </c>
      <c r="D203" s="9">
        <v>4.66</v>
      </c>
      <c r="E203" s="9">
        <v>-1</v>
      </c>
      <c r="F203" s="3" t="s">
        <v>9</v>
      </c>
      <c r="G203" s="3" t="s">
        <v>401</v>
      </c>
      <c r="H203" s="4" t="s">
        <v>11</v>
      </c>
    </row>
    <row r="204" spans="1:8" x14ac:dyDescent="0.25">
      <c r="A204" s="6" t="s">
        <v>402</v>
      </c>
      <c r="B204" s="6" t="s">
        <v>28</v>
      </c>
      <c r="C204" s="9">
        <v>20</v>
      </c>
      <c r="D204" s="9">
        <v>7.35</v>
      </c>
      <c r="E204" s="9">
        <v>-68</v>
      </c>
      <c r="F204" s="3" t="s">
        <v>9</v>
      </c>
      <c r="G204" s="3" t="s">
        <v>403</v>
      </c>
      <c r="H204" s="4" t="s">
        <v>11</v>
      </c>
    </row>
    <row r="205" spans="1:8" x14ac:dyDescent="0.25">
      <c r="A205" s="6" t="s">
        <v>404</v>
      </c>
      <c r="B205" s="6" t="s">
        <v>405</v>
      </c>
      <c r="C205" s="9">
        <v>39</v>
      </c>
      <c r="D205" s="9">
        <v>13.7</v>
      </c>
      <c r="F205" s="3" t="s">
        <v>9</v>
      </c>
      <c r="G205" s="3" t="s">
        <v>406</v>
      </c>
      <c r="H205" s="4" t="s">
        <v>11</v>
      </c>
    </row>
    <row r="206" spans="1:8" x14ac:dyDescent="0.25">
      <c r="A206" s="6" t="s">
        <v>407</v>
      </c>
      <c r="B206" s="6" t="s">
        <v>50</v>
      </c>
      <c r="D206" s="9">
        <v>13.7</v>
      </c>
      <c r="E206" s="9">
        <v>-6</v>
      </c>
      <c r="F206" s="3" t="s">
        <v>9</v>
      </c>
      <c r="G206" s="3" t="s">
        <v>408</v>
      </c>
      <c r="H206" s="4" t="s">
        <v>11</v>
      </c>
    </row>
    <row r="207" spans="1:8" x14ac:dyDescent="0.25">
      <c r="A207" s="6" t="s">
        <v>409</v>
      </c>
      <c r="B207" s="6" t="s">
        <v>50</v>
      </c>
      <c r="D207" s="9">
        <v>22.7</v>
      </c>
      <c r="E207" s="9">
        <v>-38</v>
      </c>
      <c r="F207" s="3" t="s">
        <v>9</v>
      </c>
      <c r="G207" s="3" t="s">
        <v>410</v>
      </c>
      <c r="H207" s="4" t="s">
        <v>11</v>
      </c>
    </row>
    <row r="208" spans="1:8" x14ac:dyDescent="0.25">
      <c r="A208" s="6" t="s">
        <v>411</v>
      </c>
      <c r="B208" s="6" t="s">
        <v>41</v>
      </c>
      <c r="C208" s="9">
        <v>55</v>
      </c>
      <c r="D208" s="9">
        <v>22.7</v>
      </c>
      <c r="E208" s="9">
        <v>-22</v>
      </c>
      <c r="F208" s="3" t="s">
        <v>9</v>
      </c>
      <c r="G208" s="3" t="s">
        <v>412</v>
      </c>
      <c r="H208" s="4" t="s">
        <v>11</v>
      </c>
    </row>
    <row r="209" spans="1:8" x14ac:dyDescent="0.25">
      <c r="A209" s="6" t="s">
        <v>413</v>
      </c>
      <c r="B209" s="6" t="s">
        <v>25</v>
      </c>
      <c r="C209" s="9">
        <v>25</v>
      </c>
      <c r="D209" s="9">
        <v>7.47</v>
      </c>
      <c r="E209" s="9">
        <v>-7</v>
      </c>
      <c r="F209" s="3" t="s">
        <v>9</v>
      </c>
      <c r="G209" s="3" t="s">
        <v>414</v>
      </c>
      <c r="H209" s="4" t="s">
        <v>11</v>
      </c>
    </row>
    <row r="210" spans="1:8" x14ac:dyDescent="0.25">
      <c r="A210" s="6" t="s">
        <v>415</v>
      </c>
      <c r="B210" s="6" t="s">
        <v>50</v>
      </c>
      <c r="D210" s="9">
        <v>40.44</v>
      </c>
      <c r="E210" s="9">
        <v>2.33</v>
      </c>
      <c r="F210" s="3" t="s">
        <v>51</v>
      </c>
      <c r="G210" s="3" t="s">
        <v>416</v>
      </c>
      <c r="H210" s="4" t="s">
        <v>11</v>
      </c>
    </row>
    <row r="211" spans="1:8" x14ac:dyDescent="0.25">
      <c r="A211" s="6" t="str">
        <f>"CLARIFICADO - INSUMO "</f>
        <v xml:space="preserve">CLARIFICADO - INSUMO </v>
      </c>
      <c r="B211" s="6" t="s">
        <v>74</v>
      </c>
      <c r="D211" s="9">
        <v>14.83</v>
      </c>
      <c r="E211" s="9">
        <v>-0.67500000000000004</v>
      </c>
      <c r="F211" s="3" t="s">
        <v>19</v>
      </c>
      <c r="G211" s="3" t="s">
        <v>417</v>
      </c>
      <c r="H211" s="4" t="s">
        <v>11</v>
      </c>
    </row>
    <row r="212" spans="1:8" x14ac:dyDescent="0.25">
      <c r="A212" s="6" t="s">
        <v>418</v>
      </c>
      <c r="B212" s="6" t="s">
        <v>8</v>
      </c>
      <c r="C212" s="9">
        <v>48</v>
      </c>
      <c r="D212" s="9">
        <v>11.22</v>
      </c>
      <c r="F212" s="3" t="s">
        <v>9</v>
      </c>
      <c r="G212" s="3" t="s">
        <v>419</v>
      </c>
      <c r="H212" s="4" t="s">
        <v>11</v>
      </c>
    </row>
    <row r="213" spans="1:8" x14ac:dyDescent="0.25">
      <c r="A213" s="6" t="s">
        <v>420</v>
      </c>
      <c r="B213" s="6" t="s">
        <v>50</v>
      </c>
      <c r="D213" s="9">
        <v>3.5</v>
      </c>
      <c r="E213" s="9">
        <v>7</v>
      </c>
      <c r="F213" s="3" t="s">
        <v>9</v>
      </c>
      <c r="G213" s="3" t="s">
        <v>421</v>
      </c>
      <c r="H213" s="4" t="s">
        <v>11</v>
      </c>
    </row>
    <row r="214" spans="1:8" x14ac:dyDescent="0.25">
      <c r="A214" s="6" t="s">
        <v>422</v>
      </c>
      <c r="B214" s="6" t="s">
        <v>50</v>
      </c>
      <c r="D214" s="9">
        <v>16.87</v>
      </c>
      <c r="E214" s="9">
        <v>9.9125999999999994</v>
      </c>
      <c r="F214" s="3" t="s">
        <v>51</v>
      </c>
      <c r="G214" s="3" t="s">
        <v>423</v>
      </c>
      <c r="H214" s="4" t="s">
        <v>11</v>
      </c>
    </row>
    <row r="215" spans="1:8" x14ac:dyDescent="0.25">
      <c r="A215" s="6" t="s">
        <v>424</v>
      </c>
      <c r="B215" s="6" t="s">
        <v>50</v>
      </c>
      <c r="D215" s="9">
        <v>30</v>
      </c>
      <c r="E215" s="9">
        <v>8.7126000000000001</v>
      </c>
      <c r="F215" s="3" t="s">
        <v>51</v>
      </c>
      <c r="G215" s="3" t="s">
        <v>425</v>
      </c>
      <c r="H215" s="4" t="s">
        <v>11</v>
      </c>
    </row>
    <row r="216" spans="1:8" x14ac:dyDescent="0.25">
      <c r="A216" s="6" t="s">
        <v>426</v>
      </c>
      <c r="B216" s="6" t="s">
        <v>159</v>
      </c>
      <c r="F216" s="3" t="s">
        <v>9</v>
      </c>
      <c r="G216" s="3" t="s">
        <v>427</v>
      </c>
      <c r="H216" s="4" t="s">
        <v>11</v>
      </c>
    </row>
    <row r="217" spans="1:8" x14ac:dyDescent="0.25">
      <c r="A217" s="6" t="s">
        <v>428</v>
      </c>
      <c r="B217" s="6" t="s">
        <v>159</v>
      </c>
      <c r="D217" s="9">
        <v>0.13</v>
      </c>
      <c r="E217" s="9">
        <v>3004</v>
      </c>
      <c r="F217" s="3" t="s">
        <v>9</v>
      </c>
      <c r="G217" s="3" t="s">
        <v>429</v>
      </c>
      <c r="H217" s="4" t="s">
        <v>11</v>
      </c>
    </row>
    <row r="218" spans="1:8" x14ac:dyDescent="0.25">
      <c r="A218" s="6" t="s">
        <v>430</v>
      </c>
      <c r="B218" s="6" t="s">
        <v>159</v>
      </c>
      <c r="F218" s="3" t="s">
        <v>9</v>
      </c>
      <c r="G218" s="3" t="s">
        <v>431</v>
      </c>
      <c r="H218" s="4" t="s">
        <v>11</v>
      </c>
    </row>
    <row r="219" spans="1:8" x14ac:dyDescent="0.25">
      <c r="A219" s="6" t="str">
        <f>"CONFI AZEITONA - INSUMO "</f>
        <v xml:space="preserve">CONFI AZEITONA - INSUMO </v>
      </c>
      <c r="B219" s="6" t="s">
        <v>50</v>
      </c>
      <c r="D219" s="9">
        <v>453</v>
      </c>
      <c r="F219" s="3" t="s">
        <v>51</v>
      </c>
      <c r="G219" s="3" t="s">
        <v>432</v>
      </c>
      <c r="H219" s="4" t="s">
        <v>11</v>
      </c>
    </row>
    <row r="220" spans="1:8" x14ac:dyDescent="0.25">
      <c r="A220" s="6" t="s">
        <v>433</v>
      </c>
      <c r="B220" s="6" t="s">
        <v>159</v>
      </c>
      <c r="C220" s="9">
        <v>198.76</v>
      </c>
      <c r="D220" s="9">
        <v>99.38</v>
      </c>
      <c r="E220" s="9">
        <v>2</v>
      </c>
      <c r="F220" s="3" t="s">
        <v>9</v>
      </c>
      <c r="G220" s="3" t="s">
        <v>434</v>
      </c>
      <c r="H220" s="4" t="s">
        <v>11</v>
      </c>
    </row>
    <row r="221" spans="1:8" x14ac:dyDescent="0.25">
      <c r="A221" s="6" t="str">
        <f>"CONTRA FILE COM LEGUMES - INSUMO "</f>
        <v xml:space="preserve">CONTRA FILE COM LEGUMES - INSUMO </v>
      </c>
      <c r="B221" s="6" t="s">
        <v>50</v>
      </c>
      <c r="D221" s="9">
        <v>21.71</v>
      </c>
      <c r="E221" s="9">
        <v>-21</v>
      </c>
      <c r="F221" s="3" t="s">
        <v>9</v>
      </c>
      <c r="G221" s="3" t="s">
        <v>435</v>
      </c>
      <c r="H221" s="4" t="s">
        <v>11</v>
      </c>
    </row>
    <row r="222" spans="1:8" x14ac:dyDescent="0.25">
      <c r="A222" s="6" t="s">
        <v>436</v>
      </c>
      <c r="B222" s="6" t="s">
        <v>159</v>
      </c>
      <c r="D222" s="9">
        <v>0.21</v>
      </c>
      <c r="E222" s="9">
        <v>1000</v>
      </c>
      <c r="F222" s="3" t="s">
        <v>9</v>
      </c>
      <c r="G222" s="3" t="s">
        <v>437</v>
      </c>
      <c r="H222" s="4" t="s">
        <v>11</v>
      </c>
    </row>
    <row r="223" spans="1:8" x14ac:dyDescent="0.25">
      <c r="A223" s="6" t="s">
        <v>438</v>
      </c>
      <c r="B223" s="6" t="s">
        <v>159</v>
      </c>
      <c r="F223" s="3" t="s">
        <v>9</v>
      </c>
      <c r="G223" s="3" t="s">
        <v>439</v>
      </c>
      <c r="H223" s="4" t="s">
        <v>11</v>
      </c>
    </row>
    <row r="224" spans="1:8" x14ac:dyDescent="0.25">
      <c r="A224" s="6" t="s">
        <v>440</v>
      </c>
      <c r="B224" s="6" t="s">
        <v>159</v>
      </c>
      <c r="F224" s="3" t="s">
        <v>9</v>
      </c>
      <c r="G224" s="3" t="s">
        <v>441</v>
      </c>
      <c r="H224" s="4" t="s">
        <v>11</v>
      </c>
    </row>
    <row r="225" spans="1:8" x14ac:dyDescent="0.25">
      <c r="A225" s="6" t="s">
        <v>442</v>
      </c>
      <c r="B225" s="6" t="s">
        <v>159</v>
      </c>
      <c r="F225" s="3" t="s">
        <v>9</v>
      </c>
      <c r="G225" s="3" t="s">
        <v>443</v>
      </c>
      <c r="H225" s="4" t="s">
        <v>11</v>
      </c>
    </row>
    <row r="226" spans="1:8" x14ac:dyDescent="0.25">
      <c r="A226" s="6" t="s">
        <v>444</v>
      </c>
      <c r="B226" s="6" t="s">
        <v>159</v>
      </c>
      <c r="F226" s="3" t="s">
        <v>9</v>
      </c>
      <c r="G226" s="3" t="s">
        <v>445</v>
      </c>
      <c r="H226" s="4" t="s">
        <v>11</v>
      </c>
    </row>
    <row r="227" spans="1:8" x14ac:dyDescent="0.25">
      <c r="A227" s="6" t="s">
        <v>446</v>
      </c>
      <c r="B227" s="6" t="s">
        <v>54</v>
      </c>
      <c r="C227" s="9">
        <v>20</v>
      </c>
      <c r="E227" s="9">
        <v>-3</v>
      </c>
      <c r="F227" s="3" t="s">
        <v>55</v>
      </c>
      <c r="G227" s="3" t="s">
        <v>447</v>
      </c>
      <c r="H227" s="4" t="s">
        <v>11</v>
      </c>
    </row>
    <row r="228" spans="1:8" x14ac:dyDescent="0.25">
      <c r="A228" s="6" t="s">
        <v>448</v>
      </c>
      <c r="B228" s="6" t="s">
        <v>159</v>
      </c>
      <c r="F228" s="3" t="s">
        <v>9</v>
      </c>
      <c r="G228" s="3" t="s">
        <v>449</v>
      </c>
      <c r="H228" s="4" t="s">
        <v>11</v>
      </c>
    </row>
    <row r="229" spans="1:8" x14ac:dyDescent="0.25">
      <c r="A229" s="6" t="s">
        <v>450</v>
      </c>
      <c r="B229" s="6" t="s">
        <v>159</v>
      </c>
      <c r="F229" s="3" t="s">
        <v>9</v>
      </c>
      <c r="G229" s="3" t="s">
        <v>451</v>
      </c>
      <c r="H229" s="4" t="s">
        <v>11</v>
      </c>
    </row>
    <row r="230" spans="1:8" x14ac:dyDescent="0.25">
      <c r="A230" s="6" t="s">
        <v>452</v>
      </c>
      <c r="B230" s="6" t="s">
        <v>54</v>
      </c>
      <c r="C230" s="9">
        <v>40</v>
      </c>
      <c r="F230" s="3" t="s">
        <v>55</v>
      </c>
      <c r="G230" s="3" t="s">
        <v>453</v>
      </c>
      <c r="H230" s="4" t="s">
        <v>11</v>
      </c>
    </row>
    <row r="231" spans="1:8" x14ac:dyDescent="0.25">
      <c r="A231" s="6" t="s">
        <v>454</v>
      </c>
      <c r="B231" s="6" t="s">
        <v>159</v>
      </c>
      <c r="F231" s="3" t="s">
        <v>9</v>
      </c>
      <c r="G231" s="3" t="s">
        <v>455</v>
      </c>
      <c r="H231" s="4" t="s">
        <v>11</v>
      </c>
    </row>
    <row r="232" spans="1:8" x14ac:dyDescent="0.25">
      <c r="A232" s="6" t="s">
        <v>456</v>
      </c>
      <c r="B232" s="6" t="s">
        <v>54</v>
      </c>
      <c r="C232" s="9">
        <v>30</v>
      </c>
      <c r="E232" s="9">
        <v>-2</v>
      </c>
      <c r="F232" s="3" t="s">
        <v>55</v>
      </c>
      <c r="G232" s="3" t="s">
        <v>457</v>
      </c>
      <c r="H232" s="4" t="s">
        <v>11</v>
      </c>
    </row>
    <row r="233" spans="1:8" x14ac:dyDescent="0.25">
      <c r="A233" s="6" t="s">
        <v>458</v>
      </c>
      <c r="B233" s="6" t="s">
        <v>54</v>
      </c>
      <c r="C233" s="9">
        <v>35</v>
      </c>
      <c r="E233" s="9">
        <v>-3</v>
      </c>
      <c r="F233" s="3" t="s">
        <v>55</v>
      </c>
      <c r="G233" s="3" t="s">
        <v>459</v>
      </c>
      <c r="H233" s="4" t="s">
        <v>11</v>
      </c>
    </row>
    <row r="234" spans="1:8" x14ac:dyDescent="0.25">
      <c r="A234" s="6" t="s">
        <v>460</v>
      </c>
      <c r="B234" s="6" t="s">
        <v>54</v>
      </c>
      <c r="C234" s="9">
        <v>45</v>
      </c>
      <c r="E234" s="9">
        <v>-5</v>
      </c>
      <c r="F234" s="3" t="s">
        <v>55</v>
      </c>
      <c r="G234" s="3" t="s">
        <v>461</v>
      </c>
      <c r="H234" s="4" t="s">
        <v>11</v>
      </c>
    </row>
    <row r="235" spans="1:8" x14ac:dyDescent="0.25">
      <c r="A235" s="6" t="s">
        <v>462</v>
      </c>
      <c r="B235" s="6" t="s">
        <v>54</v>
      </c>
      <c r="C235" s="9">
        <v>100</v>
      </c>
      <c r="E235" s="9">
        <v>-2</v>
      </c>
      <c r="F235" s="3" t="s">
        <v>55</v>
      </c>
      <c r="G235" s="3" t="s">
        <v>463</v>
      </c>
      <c r="H235" s="4" t="s">
        <v>11</v>
      </c>
    </row>
    <row r="236" spans="1:8" x14ac:dyDescent="0.25">
      <c r="A236" s="6" t="s">
        <v>464</v>
      </c>
      <c r="B236" s="6" t="s">
        <v>13</v>
      </c>
      <c r="C236" s="9">
        <v>92</v>
      </c>
      <c r="D236" s="9">
        <v>39.99</v>
      </c>
      <c r="F236" s="3" t="s">
        <v>9</v>
      </c>
      <c r="G236" s="3" t="s">
        <v>465</v>
      </c>
      <c r="H236" s="4" t="s">
        <v>11</v>
      </c>
    </row>
    <row r="237" spans="1:8" x14ac:dyDescent="0.25">
      <c r="A237" s="6" t="s">
        <v>466</v>
      </c>
      <c r="B237" s="6" t="s">
        <v>13</v>
      </c>
      <c r="D237" s="9">
        <v>39.99</v>
      </c>
      <c r="E237" s="9">
        <v>1</v>
      </c>
      <c r="F237" s="3" t="s">
        <v>9</v>
      </c>
      <c r="G237" s="3" t="s">
        <v>467</v>
      </c>
      <c r="H237" s="4" t="s">
        <v>11</v>
      </c>
    </row>
    <row r="238" spans="1:8" x14ac:dyDescent="0.25">
      <c r="A238" s="6" t="str">
        <f>"CORDIAL DE CITRICOS (PRODUZIDO NO BAR) - ESTOQUE "</f>
        <v xml:space="preserve">CORDIAL DE CITRICOS (PRODUZIDO NO BAR) - ESTOQUE </v>
      </c>
      <c r="B238" s="6" t="s">
        <v>74</v>
      </c>
      <c r="D238" s="9">
        <v>9.91</v>
      </c>
      <c r="E238" s="9">
        <v>-1.84</v>
      </c>
      <c r="F238" s="3" t="s">
        <v>19</v>
      </c>
      <c r="G238" s="3" t="s">
        <v>468</v>
      </c>
      <c r="H238" s="4" t="s">
        <v>11</v>
      </c>
    </row>
    <row r="239" spans="1:8" x14ac:dyDescent="0.25">
      <c r="A239" s="6" t="str">
        <f>"CORDIAL DE PEPINO E UVA PRODUZIDO NO BAR - INSUMO "</f>
        <v xml:space="preserve">CORDIAL DE PEPINO E UVA PRODUZIDO NO BAR - INSUMO </v>
      </c>
      <c r="B239" s="6" t="s">
        <v>74</v>
      </c>
      <c r="D239" s="9">
        <v>8.36</v>
      </c>
      <c r="F239" s="3" t="s">
        <v>19</v>
      </c>
      <c r="G239" s="3" t="s">
        <v>469</v>
      </c>
      <c r="H239" s="4" t="s">
        <v>11</v>
      </c>
    </row>
    <row r="240" spans="1:8" x14ac:dyDescent="0.25">
      <c r="A240" s="6" t="str">
        <f>"CORONA ZERO 330 ML "</f>
        <v xml:space="preserve">CORONA ZERO 330 ML </v>
      </c>
      <c r="B240" s="6" t="s">
        <v>470</v>
      </c>
      <c r="C240" s="9">
        <v>15</v>
      </c>
      <c r="D240" s="9">
        <v>5.78</v>
      </c>
      <c r="E240" s="9">
        <v>31</v>
      </c>
      <c r="F240" s="3" t="s">
        <v>9</v>
      </c>
      <c r="G240" s="3" t="s">
        <v>471</v>
      </c>
      <c r="H240" s="4" t="s">
        <v>11</v>
      </c>
    </row>
    <row r="241" spans="1:8" x14ac:dyDescent="0.25">
      <c r="A241" s="6" t="s">
        <v>472</v>
      </c>
      <c r="B241" s="6" t="s">
        <v>159</v>
      </c>
      <c r="F241" s="3" t="s">
        <v>9</v>
      </c>
      <c r="G241" s="3" t="s">
        <v>473</v>
      </c>
      <c r="H241" s="4" t="s">
        <v>11</v>
      </c>
    </row>
    <row r="242" spans="1:8" x14ac:dyDescent="0.25">
      <c r="A242" s="6" t="s">
        <v>474</v>
      </c>
      <c r="B242" s="6" t="s">
        <v>8</v>
      </c>
      <c r="C242" s="9">
        <v>38</v>
      </c>
      <c r="D242" s="9">
        <v>7.54</v>
      </c>
      <c r="F242" s="3" t="s">
        <v>9</v>
      </c>
      <c r="G242" s="3" t="s">
        <v>475</v>
      </c>
      <c r="H242" s="4" t="s">
        <v>11</v>
      </c>
    </row>
    <row r="243" spans="1:8" x14ac:dyDescent="0.25">
      <c r="A243" s="6" t="s">
        <v>476</v>
      </c>
      <c r="B243" s="6" t="s">
        <v>54</v>
      </c>
      <c r="C243" s="9">
        <v>10</v>
      </c>
      <c r="E243" s="9">
        <v>-174</v>
      </c>
      <c r="F243" s="3" t="s">
        <v>9</v>
      </c>
      <c r="G243" s="3" t="s">
        <v>477</v>
      </c>
      <c r="H243" s="4" t="s">
        <v>11</v>
      </c>
    </row>
    <row r="244" spans="1:8" x14ac:dyDescent="0.25">
      <c r="A244" s="6" t="s">
        <v>478</v>
      </c>
      <c r="B244" s="6" t="s">
        <v>54</v>
      </c>
      <c r="C244" s="9">
        <v>15</v>
      </c>
      <c r="D244" s="9">
        <v>1.2</v>
      </c>
      <c r="E244" s="9">
        <v>-4713</v>
      </c>
      <c r="F244" s="3" t="s">
        <v>9</v>
      </c>
      <c r="G244" s="3" t="s">
        <v>479</v>
      </c>
      <c r="H244" s="4" t="s">
        <v>11</v>
      </c>
    </row>
    <row r="245" spans="1:8" x14ac:dyDescent="0.25">
      <c r="A245" s="6" t="str">
        <f>"COXA E SOBRECOXA DE PATO KG - ESTOQUE "</f>
        <v xml:space="preserve">COXA E SOBRECOXA DE PATO KG - ESTOQUE </v>
      </c>
      <c r="B245" s="6" t="s">
        <v>50</v>
      </c>
      <c r="D245" s="9">
        <v>97.98</v>
      </c>
      <c r="E245" s="9">
        <v>5.9349999999999996</v>
      </c>
      <c r="F245" s="3" t="s">
        <v>51</v>
      </c>
      <c r="G245" s="3" t="s">
        <v>480</v>
      </c>
      <c r="H245" s="4" t="s">
        <v>11</v>
      </c>
    </row>
    <row r="246" spans="1:8" x14ac:dyDescent="0.25">
      <c r="A246" s="6" t="s">
        <v>481</v>
      </c>
      <c r="B246" s="6" t="s">
        <v>74</v>
      </c>
      <c r="D246" s="9">
        <v>170</v>
      </c>
      <c r="E246" s="9">
        <v>0.1192</v>
      </c>
      <c r="F246" s="3" t="s">
        <v>51</v>
      </c>
      <c r="G246" s="3" t="s">
        <v>482</v>
      </c>
      <c r="H246" s="4" t="s">
        <v>11</v>
      </c>
    </row>
    <row r="247" spans="1:8" x14ac:dyDescent="0.25">
      <c r="A247" s="6" t="s">
        <v>483</v>
      </c>
      <c r="B247" s="6" t="s">
        <v>50</v>
      </c>
      <c r="F247" s="3" t="s">
        <v>51</v>
      </c>
      <c r="G247" s="3" t="s">
        <v>484</v>
      </c>
      <c r="H247" s="4" t="s">
        <v>11</v>
      </c>
    </row>
    <row r="248" spans="1:8" x14ac:dyDescent="0.25">
      <c r="A248" s="6" t="s">
        <v>485</v>
      </c>
      <c r="B248" s="6" t="s">
        <v>74</v>
      </c>
      <c r="D248" s="9">
        <v>18</v>
      </c>
      <c r="F248" s="3" t="s">
        <v>19</v>
      </c>
      <c r="G248" s="3" t="s">
        <v>486</v>
      </c>
      <c r="H248" s="4" t="s">
        <v>11</v>
      </c>
    </row>
    <row r="249" spans="1:8" x14ac:dyDescent="0.25">
      <c r="A249" s="6" t="str">
        <f>"CREME DE AVELA NUTELLA KG - ESTOQUE "</f>
        <v xml:space="preserve">CREME DE AVELA NUTELLA KG - ESTOQUE </v>
      </c>
      <c r="B249" s="6" t="s">
        <v>50</v>
      </c>
      <c r="D249" s="9">
        <v>63.54</v>
      </c>
      <c r="E249" s="9">
        <v>1.2050000000000001</v>
      </c>
      <c r="F249" s="3" t="s">
        <v>51</v>
      </c>
      <c r="G249" s="3" t="s">
        <v>487</v>
      </c>
      <c r="H249" s="4" t="s">
        <v>11</v>
      </c>
    </row>
    <row r="250" spans="1:8" x14ac:dyDescent="0.25">
      <c r="A250" s="6" t="s">
        <v>488</v>
      </c>
      <c r="B250" s="6" t="s">
        <v>50</v>
      </c>
      <c r="D250" s="9">
        <v>14.88</v>
      </c>
      <c r="E250" s="9">
        <v>1.9885999999999999</v>
      </c>
      <c r="F250" s="3" t="s">
        <v>19</v>
      </c>
      <c r="G250" s="3" t="s">
        <v>489</v>
      </c>
      <c r="H250" s="4" t="s">
        <v>11</v>
      </c>
    </row>
    <row r="251" spans="1:8" x14ac:dyDescent="0.25">
      <c r="A251" s="6" t="s">
        <v>490</v>
      </c>
      <c r="B251" s="6" t="s">
        <v>50</v>
      </c>
      <c r="D251" s="9">
        <v>26.59</v>
      </c>
      <c r="E251" s="9">
        <v>0.2</v>
      </c>
      <c r="F251" s="3" t="s">
        <v>51</v>
      </c>
      <c r="G251" s="3" t="s">
        <v>491</v>
      </c>
      <c r="H251" s="4" t="s">
        <v>11</v>
      </c>
    </row>
    <row r="252" spans="1:8" x14ac:dyDescent="0.25">
      <c r="A252" s="6" t="s">
        <v>492</v>
      </c>
      <c r="B252" s="6" t="s">
        <v>159</v>
      </c>
      <c r="D252" s="9">
        <v>5.36</v>
      </c>
      <c r="E252" s="9">
        <v>6</v>
      </c>
      <c r="F252" s="3" t="s">
        <v>9</v>
      </c>
      <c r="G252" s="3" t="s">
        <v>493</v>
      </c>
      <c r="H252" s="4" t="s">
        <v>11</v>
      </c>
    </row>
    <row r="253" spans="1:8" x14ac:dyDescent="0.25">
      <c r="A253" s="6" t="str">
        <f>"CRUMBLE DE BANANA - ESTOQUE "</f>
        <v xml:space="preserve">CRUMBLE DE BANANA - ESTOQUE </v>
      </c>
      <c r="B253" s="6" t="s">
        <v>50</v>
      </c>
      <c r="D253" s="9">
        <v>7.19</v>
      </c>
      <c r="F253" s="3" t="s">
        <v>9</v>
      </c>
      <c r="G253" s="3" t="s">
        <v>494</v>
      </c>
      <c r="H253" s="4" t="s">
        <v>11</v>
      </c>
    </row>
    <row r="254" spans="1:8" x14ac:dyDescent="0.25">
      <c r="A254" s="6" t="s">
        <v>495</v>
      </c>
      <c r="B254" s="6" t="s">
        <v>25</v>
      </c>
      <c r="C254" s="9">
        <v>39</v>
      </c>
      <c r="D254" s="9">
        <v>7.19</v>
      </c>
      <c r="F254" s="3" t="s">
        <v>9</v>
      </c>
      <c r="G254" s="3" t="s">
        <v>496</v>
      </c>
      <c r="H254" s="4" t="s">
        <v>11</v>
      </c>
    </row>
    <row r="255" spans="1:8" x14ac:dyDescent="0.25">
      <c r="A255" s="6" t="s">
        <v>497</v>
      </c>
      <c r="B255" s="6" t="s">
        <v>159</v>
      </c>
      <c r="C255" s="9">
        <v>256.14</v>
      </c>
      <c r="D255" s="9">
        <v>128.07</v>
      </c>
      <c r="E255" s="9">
        <v>1</v>
      </c>
      <c r="F255" s="3" t="s">
        <v>9</v>
      </c>
      <c r="G255" s="3" t="s">
        <v>498</v>
      </c>
      <c r="H255" s="4" t="s">
        <v>11</v>
      </c>
    </row>
    <row r="256" spans="1:8" x14ac:dyDescent="0.25">
      <c r="A256" s="6" t="s">
        <v>499</v>
      </c>
      <c r="B256" s="6" t="s">
        <v>8</v>
      </c>
      <c r="C256" s="9">
        <v>28</v>
      </c>
      <c r="D256" s="9">
        <v>5.76</v>
      </c>
      <c r="F256" s="3" t="s">
        <v>9</v>
      </c>
      <c r="G256" s="3" t="s">
        <v>500</v>
      </c>
      <c r="H256" s="4" t="s">
        <v>11</v>
      </c>
    </row>
    <row r="257" spans="1:8" x14ac:dyDescent="0.25">
      <c r="A257" s="6" t="s">
        <v>501</v>
      </c>
      <c r="B257" s="6" t="s">
        <v>8</v>
      </c>
      <c r="C257" s="9">
        <v>30</v>
      </c>
      <c r="D257" s="9">
        <v>12.27</v>
      </c>
      <c r="F257" s="3" t="s">
        <v>9</v>
      </c>
      <c r="G257" s="3" t="s">
        <v>502</v>
      </c>
      <c r="H257" s="4" t="s">
        <v>11</v>
      </c>
    </row>
    <row r="258" spans="1:8" x14ac:dyDescent="0.25">
      <c r="A258" s="6" t="s">
        <v>503</v>
      </c>
      <c r="B258" s="6" t="s">
        <v>159</v>
      </c>
      <c r="F258" s="3" t="s">
        <v>9</v>
      </c>
      <c r="G258" s="3" t="s">
        <v>504</v>
      </c>
      <c r="H258" s="4" t="s">
        <v>11</v>
      </c>
    </row>
    <row r="259" spans="1:8" x14ac:dyDescent="0.25">
      <c r="A259" s="6" t="s">
        <v>505</v>
      </c>
      <c r="B259" s="6" t="s">
        <v>159</v>
      </c>
      <c r="F259" s="3" t="s">
        <v>9</v>
      </c>
      <c r="G259" s="3" t="s">
        <v>506</v>
      </c>
      <c r="H259" s="4" t="s">
        <v>11</v>
      </c>
    </row>
    <row r="260" spans="1:8" x14ac:dyDescent="0.25">
      <c r="A260" s="6" t="s">
        <v>507</v>
      </c>
      <c r="B260" s="6" t="s">
        <v>45</v>
      </c>
      <c r="C260" s="9">
        <v>35</v>
      </c>
      <c r="D260" s="9">
        <v>11.5</v>
      </c>
      <c r="F260" s="3" t="s">
        <v>9</v>
      </c>
      <c r="G260" s="3" t="s">
        <v>508</v>
      </c>
      <c r="H260" s="4" t="s">
        <v>11</v>
      </c>
    </row>
    <row r="261" spans="1:8" x14ac:dyDescent="0.25">
      <c r="A261" s="6" t="s">
        <v>509</v>
      </c>
      <c r="B261" s="6" t="s">
        <v>8</v>
      </c>
      <c r="C261" s="9">
        <v>38</v>
      </c>
      <c r="D261" s="9">
        <v>3.8</v>
      </c>
      <c r="F261" s="3" t="s">
        <v>9</v>
      </c>
      <c r="G261" s="3" t="s">
        <v>510</v>
      </c>
      <c r="H261" s="4" t="s">
        <v>11</v>
      </c>
    </row>
    <row r="262" spans="1:8" x14ac:dyDescent="0.25">
      <c r="A262" s="6" t="s">
        <v>511</v>
      </c>
      <c r="B262" s="6" t="s">
        <v>8</v>
      </c>
      <c r="C262" s="9">
        <v>28</v>
      </c>
      <c r="D262" s="9">
        <v>1.37</v>
      </c>
      <c r="F262" s="3" t="s">
        <v>9</v>
      </c>
      <c r="G262" s="3" t="s">
        <v>512</v>
      </c>
      <c r="H262" s="4" t="s">
        <v>11</v>
      </c>
    </row>
    <row r="263" spans="1:8" x14ac:dyDescent="0.25">
      <c r="A263" s="6" t="str">
        <f>"DEMI GLACE - INSUMO "</f>
        <v xml:space="preserve">DEMI GLACE - INSUMO </v>
      </c>
      <c r="B263" s="6" t="s">
        <v>50</v>
      </c>
      <c r="D263" s="9">
        <v>19.47</v>
      </c>
      <c r="F263" s="3" t="s">
        <v>51</v>
      </c>
      <c r="G263" s="3" t="s">
        <v>513</v>
      </c>
      <c r="H263" s="4" t="s">
        <v>11</v>
      </c>
    </row>
    <row r="264" spans="1:8" x14ac:dyDescent="0.25">
      <c r="A264" s="6" t="s">
        <v>514</v>
      </c>
      <c r="B264" s="6" t="s">
        <v>159</v>
      </c>
      <c r="F264" s="3" t="s">
        <v>9</v>
      </c>
      <c r="G264" s="3" t="s">
        <v>515</v>
      </c>
      <c r="H264" s="4" t="s">
        <v>11</v>
      </c>
    </row>
    <row r="265" spans="1:8" x14ac:dyDescent="0.25">
      <c r="A265" s="6" t="s">
        <v>516</v>
      </c>
      <c r="B265" s="6" t="s">
        <v>159</v>
      </c>
      <c r="F265" s="3" t="s">
        <v>9</v>
      </c>
      <c r="G265" s="3" t="s">
        <v>517</v>
      </c>
      <c r="H265" s="4" t="s">
        <v>11</v>
      </c>
    </row>
    <row r="266" spans="1:8" x14ac:dyDescent="0.25">
      <c r="A266" s="6" t="s">
        <v>518</v>
      </c>
      <c r="B266" s="6" t="s">
        <v>74</v>
      </c>
      <c r="F266" s="3" t="s">
        <v>338</v>
      </c>
      <c r="G266" s="3" t="s">
        <v>519</v>
      </c>
      <c r="H266" s="4" t="s">
        <v>11</v>
      </c>
    </row>
    <row r="267" spans="1:8" x14ac:dyDescent="0.25">
      <c r="A267" s="6" t="s">
        <v>520</v>
      </c>
      <c r="B267" s="6" t="s">
        <v>521</v>
      </c>
      <c r="E267" s="9">
        <v>-43</v>
      </c>
      <c r="F267" s="3" t="s">
        <v>9</v>
      </c>
      <c r="G267" s="3" t="s">
        <v>522</v>
      </c>
      <c r="H267" s="4" t="s">
        <v>11</v>
      </c>
    </row>
    <row r="268" spans="1:8" x14ac:dyDescent="0.25">
      <c r="A268" s="6" t="s">
        <v>523</v>
      </c>
      <c r="B268" s="6" t="s">
        <v>50</v>
      </c>
      <c r="D268" s="9">
        <v>21.82</v>
      </c>
      <c r="E268" s="9">
        <v>9.7899999999999991</v>
      </c>
      <c r="F268" s="3" t="s">
        <v>51</v>
      </c>
      <c r="G268" s="3" t="s">
        <v>524</v>
      </c>
      <c r="H268" s="4" t="s">
        <v>11</v>
      </c>
    </row>
    <row r="269" spans="1:8" x14ac:dyDescent="0.25">
      <c r="A269" s="6" t="s">
        <v>525</v>
      </c>
      <c r="B269" s="6" t="s">
        <v>526</v>
      </c>
      <c r="C269" s="9">
        <v>26</v>
      </c>
      <c r="D269" s="9">
        <v>7.01</v>
      </c>
      <c r="E269" s="9">
        <v>-5</v>
      </c>
      <c r="F269" s="3" t="s">
        <v>9</v>
      </c>
      <c r="G269" s="3" t="s">
        <v>527</v>
      </c>
      <c r="H269" s="4" t="s">
        <v>11</v>
      </c>
    </row>
    <row r="270" spans="1:8" x14ac:dyDescent="0.25">
      <c r="A270" s="6" t="s">
        <v>528</v>
      </c>
      <c r="B270" s="6" t="s">
        <v>526</v>
      </c>
      <c r="C270" s="9">
        <v>19</v>
      </c>
      <c r="D270" s="9">
        <v>2.59</v>
      </c>
      <c r="E270" s="9">
        <v>-14</v>
      </c>
      <c r="F270" s="3" t="s">
        <v>9</v>
      </c>
      <c r="G270" s="3" t="s">
        <v>529</v>
      </c>
      <c r="H270" s="4" t="s">
        <v>11</v>
      </c>
    </row>
    <row r="271" spans="1:8" x14ac:dyDescent="0.25">
      <c r="A271" s="6" t="s">
        <v>530</v>
      </c>
      <c r="B271" s="6" t="s">
        <v>526</v>
      </c>
      <c r="C271" s="9">
        <v>33</v>
      </c>
      <c r="D271" s="9">
        <v>8.58</v>
      </c>
      <c r="F271" s="3" t="s">
        <v>9</v>
      </c>
      <c r="G271" s="3" t="s">
        <v>531</v>
      </c>
      <c r="H271" s="4" t="s">
        <v>11</v>
      </c>
    </row>
    <row r="272" spans="1:8" x14ac:dyDescent="0.25">
      <c r="A272" s="6" t="s">
        <v>532</v>
      </c>
      <c r="B272" s="6" t="s">
        <v>526</v>
      </c>
      <c r="C272" s="9">
        <v>26</v>
      </c>
      <c r="D272" s="9">
        <v>4.5599999999999996</v>
      </c>
      <c r="E272" s="9">
        <v>-1</v>
      </c>
      <c r="F272" s="3" t="s">
        <v>9</v>
      </c>
      <c r="G272" s="3" t="s">
        <v>533</v>
      </c>
      <c r="H272" s="4" t="s">
        <v>11</v>
      </c>
    </row>
    <row r="273" spans="1:8" x14ac:dyDescent="0.25">
      <c r="A273" s="6" t="s">
        <v>534</v>
      </c>
      <c r="B273" s="6" t="s">
        <v>526</v>
      </c>
      <c r="C273" s="9">
        <v>24</v>
      </c>
      <c r="E273" s="9">
        <v>-1</v>
      </c>
      <c r="F273" s="3" t="s">
        <v>9</v>
      </c>
      <c r="G273" s="3" t="s">
        <v>535</v>
      </c>
      <c r="H273" s="4" t="s">
        <v>11</v>
      </c>
    </row>
    <row r="274" spans="1:8" x14ac:dyDescent="0.25">
      <c r="A274" s="6" t="str">
        <f>"DOSE HOWLER HEAD BOURBON "</f>
        <v xml:space="preserve">DOSE HOWLER HEAD BOURBON </v>
      </c>
      <c r="B274" s="6" t="s">
        <v>526</v>
      </c>
      <c r="C274" s="9">
        <v>34</v>
      </c>
      <c r="F274" s="3" t="s">
        <v>9</v>
      </c>
      <c r="G274" s="3" t="s">
        <v>536</v>
      </c>
      <c r="H274" s="4" t="s">
        <v>11</v>
      </c>
    </row>
    <row r="275" spans="1:8" x14ac:dyDescent="0.25">
      <c r="A275" s="6" t="s">
        <v>537</v>
      </c>
      <c r="B275" s="6" t="s">
        <v>526</v>
      </c>
      <c r="C275" s="9">
        <v>26</v>
      </c>
      <c r="D275" s="9">
        <v>6.6</v>
      </c>
      <c r="E275" s="9">
        <v>-43</v>
      </c>
      <c r="F275" s="3" t="s">
        <v>9</v>
      </c>
      <c r="G275" s="3" t="s">
        <v>538</v>
      </c>
      <c r="H275" s="4" t="s">
        <v>11</v>
      </c>
    </row>
    <row r="276" spans="1:8" x14ac:dyDescent="0.25">
      <c r="A276" s="6" t="s">
        <v>539</v>
      </c>
      <c r="B276" s="6" t="s">
        <v>526</v>
      </c>
      <c r="C276" s="9">
        <v>24</v>
      </c>
      <c r="D276" s="9">
        <v>7.3</v>
      </c>
      <c r="E276" s="9">
        <v>-11</v>
      </c>
      <c r="F276" s="3" t="s">
        <v>9</v>
      </c>
      <c r="G276" s="3" t="s">
        <v>540</v>
      </c>
      <c r="H276" s="4" t="s">
        <v>11</v>
      </c>
    </row>
    <row r="277" spans="1:8" x14ac:dyDescent="0.25">
      <c r="A277" s="6" t="s">
        <v>541</v>
      </c>
      <c r="B277" s="6" t="s">
        <v>526</v>
      </c>
      <c r="C277" s="9">
        <v>26</v>
      </c>
      <c r="F277" s="3" t="s">
        <v>9</v>
      </c>
      <c r="G277" s="3" t="s">
        <v>542</v>
      </c>
      <c r="H277" s="4" t="s">
        <v>11</v>
      </c>
    </row>
    <row r="278" spans="1:8" x14ac:dyDescent="0.25">
      <c r="A278" s="6" t="s">
        <v>543</v>
      </c>
      <c r="B278" s="6" t="s">
        <v>526</v>
      </c>
      <c r="C278" s="9">
        <v>27</v>
      </c>
      <c r="D278" s="9">
        <v>7.14</v>
      </c>
      <c r="F278" s="3" t="s">
        <v>9</v>
      </c>
      <c r="G278" s="3" t="s">
        <v>544</v>
      </c>
      <c r="H278" s="4" t="s">
        <v>11</v>
      </c>
    </row>
    <row r="279" spans="1:8" x14ac:dyDescent="0.25">
      <c r="A279" s="6" t="s">
        <v>545</v>
      </c>
      <c r="B279" s="6" t="s">
        <v>526</v>
      </c>
      <c r="C279" s="9">
        <v>24</v>
      </c>
      <c r="D279" s="9">
        <v>4.5</v>
      </c>
      <c r="E279" s="9">
        <v>-7</v>
      </c>
      <c r="F279" s="3" t="s">
        <v>9</v>
      </c>
      <c r="G279" s="3" t="s">
        <v>546</v>
      </c>
      <c r="H279" s="4" t="s">
        <v>11</v>
      </c>
    </row>
    <row r="280" spans="1:8" x14ac:dyDescent="0.25">
      <c r="A280" s="6" t="s">
        <v>547</v>
      </c>
      <c r="B280" s="6" t="s">
        <v>526</v>
      </c>
      <c r="C280" s="9">
        <v>26</v>
      </c>
      <c r="D280" s="9">
        <v>8.23</v>
      </c>
      <c r="E280" s="9">
        <v>-4</v>
      </c>
      <c r="F280" s="3" t="s">
        <v>9</v>
      </c>
      <c r="G280" s="3" t="s">
        <v>548</v>
      </c>
      <c r="H280" s="4" t="s">
        <v>11</v>
      </c>
    </row>
    <row r="281" spans="1:8" x14ac:dyDescent="0.25">
      <c r="A281" s="6" t="s">
        <v>549</v>
      </c>
      <c r="B281" s="6" t="s">
        <v>526</v>
      </c>
      <c r="C281" s="9">
        <v>26</v>
      </c>
      <c r="D281" s="9">
        <v>10.26</v>
      </c>
      <c r="F281" s="3" t="s">
        <v>9</v>
      </c>
      <c r="G281" s="3" t="s">
        <v>550</v>
      </c>
      <c r="H281" s="4" t="s">
        <v>11</v>
      </c>
    </row>
    <row r="282" spans="1:8" x14ac:dyDescent="0.25">
      <c r="A282" s="6" t="s">
        <v>551</v>
      </c>
      <c r="B282" s="6" t="s">
        <v>526</v>
      </c>
      <c r="C282" s="9">
        <v>26</v>
      </c>
      <c r="D282" s="9">
        <v>8.01</v>
      </c>
      <c r="F282" s="3" t="s">
        <v>9</v>
      </c>
      <c r="G282" s="3" t="s">
        <v>552</v>
      </c>
      <c r="H282" s="4" t="s">
        <v>11</v>
      </c>
    </row>
    <row r="283" spans="1:8" x14ac:dyDescent="0.25">
      <c r="A283" s="6" t="s">
        <v>553</v>
      </c>
      <c r="B283" s="6" t="s">
        <v>526</v>
      </c>
      <c r="C283" s="9">
        <v>29</v>
      </c>
      <c r="D283" s="9">
        <v>11.08</v>
      </c>
      <c r="F283" s="3" t="s">
        <v>9</v>
      </c>
      <c r="G283" s="3" t="s">
        <v>554</v>
      </c>
      <c r="H283" s="4" t="s">
        <v>11</v>
      </c>
    </row>
    <row r="284" spans="1:8" x14ac:dyDescent="0.25">
      <c r="A284" s="6" t="s">
        <v>555</v>
      </c>
      <c r="B284" s="6" t="s">
        <v>526</v>
      </c>
      <c r="C284" s="9">
        <v>21</v>
      </c>
      <c r="D284" s="9">
        <v>2.08</v>
      </c>
      <c r="E284" s="9">
        <v>-5</v>
      </c>
      <c r="F284" s="3" t="s">
        <v>9</v>
      </c>
      <c r="G284" s="3" t="s">
        <v>556</v>
      </c>
      <c r="H284" s="4" t="s">
        <v>11</v>
      </c>
    </row>
    <row r="285" spans="1:8" x14ac:dyDescent="0.25">
      <c r="A285" s="6" t="s">
        <v>557</v>
      </c>
      <c r="B285" s="6" t="s">
        <v>526</v>
      </c>
      <c r="C285" s="9">
        <v>21</v>
      </c>
      <c r="F285" s="3" t="s">
        <v>9</v>
      </c>
      <c r="G285" s="3" t="s">
        <v>558</v>
      </c>
      <c r="H285" s="4" t="s">
        <v>11</v>
      </c>
    </row>
    <row r="286" spans="1:8" x14ac:dyDescent="0.25">
      <c r="A286" s="6" t="s">
        <v>559</v>
      </c>
      <c r="B286" s="6" t="s">
        <v>526</v>
      </c>
      <c r="C286" s="9">
        <v>26</v>
      </c>
      <c r="D286" s="9">
        <v>4.63</v>
      </c>
      <c r="F286" s="3" t="s">
        <v>9</v>
      </c>
      <c r="G286" s="3" t="s">
        <v>560</v>
      </c>
      <c r="H286" s="4" t="s">
        <v>11</v>
      </c>
    </row>
    <row r="287" spans="1:8" x14ac:dyDescent="0.25">
      <c r="A287" s="6" t="s">
        <v>561</v>
      </c>
      <c r="B287" s="6" t="s">
        <v>526</v>
      </c>
      <c r="C287" s="9">
        <v>24</v>
      </c>
      <c r="E287" s="9">
        <v>-3</v>
      </c>
      <c r="F287" s="3" t="s">
        <v>9</v>
      </c>
      <c r="G287" s="3" t="s">
        <v>562</v>
      </c>
      <c r="H287" s="4" t="s">
        <v>11</v>
      </c>
    </row>
    <row r="288" spans="1:8" x14ac:dyDescent="0.25">
      <c r="A288" s="6" t="s">
        <v>563</v>
      </c>
      <c r="B288" s="6" t="s">
        <v>526</v>
      </c>
      <c r="C288" s="9">
        <v>24</v>
      </c>
      <c r="D288" s="9">
        <v>4.95</v>
      </c>
      <c r="E288" s="9">
        <v>-2</v>
      </c>
      <c r="F288" s="3" t="s">
        <v>9</v>
      </c>
      <c r="G288" s="3" t="s">
        <v>564</v>
      </c>
      <c r="H288" s="4" t="s">
        <v>11</v>
      </c>
    </row>
    <row r="289" spans="1:8" x14ac:dyDescent="0.25">
      <c r="A289" s="6" t="s">
        <v>565</v>
      </c>
      <c r="B289" s="6" t="s">
        <v>526</v>
      </c>
      <c r="C289" s="9">
        <v>32</v>
      </c>
      <c r="E289" s="9">
        <v>-7</v>
      </c>
      <c r="F289" s="3" t="s">
        <v>9</v>
      </c>
      <c r="G289" s="3" t="s">
        <v>566</v>
      </c>
      <c r="H289" s="4" t="s">
        <v>11</v>
      </c>
    </row>
    <row r="290" spans="1:8" x14ac:dyDescent="0.25">
      <c r="A290" s="6" t="s">
        <v>567</v>
      </c>
      <c r="B290" s="6" t="s">
        <v>526</v>
      </c>
      <c r="C290" s="9">
        <v>24</v>
      </c>
      <c r="E290" s="9">
        <v>-4</v>
      </c>
      <c r="F290" s="3" t="s">
        <v>9</v>
      </c>
      <c r="G290" s="3" t="s">
        <v>568</v>
      </c>
      <c r="H290" s="4" t="s">
        <v>11</v>
      </c>
    </row>
    <row r="291" spans="1:8" x14ac:dyDescent="0.25">
      <c r="A291" s="6" t="s">
        <v>569</v>
      </c>
      <c r="B291" s="6" t="s">
        <v>526</v>
      </c>
      <c r="C291" s="9">
        <v>21</v>
      </c>
      <c r="E291" s="9">
        <v>-4</v>
      </c>
      <c r="F291" s="3" t="s">
        <v>9</v>
      </c>
      <c r="G291" s="3" t="s">
        <v>570</v>
      </c>
      <c r="H291" s="4" t="s">
        <v>11</v>
      </c>
    </row>
    <row r="292" spans="1:8" x14ac:dyDescent="0.25">
      <c r="A292" s="6" t="s">
        <v>571</v>
      </c>
      <c r="B292" s="6" t="s">
        <v>526</v>
      </c>
      <c r="C292" s="9">
        <v>25</v>
      </c>
      <c r="D292" s="9">
        <v>1.22</v>
      </c>
      <c r="F292" s="3" t="s">
        <v>9</v>
      </c>
      <c r="G292" s="3" t="s">
        <v>572</v>
      </c>
      <c r="H292" s="4" t="s">
        <v>11</v>
      </c>
    </row>
    <row r="293" spans="1:8" x14ac:dyDescent="0.25">
      <c r="A293" s="6" t="s">
        <v>573</v>
      </c>
      <c r="B293" s="6" t="s">
        <v>526</v>
      </c>
      <c r="C293" s="9">
        <v>25</v>
      </c>
      <c r="F293" s="3" t="s">
        <v>9</v>
      </c>
      <c r="G293" s="3" t="s">
        <v>574</v>
      </c>
      <c r="H293" s="4" t="s">
        <v>11</v>
      </c>
    </row>
    <row r="294" spans="1:8" x14ac:dyDescent="0.25">
      <c r="A294" s="6" t="s">
        <v>575</v>
      </c>
      <c r="B294" s="6" t="s">
        <v>526</v>
      </c>
      <c r="C294" s="9">
        <v>28</v>
      </c>
      <c r="D294" s="9">
        <v>1.22</v>
      </c>
      <c r="F294" s="3" t="s">
        <v>9</v>
      </c>
      <c r="G294" s="3" t="s">
        <v>576</v>
      </c>
      <c r="H294" s="4" t="s">
        <v>11</v>
      </c>
    </row>
    <row r="295" spans="1:8" x14ac:dyDescent="0.25">
      <c r="A295" s="6" t="s">
        <v>577</v>
      </c>
      <c r="B295" s="6" t="s">
        <v>526</v>
      </c>
      <c r="C295" s="9">
        <v>38</v>
      </c>
      <c r="D295" s="9">
        <v>13.78</v>
      </c>
      <c r="F295" s="3" t="s">
        <v>9</v>
      </c>
      <c r="G295" s="3" t="s">
        <v>578</v>
      </c>
      <c r="H295" s="4" t="s">
        <v>11</v>
      </c>
    </row>
    <row r="296" spans="1:8" x14ac:dyDescent="0.25">
      <c r="A296" s="6" t="s">
        <v>579</v>
      </c>
      <c r="B296" s="6" t="s">
        <v>526</v>
      </c>
      <c r="C296" s="9">
        <v>25</v>
      </c>
      <c r="F296" s="3" t="s">
        <v>9</v>
      </c>
      <c r="G296" s="3" t="s">
        <v>580</v>
      </c>
      <c r="H296" s="4" t="s">
        <v>11</v>
      </c>
    </row>
    <row r="297" spans="1:8" x14ac:dyDescent="0.25">
      <c r="A297" s="6" t="s">
        <v>581</v>
      </c>
      <c r="B297" s="6" t="s">
        <v>526</v>
      </c>
      <c r="C297" s="9">
        <v>28</v>
      </c>
      <c r="F297" s="3" t="s">
        <v>9</v>
      </c>
      <c r="G297" s="3" t="s">
        <v>582</v>
      </c>
      <c r="H297" s="4" t="s">
        <v>11</v>
      </c>
    </row>
    <row r="298" spans="1:8" x14ac:dyDescent="0.25">
      <c r="A298" s="6" t="s">
        <v>583</v>
      </c>
      <c r="B298" s="6" t="s">
        <v>526</v>
      </c>
      <c r="C298" s="9">
        <v>22</v>
      </c>
      <c r="D298" s="9">
        <v>1.1399999999999999</v>
      </c>
      <c r="E298" s="9">
        <v>-4</v>
      </c>
      <c r="F298" s="3" t="s">
        <v>9</v>
      </c>
      <c r="G298" s="3" t="s">
        <v>584</v>
      </c>
      <c r="H298" s="4" t="s">
        <v>11</v>
      </c>
    </row>
    <row r="299" spans="1:8" x14ac:dyDescent="0.25">
      <c r="A299" s="6" t="str">
        <f>"DOUBLE APEROL SPRITZ "</f>
        <v xml:space="preserve">DOUBLE APEROL SPRITZ </v>
      </c>
      <c r="B299" s="6" t="s">
        <v>45</v>
      </c>
      <c r="C299" s="9">
        <v>35</v>
      </c>
      <c r="D299" s="9">
        <v>21.57</v>
      </c>
      <c r="F299" s="3" t="s">
        <v>9</v>
      </c>
      <c r="G299" s="3" t="s">
        <v>585</v>
      </c>
      <c r="H299" s="4" t="s">
        <v>11</v>
      </c>
    </row>
    <row r="300" spans="1:8" x14ac:dyDescent="0.25">
      <c r="A300" s="6" t="s">
        <v>586</v>
      </c>
      <c r="B300" s="6" t="s">
        <v>45</v>
      </c>
      <c r="C300" s="9">
        <v>30</v>
      </c>
      <c r="D300" s="9">
        <v>8.6999999999999993</v>
      </c>
      <c r="F300" s="3" t="s">
        <v>9</v>
      </c>
      <c r="G300" s="3" t="s">
        <v>587</v>
      </c>
      <c r="H300" s="4" t="s">
        <v>11</v>
      </c>
    </row>
    <row r="301" spans="1:8" x14ac:dyDescent="0.25">
      <c r="A301" s="6" t="s">
        <v>588</v>
      </c>
      <c r="B301" s="6" t="s">
        <v>589</v>
      </c>
      <c r="C301" s="9">
        <v>18</v>
      </c>
      <c r="D301" s="9">
        <v>10.050000000000001</v>
      </c>
      <c r="F301" s="3" t="s">
        <v>9</v>
      </c>
      <c r="G301" s="3" t="s">
        <v>590</v>
      </c>
      <c r="H301" s="4" t="s">
        <v>11</v>
      </c>
    </row>
    <row r="302" spans="1:8" x14ac:dyDescent="0.25">
      <c r="A302" s="6" t="str">
        <f>"DOUBLE CHOPP AMBER "</f>
        <v xml:space="preserve">DOUBLE CHOPP AMBER </v>
      </c>
      <c r="B302" s="6" t="s">
        <v>28</v>
      </c>
      <c r="C302" s="9">
        <v>20</v>
      </c>
      <c r="D302" s="9">
        <v>15.12</v>
      </c>
      <c r="F302" s="3" t="s">
        <v>9</v>
      </c>
      <c r="G302" s="3" t="s">
        <v>591</v>
      </c>
      <c r="H302" s="4" t="s">
        <v>11</v>
      </c>
    </row>
    <row r="303" spans="1:8" x14ac:dyDescent="0.25">
      <c r="A303" s="6" t="s">
        <v>592</v>
      </c>
      <c r="B303" s="6" t="s">
        <v>28</v>
      </c>
      <c r="C303" s="9">
        <v>20</v>
      </c>
      <c r="D303" s="9">
        <v>14.7</v>
      </c>
      <c r="F303" s="3" t="s">
        <v>9</v>
      </c>
      <c r="G303" s="3" t="s">
        <v>593</v>
      </c>
      <c r="H303" s="4" t="s">
        <v>11</v>
      </c>
    </row>
    <row r="304" spans="1:8" x14ac:dyDescent="0.25">
      <c r="A304" s="6" t="s">
        <v>594</v>
      </c>
      <c r="B304" s="6" t="s">
        <v>8</v>
      </c>
      <c r="C304" s="9">
        <v>35</v>
      </c>
      <c r="D304" s="9">
        <v>11.02</v>
      </c>
      <c r="F304" s="3" t="s">
        <v>9</v>
      </c>
      <c r="G304" s="3" t="s">
        <v>595</v>
      </c>
      <c r="H304" s="4" t="s">
        <v>11</v>
      </c>
    </row>
    <row r="305" spans="1:8" x14ac:dyDescent="0.25">
      <c r="A305" s="6" t="s">
        <v>596</v>
      </c>
      <c r="B305" s="6" t="s">
        <v>50</v>
      </c>
      <c r="D305" s="9">
        <v>4.93</v>
      </c>
      <c r="F305" s="3" t="s">
        <v>9</v>
      </c>
      <c r="G305" s="3" t="s">
        <v>597</v>
      </c>
      <c r="H305" s="4" t="s">
        <v>11</v>
      </c>
    </row>
    <row r="306" spans="1:8" x14ac:dyDescent="0.25">
      <c r="A306" s="6" t="s">
        <v>598</v>
      </c>
      <c r="B306" s="6" t="s">
        <v>74</v>
      </c>
      <c r="D306" s="9">
        <v>27.25</v>
      </c>
      <c r="F306" s="3" t="s">
        <v>19</v>
      </c>
      <c r="G306" s="3" t="s">
        <v>599</v>
      </c>
      <c r="H306" s="4" t="s">
        <v>11</v>
      </c>
    </row>
    <row r="307" spans="1:8" x14ac:dyDescent="0.25">
      <c r="A307" s="6" t="s">
        <v>600</v>
      </c>
      <c r="B307" s="6" t="s">
        <v>54</v>
      </c>
      <c r="D307" s="9">
        <v>1.2</v>
      </c>
      <c r="E307" s="9">
        <v>-5534</v>
      </c>
      <c r="F307" s="3" t="s">
        <v>9</v>
      </c>
      <c r="G307" s="3" t="s">
        <v>601</v>
      </c>
      <c r="H307" s="4" t="s">
        <v>11</v>
      </c>
    </row>
    <row r="308" spans="1:8" x14ac:dyDescent="0.25">
      <c r="A308" s="6" t="s">
        <v>602</v>
      </c>
      <c r="B308" s="6" t="s">
        <v>50</v>
      </c>
      <c r="D308" s="9">
        <v>60</v>
      </c>
      <c r="E308" s="9">
        <v>0.5</v>
      </c>
      <c r="F308" s="3" t="s">
        <v>51</v>
      </c>
      <c r="G308" s="3" t="s">
        <v>603</v>
      </c>
      <c r="H308" s="4" t="s">
        <v>11</v>
      </c>
    </row>
    <row r="309" spans="1:8" x14ac:dyDescent="0.25">
      <c r="A309" s="6" t="s">
        <v>604</v>
      </c>
      <c r="B309" s="6" t="s">
        <v>159</v>
      </c>
      <c r="F309" s="3" t="s">
        <v>9</v>
      </c>
      <c r="G309" s="3" t="s">
        <v>605</v>
      </c>
      <c r="H309" s="4" t="s">
        <v>11</v>
      </c>
    </row>
    <row r="310" spans="1:8" x14ac:dyDescent="0.25">
      <c r="A310" s="6" t="s">
        <v>606</v>
      </c>
      <c r="B310" s="6" t="s">
        <v>87</v>
      </c>
      <c r="C310" s="9">
        <v>16</v>
      </c>
      <c r="D310" s="9">
        <v>8</v>
      </c>
      <c r="E310" s="9">
        <v>1</v>
      </c>
      <c r="F310" s="3" t="s">
        <v>9</v>
      </c>
      <c r="G310" s="3" t="s">
        <v>607</v>
      </c>
      <c r="H310" s="4" t="s">
        <v>11</v>
      </c>
    </row>
    <row r="311" spans="1:8" x14ac:dyDescent="0.25">
      <c r="A311" s="6" t="s">
        <v>608</v>
      </c>
      <c r="B311" s="6" t="s">
        <v>159</v>
      </c>
      <c r="F311" s="3" t="s">
        <v>9</v>
      </c>
      <c r="G311" s="3" t="s">
        <v>609</v>
      </c>
      <c r="H311" s="4" t="s">
        <v>11</v>
      </c>
    </row>
    <row r="312" spans="1:8" x14ac:dyDescent="0.25">
      <c r="A312" s="6" t="str">
        <f>"ESPESSANTE- ESTOQUE "</f>
        <v xml:space="preserve">ESPESSANTE- ESTOQUE </v>
      </c>
      <c r="B312" s="6" t="s">
        <v>74</v>
      </c>
      <c r="D312" s="9">
        <v>6.81</v>
      </c>
      <c r="E312" s="9">
        <v>-0.34</v>
      </c>
      <c r="F312" s="3" t="s">
        <v>19</v>
      </c>
      <c r="G312" s="3" t="s">
        <v>610</v>
      </c>
      <c r="H312" s="4" t="s">
        <v>11</v>
      </c>
    </row>
    <row r="313" spans="1:8" x14ac:dyDescent="0.25">
      <c r="A313" s="6" t="s">
        <v>611</v>
      </c>
      <c r="B313" s="6" t="s">
        <v>159</v>
      </c>
      <c r="F313" s="3" t="s">
        <v>9</v>
      </c>
      <c r="G313" s="3" t="s">
        <v>612</v>
      </c>
      <c r="H313" s="4" t="s">
        <v>11</v>
      </c>
    </row>
    <row r="314" spans="1:8" x14ac:dyDescent="0.25">
      <c r="A314" s="6" t="s">
        <v>613</v>
      </c>
      <c r="B314" s="6" t="s">
        <v>50</v>
      </c>
      <c r="F314" s="3" t="s">
        <v>9</v>
      </c>
      <c r="G314" s="3" t="s">
        <v>614</v>
      </c>
      <c r="H314" s="4" t="s">
        <v>11</v>
      </c>
    </row>
    <row r="315" spans="1:8" x14ac:dyDescent="0.25">
      <c r="A315" s="6" t="s">
        <v>615</v>
      </c>
      <c r="B315" s="6" t="s">
        <v>87</v>
      </c>
      <c r="C315" s="9">
        <v>7.6</v>
      </c>
      <c r="D315" s="9">
        <v>2.0299999999999998</v>
      </c>
      <c r="E315" s="9">
        <v>71</v>
      </c>
      <c r="F315" s="3" t="s">
        <v>9</v>
      </c>
      <c r="G315" s="3" t="s">
        <v>616</v>
      </c>
      <c r="H315" s="4" t="s">
        <v>11</v>
      </c>
    </row>
    <row r="316" spans="1:8" x14ac:dyDescent="0.25">
      <c r="A316" s="6" t="s">
        <v>617</v>
      </c>
      <c r="B316" s="6" t="s">
        <v>87</v>
      </c>
      <c r="C316" s="9">
        <v>48.5</v>
      </c>
      <c r="D316" s="9">
        <v>24.6</v>
      </c>
      <c r="E316" s="9">
        <v>70</v>
      </c>
      <c r="F316" s="3" t="s">
        <v>19</v>
      </c>
      <c r="G316" s="3" t="s">
        <v>618</v>
      </c>
      <c r="H316" s="4" t="s">
        <v>11</v>
      </c>
    </row>
    <row r="317" spans="1:8" x14ac:dyDescent="0.25">
      <c r="A317" s="6" t="s">
        <v>619</v>
      </c>
      <c r="B317" s="6" t="s">
        <v>74</v>
      </c>
      <c r="D317" s="9">
        <v>8.56</v>
      </c>
      <c r="E317" s="9">
        <v>-1.7350000000000001</v>
      </c>
      <c r="F317" s="3" t="s">
        <v>19</v>
      </c>
      <c r="G317" s="3" t="s">
        <v>620</v>
      </c>
      <c r="H317" s="4" t="s">
        <v>11</v>
      </c>
    </row>
    <row r="318" spans="1:8" x14ac:dyDescent="0.25">
      <c r="A318" s="6" t="s">
        <v>621</v>
      </c>
      <c r="B318" s="6" t="s">
        <v>74</v>
      </c>
      <c r="D318" s="9">
        <v>31.52</v>
      </c>
      <c r="E318" s="9">
        <v>0.37</v>
      </c>
      <c r="F318" s="3" t="s">
        <v>19</v>
      </c>
      <c r="G318" s="3" t="s">
        <v>622</v>
      </c>
      <c r="H318" s="4" t="s">
        <v>11</v>
      </c>
    </row>
    <row r="319" spans="1:8" x14ac:dyDescent="0.25">
      <c r="A319" s="6" t="s">
        <v>623</v>
      </c>
      <c r="B319" s="6" t="s">
        <v>45</v>
      </c>
      <c r="C319" s="9">
        <v>28</v>
      </c>
      <c r="D319" s="9">
        <v>14.42</v>
      </c>
      <c r="F319" s="3" t="s">
        <v>9</v>
      </c>
      <c r="G319" s="3" t="s">
        <v>624</v>
      </c>
      <c r="H319" s="4" t="s">
        <v>11</v>
      </c>
    </row>
    <row r="320" spans="1:8" x14ac:dyDescent="0.25">
      <c r="A320" s="6" t="s">
        <v>625</v>
      </c>
      <c r="B320" s="6" t="s">
        <v>159</v>
      </c>
      <c r="F320" s="3" t="s">
        <v>9</v>
      </c>
      <c r="G320" s="3" t="s">
        <v>626</v>
      </c>
      <c r="H320" s="4" t="s">
        <v>11</v>
      </c>
    </row>
    <row r="321" spans="1:8" x14ac:dyDescent="0.25">
      <c r="A321" s="6" t="s">
        <v>627</v>
      </c>
      <c r="B321" s="6" t="s">
        <v>159</v>
      </c>
      <c r="F321" s="3" t="s">
        <v>9</v>
      </c>
      <c r="G321" s="3" t="s">
        <v>628</v>
      </c>
      <c r="H321" s="4" t="s">
        <v>11</v>
      </c>
    </row>
    <row r="322" spans="1:8" x14ac:dyDescent="0.25">
      <c r="A322" s="6" t="s">
        <v>629</v>
      </c>
      <c r="B322" s="6" t="s">
        <v>45</v>
      </c>
      <c r="C322" s="9">
        <v>35</v>
      </c>
      <c r="D322" s="9">
        <v>6.81</v>
      </c>
      <c r="F322" s="3" t="s">
        <v>9</v>
      </c>
      <c r="G322" s="3" t="s">
        <v>630</v>
      </c>
      <c r="H322" s="4" t="s">
        <v>11</v>
      </c>
    </row>
    <row r="323" spans="1:8" x14ac:dyDescent="0.25">
      <c r="A323" s="6" t="s">
        <v>631</v>
      </c>
      <c r="B323" s="6" t="s">
        <v>50</v>
      </c>
      <c r="D323" s="9">
        <v>13.08</v>
      </c>
      <c r="E323" s="9">
        <v>5</v>
      </c>
      <c r="F323" s="3" t="s">
        <v>51</v>
      </c>
      <c r="G323" s="3" t="s">
        <v>632</v>
      </c>
      <c r="H323" s="4" t="s">
        <v>11</v>
      </c>
    </row>
    <row r="324" spans="1:8" x14ac:dyDescent="0.25">
      <c r="A324" s="6" t="s">
        <v>633</v>
      </c>
      <c r="B324" s="6" t="s">
        <v>50</v>
      </c>
      <c r="D324" s="9">
        <v>4.16</v>
      </c>
      <c r="E324" s="9">
        <v>2.9314</v>
      </c>
      <c r="F324" s="3" t="s">
        <v>51</v>
      </c>
      <c r="G324" s="3" t="s">
        <v>634</v>
      </c>
      <c r="H324" s="4" t="s">
        <v>11</v>
      </c>
    </row>
    <row r="325" spans="1:8" x14ac:dyDescent="0.25">
      <c r="A325" s="6" t="s">
        <v>635</v>
      </c>
      <c r="B325" s="6" t="s">
        <v>50</v>
      </c>
      <c r="D325" s="9">
        <v>18.63</v>
      </c>
      <c r="E325" s="9">
        <v>6.57</v>
      </c>
      <c r="F325" s="3" t="s">
        <v>51</v>
      </c>
      <c r="G325" s="3" t="s">
        <v>636</v>
      </c>
      <c r="H325" s="4" t="s">
        <v>11</v>
      </c>
    </row>
    <row r="326" spans="1:8" x14ac:dyDescent="0.25">
      <c r="A326" s="6" t="str">
        <f>"FAROFA "</f>
        <v xml:space="preserve">FAROFA </v>
      </c>
      <c r="B326" s="6" t="s">
        <v>145</v>
      </c>
      <c r="C326" s="9">
        <v>7</v>
      </c>
      <c r="D326" s="9">
        <v>0.1</v>
      </c>
      <c r="F326" s="3" t="s">
        <v>9</v>
      </c>
      <c r="G326" s="3" t="s">
        <v>637</v>
      </c>
      <c r="H326" s="4" t="s">
        <v>11</v>
      </c>
    </row>
    <row r="327" spans="1:8" x14ac:dyDescent="0.25">
      <c r="A327" s="6" t="s">
        <v>638</v>
      </c>
      <c r="B327" s="6" t="s">
        <v>50</v>
      </c>
      <c r="D327" s="9">
        <v>2</v>
      </c>
      <c r="E327" s="9">
        <v>0.42499999999999999</v>
      </c>
      <c r="F327" s="3" t="s">
        <v>51</v>
      </c>
      <c r="G327" s="3" t="s">
        <v>639</v>
      </c>
      <c r="H327" s="4" t="s">
        <v>11</v>
      </c>
    </row>
    <row r="328" spans="1:8" x14ac:dyDescent="0.25">
      <c r="A328" s="6" t="s">
        <v>640</v>
      </c>
      <c r="B328" s="6" t="s">
        <v>74</v>
      </c>
      <c r="D328" s="9">
        <v>20</v>
      </c>
      <c r="F328" s="3" t="s">
        <v>19</v>
      </c>
      <c r="G328" s="3" t="s">
        <v>641</v>
      </c>
      <c r="H328" s="4" t="s">
        <v>11</v>
      </c>
    </row>
    <row r="329" spans="1:8" x14ac:dyDescent="0.25">
      <c r="A329" s="6" t="str">
        <f>"FEIJAO PRETO KG - ESTOQUE "</f>
        <v xml:space="preserve">FEIJAO PRETO KG - ESTOQUE </v>
      </c>
      <c r="B329" s="6" t="s">
        <v>50</v>
      </c>
      <c r="C329" s="9">
        <v>10.38</v>
      </c>
      <c r="D329" s="9">
        <v>5.19</v>
      </c>
      <c r="E329" s="9">
        <v>4</v>
      </c>
      <c r="F329" s="3" t="s">
        <v>51</v>
      </c>
      <c r="G329" s="3" t="s">
        <v>642</v>
      </c>
      <c r="H329" s="4" t="s">
        <v>11</v>
      </c>
    </row>
    <row r="330" spans="1:8" x14ac:dyDescent="0.25">
      <c r="A330" s="6" t="s">
        <v>643</v>
      </c>
      <c r="B330" s="6" t="s">
        <v>50</v>
      </c>
      <c r="D330" s="9">
        <v>27.2</v>
      </c>
      <c r="E330" s="9">
        <v>0.1</v>
      </c>
      <c r="F330" s="3" t="s">
        <v>51</v>
      </c>
      <c r="G330" s="3" t="s">
        <v>644</v>
      </c>
      <c r="H330" s="4" t="s">
        <v>11</v>
      </c>
    </row>
    <row r="331" spans="1:8" x14ac:dyDescent="0.25">
      <c r="A331" s="6" t="s">
        <v>645</v>
      </c>
      <c r="B331" s="6" t="s">
        <v>18</v>
      </c>
      <c r="C331" s="9">
        <v>290</v>
      </c>
      <c r="D331" s="9">
        <v>171.53</v>
      </c>
      <c r="E331" s="9">
        <v>0.33</v>
      </c>
      <c r="F331" s="3" t="s">
        <v>19</v>
      </c>
      <c r="G331" s="3" t="s">
        <v>646</v>
      </c>
      <c r="H331" s="4" t="s">
        <v>11</v>
      </c>
    </row>
    <row r="332" spans="1:8" x14ac:dyDescent="0.25">
      <c r="A332" s="6" t="s">
        <v>647</v>
      </c>
      <c r="B332" s="6" t="s">
        <v>8</v>
      </c>
      <c r="C332" s="9">
        <v>40</v>
      </c>
      <c r="D332" s="9">
        <v>13.97</v>
      </c>
      <c r="F332" s="3" t="s">
        <v>9</v>
      </c>
      <c r="G332" s="3" t="s">
        <v>648</v>
      </c>
      <c r="H332" s="4" t="s">
        <v>11</v>
      </c>
    </row>
    <row r="333" spans="1:8" x14ac:dyDescent="0.25">
      <c r="A333" s="6" t="s">
        <v>649</v>
      </c>
      <c r="B333" s="6" t="s">
        <v>87</v>
      </c>
      <c r="C333" s="9">
        <v>6</v>
      </c>
      <c r="D333" s="9">
        <v>10.53</v>
      </c>
      <c r="E333" s="9">
        <v>17</v>
      </c>
      <c r="F333" s="3" t="s">
        <v>9</v>
      </c>
      <c r="G333" s="3" t="s">
        <v>650</v>
      </c>
      <c r="H333" s="4" t="s">
        <v>11</v>
      </c>
    </row>
    <row r="334" spans="1:8" x14ac:dyDescent="0.25">
      <c r="A334" s="6" t="s">
        <v>651</v>
      </c>
      <c r="B334" s="6" t="s">
        <v>50</v>
      </c>
      <c r="D334" s="9">
        <v>46.13</v>
      </c>
      <c r="E334" s="9">
        <v>-4.1100000000000003</v>
      </c>
      <c r="F334" s="3" t="s">
        <v>51</v>
      </c>
      <c r="G334" s="3" t="s">
        <v>652</v>
      </c>
      <c r="H334" s="4" t="s">
        <v>11</v>
      </c>
    </row>
    <row r="335" spans="1:8" x14ac:dyDescent="0.25">
      <c r="A335" s="6" t="s">
        <v>653</v>
      </c>
      <c r="B335" s="6" t="s">
        <v>159</v>
      </c>
      <c r="C335" s="9">
        <v>280</v>
      </c>
      <c r="D335" s="9">
        <v>140</v>
      </c>
      <c r="E335" s="9">
        <v>1</v>
      </c>
      <c r="F335" s="3" t="s">
        <v>9</v>
      </c>
      <c r="G335" s="3" t="s">
        <v>654</v>
      </c>
      <c r="H335" s="4" t="s">
        <v>11</v>
      </c>
    </row>
    <row r="336" spans="1:8" x14ac:dyDescent="0.25">
      <c r="A336" s="6" t="s">
        <v>655</v>
      </c>
      <c r="B336" s="6" t="s">
        <v>159</v>
      </c>
      <c r="D336" s="9">
        <v>0.2</v>
      </c>
      <c r="F336" s="3" t="s">
        <v>9</v>
      </c>
      <c r="G336" s="3" t="s">
        <v>656</v>
      </c>
      <c r="H336" s="4" t="s">
        <v>11</v>
      </c>
    </row>
    <row r="337" spans="1:8" x14ac:dyDescent="0.25">
      <c r="A337" s="6" t="s">
        <v>657</v>
      </c>
      <c r="B337" s="6" t="s">
        <v>159</v>
      </c>
      <c r="D337" s="9">
        <v>6.38</v>
      </c>
      <c r="E337" s="9">
        <v>6</v>
      </c>
      <c r="F337" s="3" t="s">
        <v>9</v>
      </c>
      <c r="G337" s="3" t="s">
        <v>658</v>
      </c>
      <c r="H337" s="4" t="s">
        <v>11</v>
      </c>
    </row>
    <row r="338" spans="1:8" x14ac:dyDescent="0.25">
      <c r="A338" s="6" t="s">
        <v>659</v>
      </c>
      <c r="B338" s="6" t="s">
        <v>159</v>
      </c>
      <c r="C338" s="9">
        <v>165.6</v>
      </c>
      <c r="D338" s="9">
        <v>82.8</v>
      </c>
      <c r="E338" s="9">
        <v>2</v>
      </c>
      <c r="F338" s="3" t="s">
        <v>9</v>
      </c>
      <c r="G338" s="3" t="s">
        <v>660</v>
      </c>
      <c r="H338" s="4" t="s">
        <v>11</v>
      </c>
    </row>
    <row r="339" spans="1:8" x14ac:dyDescent="0.25">
      <c r="A339" s="6" t="s">
        <v>661</v>
      </c>
      <c r="B339" s="6" t="s">
        <v>8</v>
      </c>
      <c r="C339" s="9">
        <v>32</v>
      </c>
      <c r="D339" s="9">
        <v>6.7</v>
      </c>
      <c r="F339" s="3" t="s">
        <v>9</v>
      </c>
      <c r="G339" s="3" t="s">
        <v>662</v>
      </c>
      <c r="H339" s="4" t="s">
        <v>11</v>
      </c>
    </row>
    <row r="340" spans="1:8" x14ac:dyDescent="0.25">
      <c r="A340" s="6" t="s">
        <v>663</v>
      </c>
      <c r="B340" s="6" t="s">
        <v>45</v>
      </c>
      <c r="C340" s="9">
        <v>35</v>
      </c>
      <c r="D340" s="9">
        <v>15.1</v>
      </c>
      <c r="F340" s="3" t="s">
        <v>9</v>
      </c>
      <c r="G340" s="3" t="s">
        <v>664</v>
      </c>
      <c r="H340" s="4" t="s">
        <v>11</v>
      </c>
    </row>
    <row r="341" spans="1:8" x14ac:dyDescent="0.25">
      <c r="A341" s="6" t="s">
        <v>665</v>
      </c>
      <c r="B341" s="6" t="s">
        <v>87</v>
      </c>
      <c r="C341" s="9">
        <v>98.82</v>
      </c>
      <c r="D341" s="9">
        <v>49.41</v>
      </c>
      <c r="E341" s="9">
        <v>15</v>
      </c>
      <c r="F341" s="3" t="s">
        <v>19</v>
      </c>
      <c r="G341" s="3" t="s">
        <v>666</v>
      </c>
      <c r="H341" s="4" t="s">
        <v>11</v>
      </c>
    </row>
    <row r="342" spans="1:8" x14ac:dyDescent="0.25">
      <c r="A342" s="6" t="str">
        <f>"FLOR DE HIBISCO - ESTOQUE "</f>
        <v xml:space="preserve">FLOR DE HIBISCO - ESTOQUE </v>
      </c>
      <c r="B342" s="6" t="s">
        <v>74</v>
      </c>
      <c r="D342" s="9">
        <v>34.31</v>
      </c>
      <c r="E342" s="9">
        <v>0.22700000000000001</v>
      </c>
      <c r="F342" s="3" t="s">
        <v>338</v>
      </c>
      <c r="G342" s="3" t="s">
        <v>667</v>
      </c>
      <c r="H342" s="4" t="s">
        <v>11</v>
      </c>
    </row>
    <row r="343" spans="1:8" x14ac:dyDescent="0.25">
      <c r="A343" s="6" t="s">
        <v>668</v>
      </c>
      <c r="B343" s="6" t="s">
        <v>8</v>
      </c>
      <c r="C343" s="9">
        <v>38</v>
      </c>
      <c r="D343" s="9">
        <v>7.81</v>
      </c>
      <c r="F343" s="3" t="s">
        <v>9</v>
      </c>
      <c r="G343" s="3" t="s">
        <v>669</v>
      </c>
      <c r="H343" s="4" t="s">
        <v>11</v>
      </c>
    </row>
    <row r="344" spans="1:8" x14ac:dyDescent="0.25">
      <c r="A344" s="6" t="s">
        <v>670</v>
      </c>
      <c r="B344" s="6" t="s">
        <v>74</v>
      </c>
      <c r="D344" s="9">
        <v>16.11</v>
      </c>
      <c r="E344" s="9">
        <v>2.39</v>
      </c>
      <c r="F344" s="3" t="s">
        <v>51</v>
      </c>
      <c r="G344" s="3" t="s">
        <v>671</v>
      </c>
      <c r="H344" s="4" t="s">
        <v>11</v>
      </c>
    </row>
    <row r="345" spans="1:8" x14ac:dyDescent="0.25">
      <c r="A345" s="6" t="str">
        <f>"FRUTA AMORA CONGELADA KG- ESTOQUE "</f>
        <v xml:space="preserve">FRUTA AMORA CONGELADA KG- ESTOQUE </v>
      </c>
      <c r="B345" s="6" t="s">
        <v>74</v>
      </c>
      <c r="D345" s="9">
        <v>45</v>
      </c>
      <c r="E345" s="9">
        <v>0.64</v>
      </c>
      <c r="F345" s="3" t="s">
        <v>338</v>
      </c>
      <c r="G345" s="3" t="s">
        <v>672</v>
      </c>
      <c r="H345" s="4" t="s">
        <v>11</v>
      </c>
    </row>
    <row r="346" spans="1:8" x14ac:dyDescent="0.25">
      <c r="A346" s="6" t="s">
        <v>673</v>
      </c>
      <c r="B346" s="6" t="s">
        <v>74</v>
      </c>
      <c r="D346" s="9">
        <v>562.5</v>
      </c>
      <c r="E346" s="9">
        <v>-1.8459000000000001</v>
      </c>
      <c r="F346" s="3" t="s">
        <v>338</v>
      </c>
      <c r="G346" s="3" t="s">
        <v>674</v>
      </c>
      <c r="H346" s="4" t="s">
        <v>11</v>
      </c>
    </row>
    <row r="347" spans="1:8" x14ac:dyDescent="0.25">
      <c r="A347" s="6" t="s">
        <v>675</v>
      </c>
      <c r="B347" s="6" t="s">
        <v>521</v>
      </c>
      <c r="D347" s="9">
        <v>0.34</v>
      </c>
      <c r="F347" s="3" t="s">
        <v>9</v>
      </c>
      <c r="G347" s="3" t="s">
        <v>676</v>
      </c>
      <c r="H347" s="4" t="s">
        <v>11</v>
      </c>
    </row>
    <row r="348" spans="1:8" x14ac:dyDescent="0.25">
      <c r="A348" s="6" t="str">
        <f>"FRUTA BANANA "</f>
        <v xml:space="preserve">FRUTA BANANA </v>
      </c>
      <c r="B348" s="6" t="s">
        <v>677</v>
      </c>
      <c r="D348" s="9">
        <v>16.32</v>
      </c>
      <c r="F348" s="3" t="s">
        <v>9</v>
      </c>
      <c r="G348" s="3" t="s">
        <v>678</v>
      </c>
      <c r="H348" s="4" t="s">
        <v>11</v>
      </c>
    </row>
    <row r="349" spans="1:8" x14ac:dyDescent="0.25">
      <c r="A349" s="6" t="s">
        <v>679</v>
      </c>
      <c r="B349" s="6" t="s">
        <v>50</v>
      </c>
      <c r="D349" s="9">
        <v>3.38</v>
      </c>
      <c r="E349" s="9">
        <v>0.21</v>
      </c>
      <c r="F349" s="3" t="s">
        <v>51</v>
      </c>
      <c r="G349" s="3" t="s">
        <v>680</v>
      </c>
      <c r="H349" s="4" t="s">
        <v>11</v>
      </c>
    </row>
    <row r="350" spans="1:8" x14ac:dyDescent="0.25">
      <c r="A350" s="6" t="str">
        <f>"FRUTA CUPUACU KG - ESTOQUE "</f>
        <v xml:space="preserve">FRUTA CUPUACU KG - ESTOQUE </v>
      </c>
      <c r="B350" s="6" t="s">
        <v>74</v>
      </c>
      <c r="D350" s="9">
        <v>60</v>
      </c>
      <c r="E350" s="9">
        <v>3.4550000000000001</v>
      </c>
      <c r="F350" s="3" t="s">
        <v>51</v>
      </c>
      <c r="G350" s="3" t="s">
        <v>681</v>
      </c>
      <c r="H350" s="4" t="s">
        <v>11</v>
      </c>
    </row>
    <row r="351" spans="1:8" x14ac:dyDescent="0.25">
      <c r="A351" s="6" t="str">
        <f>"FRUTA FRAMBOESA CONGELADA KG - ESTOQUE "</f>
        <v xml:space="preserve">FRUTA FRAMBOESA CONGELADA KG - ESTOQUE </v>
      </c>
      <c r="B351" s="6" t="s">
        <v>74</v>
      </c>
      <c r="D351" s="9">
        <v>169.97</v>
      </c>
      <c r="E351" s="9">
        <v>1.25</v>
      </c>
      <c r="F351" s="3" t="s">
        <v>51</v>
      </c>
      <c r="G351" s="3" t="s">
        <v>682</v>
      </c>
      <c r="H351" s="4" t="s">
        <v>11</v>
      </c>
    </row>
    <row r="352" spans="1:8" x14ac:dyDescent="0.25">
      <c r="A352" s="6" t="s">
        <v>683</v>
      </c>
      <c r="B352" s="6" t="s">
        <v>74</v>
      </c>
      <c r="D352" s="9">
        <v>1062.5</v>
      </c>
      <c r="E352" s="9">
        <v>-1.4101999999999999</v>
      </c>
      <c r="F352" s="3" t="s">
        <v>51</v>
      </c>
      <c r="G352" s="3" t="s">
        <v>684</v>
      </c>
      <c r="H352" s="4" t="s">
        <v>11</v>
      </c>
    </row>
    <row r="353" spans="1:8" x14ac:dyDescent="0.25">
      <c r="A353" s="6" t="s">
        <v>685</v>
      </c>
      <c r="B353" s="6" t="s">
        <v>74</v>
      </c>
      <c r="D353" s="9">
        <v>14.43</v>
      </c>
      <c r="E353" s="9">
        <v>3.2050000000000001</v>
      </c>
      <c r="F353" s="3" t="s">
        <v>338</v>
      </c>
      <c r="G353" s="3" t="s">
        <v>686</v>
      </c>
      <c r="H353" s="4" t="s">
        <v>11</v>
      </c>
    </row>
    <row r="354" spans="1:8" x14ac:dyDescent="0.25">
      <c r="A354" s="6" t="s">
        <v>687</v>
      </c>
      <c r="B354" s="6" t="s">
        <v>74</v>
      </c>
      <c r="D354" s="9">
        <v>17.54</v>
      </c>
      <c r="E354" s="9">
        <v>1.53</v>
      </c>
      <c r="F354" s="3" t="s">
        <v>338</v>
      </c>
      <c r="G354" s="3" t="s">
        <v>688</v>
      </c>
      <c r="H354" s="4" t="s">
        <v>11</v>
      </c>
    </row>
    <row r="355" spans="1:8" x14ac:dyDescent="0.25">
      <c r="A355" s="6" t="s">
        <v>689</v>
      </c>
      <c r="B355" s="6" t="s">
        <v>74</v>
      </c>
      <c r="D355" s="9">
        <v>11.78</v>
      </c>
      <c r="E355" s="9">
        <v>11.97</v>
      </c>
      <c r="F355" s="3" t="s">
        <v>338</v>
      </c>
      <c r="G355" s="3" t="s">
        <v>690</v>
      </c>
      <c r="H355" s="4" t="s">
        <v>11</v>
      </c>
    </row>
    <row r="356" spans="1:8" x14ac:dyDescent="0.25">
      <c r="A356" s="6" t="s">
        <v>691</v>
      </c>
      <c r="B356" s="6" t="s">
        <v>74</v>
      </c>
      <c r="D356" s="9">
        <v>12.9</v>
      </c>
      <c r="E356" s="9">
        <v>2.181</v>
      </c>
      <c r="F356" s="3" t="s">
        <v>338</v>
      </c>
      <c r="G356" s="3" t="s">
        <v>692</v>
      </c>
      <c r="H356" s="4" t="s">
        <v>11</v>
      </c>
    </row>
    <row r="357" spans="1:8" x14ac:dyDescent="0.25">
      <c r="A357" s="6" t="s">
        <v>693</v>
      </c>
      <c r="B357" s="6" t="s">
        <v>74</v>
      </c>
      <c r="D357" s="9">
        <v>2.98</v>
      </c>
      <c r="E357" s="9">
        <v>46.5931</v>
      </c>
      <c r="F357" s="3" t="s">
        <v>338</v>
      </c>
      <c r="G357" s="3" t="s">
        <v>694</v>
      </c>
      <c r="H357" s="4" t="s">
        <v>11</v>
      </c>
    </row>
    <row r="358" spans="1:8" x14ac:dyDescent="0.25">
      <c r="A358" s="6" t="s">
        <v>695</v>
      </c>
      <c r="B358" s="6" t="s">
        <v>74</v>
      </c>
      <c r="D358" s="9">
        <v>15</v>
      </c>
      <c r="E358" s="9">
        <v>3.9750000000000001</v>
      </c>
      <c r="F358" s="3" t="s">
        <v>51</v>
      </c>
      <c r="G358" s="3" t="s">
        <v>696</v>
      </c>
      <c r="H358" s="4" t="s">
        <v>11</v>
      </c>
    </row>
    <row r="359" spans="1:8" x14ac:dyDescent="0.25">
      <c r="A359" s="6" t="s">
        <v>697</v>
      </c>
      <c r="B359" s="6" t="s">
        <v>74</v>
      </c>
      <c r="D359" s="9">
        <v>12.06</v>
      </c>
      <c r="E359" s="9">
        <v>37.272500000000001</v>
      </c>
      <c r="F359" s="3" t="s">
        <v>338</v>
      </c>
      <c r="G359" s="3" t="s">
        <v>698</v>
      </c>
      <c r="H359" s="4" t="s">
        <v>11</v>
      </c>
    </row>
    <row r="360" spans="1:8" x14ac:dyDescent="0.25">
      <c r="A360" s="6" t="str">
        <f>"FRUTA MORANGO "</f>
        <v xml:space="preserve">FRUTA MORANGO </v>
      </c>
      <c r="B360" s="6" t="s">
        <v>521</v>
      </c>
      <c r="E360" s="9">
        <v>-36</v>
      </c>
      <c r="F360" s="3" t="s">
        <v>9</v>
      </c>
      <c r="G360" s="3" t="s">
        <v>699</v>
      </c>
      <c r="H360" s="4" t="s">
        <v>11</v>
      </c>
    </row>
    <row r="361" spans="1:8" x14ac:dyDescent="0.25">
      <c r="A361" s="6" t="s">
        <v>700</v>
      </c>
      <c r="B361" s="6" t="s">
        <v>74</v>
      </c>
      <c r="D361" s="9">
        <v>29.36</v>
      </c>
      <c r="E361" s="9">
        <v>-0.32</v>
      </c>
      <c r="F361" s="3" t="s">
        <v>338</v>
      </c>
      <c r="G361" s="3" t="s">
        <v>701</v>
      </c>
      <c r="H361" s="4" t="s">
        <v>11</v>
      </c>
    </row>
    <row r="362" spans="1:8" x14ac:dyDescent="0.25">
      <c r="A362" s="6" t="s">
        <v>702</v>
      </c>
      <c r="B362" s="6" t="s">
        <v>50</v>
      </c>
      <c r="D362" s="9">
        <v>9.91</v>
      </c>
      <c r="E362" s="9">
        <v>1.54</v>
      </c>
      <c r="F362" s="3" t="s">
        <v>338</v>
      </c>
      <c r="G362" s="3" t="s">
        <v>703</v>
      </c>
      <c r="H362" s="4" t="s">
        <v>11</v>
      </c>
    </row>
    <row r="363" spans="1:8" x14ac:dyDescent="0.25">
      <c r="A363" s="6" t="s">
        <v>704</v>
      </c>
      <c r="B363" s="6" t="s">
        <v>74</v>
      </c>
      <c r="E363" s="9">
        <v>-7.524</v>
      </c>
      <c r="F363" s="3" t="s">
        <v>338</v>
      </c>
      <c r="G363" s="3" t="s">
        <v>705</v>
      </c>
      <c r="H363" s="4" t="s">
        <v>11</v>
      </c>
    </row>
    <row r="364" spans="1:8" x14ac:dyDescent="0.25">
      <c r="A364" s="6" t="s">
        <v>706</v>
      </c>
      <c r="B364" s="6" t="s">
        <v>74</v>
      </c>
      <c r="D364" s="9">
        <v>29.8</v>
      </c>
      <c r="E364" s="9">
        <v>0.24</v>
      </c>
      <c r="F364" s="3" t="s">
        <v>51</v>
      </c>
      <c r="G364" s="3" t="s">
        <v>707</v>
      </c>
      <c r="H364" s="4" t="s">
        <v>11</v>
      </c>
    </row>
    <row r="365" spans="1:8" x14ac:dyDescent="0.25">
      <c r="A365" s="6" t="s">
        <v>708</v>
      </c>
      <c r="B365" s="6" t="s">
        <v>50</v>
      </c>
      <c r="F365" s="3" t="s">
        <v>51</v>
      </c>
      <c r="G365" s="3" t="s">
        <v>709</v>
      </c>
      <c r="H365" s="4" t="s">
        <v>11</v>
      </c>
    </row>
    <row r="366" spans="1:8" x14ac:dyDescent="0.25">
      <c r="A366" s="6" t="s">
        <v>710</v>
      </c>
      <c r="B366" s="6" t="s">
        <v>50</v>
      </c>
      <c r="E366" s="9">
        <v>-7.5999999999999998E-2</v>
      </c>
      <c r="F366" s="3" t="s">
        <v>19</v>
      </c>
      <c r="G366" s="3" t="s">
        <v>711</v>
      </c>
      <c r="H366" s="4" t="s">
        <v>11</v>
      </c>
    </row>
    <row r="367" spans="1:8" x14ac:dyDescent="0.25">
      <c r="A367" s="6" t="s">
        <v>712</v>
      </c>
      <c r="B367" s="6" t="s">
        <v>50</v>
      </c>
      <c r="F367" s="3" t="s">
        <v>9</v>
      </c>
      <c r="G367" s="3" t="s">
        <v>713</v>
      </c>
      <c r="H367" s="4" t="s">
        <v>11</v>
      </c>
    </row>
    <row r="368" spans="1:8" x14ac:dyDescent="0.25">
      <c r="A368" s="6" t="s">
        <v>714</v>
      </c>
      <c r="B368" s="6" t="s">
        <v>50</v>
      </c>
      <c r="D368" s="9">
        <v>3.28</v>
      </c>
      <c r="E368" s="9">
        <v>2.5</v>
      </c>
      <c r="F368" s="3" t="s">
        <v>51</v>
      </c>
      <c r="G368" s="3" t="s">
        <v>715</v>
      </c>
      <c r="H368" s="4" t="s">
        <v>11</v>
      </c>
    </row>
    <row r="369" spans="1:8" x14ac:dyDescent="0.25">
      <c r="A369" s="6" t="s">
        <v>716</v>
      </c>
      <c r="B369" s="6" t="s">
        <v>50</v>
      </c>
      <c r="D369" s="9">
        <v>18.649999999999999</v>
      </c>
      <c r="E369" s="9">
        <v>-1.56</v>
      </c>
      <c r="F369" s="3" t="s">
        <v>51</v>
      </c>
      <c r="G369" s="3" t="s">
        <v>717</v>
      </c>
      <c r="H369" s="4" t="s">
        <v>11</v>
      </c>
    </row>
    <row r="370" spans="1:8" x14ac:dyDescent="0.25">
      <c r="A370" s="6" t="s">
        <v>718</v>
      </c>
      <c r="B370" s="6" t="s">
        <v>159</v>
      </c>
      <c r="F370" s="3" t="s">
        <v>9</v>
      </c>
      <c r="G370" s="3" t="s">
        <v>719</v>
      </c>
      <c r="H370" s="4" t="s">
        <v>11</v>
      </c>
    </row>
    <row r="371" spans="1:8" x14ac:dyDescent="0.25">
      <c r="A371" s="6" t="s">
        <v>720</v>
      </c>
      <c r="B371" s="6" t="s">
        <v>159</v>
      </c>
      <c r="F371" s="3" t="s">
        <v>9</v>
      </c>
      <c r="G371" s="3" t="s">
        <v>721</v>
      </c>
      <c r="H371" s="4" t="s">
        <v>11</v>
      </c>
    </row>
    <row r="372" spans="1:8" x14ac:dyDescent="0.25">
      <c r="A372" s="6" t="s">
        <v>722</v>
      </c>
      <c r="B372" s="6" t="s">
        <v>159</v>
      </c>
      <c r="F372" s="3" t="s">
        <v>9</v>
      </c>
      <c r="G372" s="3" t="s">
        <v>723</v>
      </c>
      <c r="H372" s="4" t="s">
        <v>11</v>
      </c>
    </row>
    <row r="373" spans="1:8" x14ac:dyDescent="0.25">
      <c r="A373" s="6" t="s">
        <v>724</v>
      </c>
      <c r="B373" s="6" t="s">
        <v>159</v>
      </c>
      <c r="C373" s="9">
        <v>33.94</v>
      </c>
      <c r="D373" s="9">
        <v>16.97</v>
      </c>
      <c r="E373" s="9">
        <v>1</v>
      </c>
      <c r="F373" s="3" t="s">
        <v>9</v>
      </c>
      <c r="G373" s="3" t="s">
        <v>725</v>
      </c>
      <c r="H373" s="4" t="s">
        <v>11</v>
      </c>
    </row>
    <row r="374" spans="1:8" x14ac:dyDescent="0.25">
      <c r="A374" s="6" t="s">
        <v>726</v>
      </c>
      <c r="B374" s="6" t="s">
        <v>50</v>
      </c>
      <c r="D374" s="9">
        <v>6.54</v>
      </c>
      <c r="E374" s="9">
        <v>899</v>
      </c>
      <c r="F374" s="3" t="s">
        <v>51</v>
      </c>
      <c r="G374" s="3" t="s">
        <v>727</v>
      </c>
      <c r="H374" s="4" t="s">
        <v>11</v>
      </c>
    </row>
    <row r="375" spans="1:8" x14ac:dyDescent="0.25">
      <c r="A375" s="6" t="s">
        <v>728</v>
      </c>
      <c r="B375" s="6" t="s">
        <v>50</v>
      </c>
      <c r="F375" s="3" t="s">
        <v>51</v>
      </c>
      <c r="G375" s="3" t="s">
        <v>729</v>
      </c>
      <c r="H375" s="4" t="s">
        <v>11</v>
      </c>
    </row>
    <row r="376" spans="1:8" x14ac:dyDescent="0.25">
      <c r="A376" s="6" t="s">
        <v>730</v>
      </c>
      <c r="B376" s="6" t="s">
        <v>50</v>
      </c>
      <c r="D376" s="9">
        <v>28.14</v>
      </c>
      <c r="E376" s="9">
        <v>-0.55000000000000004</v>
      </c>
      <c r="F376" s="3" t="s">
        <v>19</v>
      </c>
      <c r="G376" s="3" t="s">
        <v>731</v>
      </c>
      <c r="H376" s="4" t="s">
        <v>11</v>
      </c>
    </row>
    <row r="377" spans="1:8" x14ac:dyDescent="0.25">
      <c r="A377" s="6" t="s">
        <v>732</v>
      </c>
      <c r="B377" s="6" t="s">
        <v>74</v>
      </c>
      <c r="D377" s="9">
        <v>1.4</v>
      </c>
      <c r="E377" s="9">
        <v>19.824000000000002</v>
      </c>
      <c r="F377" s="3" t="s">
        <v>338</v>
      </c>
      <c r="G377" s="3" t="s">
        <v>733</v>
      </c>
      <c r="H377" s="4" t="s">
        <v>11</v>
      </c>
    </row>
    <row r="378" spans="1:8" x14ac:dyDescent="0.25">
      <c r="A378" s="6" t="s">
        <v>734</v>
      </c>
      <c r="B378" s="6" t="s">
        <v>74</v>
      </c>
      <c r="F378" s="3" t="s">
        <v>9</v>
      </c>
      <c r="G378" s="3" t="s">
        <v>735</v>
      </c>
      <c r="H378" s="4" t="s">
        <v>11</v>
      </c>
    </row>
    <row r="379" spans="1:8" x14ac:dyDescent="0.25">
      <c r="A379" s="6" t="s">
        <v>736</v>
      </c>
      <c r="B379" s="6" t="s">
        <v>74</v>
      </c>
      <c r="D379" s="9">
        <v>3.97</v>
      </c>
      <c r="E379" s="9">
        <v>2</v>
      </c>
      <c r="F379" s="3" t="s">
        <v>9</v>
      </c>
      <c r="G379" s="3" t="s">
        <v>737</v>
      </c>
      <c r="H379" s="4" t="s">
        <v>11</v>
      </c>
    </row>
    <row r="380" spans="1:8" x14ac:dyDescent="0.25">
      <c r="A380" s="6" t="s">
        <v>738</v>
      </c>
      <c r="B380" s="6" t="s">
        <v>74</v>
      </c>
      <c r="D380" s="9">
        <v>4.0999999999999996</v>
      </c>
      <c r="E380" s="9">
        <v>23</v>
      </c>
      <c r="F380" s="3" t="s">
        <v>9</v>
      </c>
      <c r="G380" s="3" t="s">
        <v>739</v>
      </c>
      <c r="H380" s="4" t="s">
        <v>11</v>
      </c>
    </row>
    <row r="381" spans="1:8" x14ac:dyDescent="0.25">
      <c r="A381" s="6" t="str">
        <f>"GELO PORCAO 125G "</f>
        <v xml:space="preserve">GELO PORCAO 125G </v>
      </c>
      <c r="B381" s="6" t="s">
        <v>74</v>
      </c>
      <c r="D381" s="9">
        <v>0.2</v>
      </c>
      <c r="F381" s="3" t="s">
        <v>9</v>
      </c>
      <c r="G381" s="3" t="s">
        <v>740</v>
      </c>
      <c r="H381" s="4" t="s">
        <v>11</v>
      </c>
    </row>
    <row r="382" spans="1:8" x14ac:dyDescent="0.25">
      <c r="A382" s="6" t="s">
        <v>741</v>
      </c>
      <c r="B382" s="6" t="s">
        <v>50</v>
      </c>
      <c r="E382" s="9">
        <v>-0.66</v>
      </c>
      <c r="F382" s="3" t="s">
        <v>51</v>
      </c>
      <c r="G382" s="3" t="s">
        <v>742</v>
      </c>
      <c r="H382" s="4" t="s">
        <v>11</v>
      </c>
    </row>
    <row r="383" spans="1:8" x14ac:dyDescent="0.25">
      <c r="A383" s="6" t="s">
        <v>743</v>
      </c>
      <c r="B383" s="6" t="s">
        <v>74</v>
      </c>
      <c r="D383" s="9">
        <v>16.34</v>
      </c>
      <c r="E383" s="9">
        <v>4.0350000000000001</v>
      </c>
      <c r="F383" s="3" t="s">
        <v>51</v>
      </c>
      <c r="G383" s="3" t="s">
        <v>744</v>
      </c>
      <c r="H383" s="4" t="s">
        <v>11</v>
      </c>
    </row>
    <row r="384" spans="1:8" x14ac:dyDescent="0.25">
      <c r="A384" s="6" t="s">
        <v>745</v>
      </c>
      <c r="B384" s="6" t="s">
        <v>45</v>
      </c>
      <c r="C384" s="9">
        <v>52</v>
      </c>
      <c r="D384" s="9">
        <v>12.4</v>
      </c>
      <c r="F384" s="3" t="s">
        <v>9</v>
      </c>
      <c r="G384" s="3" t="s">
        <v>746</v>
      </c>
      <c r="H384" s="4" t="s">
        <v>11</v>
      </c>
    </row>
    <row r="385" spans="1:8" x14ac:dyDescent="0.25">
      <c r="A385" s="6" t="s">
        <v>747</v>
      </c>
      <c r="B385" s="6" t="s">
        <v>50</v>
      </c>
      <c r="D385" s="9">
        <v>35</v>
      </c>
      <c r="E385" s="9">
        <v>0.06</v>
      </c>
      <c r="F385" s="3" t="s">
        <v>51</v>
      </c>
      <c r="G385" s="3" t="s">
        <v>748</v>
      </c>
      <c r="H385" s="4" t="s">
        <v>11</v>
      </c>
    </row>
    <row r="386" spans="1:8" x14ac:dyDescent="0.25">
      <c r="A386" s="6" t="s">
        <v>749</v>
      </c>
      <c r="B386" s="6" t="s">
        <v>50</v>
      </c>
      <c r="D386" s="9">
        <v>35</v>
      </c>
      <c r="E386" s="9">
        <v>6</v>
      </c>
      <c r="F386" s="3" t="s">
        <v>51</v>
      </c>
      <c r="G386" s="3" t="s">
        <v>750</v>
      </c>
      <c r="H386" s="4" t="s">
        <v>11</v>
      </c>
    </row>
    <row r="387" spans="1:8" x14ac:dyDescent="0.25">
      <c r="A387" s="6" t="str">
        <f>"GIN BULLDOG 750ML - ESTOQUE "</f>
        <v xml:space="preserve">GIN BULLDOG 750ML - ESTOQUE </v>
      </c>
      <c r="B387" s="6" t="s">
        <v>18</v>
      </c>
      <c r="D387" s="9">
        <v>122.52</v>
      </c>
      <c r="E387" s="9">
        <v>3.75</v>
      </c>
      <c r="F387" s="3" t="s">
        <v>19</v>
      </c>
      <c r="G387" s="3" t="s">
        <v>751</v>
      </c>
      <c r="H387" s="4" t="s">
        <v>11</v>
      </c>
    </row>
    <row r="388" spans="1:8" x14ac:dyDescent="0.25">
      <c r="A388" s="6" t="s">
        <v>752</v>
      </c>
      <c r="B388" s="6" t="s">
        <v>18</v>
      </c>
      <c r="D388" s="9">
        <v>80</v>
      </c>
      <c r="E388" s="9">
        <v>6.86</v>
      </c>
      <c r="F388" s="3" t="s">
        <v>19</v>
      </c>
      <c r="G388" s="3" t="s">
        <v>753</v>
      </c>
      <c r="H388" s="4" t="s">
        <v>11</v>
      </c>
    </row>
    <row r="389" spans="1:8" x14ac:dyDescent="0.25">
      <c r="A389" s="6" t="s">
        <v>754</v>
      </c>
      <c r="B389" s="6" t="s">
        <v>74</v>
      </c>
      <c r="D389" s="9">
        <v>86.92</v>
      </c>
      <c r="E389" s="9">
        <v>0.73</v>
      </c>
      <c r="F389" s="3" t="s">
        <v>19</v>
      </c>
      <c r="G389" s="3" t="s">
        <v>755</v>
      </c>
      <c r="H389" s="4" t="s">
        <v>11</v>
      </c>
    </row>
    <row r="390" spans="1:8" x14ac:dyDescent="0.25">
      <c r="A390" s="6" t="s">
        <v>756</v>
      </c>
      <c r="B390" s="6" t="s">
        <v>18</v>
      </c>
      <c r="C390" s="9">
        <v>305.86</v>
      </c>
      <c r="D390" s="9">
        <v>92.97</v>
      </c>
      <c r="E390" s="9">
        <v>1.2</v>
      </c>
      <c r="F390" s="3" t="s">
        <v>19</v>
      </c>
      <c r="G390" s="3" t="s">
        <v>757</v>
      </c>
      <c r="H390" s="4" t="s">
        <v>11</v>
      </c>
    </row>
    <row r="391" spans="1:8" x14ac:dyDescent="0.25">
      <c r="A391" s="6" t="s">
        <v>758</v>
      </c>
      <c r="B391" s="6" t="s">
        <v>18</v>
      </c>
      <c r="C391" s="9">
        <v>172</v>
      </c>
      <c r="D391" s="9">
        <v>88.44</v>
      </c>
      <c r="E391" s="9">
        <v>0.55000000000000004</v>
      </c>
      <c r="F391" s="3" t="s">
        <v>19</v>
      </c>
      <c r="G391" s="3" t="s">
        <v>759</v>
      </c>
      <c r="H391" s="4" t="s">
        <v>11</v>
      </c>
    </row>
    <row r="392" spans="1:8" x14ac:dyDescent="0.25">
      <c r="A392" s="6" t="s">
        <v>760</v>
      </c>
      <c r="B392" s="6" t="s">
        <v>18</v>
      </c>
      <c r="F392" s="3" t="s">
        <v>19</v>
      </c>
      <c r="G392" s="3" t="s">
        <v>761</v>
      </c>
      <c r="H392" s="4" t="s">
        <v>11</v>
      </c>
    </row>
    <row r="393" spans="1:8" x14ac:dyDescent="0.25">
      <c r="A393" s="6" t="s">
        <v>762</v>
      </c>
      <c r="B393" s="6" t="s">
        <v>18</v>
      </c>
      <c r="F393" s="3" t="s">
        <v>19</v>
      </c>
      <c r="G393" s="3" t="s">
        <v>763</v>
      </c>
      <c r="H393" s="4" t="s">
        <v>11</v>
      </c>
    </row>
    <row r="394" spans="1:8" x14ac:dyDescent="0.25">
      <c r="A394" s="6" t="str">
        <f>"GIN TONICA "</f>
        <v xml:space="preserve">GIN TONICA </v>
      </c>
      <c r="B394" s="6" t="s">
        <v>8</v>
      </c>
      <c r="C394" s="9">
        <v>32</v>
      </c>
      <c r="D394" s="9">
        <v>5.64</v>
      </c>
      <c r="F394" s="3" t="s">
        <v>9</v>
      </c>
      <c r="G394" s="3" t="s">
        <v>764</v>
      </c>
      <c r="H394" s="4" t="s">
        <v>11</v>
      </c>
    </row>
    <row r="395" spans="1:8" x14ac:dyDescent="0.25">
      <c r="A395" s="6" t="str">
        <f>"GINGER BEER - INSUMO "</f>
        <v xml:space="preserve">GINGER BEER - INSUMO </v>
      </c>
      <c r="B395" s="6" t="s">
        <v>74</v>
      </c>
      <c r="D395" s="9">
        <v>2.39</v>
      </c>
      <c r="E395" s="9">
        <v>-0.1</v>
      </c>
      <c r="F395" s="3" t="s">
        <v>19</v>
      </c>
      <c r="G395" s="3" t="s">
        <v>765</v>
      </c>
      <c r="H395" s="4" t="s">
        <v>11</v>
      </c>
    </row>
    <row r="396" spans="1:8" x14ac:dyDescent="0.25">
      <c r="A396" s="6" t="s">
        <v>766</v>
      </c>
      <c r="B396" s="6" t="s">
        <v>8</v>
      </c>
      <c r="C396" s="9">
        <v>32</v>
      </c>
      <c r="D396" s="9">
        <v>6.17</v>
      </c>
      <c r="F396" s="3" t="s">
        <v>9</v>
      </c>
      <c r="G396" s="3" t="s">
        <v>767</v>
      </c>
      <c r="H396" s="4" t="s">
        <v>11</v>
      </c>
    </row>
    <row r="397" spans="1:8" x14ac:dyDescent="0.25">
      <c r="A397" s="6" t="s">
        <v>768</v>
      </c>
      <c r="B397" s="6" t="s">
        <v>8</v>
      </c>
      <c r="C397" s="9">
        <v>38</v>
      </c>
      <c r="D397" s="9">
        <v>5.56</v>
      </c>
      <c r="F397" s="3" t="s">
        <v>9</v>
      </c>
      <c r="G397" s="3" t="s">
        <v>769</v>
      </c>
      <c r="H397" s="4" t="s">
        <v>11</v>
      </c>
    </row>
    <row r="398" spans="1:8" x14ac:dyDescent="0.25">
      <c r="A398" s="6" t="s">
        <v>770</v>
      </c>
      <c r="B398" s="6" t="s">
        <v>45</v>
      </c>
      <c r="C398" s="9">
        <v>62</v>
      </c>
      <c r="D398" s="9">
        <v>13.84</v>
      </c>
      <c r="F398" s="3" t="s">
        <v>9</v>
      </c>
      <c r="G398" s="3" t="s">
        <v>771</v>
      </c>
      <c r="H398" s="4" t="s">
        <v>11</v>
      </c>
    </row>
    <row r="399" spans="1:8" x14ac:dyDescent="0.25">
      <c r="A399" s="6" t="s">
        <v>772</v>
      </c>
      <c r="B399" s="6" t="s">
        <v>159</v>
      </c>
      <c r="F399" s="3" t="s">
        <v>9</v>
      </c>
      <c r="G399" s="3" t="s">
        <v>773</v>
      </c>
      <c r="H399" s="4" t="s">
        <v>11</v>
      </c>
    </row>
    <row r="400" spans="1:8" x14ac:dyDescent="0.25">
      <c r="A400" s="6" t="s">
        <v>774</v>
      </c>
      <c r="B400" s="6" t="s">
        <v>159</v>
      </c>
      <c r="C400" s="9">
        <v>144.18</v>
      </c>
      <c r="D400" s="9">
        <v>72.09</v>
      </c>
      <c r="E400" s="9">
        <v>2</v>
      </c>
      <c r="F400" s="3" t="s">
        <v>9</v>
      </c>
      <c r="G400" s="3" t="s">
        <v>775</v>
      </c>
      <c r="H400" s="4" t="s">
        <v>11</v>
      </c>
    </row>
    <row r="401" spans="1:8" x14ac:dyDescent="0.25">
      <c r="A401" s="6" t="s">
        <v>776</v>
      </c>
      <c r="B401" s="6" t="s">
        <v>50</v>
      </c>
      <c r="F401" s="3" t="s">
        <v>51</v>
      </c>
      <c r="G401" s="3" t="s">
        <v>777</v>
      </c>
      <c r="H401" s="4" t="s">
        <v>11</v>
      </c>
    </row>
    <row r="402" spans="1:8" x14ac:dyDescent="0.25">
      <c r="A402" s="6" t="s">
        <v>778</v>
      </c>
      <c r="B402" s="6" t="s">
        <v>54</v>
      </c>
      <c r="C402" s="9">
        <v>70</v>
      </c>
      <c r="E402" s="9">
        <v>-6</v>
      </c>
      <c r="F402" s="3" t="s">
        <v>55</v>
      </c>
      <c r="G402" s="3" t="s">
        <v>779</v>
      </c>
      <c r="H402" s="4" t="s">
        <v>11</v>
      </c>
    </row>
    <row r="403" spans="1:8" x14ac:dyDescent="0.25">
      <c r="A403" s="6" t="s">
        <v>780</v>
      </c>
      <c r="B403" s="6" t="s">
        <v>781</v>
      </c>
      <c r="C403" s="9">
        <v>82</v>
      </c>
      <c r="D403" s="9">
        <v>29.49</v>
      </c>
      <c r="F403" s="3" t="s">
        <v>9</v>
      </c>
      <c r="G403" s="3" t="s">
        <v>782</v>
      </c>
      <c r="H403" s="4" t="s">
        <v>11</v>
      </c>
    </row>
    <row r="404" spans="1:8" x14ac:dyDescent="0.25">
      <c r="A404" s="6" t="s">
        <v>783</v>
      </c>
      <c r="B404" s="6" t="s">
        <v>16</v>
      </c>
      <c r="D404" s="9">
        <v>39.32</v>
      </c>
      <c r="E404" s="9">
        <v>2</v>
      </c>
      <c r="F404" s="3" t="s">
        <v>9</v>
      </c>
      <c r="G404" s="3" t="s">
        <v>784</v>
      </c>
      <c r="H404" s="4" t="s">
        <v>11</v>
      </c>
    </row>
    <row r="405" spans="1:8" x14ac:dyDescent="0.25">
      <c r="A405" s="6" t="s">
        <v>785</v>
      </c>
      <c r="B405" s="6" t="s">
        <v>115</v>
      </c>
      <c r="C405" s="9">
        <v>89</v>
      </c>
      <c r="E405" s="9">
        <v>5</v>
      </c>
      <c r="F405" s="3" t="s">
        <v>9</v>
      </c>
      <c r="G405" s="3" t="s">
        <v>786</v>
      </c>
      <c r="H405" s="4" t="s">
        <v>11</v>
      </c>
    </row>
    <row r="406" spans="1:8" x14ac:dyDescent="0.25">
      <c r="A406" s="6" t="s">
        <v>787</v>
      </c>
      <c r="B406" s="6" t="s">
        <v>18</v>
      </c>
      <c r="E406" s="9">
        <v>5</v>
      </c>
      <c r="F406" s="3" t="s">
        <v>9</v>
      </c>
      <c r="G406" s="3" t="s">
        <v>788</v>
      </c>
      <c r="H406" s="4" t="s">
        <v>11</v>
      </c>
    </row>
    <row r="407" spans="1:8" x14ac:dyDescent="0.25">
      <c r="A407" s="6" t="s">
        <v>789</v>
      </c>
      <c r="B407" s="6" t="s">
        <v>115</v>
      </c>
      <c r="C407" s="9">
        <v>79</v>
      </c>
      <c r="E407" s="9">
        <v>5</v>
      </c>
      <c r="F407" s="3" t="s">
        <v>9</v>
      </c>
      <c r="G407" s="3" t="s">
        <v>790</v>
      </c>
      <c r="H407" s="4" t="s">
        <v>11</v>
      </c>
    </row>
    <row r="408" spans="1:8" x14ac:dyDescent="0.25">
      <c r="A408" s="6" t="str">
        <f>"GRAN LEGADO MOSCATEL ROSE "</f>
        <v xml:space="preserve">GRAN LEGADO MOSCATEL ROSE </v>
      </c>
      <c r="B408" s="6" t="s">
        <v>115</v>
      </c>
      <c r="C408" s="9">
        <v>89</v>
      </c>
      <c r="F408" s="3" t="s">
        <v>9</v>
      </c>
      <c r="G408" s="3" t="s">
        <v>791</v>
      </c>
      <c r="H408" s="4" t="s">
        <v>11</v>
      </c>
    </row>
    <row r="409" spans="1:8" x14ac:dyDescent="0.25">
      <c r="A409" s="6" t="s">
        <v>792</v>
      </c>
      <c r="B409" s="6" t="s">
        <v>115</v>
      </c>
      <c r="C409" s="9">
        <v>79</v>
      </c>
      <c r="E409" s="9">
        <v>3</v>
      </c>
      <c r="F409" s="3" t="s">
        <v>9</v>
      </c>
      <c r="G409" s="3" t="s">
        <v>793</v>
      </c>
      <c r="H409" s="4" t="s">
        <v>11</v>
      </c>
    </row>
    <row r="410" spans="1:8" x14ac:dyDescent="0.25">
      <c r="A410" s="6" t="s">
        <v>794</v>
      </c>
      <c r="B410" s="6" t="s">
        <v>74</v>
      </c>
      <c r="C410" s="9">
        <v>45.98</v>
      </c>
      <c r="D410" s="9">
        <v>23.07</v>
      </c>
      <c r="E410" s="9">
        <v>1</v>
      </c>
      <c r="F410" s="3" t="s">
        <v>51</v>
      </c>
      <c r="G410" s="3" t="s">
        <v>795</v>
      </c>
      <c r="H410" s="4" t="s">
        <v>11</v>
      </c>
    </row>
    <row r="411" spans="1:8" x14ac:dyDescent="0.25">
      <c r="A411" s="6" t="s">
        <v>796</v>
      </c>
      <c r="B411" s="6" t="s">
        <v>45</v>
      </c>
      <c r="C411" s="9">
        <v>48</v>
      </c>
      <c r="D411" s="9">
        <v>13.04</v>
      </c>
      <c r="F411" s="3" t="s">
        <v>9</v>
      </c>
      <c r="G411" s="3" t="s">
        <v>797</v>
      </c>
      <c r="H411" s="4" t="s">
        <v>11</v>
      </c>
    </row>
    <row r="412" spans="1:8" x14ac:dyDescent="0.25">
      <c r="A412" s="6" t="s">
        <v>798</v>
      </c>
      <c r="B412" s="6" t="s">
        <v>54</v>
      </c>
      <c r="C412" s="9">
        <v>45</v>
      </c>
      <c r="F412" s="3" t="s">
        <v>55</v>
      </c>
      <c r="G412" s="3" t="s">
        <v>799</v>
      </c>
      <c r="H412" s="4" t="s">
        <v>11</v>
      </c>
    </row>
    <row r="413" spans="1:8" x14ac:dyDescent="0.25">
      <c r="A413" s="6" t="s">
        <v>800</v>
      </c>
      <c r="B413" s="6" t="s">
        <v>159</v>
      </c>
      <c r="F413" s="3" t="s">
        <v>19</v>
      </c>
      <c r="G413" s="3" t="s">
        <v>801</v>
      </c>
      <c r="H413" s="4" t="s">
        <v>11</v>
      </c>
    </row>
    <row r="414" spans="1:8" x14ac:dyDescent="0.25">
      <c r="A414" s="6" t="s">
        <v>802</v>
      </c>
      <c r="B414" s="6" t="s">
        <v>69</v>
      </c>
      <c r="C414" s="9">
        <v>7</v>
      </c>
      <c r="D414" s="9">
        <v>2.83</v>
      </c>
      <c r="E414" s="9">
        <v>33</v>
      </c>
      <c r="F414" s="3" t="s">
        <v>55</v>
      </c>
      <c r="G414" s="3" t="s">
        <v>803</v>
      </c>
      <c r="H414" s="4" t="s">
        <v>11</v>
      </c>
    </row>
    <row r="415" spans="1:8" x14ac:dyDescent="0.25">
      <c r="A415" s="6" t="s">
        <v>804</v>
      </c>
      <c r="B415" s="6" t="s">
        <v>69</v>
      </c>
      <c r="C415" s="9">
        <v>7</v>
      </c>
      <c r="D415" s="9">
        <v>2.88</v>
      </c>
      <c r="E415" s="9">
        <v>26</v>
      </c>
      <c r="F415" s="3" t="s">
        <v>55</v>
      </c>
      <c r="G415" s="3" t="s">
        <v>805</v>
      </c>
      <c r="H415" s="4" t="s">
        <v>11</v>
      </c>
    </row>
    <row r="416" spans="1:8" x14ac:dyDescent="0.25">
      <c r="A416" s="6" t="s">
        <v>806</v>
      </c>
      <c r="B416" s="6" t="s">
        <v>159</v>
      </c>
      <c r="C416" s="9">
        <v>0.24</v>
      </c>
      <c r="D416" s="9">
        <v>0.12</v>
      </c>
      <c r="E416" s="9">
        <v>30000</v>
      </c>
      <c r="F416" s="3" t="s">
        <v>9</v>
      </c>
      <c r="G416" s="3" t="s">
        <v>807</v>
      </c>
      <c r="H416" s="4" t="s">
        <v>11</v>
      </c>
    </row>
    <row r="417" spans="1:8" x14ac:dyDescent="0.25">
      <c r="A417" s="6" t="s">
        <v>808</v>
      </c>
      <c r="B417" s="6" t="s">
        <v>74</v>
      </c>
      <c r="D417" s="9">
        <v>0.73</v>
      </c>
      <c r="E417" s="9">
        <v>-1747</v>
      </c>
      <c r="F417" s="3" t="s">
        <v>9</v>
      </c>
      <c r="G417" s="3" t="s">
        <v>809</v>
      </c>
      <c r="H417" s="4" t="s">
        <v>11</v>
      </c>
    </row>
    <row r="418" spans="1:8" x14ac:dyDescent="0.25">
      <c r="A418" s="6" t="s">
        <v>810</v>
      </c>
      <c r="B418" s="6" t="s">
        <v>159</v>
      </c>
      <c r="C418" s="9">
        <v>0.7</v>
      </c>
      <c r="D418" s="9">
        <v>0.35</v>
      </c>
      <c r="E418" s="9">
        <v>400</v>
      </c>
      <c r="F418" s="3" t="s">
        <v>9</v>
      </c>
      <c r="G418" s="3" t="s">
        <v>811</v>
      </c>
      <c r="H418" s="4" t="s">
        <v>11</v>
      </c>
    </row>
    <row r="419" spans="1:8" x14ac:dyDescent="0.25">
      <c r="A419" s="6" t="s">
        <v>812</v>
      </c>
      <c r="B419" s="6" t="s">
        <v>50</v>
      </c>
      <c r="D419" s="9">
        <v>7.71</v>
      </c>
      <c r="F419" s="3" t="s">
        <v>9</v>
      </c>
      <c r="G419" s="3" t="s">
        <v>813</v>
      </c>
      <c r="H419" s="4" t="s">
        <v>11</v>
      </c>
    </row>
    <row r="420" spans="1:8" x14ac:dyDescent="0.25">
      <c r="A420" s="6" t="s">
        <v>814</v>
      </c>
      <c r="B420" s="6" t="s">
        <v>50</v>
      </c>
      <c r="D420" s="9">
        <v>12.28</v>
      </c>
      <c r="F420" s="3" t="s">
        <v>9</v>
      </c>
      <c r="G420" s="3" t="s">
        <v>815</v>
      </c>
      <c r="H420" s="4" t="s">
        <v>11</v>
      </c>
    </row>
    <row r="421" spans="1:8" x14ac:dyDescent="0.25">
      <c r="A421" s="6" t="s">
        <v>816</v>
      </c>
      <c r="B421" s="6" t="s">
        <v>8</v>
      </c>
      <c r="C421" s="9">
        <v>42</v>
      </c>
      <c r="D421" s="9">
        <v>9.68</v>
      </c>
      <c r="F421" s="3" t="s">
        <v>9</v>
      </c>
      <c r="G421" s="3" t="s">
        <v>817</v>
      </c>
      <c r="H421" s="4" t="s">
        <v>11</v>
      </c>
    </row>
    <row r="422" spans="1:8" x14ac:dyDescent="0.25">
      <c r="A422" s="6" t="s">
        <v>818</v>
      </c>
      <c r="B422" s="6" t="s">
        <v>50</v>
      </c>
      <c r="D422" s="9">
        <v>4.8</v>
      </c>
      <c r="F422" s="3" t="s">
        <v>9</v>
      </c>
      <c r="G422" s="3" t="s">
        <v>819</v>
      </c>
      <c r="H422" s="4" t="s">
        <v>11</v>
      </c>
    </row>
    <row r="423" spans="1:8" x14ac:dyDescent="0.25">
      <c r="A423" s="6" t="s">
        <v>820</v>
      </c>
      <c r="B423" s="6" t="s">
        <v>25</v>
      </c>
      <c r="C423" s="9">
        <v>25</v>
      </c>
      <c r="D423" s="9">
        <v>4.8</v>
      </c>
      <c r="F423" s="3" t="s">
        <v>9</v>
      </c>
      <c r="G423" s="3" t="s">
        <v>821</v>
      </c>
      <c r="H423" s="4" t="s">
        <v>11</v>
      </c>
    </row>
    <row r="424" spans="1:8" x14ac:dyDescent="0.25">
      <c r="A424" s="6" t="str">
        <f>"HIGHWAY TO HELL MONASTREL ORGANICO - (ESPANHA) "</f>
        <v xml:space="preserve">HIGHWAY TO HELL MONASTREL ORGANICO - (ESPANHA) </v>
      </c>
      <c r="B424" s="6" t="s">
        <v>235</v>
      </c>
      <c r="C424" s="9">
        <v>210</v>
      </c>
      <c r="D424" s="9">
        <v>29.5</v>
      </c>
      <c r="F424" s="3" t="s">
        <v>9</v>
      </c>
      <c r="G424" s="3" t="s">
        <v>822</v>
      </c>
      <c r="H424" s="4" t="s">
        <v>11</v>
      </c>
    </row>
    <row r="425" spans="1:8" x14ac:dyDescent="0.25">
      <c r="A425" s="6" t="s">
        <v>823</v>
      </c>
      <c r="B425" s="6" t="s">
        <v>16</v>
      </c>
      <c r="D425" s="9">
        <v>29.5</v>
      </c>
      <c r="E425" s="9">
        <v>4</v>
      </c>
      <c r="F425" s="3" t="s">
        <v>9</v>
      </c>
      <c r="G425" s="3" t="s">
        <v>824</v>
      </c>
      <c r="H425" s="4" t="s">
        <v>11</v>
      </c>
    </row>
    <row r="426" spans="1:8" x14ac:dyDescent="0.25">
      <c r="A426" s="6" t="s">
        <v>825</v>
      </c>
      <c r="B426" s="6" t="s">
        <v>74</v>
      </c>
      <c r="D426" s="9">
        <v>17.29</v>
      </c>
      <c r="E426" s="9">
        <v>32.381</v>
      </c>
      <c r="F426" s="3" t="s">
        <v>51</v>
      </c>
      <c r="G426" s="3" t="s">
        <v>826</v>
      </c>
      <c r="H426" s="4" t="s">
        <v>11</v>
      </c>
    </row>
    <row r="427" spans="1:8" x14ac:dyDescent="0.25">
      <c r="A427" s="6" t="s">
        <v>827</v>
      </c>
      <c r="B427" s="6" t="s">
        <v>208</v>
      </c>
      <c r="C427" s="9">
        <v>25</v>
      </c>
      <c r="D427" s="9">
        <v>3.08</v>
      </c>
      <c r="F427" s="3" t="s">
        <v>9</v>
      </c>
      <c r="G427" s="3" t="s">
        <v>828</v>
      </c>
      <c r="H427" s="4" t="s">
        <v>11</v>
      </c>
    </row>
    <row r="428" spans="1:8" x14ac:dyDescent="0.25">
      <c r="A428" s="6" t="s">
        <v>829</v>
      </c>
      <c r="B428" s="6" t="s">
        <v>830</v>
      </c>
      <c r="C428" s="9">
        <v>22</v>
      </c>
      <c r="F428" s="3" t="s">
        <v>55</v>
      </c>
      <c r="G428" s="3" t="s">
        <v>831</v>
      </c>
      <c r="H428" s="4" t="s">
        <v>11</v>
      </c>
    </row>
    <row r="429" spans="1:8" x14ac:dyDescent="0.25">
      <c r="A429" s="6" t="s">
        <v>829</v>
      </c>
      <c r="B429" s="6" t="s">
        <v>830</v>
      </c>
      <c r="F429" s="3" t="s">
        <v>55</v>
      </c>
      <c r="G429" s="3" t="s">
        <v>832</v>
      </c>
      <c r="H429" s="4" t="s">
        <v>11</v>
      </c>
    </row>
    <row r="430" spans="1:8" x14ac:dyDescent="0.25">
      <c r="A430" s="6" t="s">
        <v>833</v>
      </c>
      <c r="B430" s="6" t="s">
        <v>74</v>
      </c>
      <c r="D430" s="9">
        <v>40.86</v>
      </c>
      <c r="E430" s="9">
        <v>0.98</v>
      </c>
      <c r="F430" s="3" t="s">
        <v>19</v>
      </c>
      <c r="G430" s="3" t="s">
        <v>834</v>
      </c>
      <c r="H430" s="4" t="s">
        <v>11</v>
      </c>
    </row>
    <row r="431" spans="1:8" x14ac:dyDescent="0.25">
      <c r="A431" s="6" t="s">
        <v>835</v>
      </c>
      <c r="B431" s="6" t="s">
        <v>74</v>
      </c>
      <c r="D431" s="9">
        <v>33.04</v>
      </c>
      <c r="E431" s="9">
        <v>-7.2</v>
      </c>
      <c r="F431" s="3" t="s">
        <v>19</v>
      </c>
      <c r="G431" s="3" t="s">
        <v>836</v>
      </c>
      <c r="H431" s="4" t="s">
        <v>11</v>
      </c>
    </row>
    <row r="432" spans="1:8" x14ac:dyDescent="0.25">
      <c r="A432" s="6" t="s">
        <v>837</v>
      </c>
      <c r="B432" s="6" t="s">
        <v>50</v>
      </c>
      <c r="F432" s="3" t="s">
        <v>51</v>
      </c>
      <c r="G432" s="3" t="s">
        <v>838</v>
      </c>
      <c r="H432" s="4" t="s">
        <v>11</v>
      </c>
    </row>
    <row r="433" spans="1:8" x14ac:dyDescent="0.25">
      <c r="A433" s="6" t="s">
        <v>839</v>
      </c>
      <c r="B433" s="6" t="s">
        <v>8</v>
      </c>
      <c r="C433" s="9">
        <v>35</v>
      </c>
      <c r="D433" s="9">
        <v>9.4600000000000009</v>
      </c>
      <c r="F433" s="3" t="s">
        <v>9</v>
      </c>
      <c r="G433" s="3" t="s">
        <v>840</v>
      </c>
      <c r="H433" s="4" t="s">
        <v>11</v>
      </c>
    </row>
    <row r="434" spans="1:8" x14ac:dyDescent="0.25">
      <c r="A434" s="6" t="s">
        <v>841</v>
      </c>
      <c r="B434" s="6" t="s">
        <v>8</v>
      </c>
      <c r="C434" s="9">
        <v>38</v>
      </c>
      <c r="D434" s="9">
        <v>15.2</v>
      </c>
      <c r="F434" s="3" t="s">
        <v>9</v>
      </c>
      <c r="G434" s="3" t="s">
        <v>842</v>
      </c>
      <c r="H434" s="4" t="s">
        <v>11</v>
      </c>
    </row>
    <row r="435" spans="1:8" x14ac:dyDescent="0.25">
      <c r="A435" s="6" t="str">
        <f>"JHON COLLINS "</f>
        <v xml:space="preserve">JHON COLLINS </v>
      </c>
      <c r="B435" s="6" t="s">
        <v>8</v>
      </c>
      <c r="C435" s="9">
        <v>32</v>
      </c>
      <c r="D435" s="9">
        <v>7.33</v>
      </c>
      <c r="F435" s="3" t="s">
        <v>9</v>
      </c>
      <c r="G435" s="3" t="s">
        <v>843</v>
      </c>
      <c r="H435" s="4" t="s">
        <v>11</v>
      </c>
    </row>
    <row r="436" spans="1:8" x14ac:dyDescent="0.25">
      <c r="A436" s="6" t="s">
        <v>844</v>
      </c>
      <c r="B436" s="6" t="s">
        <v>18</v>
      </c>
      <c r="F436" s="3" t="s">
        <v>19</v>
      </c>
      <c r="G436" s="3" t="s">
        <v>845</v>
      </c>
      <c r="H436" s="4" t="s">
        <v>11</v>
      </c>
    </row>
    <row r="437" spans="1:8" x14ac:dyDescent="0.25">
      <c r="A437" s="6" t="s">
        <v>846</v>
      </c>
      <c r="B437" s="6" t="s">
        <v>45</v>
      </c>
      <c r="C437" s="9">
        <v>35</v>
      </c>
      <c r="D437" s="9">
        <v>8.73</v>
      </c>
      <c r="F437" s="3" t="s">
        <v>9</v>
      </c>
      <c r="G437" s="3" t="s">
        <v>847</v>
      </c>
      <c r="H437" s="4" t="s">
        <v>11</v>
      </c>
    </row>
    <row r="438" spans="1:8" x14ac:dyDescent="0.25">
      <c r="A438" s="6" t="s">
        <v>848</v>
      </c>
      <c r="B438" s="6" t="s">
        <v>470</v>
      </c>
      <c r="C438" s="9">
        <v>18</v>
      </c>
      <c r="D438" s="9">
        <v>4.9400000000000004</v>
      </c>
      <c r="E438" s="9">
        <v>10</v>
      </c>
      <c r="F438" s="3" t="s">
        <v>9</v>
      </c>
      <c r="G438" s="3" t="s">
        <v>849</v>
      </c>
      <c r="H438" s="4" t="s">
        <v>11</v>
      </c>
    </row>
    <row r="439" spans="1:8" x14ac:dyDescent="0.25">
      <c r="A439" s="6" t="s">
        <v>850</v>
      </c>
      <c r="B439" s="6" t="s">
        <v>470</v>
      </c>
      <c r="C439" s="9">
        <v>18</v>
      </c>
      <c r="D439" s="9">
        <v>2.62</v>
      </c>
      <c r="E439" s="9">
        <v>14</v>
      </c>
      <c r="F439" s="3" t="s">
        <v>9</v>
      </c>
      <c r="G439" s="3" t="s">
        <v>851</v>
      </c>
      <c r="H439" s="4" t="s">
        <v>11</v>
      </c>
    </row>
    <row r="440" spans="1:8" x14ac:dyDescent="0.25">
      <c r="A440" s="6" t="s">
        <v>852</v>
      </c>
      <c r="B440" s="6" t="s">
        <v>50</v>
      </c>
      <c r="F440" s="3" t="s">
        <v>51</v>
      </c>
      <c r="G440" s="3" t="s">
        <v>853</v>
      </c>
      <c r="H440" s="4" t="s">
        <v>11</v>
      </c>
    </row>
    <row r="441" spans="1:8" x14ac:dyDescent="0.25">
      <c r="A441" s="6" t="s">
        <v>854</v>
      </c>
      <c r="B441" s="6" t="s">
        <v>50</v>
      </c>
      <c r="D441" s="9">
        <v>25.76</v>
      </c>
      <c r="E441" s="9">
        <v>0.5</v>
      </c>
      <c r="F441" s="3" t="s">
        <v>19</v>
      </c>
      <c r="G441" s="3" t="s">
        <v>855</v>
      </c>
      <c r="H441" s="4" t="s">
        <v>11</v>
      </c>
    </row>
    <row r="442" spans="1:8" x14ac:dyDescent="0.25">
      <c r="A442" s="6" t="s">
        <v>856</v>
      </c>
      <c r="B442" s="6" t="s">
        <v>857</v>
      </c>
      <c r="D442" s="9">
        <v>5.39</v>
      </c>
      <c r="E442" s="9">
        <v>15.3467</v>
      </c>
      <c r="F442" s="3" t="s">
        <v>19</v>
      </c>
      <c r="G442" s="3" t="s">
        <v>858</v>
      </c>
      <c r="H442" s="4" t="s">
        <v>11</v>
      </c>
    </row>
    <row r="443" spans="1:8" x14ac:dyDescent="0.25">
      <c r="A443" s="6" t="s">
        <v>859</v>
      </c>
      <c r="B443" s="6" t="s">
        <v>50</v>
      </c>
      <c r="D443" s="9">
        <v>45</v>
      </c>
      <c r="E443" s="9">
        <v>0.504</v>
      </c>
      <c r="F443" s="3" t="s">
        <v>51</v>
      </c>
      <c r="G443" s="3" t="s">
        <v>860</v>
      </c>
      <c r="H443" s="4" t="s">
        <v>11</v>
      </c>
    </row>
    <row r="444" spans="1:8" x14ac:dyDescent="0.25">
      <c r="A444" s="6" t="s">
        <v>861</v>
      </c>
      <c r="B444" s="6" t="s">
        <v>159</v>
      </c>
      <c r="F444" s="3" t="s">
        <v>9</v>
      </c>
      <c r="G444" s="3" t="s">
        <v>862</v>
      </c>
      <c r="H444" s="4" t="s">
        <v>11</v>
      </c>
    </row>
    <row r="445" spans="1:8" x14ac:dyDescent="0.25">
      <c r="A445" s="6" t="s">
        <v>863</v>
      </c>
      <c r="B445" s="6" t="s">
        <v>18</v>
      </c>
      <c r="F445" s="3" t="s">
        <v>19</v>
      </c>
      <c r="G445" s="3" t="s">
        <v>864</v>
      </c>
      <c r="H445" s="4" t="s">
        <v>11</v>
      </c>
    </row>
    <row r="446" spans="1:8" x14ac:dyDescent="0.25">
      <c r="A446" s="6" t="s">
        <v>865</v>
      </c>
      <c r="B446" s="6" t="s">
        <v>18</v>
      </c>
      <c r="C446" s="9">
        <v>343.34</v>
      </c>
      <c r="D446" s="9">
        <v>164.55</v>
      </c>
      <c r="E446" s="9">
        <v>6.76</v>
      </c>
      <c r="F446" s="3" t="s">
        <v>19</v>
      </c>
      <c r="G446" s="3" t="s">
        <v>866</v>
      </c>
      <c r="H446" s="4" t="s">
        <v>11</v>
      </c>
    </row>
    <row r="447" spans="1:8" x14ac:dyDescent="0.25">
      <c r="A447" s="6" t="s">
        <v>867</v>
      </c>
      <c r="B447" s="6" t="s">
        <v>18</v>
      </c>
      <c r="D447" s="9">
        <v>229.27</v>
      </c>
      <c r="E447" s="9">
        <v>0.25</v>
      </c>
      <c r="F447" s="3" t="s">
        <v>19</v>
      </c>
      <c r="G447" s="3" t="s">
        <v>868</v>
      </c>
      <c r="H447" s="4" t="s">
        <v>11</v>
      </c>
    </row>
    <row r="448" spans="1:8" x14ac:dyDescent="0.25">
      <c r="A448" s="6" t="s">
        <v>869</v>
      </c>
      <c r="B448" s="6" t="s">
        <v>870</v>
      </c>
      <c r="D448" s="9">
        <v>1.2</v>
      </c>
      <c r="F448" s="3" t="s">
        <v>9</v>
      </c>
      <c r="G448" s="3" t="s">
        <v>871</v>
      </c>
      <c r="H448" s="4" t="s">
        <v>11</v>
      </c>
    </row>
    <row r="449" spans="1:8" x14ac:dyDescent="0.25">
      <c r="A449" s="6" t="str">
        <f>"LICOR 7TRAGOS "</f>
        <v xml:space="preserve">LICOR 7TRAGOS </v>
      </c>
      <c r="B449" s="6" t="s">
        <v>526</v>
      </c>
      <c r="C449" s="9">
        <v>26</v>
      </c>
      <c r="D449" s="9">
        <v>1.2</v>
      </c>
      <c r="F449" s="3" t="s">
        <v>9</v>
      </c>
      <c r="G449" s="3" t="s">
        <v>872</v>
      </c>
      <c r="H449" s="4" t="s">
        <v>11</v>
      </c>
    </row>
    <row r="450" spans="1:8" x14ac:dyDescent="0.25">
      <c r="A450" s="6" t="s">
        <v>873</v>
      </c>
      <c r="B450" s="6" t="s">
        <v>18</v>
      </c>
      <c r="D450" s="9">
        <v>102.49</v>
      </c>
      <c r="E450" s="9">
        <v>0.7</v>
      </c>
      <c r="F450" s="3" t="s">
        <v>19</v>
      </c>
      <c r="G450" s="3" t="s">
        <v>874</v>
      </c>
      <c r="H450" s="4" t="s">
        <v>11</v>
      </c>
    </row>
    <row r="451" spans="1:8" x14ac:dyDescent="0.25">
      <c r="A451" s="6" t="s">
        <v>875</v>
      </c>
      <c r="B451" s="6" t="s">
        <v>870</v>
      </c>
      <c r="D451" s="9">
        <v>7.01</v>
      </c>
      <c r="F451" s="3" t="s">
        <v>9</v>
      </c>
      <c r="G451" s="3" t="s">
        <v>876</v>
      </c>
      <c r="H451" s="4" t="s">
        <v>11</v>
      </c>
    </row>
    <row r="452" spans="1:8" x14ac:dyDescent="0.25">
      <c r="A452" s="6" t="s">
        <v>877</v>
      </c>
      <c r="B452" s="6" t="s">
        <v>18</v>
      </c>
      <c r="D452" s="9">
        <v>140.18</v>
      </c>
      <c r="E452" s="9">
        <v>0.25</v>
      </c>
      <c r="F452" s="3" t="s">
        <v>19</v>
      </c>
      <c r="G452" s="3" t="s">
        <v>878</v>
      </c>
      <c r="H452" s="4" t="s">
        <v>11</v>
      </c>
    </row>
    <row r="453" spans="1:8" x14ac:dyDescent="0.25">
      <c r="A453" s="6" t="s">
        <v>879</v>
      </c>
      <c r="B453" s="6" t="s">
        <v>74</v>
      </c>
      <c r="F453" s="3" t="s">
        <v>19</v>
      </c>
      <c r="G453" s="3" t="s">
        <v>880</v>
      </c>
      <c r="H453" s="4" t="s">
        <v>11</v>
      </c>
    </row>
    <row r="454" spans="1:8" x14ac:dyDescent="0.25">
      <c r="A454" s="6" t="str">
        <f>"LICOR DE CASSIS 720ML - ESTOQUE "</f>
        <v xml:space="preserve">LICOR DE CASSIS 720ML - ESTOQUE </v>
      </c>
      <c r="B454" s="6" t="s">
        <v>18</v>
      </c>
      <c r="D454" s="9">
        <v>50</v>
      </c>
      <c r="E454" s="9">
        <v>-0.32500000000000001</v>
      </c>
      <c r="F454" s="3" t="s">
        <v>19</v>
      </c>
      <c r="G454" s="3" t="s">
        <v>881</v>
      </c>
      <c r="H454" s="4" t="s">
        <v>11</v>
      </c>
    </row>
    <row r="455" spans="1:8" x14ac:dyDescent="0.25">
      <c r="A455" s="6" t="s">
        <v>882</v>
      </c>
      <c r="B455" s="6" t="s">
        <v>18</v>
      </c>
      <c r="D455" s="9">
        <v>239.04</v>
      </c>
      <c r="E455" s="9">
        <v>1.35</v>
      </c>
      <c r="F455" s="3" t="s">
        <v>19</v>
      </c>
      <c r="G455" s="3" t="s">
        <v>883</v>
      </c>
      <c r="H455" s="4" t="s">
        <v>11</v>
      </c>
    </row>
    <row r="456" spans="1:8" x14ac:dyDescent="0.25">
      <c r="A456" s="6" t="s">
        <v>884</v>
      </c>
      <c r="B456" s="6" t="s">
        <v>18</v>
      </c>
      <c r="C456" s="9">
        <v>171.84</v>
      </c>
      <c r="D456" s="9">
        <v>171.82</v>
      </c>
      <c r="E456" s="9">
        <v>1.4550000000000001</v>
      </c>
      <c r="F456" s="3" t="s">
        <v>19</v>
      </c>
      <c r="G456" s="3" t="s">
        <v>885</v>
      </c>
      <c r="H456" s="4" t="s">
        <v>11</v>
      </c>
    </row>
    <row r="457" spans="1:8" x14ac:dyDescent="0.25">
      <c r="A457" s="6" t="s">
        <v>886</v>
      </c>
      <c r="B457" s="6" t="s">
        <v>870</v>
      </c>
      <c r="D457" s="9">
        <v>4.5599999999999996</v>
      </c>
      <c r="F457" s="3" t="s">
        <v>9</v>
      </c>
      <c r="G457" s="3" t="s">
        <v>887</v>
      </c>
      <c r="H457" s="4" t="s">
        <v>11</v>
      </c>
    </row>
    <row r="458" spans="1:8" x14ac:dyDescent="0.25">
      <c r="A458" s="6" t="str">
        <f>"LICOR FRANGELICO 700ML - ESTOQUE "</f>
        <v xml:space="preserve">LICOR FRANGELICO 700ML - ESTOQUE </v>
      </c>
      <c r="B458" s="6" t="s">
        <v>18</v>
      </c>
      <c r="D458" s="9">
        <v>150.55000000000001</v>
      </c>
      <c r="E458" s="9">
        <v>2.44</v>
      </c>
      <c r="F458" s="3" t="s">
        <v>19</v>
      </c>
      <c r="G458" s="3" t="s">
        <v>888</v>
      </c>
      <c r="H458" s="4" t="s">
        <v>11</v>
      </c>
    </row>
    <row r="459" spans="1:8" x14ac:dyDescent="0.25">
      <c r="A459" s="6" t="s">
        <v>889</v>
      </c>
      <c r="B459" s="6" t="s">
        <v>18</v>
      </c>
      <c r="F459" s="3" t="s">
        <v>19</v>
      </c>
      <c r="G459" s="3" t="s">
        <v>890</v>
      </c>
      <c r="H459" s="4" t="s">
        <v>11</v>
      </c>
    </row>
    <row r="460" spans="1:8" x14ac:dyDescent="0.25">
      <c r="A460" s="6" t="s">
        <v>891</v>
      </c>
      <c r="B460" s="6" t="s">
        <v>870</v>
      </c>
      <c r="D460" s="9">
        <v>7.3</v>
      </c>
      <c r="F460" s="3" t="s">
        <v>9</v>
      </c>
      <c r="G460" s="3" t="s">
        <v>892</v>
      </c>
      <c r="H460" s="4" t="s">
        <v>11</v>
      </c>
    </row>
    <row r="461" spans="1:8" x14ac:dyDescent="0.25">
      <c r="A461" s="6" t="s">
        <v>893</v>
      </c>
      <c r="B461" s="6" t="s">
        <v>18</v>
      </c>
      <c r="D461" s="9">
        <v>145.97999999999999</v>
      </c>
      <c r="E461" s="9">
        <v>2.5350000000000001</v>
      </c>
      <c r="F461" s="3" t="s">
        <v>19</v>
      </c>
      <c r="G461" s="3" t="s">
        <v>894</v>
      </c>
      <c r="H461" s="4" t="s">
        <v>11</v>
      </c>
    </row>
    <row r="462" spans="1:8" x14ac:dyDescent="0.25">
      <c r="A462" s="6" t="s">
        <v>895</v>
      </c>
      <c r="B462" s="6" t="s">
        <v>74</v>
      </c>
      <c r="D462" s="9">
        <v>23.97</v>
      </c>
      <c r="E462" s="9">
        <v>-7.35</v>
      </c>
      <c r="F462" s="3" t="s">
        <v>19</v>
      </c>
      <c r="G462" s="3" t="s">
        <v>896</v>
      </c>
      <c r="H462" s="4" t="s">
        <v>11</v>
      </c>
    </row>
    <row r="463" spans="1:8" x14ac:dyDescent="0.25">
      <c r="A463" s="6" t="str">
        <f>"LIGHT MY FIRE - (ESPANHA) "</f>
        <v xml:space="preserve">LIGHT MY FIRE - (ESPANHA) </v>
      </c>
      <c r="B463" s="6" t="s">
        <v>235</v>
      </c>
      <c r="C463" s="9">
        <v>210</v>
      </c>
      <c r="D463" s="9">
        <v>91.78</v>
      </c>
      <c r="E463" s="9">
        <v>-1</v>
      </c>
      <c r="F463" s="3" t="s">
        <v>9</v>
      </c>
      <c r="G463" s="3" t="s">
        <v>897</v>
      </c>
      <c r="H463" s="4" t="s">
        <v>11</v>
      </c>
    </row>
    <row r="464" spans="1:8" x14ac:dyDescent="0.25">
      <c r="A464" s="6" t="s">
        <v>898</v>
      </c>
      <c r="B464" s="6" t="s">
        <v>16</v>
      </c>
      <c r="D464" s="9">
        <v>91.78</v>
      </c>
      <c r="E464" s="9">
        <v>3</v>
      </c>
      <c r="F464" s="3" t="s">
        <v>9</v>
      </c>
      <c r="G464" s="3" t="s">
        <v>899</v>
      </c>
      <c r="H464" s="4" t="s">
        <v>11</v>
      </c>
    </row>
    <row r="465" spans="1:8" x14ac:dyDescent="0.25">
      <c r="A465" s="6" t="s">
        <v>900</v>
      </c>
      <c r="B465" s="6" t="s">
        <v>74</v>
      </c>
      <c r="D465" s="9">
        <v>17.739999999999998</v>
      </c>
      <c r="E465" s="9">
        <v>-0.98750000000000004</v>
      </c>
      <c r="F465" s="3" t="s">
        <v>19</v>
      </c>
      <c r="G465" s="3" t="s">
        <v>901</v>
      </c>
      <c r="H465" s="4" t="s">
        <v>11</v>
      </c>
    </row>
    <row r="466" spans="1:8" x14ac:dyDescent="0.25">
      <c r="A466" s="6" t="str">
        <f>"LIMONCCELLO (PRODUZIDO NO BAR) - INSUMO "</f>
        <v xml:space="preserve">LIMONCCELLO (PRODUZIDO NO BAR) - INSUMO </v>
      </c>
      <c r="B466" s="6" t="s">
        <v>74</v>
      </c>
      <c r="D466" s="9">
        <v>9.3699999999999992</v>
      </c>
      <c r="E466" s="9">
        <v>9</v>
      </c>
      <c r="F466" s="3" t="s">
        <v>19</v>
      </c>
      <c r="G466" s="3" t="s">
        <v>902</v>
      </c>
      <c r="H466" s="4" t="s">
        <v>11</v>
      </c>
    </row>
    <row r="467" spans="1:8" x14ac:dyDescent="0.25">
      <c r="A467" s="6" t="s">
        <v>903</v>
      </c>
      <c r="B467" s="6" t="s">
        <v>87</v>
      </c>
      <c r="C467" s="9">
        <v>21.8</v>
      </c>
      <c r="D467" s="9">
        <v>11.56</v>
      </c>
      <c r="E467" s="9">
        <v>15</v>
      </c>
      <c r="F467" s="3" t="s">
        <v>19</v>
      </c>
      <c r="G467" s="3" t="s">
        <v>904</v>
      </c>
      <c r="H467" s="4" t="s">
        <v>11</v>
      </c>
    </row>
    <row r="468" spans="1:8" x14ac:dyDescent="0.25">
      <c r="A468" s="6" t="s">
        <v>905</v>
      </c>
      <c r="B468" s="6" t="s">
        <v>50</v>
      </c>
      <c r="D468" s="9">
        <v>12.81</v>
      </c>
      <c r="E468" s="9">
        <v>10.505000000000001</v>
      </c>
      <c r="F468" s="3" t="s">
        <v>51</v>
      </c>
      <c r="G468" s="3" t="s">
        <v>906</v>
      </c>
      <c r="H468" s="4" t="s">
        <v>11</v>
      </c>
    </row>
    <row r="469" spans="1:8" x14ac:dyDescent="0.25">
      <c r="A469" s="6" t="s">
        <v>907</v>
      </c>
      <c r="B469" s="6" t="s">
        <v>22</v>
      </c>
      <c r="C469" s="9">
        <v>49</v>
      </c>
      <c r="D469" s="9">
        <v>13.87</v>
      </c>
      <c r="E469" s="9">
        <v>-13</v>
      </c>
      <c r="F469" s="3" t="s">
        <v>9</v>
      </c>
      <c r="G469" s="3" t="s">
        <v>908</v>
      </c>
      <c r="H469" s="4" t="s">
        <v>11</v>
      </c>
    </row>
    <row r="470" spans="1:8" x14ac:dyDescent="0.25">
      <c r="A470" s="6" t="s">
        <v>909</v>
      </c>
      <c r="B470" s="6" t="s">
        <v>50</v>
      </c>
      <c r="D470" s="9">
        <v>45.9</v>
      </c>
      <c r="E470" s="9">
        <v>4.6900000000000004</v>
      </c>
      <c r="F470" s="3" t="s">
        <v>51</v>
      </c>
      <c r="G470" s="3" t="s">
        <v>910</v>
      </c>
      <c r="H470" s="4" t="s">
        <v>11</v>
      </c>
    </row>
    <row r="471" spans="1:8" x14ac:dyDescent="0.25">
      <c r="A471" s="6" t="s">
        <v>911</v>
      </c>
      <c r="B471" s="6" t="s">
        <v>183</v>
      </c>
      <c r="C471" s="9">
        <v>69.900000000000006</v>
      </c>
      <c r="D471" s="9">
        <v>19.09</v>
      </c>
      <c r="F471" s="3" t="s">
        <v>55</v>
      </c>
      <c r="G471" s="3" t="s">
        <v>912</v>
      </c>
      <c r="H471" s="4" t="s">
        <v>11</v>
      </c>
    </row>
    <row r="472" spans="1:8" x14ac:dyDescent="0.25">
      <c r="A472" s="6" t="s">
        <v>913</v>
      </c>
      <c r="B472" s="6" t="s">
        <v>50</v>
      </c>
      <c r="D472" s="9">
        <v>39.99</v>
      </c>
      <c r="E472" s="9">
        <v>4.7249999999999996</v>
      </c>
      <c r="F472" s="3" t="s">
        <v>51</v>
      </c>
      <c r="G472" s="3" t="s">
        <v>914</v>
      </c>
      <c r="H472" s="4" t="s">
        <v>11</v>
      </c>
    </row>
    <row r="473" spans="1:8" x14ac:dyDescent="0.25">
      <c r="A473" s="6" t="s">
        <v>915</v>
      </c>
      <c r="B473" s="6" t="s">
        <v>22</v>
      </c>
      <c r="C473" s="9">
        <v>46</v>
      </c>
      <c r="E473" s="9">
        <v>-19</v>
      </c>
      <c r="F473" s="3" t="s">
        <v>9</v>
      </c>
      <c r="G473" s="3" t="s">
        <v>916</v>
      </c>
      <c r="H473" s="4" t="s">
        <v>11</v>
      </c>
    </row>
    <row r="474" spans="1:8" x14ac:dyDescent="0.25">
      <c r="A474" s="6" t="s">
        <v>917</v>
      </c>
      <c r="B474" s="6" t="s">
        <v>159</v>
      </c>
      <c r="F474" s="3" t="s">
        <v>9</v>
      </c>
      <c r="G474" s="3" t="s">
        <v>918</v>
      </c>
      <c r="H474" s="4" t="s">
        <v>11</v>
      </c>
    </row>
    <row r="475" spans="1:8" x14ac:dyDescent="0.25">
      <c r="A475" s="6" t="s">
        <v>919</v>
      </c>
      <c r="B475" s="6" t="s">
        <v>45</v>
      </c>
      <c r="C475" s="9">
        <v>38</v>
      </c>
      <c r="D475" s="9">
        <v>9.4600000000000009</v>
      </c>
      <c r="F475" s="3" t="s">
        <v>9</v>
      </c>
      <c r="G475" s="3" t="s">
        <v>920</v>
      </c>
      <c r="H475" s="4" t="s">
        <v>11</v>
      </c>
    </row>
    <row r="476" spans="1:8" x14ac:dyDescent="0.25">
      <c r="A476" s="6" t="s">
        <v>921</v>
      </c>
      <c r="B476" s="6" t="s">
        <v>470</v>
      </c>
      <c r="C476" s="9">
        <v>17</v>
      </c>
      <c r="D476" s="9">
        <v>5.22</v>
      </c>
      <c r="E476" s="9">
        <v>45</v>
      </c>
      <c r="F476" s="3" t="s">
        <v>9</v>
      </c>
      <c r="G476" s="3" t="s">
        <v>922</v>
      </c>
      <c r="H476" s="4" t="s">
        <v>11</v>
      </c>
    </row>
    <row r="477" spans="1:8" x14ac:dyDescent="0.25">
      <c r="A477" s="6" t="str">
        <f>"LONG NECK CORONA 330 ML "</f>
        <v xml:space="preserve">LONG NECK CORONA 330 ML </v>
      </c>
      <c r="B477" s="6" t="s">
        <v>470</v>
      </c>
      <c r="C477" s="9">
        <v>17</v>
      </c>
      <c r="D477" s="9">
        <v>6.03</v>
      </c>
      <c r="E477" s="9">
        <v>197</v>
      </c>
      <c r="F477" s="3" t="s">
        <v>9</v>
      </c>
      <c r="G477" s="3" t="s">
        <v>923</v>
      </c>
      <c r="H477" s="4" t="s">
        <v>11</v>
      </c>
    </row>
    <row r="478" spans="1:8" x14ac:dyDescent="0.25">
      <c r="A478" s="6" t="s">
        <v>924</v>
      </c>
      <c r="B478" s="6" t="s">
        <v>470</v>
      </c>
      <c r="C478" s="9">
        <v>17</v>
      </c>
      <c r="D478" s="9">
        <v>5.16</v>
      </c>
      <c r="E478" s="9">
        <v>56.95</v>
      </c>
      <c r="F478" s="3" t="s">
        <v>9</v>
      </c>
      <c r="G478" s="3" t="s">
        <v>925</v>
      </c>
      <c r="H478" s="4" t="s">
        <v>11</v>
      </c>
    </row>
    <row r="479" spans="1:8" x14ac:dyDescent="0.25">
      <c r="A479" s="6" t="str">
        <f>"LONG NECK STELLA GOLD 330 ML "</f>
        <v xml:space="preserve">LONG NECK STELLA GOLD 330 ML </v>
      </c>
      <c r="B479" s="6" t="s">
        <v>470</v>
      </c>
      <c r="C479" s="9">
        <v>19</v>
      </c>
      <c r="D479" s="9">
        <v>5.92</v>
      </c>
      <c r="E479" s="9">
        <v>20</v>
      </c>
      <c r="F479" s="3" t="s">
        <v>9</v>
      </c>
      <c r="G479" s="3" t="s">
        <v>926</v>
      </c>
      <c r="H479" s="4" t="s">
        <v>11</v>
      </c>
    </row>
    <row r="480" spans="1:8" x14ac:dyDescent="0.25">
      <c r="A480" s="6" t="s">
        <v>927</v>
      </c>
      <c r="B480" s="6" t="s">
        <v>50</v>
      </c>
      <c r="F480" s="3" t="s">
        <v>51</v>
      </c>
      <c r="G480" s="3" t="s">
        <v>928</v>
      </c>
      <c r="H480" s="4" t="s">
        <v>11</v>
      </c>
    </row>
    <row r="481" spans="1:8" x14ac:dyDescent="0.25">
      <c r="A481" s="6" t="s">
        <v>929</v>
      </c>
      <c r="B481" s="6" t="s">
        <v>50</v>
      </c>
      <c r="D481" s="9">
        <v>10</v>
      </c>
      <c r="E481" s="9">
        <v>0.97509999999999997</v>
      </c>
      <c r="F481" s="3" t="s">
        <v>51</v>
      </c>
      <c r="G481" s="3" t="s">
        <v>930</v>
      </c>
      <c r="H481" s="4" t="s">
        <v>11</v>
      </c>
    </row>
    <row r="482" spans="1:8" x14ac:dyDescent="0.25">
      <c r="A482" s="6" t="s">
        <v>931</v>
      </c>
      <c r="B482" s="6" t="s">
        <v>87</v>
      </c>
      <c r="C482" s="9">
        <v>22.16</v>
      </c>
      <c r="D482" s="9">
        <v>9.41</v>
      </c>
      <c r="E482" s="9">
        <v>7</v>
      </c>
      <c r="F482" s="3" t="s">
        <v>9</v>
      </c>
      <c r="G482" s="3" t="s">
        <v>932</v>
      </c>
      <c r="H482" s="4" t="s">
        <v>11</v>
      </c>
    </row>
    <row r="483" spans="1:8" x14ac:dyDescent="0.25">
      <c r="A483" s="6" t="s">
        <v>933</v>
      </c>
      <c r="B483" s="6" t="s">
        <v>159</v>
      </c>
      <c r="C483" s="9">
        <v>22.5</v>
      </c>
      <c r="D483" s="9">
        <v>29.14</v>
      </c>
      <c r="E483" s="9">
        <v>62</v>
      </c>
      <c r="F483" s="3" t="s">
        <v>934</v>
      </c>
      <c r="G483" s="3" t="s">
        <v>935</v>
      </c>
      <c r="H483" s="4" t="s">
        <v>11</v>
      </c>
    </row>
    <row r="484" spans="1:8" x14ac:dyDescent="0.25">
      <c r="A484" s="6" t="s">
        <v>936</v>
      </c>
      <c r="B484" s="6" t="s">
        <v>159</v>
      </c>
      <c r="C484" s="9">
        <v>108.12</v>
      </c>
      <c r="D484" s="9">
        <v>55.79</v>
      </c>
      <c r="E484" s="9">
        <v>2</v>
      </c>
      <c r="F484" s="3" t="s">
        <v>9</v>
      </c>
      <c r="G484" s="3" t="s">
        <v>937</v>
      </c>
      <c r="H484" s="4" t="s">
        <v>11</v>
      </c>
    </row>
    <row r="485" spans="1:8" x14ac:dyDescent="0.25">
      <c r="A485" s="6" t="s">
        <v>938</v>
      </c>
      <c r="B485" s="6" t="s">
        <v>159</v>
      </c>
      <c r="C485" s="9">
        <v>13.44</v>
      </c>
      <c r="D485" s="9">
        <v>7.58</v>
      </c>
      <c r="E485" s="9">
        <v>5.5</v>
      </c>
      <c r="F485" s="3" t="s">
        <v>51</v>
      </c>
      <c r="G485" s="3" t="s">
        <v>939</v>
      </c>
      <c r="H485" s="4" t="s">
        <v>11</v>
      </c>
    </row>
    <row r="486" spans="1:8" x14ac:dyDescent="0.25">
      <c r="A486" s="6" t="s">
        <v>940</v>
      </c>
      <c r="B486" s="6" t="s">
        <v>8</v>
      </c>
      <c r="C486" s="9">
        <v>42</v>
      </c>
      <c r="D486" s="9">
        <v>14.68</v>
      </c>
      <c r="F486" s="3" t="s">
        <v>9</v>
      </c>
      <c r="G486" s="3" t="s">
        <v>941</v>
      </c>
      <c r="H486" s="4" t="s">
        <v>11</v>
      </c>
    </row>
    <row r="487" spans="1:8" x14ac:dyDescent="0.25">
      <c r="A487" s="6" t="s">
        <v>942</v>
      </c>
      <c r="B487" s="6" t="s">
        <v>521</v>
      </c>
      <c r="C487" s="9">
        <v>12</v>
      </c>
      <c r="E487" s="9">
        <v>-14</v>
      </c>
      <c r="F487" s="3" t="s">
        <v>9</v>
      </c>
      <c r="G487" s="3" t="s">
        <v>943</v>
      </c>
      <c r="H487" s="4" t="s">
        <v>11</v>
      </c>
    </row>
    <row r="488" spans="1:8" x14ac:dyDescent="0.25">
      <c r="A488" s="6" t="s">
        <v>944</v>
      </c>
      <c r="B488" s="6" t="s">
        <v>50</v>
      </c>
      <c r="E488" s="9">
        <v>-0.63</v>
      </c>
      <c r="F488" s="3" t="s">
        <v>51</v>
      </c>
      <c r="G488" s="3" t="s">
        <v>945</v>
      </c>
      <c r="H488" s="4" t="s">
        <v>11</v>
      </c>
    </row>
    <row r="489" spans="1:8" x14ac:dyDescent="0.25">
      <c r="A489" s="6" t="s">
        <v>946</v>
      </c>
      <c r="B489" s="6" t="s">
        <v>50</v>
      </c>
      <c r="D489" s="9">
        <v>38.93</v>
      </c>
      <c r="E489" s="9">
        <v>4.68</v>
      </c>
      <c r="F489" s="3" t="s">
        <v>51</v>
      </c>
      <c r="G489" s="3" t="s">
        <v>947</v>
      </c>
      <c r="H489" s="4" t="s">
        <v>11</v>
      </c>
    </row>
    <row r="490" spans="1:8" x14ac:dyDescent="0.25">
      <c r="A490" s="6" t="s">
        <v>948</v>
      </c>
      <c r="B490" s="6" t="s">
        <v>50</v>
      </c>
      <c r="C490" s="9">
        <v>16</v>
      </c>
      <c r="D490" s="9">
        <v>8</v>
      </c>
      <c r="E490" s="9">
        <v>0.9</v>
      </c>
      <c r="F490" s="3" t="s">
        <v>51</v>
      </c>
      <c r="G490" s="3" t="s">
        <v>949</v>
      </c>
      <c r="H490" s="4" t="s">
        <v>11</v>
      </c>
    </row>
    <row r="491" spans="1:8" x14ac:dyDescent="0.25">
      <c r="A491" s="6" t="s">
        <v>950</v>
      </c>
      <c r="B491" s="6" t="s">
        <v>8</v>
      </c>
      <c r="C491" s="9">
        <v>38</v>
      </c>
      <c r="D491" s="9">
        <v>8.92</v>
      </c>
      <c r="F491" s="3" t="s">
        <v>9</v>
      </c>
      <c r="G491" s="3" t="s">
        <v>951</v>
      </c>
      <c r="H491" s="4" t="s">
        <v>11</v>
      </c>
    </row>
    <row r="492" spans="1:8" x14ac:dyDescent="0.25">
      <c r="A492" s="6" t="s">
        <v>952</v>
      </c>
      <c r="B492" s="6" t="s">
        <v>50</v>
      </c>
      <c r="D492" s="9">
        <v>13.24</v>
      </c>
      <c r="E492" s="9">
        <v>12.847200000000001</v>
      </c>
      <c r="F492" s="3" t="s">
        <v>51</v>
      </c>
      <c r="G492" s="3" t="s">
        <v>953</v>
      </c>
      <c r="H492" s="4" t="s">
        <v>11</v>
      </c>
    </row>
    <row r="493" spans="1:8" x14ac:dyDescent="0.25">
      <c r="A493" s="6" t="s">
        <v>954</v>
      </c>
      <c r="B493" s="6" t="s">
        <v>50</v>
      </c>
      <c r="D493" s="9">
        <v>32.28</v>
      </c>
      <c r="E493" s="9">
        <v>4.4385000000000003</v>
      </c>
      <c r="F493" s="3" t="s">
        <v>51</v>
      </c>
      <c r="G493" s="3" t="s">
        <v>955</v>
      </c>
      <c r="H493" s="4" t="s">
        <v>11</v>
      </c>
    </row>
    <row r="494" spans="1:8" x14ac:dyDescent="0.25">
      <c r="A494" s="6" t="s">
        <v>956</v>
      </c>
      <c r="B494" s="6" t="s">
        <v>45</v>
      </c>
      <c r="C494" s="9">
        <v>42</v>
      </c>
      <c r="D494" s="9">
        <v>9.6199999999999992</v>
      </c>
      <c r="F494" s="3" t="s">
        <v>9</v>
      </c>
      <c r="G494" s="3" t="s">
        <v>957</v>
      </c>
      <c r="H494" s="4" t="s">
        <v>11</v>
      </c>
    </row>
    <row r="495" spans="1:8" x14ac:dyDescent="0.25">
      <c r="A495" s="6" t="s">
        <v>958</v>
      </c>
      <c r="B495" s="6" t="s">
        <v>50</v>
      </c>
      <c r="D495" s="9">
        <v>9.9</v>
      </c>
      <c r="E495" s="9">
        <v>4.93</v>
      </c>
      <c r="F495" s="3" t="s">
        <v>51</v>
      </c>
      <c r="G495" s="3" t="s">
        <v>959</v>
      </c>
      <c r="H495" s="4" t="s">
        <v>11</v>
      </c>
    </row>
    <row r="496" spans="1:8" x14ac:dyDescent="0.25">
      <c r="A496" s="6" t="s">
        <v>960</v>
      </c>
      <c r="B496" s="6" t="s">
        <v>50</v>
      </c>
      <c r="D496" s="9">
        <v>9.43</v>
      </c>
      <c r="E496" s="9">
        <v>27</v>
      </c>
      <c r="F496" s="3" t="s">
        <v>9</v>
      </c>
      <c r="G496" s="3" t="s">
        <v>961</v>
      </c>
      <c r="H496" s="4" t="s">
        <v>11</v>
      </c>
    </row>
    <row r="497" spans="1:8" x14ac:dyDescent="0.25">
      <c r="A497" s="6" t="s">
        <v>962</v>
      </c>
      <c r="B497" s="6" t="s">
        <v>50</v>
      </c>
      <c r="D497" s="9">
        <v>1.1599999999999999</v>
      </c>
      <c r="E497" s="9">
        <v>96.35</v>
      </c>
      <c r="F497" s="3" t="s">
        <v>9</v>
      </c>
      <c r="G497" s="3" t="s">
        <v>963</v>
      </c>
      <c r="H497" s="4" t="s">
        <v>11</v>
      </c>
    </row>
    <row r="498" spans="1:8" x14ac:dyDescent="0.25">
      <c r="A498" s="6" t="str">
        <f>"MASSA DE TAPIOCA "</f>
        <v xml:space="preserve">MASSA DE TAPIOCA </v>
      </c>
      <c r="B498" s="6" t="s">
        <v>50</v>
      </c>
      <c r="E498" s="9">
        <v>1.72</v>
      </c>
      <c r="F498" s="3" t="s">
        <v>51</v>
      </c>
      <c r="G498" s="3" t="s">
        <v>964</v>
      </c>
      <c r="H498" s="4" t="s">
        <v>11</v>
      </c>
    </row>
    <row r="499" spans="1:8" x14ac:dyDescent="0.25">
      <c r="A499" s="6" t="s">
        <v>965</v>
      </c>
      <c r="B499" s="6" t="s">
        <v>50</v>
      </c>
      <c r="D499" s="9">
        <v>52.08</v>
      </c>
      <c r="E499" s="9">
        <v>0.75</v>
      </c>
      <c r="F499" s="3" t="s">
        <v>51</v>
      </c>
      <c r="G499" s="3" t="s">
        <v>966</v>
      </c>
      <c r="H499" s="4" t="s">
        <v>11</v>
      </c>
    </row>
    <row r="500" spans="1:8" x14ac:dyDescent="0.25">
      <c r="A500" s="6" t="s">
        <v>967</v>
      </c>
      <c r="B500" s="6" t="s">
        <v>22</v>
      </c>
      <c r="C500" s="9">
        <v>81</v>
      </c>
      <c r="D500" s="9">
        <v>25.62</v>
      </c>
      <c r="E500" s="9">
        <v>-21</v>
      </c>
      <c r="F500" s="3" t="s">
        <v>9</v>
      </c>
      <c r="G500" s="3" t="s">
        <v>968</v>
      </c>
      <c r="H500" s="4" t="s">
        <v>11</v>
      </c>
    </row>
    <row r="501" spans="1:8" x14ac:dyDescent="0.25">
      <c r="A501" s="6" t="s">
        <v>969</v>
      </c>
      <c r="B501" s="6" t="s">
        <v>50</v>
      </c>
      <c r="D501" s="9">
        <v>25.62</v>
      </c>
      <c r="F501" s="3" t="s">
        <v>9</v>
      </c>
      <c r="G501" s="3" t="s">
        <v>970</v>
      </c>
      <c r="H501" s="4" t="s">
        <v>11</v>
      </c>
    </row>
    <row r="502" spans="1:8" x14ac:dyDescent="0.25">
      <c r="A502" s="6" t="s">
        <v>971</v>
      </c>
      <c r="B502" s="6" t="s">
        <v>50</v>
      </c>
      <c r="D502" s="9">
        <v>18.27</v>
      </c>
      <c r="E502" s="9">
        <v>-30</v>
      </c>
      <c r="F502" s="3" t="s">
        <v>9</v>
      </c>
      <c r="G502" s="3" t="s">
        <v>972</v>
      </c>
      <c r="H502" s="4" t="s">
        <v>11</v>
      </c>
    </row>
    <row r="503" spans="1:8" x14ac:dyDescent="0.25">
      <c r="A503" s="6" t="str">
        <f>"MIGNON COM LEGUMES "</f>
        <v xml:space="preserve">MIGNON COM LEGUMES </v>
      </c>
      <c r="B503" s="6" t="s">
        <v>22</v>
      </c>
      <c r="C503" s="9">
        <v>95</v>
      </c>
      <c r="D503" s="9">
        <v>22.95</v>
      </c>
      <c r="F503" s="3" t="s">
        <v>9</v>
      </c>
      <c r="G503" s="3" t="s">
        <v>973</v>
      </c>
      <c r="H503" s="4" t="s">
        <v>11</v>
      </c>
    </row>
    <row r="504" spans="1:8" x14ac:dyDescent="0.25">
      <c r="A504" s="6" t="str">
        <f>"MIGNON COM LEGUMES - INSUMO "</f>
        <v xml:space="preserve">MIGNON COM LEGUMES - INSUMO </v>
      </c>
      <c r="B504" s="6" t="s">
        <v>50</v>
      </c>
      <c r="D504" s="9">
        <v>22.95</v>
      </c>
      <c r="F504" s="3" t="s">
        <v>9</v>
      </c>
      <c r="G504" s="3" t="s">
        <v>974</v>
      </c>
      <c r="H504" s="4" t="s">
        <v>11</v>
      </c>
    </row>
    <row r="505" spans="1:8" x14ac:dyDescent="0.25">
      <c r="A505" s="6" t="str">
        <f>"MIGNON COM RISOTO CACCIO PEPE "</f>
        <v xml:space="preserve">MIGNON COM RISOTO CACCIO PEPE </v>
      </c>
      <c r="B505" s="6" t="s">
        <v>22</v>
      </c>
      <c r="C505" s="9">
        <v>87</v>
      </c>
      <c r="D505" s="9">
        <v>18.27</v>
      </c>
      <c r="F505" s="3" t="s">
        <v>9</v>
      </c>
      <c r="G505" s="3" t="s">
        <v>975</v>
      </c>
      <c r="H505" s="4" t="s">
        <v>11</v>
      </c>
    </row>
    <row r="506" spans="1:8" x14ac:dyDescent="0.25">
      <c r="A506" s="6" t="s">
        <v>976</v>
      </c>
      <c r="B506" s="6" t="s">
        <v>183</v>
      </c>
      <c r="C506" s="9">
        <v>86.9</v>
      </c>
      <c r="D506" s="9">
        <v>26.77</v>
      </c>
      <c r="F506" s="3" t="s">
        <v>55</v>
      </c>
      <c r="G506" s="3" t="s">
        <v>977</v>
      </c>
      <c r="H506" s="4" t="s">
        <v>11</v>
      </c>
    </row>
    <row r="507" spans="1:8" x14ac:dyDescent="0.25">
      <c r="A507" s="6" t="s">
        <v>978</v>
      </c>
      <c r="B507" s="6" t="s">
        <v>50</v>
      </c>
      <c r="D507" s="9">
        <v>7.9</v>
      </c>
      <c r="E507" s="9">
        <v>0.72</v>
      </c>
      <c r="F507" s="3" t="s">
        <v>51</v>
      </c>
      <c r="G507" s="3" t="s">
        <v>979</v>
      </c>
      <c r="H507" s="4" t="s">
        <v>11</v>
      </c>
    </row>
    <row r="508" spans="1:8" x14ac:dyDescent="0.25">
      <c r="A508" s="6" t="s">
        <v>980</v>
      </c>
      <c r="B508" s="6" t="s">
        <v>405</v>
      </c>
      <c r="C508" s="9">
        <v>45</v>
      </c>
      <c r="D508" s="9">
        <v>11.22</v>
      </c>
      <c r="F508" s="3" t="s">
        <v>9</v>
      </c>
      <c r="G508" s="3" t="s">
        <v>981</v>
      </c>
      <c r="H508" s="4" t="s">
        <v>11</v>
      </c>
    </row>
    <row r="509" spans="1:8" x14ac:dyDescent="0.25">
      <c r="A509" s="6" t="s">
        <v>982</v>
      </c>
      <c r="B509" s="6" t="s">
        <v>159</v>
      </c>
      <c r="D509" s="9">
        <v>0.25</v>
      </c>
      <c r="E509" s="9">
        <v>50</v>
      </c>
      <c r="F509" s="3" t="s">
        <v>9</v>
      </c>
      <c r="G509" s="3" t="s">
        <v>983</v>
      </c>
      <c r="H509" s="4" t="s">
        <v>11</v>
      </c>
    </row>
    <row r="510" spans="1:8" x14ac:dyDescent="0.25">
      <c r="A510" s="6" t="s">
        <v>984</v>
      </c>
      <c r="B510" s="6" t="s">
        <v>45</v>
      </c>
      <c r="C510" s="9">
        <v>34</v>
      </c>
      <c r="D510" s="9">
        <v>6.02</v>
      </c>
      <c r="F510" s="3" t="s">
        <v>9</v>
      </c>
      <c r="G510" s="3" t="s">
        <v>985</v>
      </c>
      <c r="H510" s="4" t="s">
        <v>11</v>
      </c>
    </row>
    <row r="511" spans="1:8" x14ac:dyDescent="0.25">
      <c r="A511" s="6" t="s">
        <v>986</v>
      </c>
      <c r="B511" s="6" t="s">
        <v>74</v>
      </c>
      <c r="C511" s="9">
        <v>1125</v>
      </c>
      <c r="D511" s="9">
        <v>562.5</v>
      </c>
      <c r="E511" s="9">
        <v>2.4799999999999999E-2</v>
      </c>
      <c r="F511" s="3" t="s">
        <v>51</v>
      </c>
      <c r="G511" s="3" t="s">
        <v>987</v>
      </c>
      <c r="H511" s="4" t="s">
        <v>11</v>
      </c>
    </row>
    <row r="512" spans="1:8" x14ac:dyDescent="0.25">
      <c r="A512" s="6" t="s">
        <v>988</v>
      </c>
      <c r="B512" s="6" t="s">
        <v>74</v>
      </c>
      <c r="C512" s="9">
        <v>300</v>
      </c>
      <c r="D512" s="9">
        <v>150</v>
      </c>
      <c r="E512" s="9">
        <v>9</v>
      </c>
      <c r="F512" s="3" t="s">
        <v>9</v>
      </c>
      <c r="G512" s="3" t="s">
        <v>989</v>
      </c>
      <c r="H512" s="4" t="s">
        <v>11</v>
      </c>
    </row>
    <row r="513" spans="1:8" x14ac:dyDescent="0.25">
      <c r="A513" s="6" t="s">
        <v>990</v>
      </c>
      <c r="B513" s="6" t="s">
        <v>50</v>
      </c>
      <c r="D513" s="9">
        <v>92.01</v>
      </c>
      <c r="E513" s="9">
        <v>2.66</v>
      </c>
      <c r="F513" s="3" t="s">
        <v>51</v>
      </c>
      <c r="G513" s="3" t="s">
        <v>991</v>
      </c>
      <c r="H513" s="4" t="s">
        <v>11</v>
      </c>
    </row>
    <row r="514" spans="1:8" x14ac:dyDescent="0.25">
      <c r="A514" s="6" t="str">
        <f>"MNI CEBOLA KG - ESTOQUE "</f>
        <v xml:space="preserve">MNI CEBOLA KG - ESTOQUE </v>
      </c>
      <c r="B514" s="6" t="s">
        <v>50</v>
      </c>
      <c r="D514" s="9">
        <v>5.53</v>
      </c>
      <c r="E514" s="9">
        <v>2.5499999999999998</v>
      </c>
      <c r="F514" s="3" t="s">
        <v>51</v>
      </c>
      <c r="G514" s="3" t="s">
        <v>992</v>
      </c>
      <c r="H514" s="4" t="s">
        <v>11</v>
      </c>
    </row>
    <row r="515" spans="1:8" x14ac:dyDescent="0.25">
      <c r="A515" s="6" t="s">
        <v>993</v>
      </c>
      <c r="B515" s="6" t="s">
        <v>8</v>
      </c>
      <c r="C515" s="9">
        <v>30</v>
      </c>
      <c r="D515" s="9">
        <v>5.17</v>
      </c>
      <c r="F515" s="3" t="s">
        <v>9</v>
      </c>
      <c r="G515" s="3" t="s">
        <v>994</v>
      </c>
      <c r="H515" s="4" t="s">
        <v>11</v>
      </c>
    </row>
    <row r="516" spans="1:8" x14ac:dyDescent="0.25">
      <c r="A516" s="6" t="s">
        <v>995</v>
      </c>
      <c r="B516" s="6" t="s">
        <v>50</v>
      </c>
      <c r="D516" s="9">
        <v>9.3000000000000007</v>
      </c>
      <c r="E516" s="9">
        <v>9.1</v>
      </c>
      <c r="F516" s="3" t="s">
        <v>51</v>
      </c>
      <c r="G516" s="3" t="s">
        <v>996</v>
      </c>
      <c r="H516" s="4" t="s">
        <v>11</v>
      </c>
    </row>
    <row r="517" spans="1:8" x14ac:dyDescent="0.25">
      <c r="A517" s="6" t="s">
        <v>997</v>
      </c>
      <c r="B517" s="6" t="s">
        <v>50</v>
      </c>
      <c r="D517" s="9">
        <v>1.76</v>
      </c>
      <c r="E517" s="9">
        <v>0.43</v>
      </c>
      <c r="F517" s="3" t="s">
        <v>51</v>
      </c>
      <c r="G517" s="3" t="s">
        <v>998</v>
      </c>
      <c r="H517" s="4" t="s">
        <v>11</v>
      </c>
    </row>
    <row r="518" spans="1:8" x14ac:dyDescent="0.25">
      <c r="A518" s="6" t="s">
        <v>999</v>
      </c>
      <c r="B518" s="6" t="s">
        <v>521</v>
      </c>
      <c r="C518" s="9">
        <v>12</v>
      </c>
      <c r="D518" s="9">
        <v>2.82</v>
      </c>
      <c r="F518" s="3" t="s">
        <v>9</v>
      </c>
      <c r="G518" s="3" t="s">
        <v>1000</v>
      </c>
      <c r="H518" s="4" t="s">
        <v>11</v>
      </c>
    </row>
    <row r="519" spans="1:8" x14ac:dyDescent="0.25">
      <c r="A519" s="6" t="s">
        <v>1001</v>
      </c>
      <c r="B519" s="6" t="s">
        <v>50</v>
      </c>
      <c r="D519" s="9">
        <v>61.1</v>
      </c>
      <c r="E519" s="9">
        <v>0.7</v>
      </c>
      <c r="F519" s="3" t="s">
        <v>51</v>
      </c>
      <c r="G519" s="3" t="s">
        <v>1002</v>
      </c>
      <c r="H519" s="4" t="s">
        <v>11</v>
      </c>
    </row>
    <row r="520" spans="1:8" x14ac:dyDescent="0.25">
      <c r="A520" s="6" t="str">
        <f>"MOLHO CHIPOTLE "</f>
        <v xml:space="preserve">MOLHO CHIPOTLE </v>
      </c>
      <c r="B520" s="6" t="s">
        <v>521</v>
      </c>
      <c r="C520" s="9">
        <v>10</v>
      </c>
      <c r="D520" s="9">
        <v>3.06</v>
      </c>
      <c r="F520" s="3" t="s">
        <v>9</v>
      </c>
      <c r="G520" s="3" t="s">
        <v>1003</v>
      </c>
      <c r="H520" s="4" t="s">
        <v>11</v>
      </c>
    </row>
    <row r="521" spans="1:8" x14ac:dyDescent="0.25">
      <c r="A521" s="6" t="s">
        <v>1004</v>
      </c>
      <c r="B521" s="6" t="s">
        <v>50</v>
      </c>
      <c r="D521" s="9">
        <v>7.93</v>
      </c>
      <c r="E521" s="9">
        <v>6.8</v>
      </c>
      <c r="F521" s="3" t="s">
        <v>338</v>
      </c>
      <c r="G521" s="3" t="s">
        <v>1005</v>
      </c>
      <c r="H521" s="4" t="s">
        <v>11</v>
      </c>
    </row>
    <row r="522" spans="1:8" x14ac:dyDescent="0.25">
      <c r="A522" s="6" t="s">
        <v>1006</v>
      </c>
      <c r="B522" s="6" t="s">
        <v>50</v>
      </c>
      <c r="D522" s="9">
        <v>27.65</v>
      </c>
      <c r="E522" s="9">
        <v>1</v>
      </c>
      <c r="F522" s="3" t="s">
        <v>51</v>
      </c>
      <c r="G522" s="3" t="s">
        <v>1007</v>
      </c>
      <c r="H522" s="4" t="s">
        <v>11</v>
      </c>
    </row>
    <row r="523" spans="1:8" x14ac:dyDescent="0.25">
      <c r="A523" s="6" t="s">
        <v>1008</v>
      </c>
      <c r="B523" s="6" t="s">
        <v>50</v>
      </c>
      <c r="D523" s="9">
        <v>9.89</v>
      </c>
      <c r="E523" s="9">
        <v>3.35</v>
      </c>
      <c r="F523" s="3" t="s">
        <v>19</v>
      </c>
      <c r="G523" s="3" t="s">
        <v>1009</v>
      </c>
      <c r="H523" s="4" t="s">
        <v>11</v>
      </c>
    </row>
    <row r="524" spans="1:8" x14ac:dyDescent="0.25">
      <c r="A524" s="6" t="s">
        <v>1010</v>
      </c>
      <c r="B524" s="6" t="s">
        <v>50</v>
      </c>
      <c r="D524" s="9">
        <v>19.5</v>
      </c>
      <c r="F524" s="3" t="s">
        <v>51</v>
      </c>
      <c r="G524" s="3" t="s">
        <v>1011</v>
      </c>
      <c r="H524" s="4" t="s">
        <v>11</v>
      </c>
    </row>
    <row r="525" spans="1:8" x14ac:dyDescent="0.25">
      <c r="A525" s="6" t="s">
        <v>1012</v>
      </c>
      <c r="B525" s="6" t="s">
        <v>50</v>
      </c>
      <c r="F525" s="3" t="s">
        <v>19</v>
      </c>
      <c r="G525" s="3" t="s">
        <v>1013</v>
      </c>
      <c r="H525" s="4" t="s">
        <v>11</v>
      </c>
    </row>
    <row r="526" spans="1:8" x14ac:dyDescent="0.25">
      <c r="A526" s="6" t="s">
        <v>1014</v>
      </c>
      <c r="B526" s="6" t="s">
        <v>50</v>
      </c>
      <c r="D526" s="9">
        <v>30.62</v>
      </c>
      <c r="E526" s="9">
        <v>0.12</v>
      </c>
      <c r="F526" s="3" t="s">
        <v>19</v>
      </c>
      <c r="G526" s="3" t="s">
        <v>1015</v>
      </c>
      <c r="H526" s="4" t="s">
        <v>11</v>
      </c>
    </row>
    <row r="527" spans="1:8" x14ac:dyDescent="0.25">
      <c r="A527" s="6" t="s">
        <v>1016</v>
      </c>
      <c r="B527" s="6" t="s">
        <v>45</v>
      </c>
      <c r="C527" s="9">
        <v>35</v>
      </c>
      <c r="D527" s="9">
        <v>16.170000000000002</v>
      </c>
      <c r="F527" s="3" t="s">
        <v>9</v>
      </c>
      <c r="G527" s="3" t="s">
        <v>1017</v>
      </c>
      <c r="H527" s="4" t="s">
        <v>11</v>
      </c>
    </row>
    <row r="528" spans="1:8" x14ac:dyDescent="0.25">
      <c r="A528" s="6" t="s">
        <v>1018</v>
      </c>
      <c r="B528" s="6" t="s">
        <v>8</v>
      </c>
      <c r="C528" s="9">
        <v>28</v>
      </c>
      <c r="D528" s="9">
        <v>3.02</v>
      </c>
      <c r="F528" s="3" t="s">
        <v>9</v>
      </c>
      <c r="G528" s="3" t="s">
        <v>1019</v>
      </c>
      <c r="H528" s="4" t="s">
        <v>11</v>
      </c>
    </row>
    <row r="529" spans="1:8" x14ac:dyDescent="0.25">
      <c r="A529" s="6" t="s">
        <v>1020</v>
      </c>
      <c r="B529" s="6" t="s">
        <v>50</v>
      </c>
      <c r="D529" s="9">
        <v>11.87</v>
      </c>
      <c r="E529" s="9">
        <v>7.8</v>
      </c>
      <c r="F529" s="3" t="s">
        <v>51</v>
      </c>
      <c r="G529" s="3" t="s">
        <v>1021</v>
      </c>
      <c r="H529" s="4" t="s">
        <v>11</v>
      </c>
    </row>
    <row r="530" spans="1:8" x14ac:dyDescent="0.25">
      <c r="A530" s="6" t="s">
        <v>1022</v>
      </c>
      <c r="B530" s="6" t="s">
        <v>50</v>
      </c>
      <c r="D530" s="9">
        <v>50</v>
      </c>
      <c r="F530" s="3" t="s">
        <v>51</v>
      </c>
      <c r="G530" s="3" t="s">
        <v>1023</v>
      </c>
      <c r="H530" s="4" t="s">
        <v>11</v>
      </c>
    </row>
    <row r="531" spans="1:8" x14ac:dyDescent="0.25">
      <c r="A531" s="6" t="s">
        <v>1024</v>
      </c>
      <c r="B531" s="6" t="s">
        <v>50</v>
      </c>
      <c r="F531" s="3" t="s">
        <v>51</v>
      </c>
      <c r="G531" s="3" t="s">
        <v>1025</v>
      </c>
      <c r="H531" s="4" t="s">
        <v>11</v>
      </c>
    </row>
    <row r="532" spans="1:8" x14ac:dyDescent="0.25">
      <c r="A532" s="6" t="s">
        <v>1026</v>
      </c>
      <c r="B532" s="6" t="s">
        <v>50</v>
      </c>
      <c r="F532" s="3" t="s">
        <v>19</v>
      </c>
      <c r="G532" s="3" t="s">
        <v>1027</v>
      </c>
      <c r="H532" s="4" t="s">
        <v>11</v>
      </c>
    </row>
    <row r="533" spans="1:8" x14ac:dyDescent="0.25">
      <c r="A533" s="6" t="str">
        <f>"NANCY "</f>
        <v xml:space="preserve">NANCY </v>
      </c>
      <c r="B533" s="6" t="s">
        <v>45</v>
      </c>
      <c r="C533" s="9">
        <v>32</v>
      </c>
      <c r="D533" s="9">
        <v>3.08</v>
      </c>
      <c r="F533" s="3" t="s">
        <v>9</v>
      </c>
      <c r="G533" s="3" t="s">
        <v>1028</v>
      </c>
      <c r="H533" s="4" t="s">
        <v>11</v>
      </c>
    </row>
    <row r="534" spans="1:8" x14ac:dyDescent="0.25">
      <c r="A534" s="6" t="s">
        <v>1029</v>
      </c>
      <c r="B534" s="6" t="s">
        <v>50</v>
      </c>
      <c r="E534" s="9">
        <v>-0.49199999999999999</v>
      </c>
      <c r="F534" s="3" t="s">
        <v>51</v>
      </c>
      <c r="G534" s="3" t="s">
        <v>1030</v>
      </c>
      <c r="H534" s="4" t="s">
        <v>11</v>
      </c>
    </row>
    <row r="535" spans="1:8" x14ac:dyDescent="0.25">
      <c r="A535" s="6" t="s">
        <v>1031</v>
      </c>
      <c r="B535" s="6" t="s">
        <v>8</v>
      </c>
      <c r="C535" s="9">
        <v>38</v>
      </c>
      <c r="D535" s="9">
        <v>11.23</v>
      </c>
      <c r="F535" s="3" t="s">
        <v>9</v>
      </c>
      <c r="G535" s="3" t="s">
        <v>1032</v>
      </c>
      <c r="H535" s="4" t="s">
        <v>11</v>
      </c>
    </row>
    <row r="536" spans="1:8" x14ac:dyDescent="0.25">
      <c r="A536" s="6" t="s">
        <v>1033</v>
      </c>
      <c r="B536" s="6" t="s">
        <v>8</v>
      </c>
      <c r="C536" s="9">
        <v>42</v>
      </c>
      <c r="D536" s="9">
        <v>15.97</v>
      </c>
      <c r="F536" s="3" t="s">
        <v>9</v>
      </c>
      <c r="G536" s="3" t="s">
        <v>1034</v>
      </c>
      <c r="H536" s="4" t="s">
        <v>11</v>
      </c>
    </row>
    <row r="537" spans="1:8" x14ac:dyDescent="0.25">
      <c r="A537" s="6" t="s">
        <v>1035</v>
      </c>
      <c r="B537" s="6" t="s">
        <v>8</v>
      </c>
      <c r="C537" s="9">
        <v>36</v>
      </c>
      <c r="D537" s="9">
        <v>11.21</v>
      </c>
      <c r="F537" s="3" t="s">
        <v>9</v>
      </c>
      <c r="G537" s="3" t="s">
        <v>1036</v>
      </c>
      <c r="H537" s="4" t="s">
        <v>11</v>
      </c>
    </row>
    <row r="538" spans="1:8" x14ac:dyDescent="0.25">
      <c r="A538" s="6" t="s">
        <v>1037</v>
      </c>
      <c r="B538" s="6" t="s">
        <v>8</v>
      </c>
      <c r="C538" s="9">
        <v>36</v>
      </c>
      <c r="D538" s="9">
        <v>11.92</v>
      </c>
      <c r="F538" s="3" t="s">
        <v>9</v>
      </c>
      <c r="G538" s="3" t="s">
        <v>1038</v>
      </c>
      <c r="H538" s="4" t="s">
        <v>11</v>
      </c>
    </row>
    <row r="539" spans="1:8" x14ac:dyDescent="0.25">
      <c r="A539" s="6" t="str">
        <f>"NEW YORK SOUR "</f>
        <v xml:space="preserve">NEW YORK SOUR </v>
      </c>
      <c r="B539" s="6" t="s">
        <v>8</v>
      </c>
      <c r="C539" s="9">
        <v>34</v>
      </c>
      <c r="D539" s="9">
        <v>5.68</v>
      </c>
      <c r="F539" s="3" t="s">
        <v>9</v>
      </c>
      <c r="G539" s="3" t="s">
        <v>1039</v>
      </c>
      <c r="H539" s="4" t="s">
        <v>11</v>
      </c>
    </row>
    <row r="540" spans="1:8" x14ac:dyDescent="0.25">
      <c r="A540" s="6" t="s">
        <v>1040</v>
      </c>
      <c r="B540" s="6" t="s">
        <v>87</v>
      </c>
      <c r="C540" s="9">
        <v>34.46</v>
      </c>
      <c r="D540" s="9">
        <v>17.579999999999998</v>
      </c>
      <c r="E540" s="9">
        <v>35</v>
      </c>
      <c r="F540" s="3" t="s">
        <v>19</v>
      </c>
      <c r="G540" s="3" t="s">
        <v>1041</v>
      </c>
      <c r="H540" s="4" t="s">
        <v>11</v>
      </c>
    </row>
    <row r="541" spans="1:8" x14ac:dyDescent="0.25">
      <c r="A541" s="6" t="s">
        <v>1042</v>
      </c>
      <c r="B541" s="6" t="s">
        <v>50</v>
      </c>
      <c r="D541" s="9">
        <v>4.46</v>
      </c>
      <c r="E541" s="9">
        <v>3.36</v>
      </c>
      <c r="F541" s="3" t="s">
        <v>51</v>
      </c>
      <c r="G541" s="3" t="s">
        <v>1043</v>
      </c>
      <c r="H541" s="4" t="s">
        <v>11</v>
      </c>
    </row>
    <row r="542" spans="1:8" x14ac:dyDescent="0.25">
      <c r="A542" s="6" t="s">
        <v>1044</v>
      </c>
      <c r="B542" s="6" t="s">
        <v>22</v>
      </c>
      <c r="C542" s="9">
        <v>53</v>
      </c>
      <c r="D542" s="9">
        <v>14.27</v>
      </c>
      <c r="E542" s="9">
        <v>14</v>
      </c>
      <c r="F542" s="3" t="s">
        <v>9</v>
      </c>
      <c r="G542" s="3" t="s">
        <v>1045</v>
      </c>
      <c r="H542" s="4" t="s">
        <v>11</v>
      </c>
    </row>
    <row r="543" spans="1:8" x14ac:dyDescent="0.25">
      <c r="A543" s="6" t="s">
        <v>1046</v>
      </c>
      <c r="B543" s="6" t="s">
        <v>18</v>
      </c>
      <c r="D543" s="9">
        <v>109.9</v>
      </c>
      <c r="E543" s="9">
        <v>0.126</v>
      </c>
      <c r="F543" s="3" t="s">
        <v>19</v>
      </c>
      <c r="G543" s="3" t="s">
        <v>1047</v>
      </c>
      <c r="H543" s="4" t="s">
        <v>11</v>
      </c>
    </row>
    <row r="544" spans="1:8" x14ac:dyDescent="0.25">
      <c r="A544" s="6" t="s">
        <v>1048</v>
      </c>
      <c r="B544" s="6" t="s">
        <v>50</v>
      </c>
      <c r="E544" s="9">
        <v>0.16</v>
      </c>
      <c r="F544" s="3" t="s">
        <v>51</v>
      </c>
      <c r="G544" s="3" t="s">
        <v>1049</v>
      </c>
      <c r="H544" s="4" t="s">
        <v>11</v>
      </c>
    </row>
    <row r="545" spans="1:8" x14ac:dyDescent="0.25">
      <c r="A545" s="6" t="s">
        <v>1050</v>
      </c>
      <c r="B545" s="6" t="s">
        <v>50</v>
      </c>
      <c r="D545" s="9">
        <v>77.959999999999994</v>
      </c>
      <c r="E545" s="9">
        <v>-0.25430000000000003</v>
      </c>
      <c r="F545" s="3" t="s">
        <v>51</v>
      </c>
      <c r="G545" s="3" t="s">
        <v>1051</v>
      </c>
      <c r="H545" s="4" t="s">
        <v>11</v>
      </c>
    </row>
    <row r="546" spans="1:8" x14ac:dyDescent="0.25">
      <c r="A546" s="6" t="s">
        <v>1052</v>
      </c>
      <c r="B546" s="6" t="s">
        <v>45</v>
      </c>
      <c r="C546" s="9">
        <v>38</v>
      </c>
      <c r="D546" s="9">
        <v>9.69</v>
      </c>
      <c r="F546" s="3" t="s">
        <v>9</v>
      </c>
      <c r="G546" s="3" t="s">
        <v>1053</v>
      </c>
      <c r="H546" s="4" t="s">
        <v>11</v>
      </c>
    </row>
    <row r="547" spans="1:8" x14ac:dyDescent="0.25">
      <c r="A547" s="6" t="s">
        <v>1054</v>
      </c>
      <c r="B547" s="6" t="s">
        <v>521</v>
      </c>
      <c r="E547" s="9">
        <v>-31</v>
      </c>
      <c r="F547" s="3" t="s">
        <v>9</v>
      </c>
      <c r="G547" s="3" t="s">
        <v>1055</v>
      </c>
      <c r="H547" s="4" t="s">
        <v>11</v>
      </c>
    </row>
    <row r="548" spans="1:8" x14ac:dyDescent="0.25">
      <c r="A548" s="6" t="s">
        <v>1056</v>
      </c>
      <c r="B548" s="6" t="s">
        <v>45</v>
      </c>
      <c r="C548" s="9">
        <v>42</v>
      </c>
      <c r="D548" s="9">
        <v>7.21</v>
      </c>
      <c r="F548" s="3" t="s">
        <v>9</v>
      </c>
      <c r="G548" s="3" t="s">
        <v>1057</v>
      </c>
      <c r="H548" s="4" t="s">
        <v>11</v>
      </c>
    </row>
    <row r="549" spans="1:8" x14ac:dyDescent="0.25">
      <c r="A549" s="6" t="s">
        <v>1058</v>
      </c>
      <c r="B549" s="6" t="s">
        <v>87</v>
      </c>
      <c r="D549" s="9">
        <v>11.91</v>
      </c>
      <c r="E549" s="9">
        <v>15</v>
      </c>
      <c r="F549" s="3" t="s">
        <v>9</v>
      </c>
      <c r="G549" s="3" t="s">
        <v>1059</v>
      </c>
      <c r="H549" s="4" t="s">
        <v>11</v>
      </c>
    </row>
    <row r="550" spans="1:8" x14ac:dyDescent="0.25">
      <c r="A550" s="6" t="s">
        <v>1060</v>
      </c>
      <c r="B550" s="6" t="s">
        <v>50</v>
      </c>
      <c r="D550" s="9">
        <v>26.38</v>
      </c>
      <c r="E550" s="9">
        <v>-6</v>
      </c>
      <c r="F550" s="3" t="s">
        <v>9</v>
      </c>
      <c r="G550" s="3" t="s">
        <v>1061</v>
      </c>
      <c r="H550" s="4" t="s">
        <v>11</v>
      </c>
    </row>
    <row r="551" spans="1:8" x14ac:dyDescent="0.25">
      <c r="A551" s="6" t="s">
        <v>1062</v>
      </c>
      <c r="B551" s="6" t="s">
        <v>22</v>
      </c>
      <c r="C551" s="9">
        <v>60</v>
      </c>
      <c r="D551" s="9">
        <v>17.940000000000001</v>
      </c>
      <c r="F551" s="3" t="s">
        <v>9</v>
      </c>
      <c r="G551" s="3" t="s">
        <v>1063</v>
      </c>
      <c r="H551" s="4" t="s">
        <v>11</v>
      </c>
    </row>
    <row r="552" spans="1:8" x14ac:dyDescent="0.25">
      <c r="A552" s="6" t="s">
        <v>1064</v>
      </c>
      <c r="B552" s="6" t="s">
        <v>41</v>
      </c>
      <c r="C552" s="9">
        <v>66</v>
      </c>
      <c r="D552" s="9">
        <v>24.01</v>
      </c>
      <c r="E552" s="9">
        <v>-10</v>
      </c>
      <c r="F552" s="3" t="s">
        <v>9</v>
      </c>
      <c r="G552" s="3" t="s">
        <v>1065</v>
      </c>
      <c r="H552" s="4" t="s">
        <v>11</v>
      </c>
    </row>
    <row r="553" spans="1:8" x14ac:dyDescent="0.25">
      <c r="A553" s="6" t="s">
        <v>1066</v>
      </c>
      <c r="B553" s="6" t="s">
        <v>50</v>
      </c>
      <c r="D553" s="9">
        <v>24.01</v>
      </c>
      <c r="E553" s="9">
        <v>-22</v>
      </c>
      <c r="F553" s="3" t="s">
        <v>9</v>
      </c>
      <c r="G553" s="3" t="s">
        <v>1067</v>
      </c>
      <c r="H553" s="4" t="s">
        <v>11</v>
      </c>
    </row>
    <row r="554" spans="1:8" x14ac:dyDescent="0.25">
      <c r="A554" s="6" t="s">
        <v>1068</v>
      </c>
      <c r="B554" s="6" t="s">
        <v>8</v>
      </c>
      <c r="C554" s="9">
        <v>36</v>
      </c>
      <c r="D554" s="9">
        <v>10.36</v>
      </c>
      <c r="F554" s="3" t="s">
        <v>9</v>
      </c>
      <c r="G554" s="3" t="s">
        <v>1069</v>
      </c>
      <c r="H554" s="4" t="s">
        <v>11</v>
      </c>
    </row>
    <row r="555" spans="1:8" x14ac:dyDescent="0.25">
      <c r="A555" s="6" t="str">
        <f>"OLEO DE ALGODAO 15,8 LITRO - ESTOQUE "</f>
        <v xml:space="preserve">OLEO DE ALGODAO 15,8 LITRO - ESTOQUE </v>
      </c>
      <c r="B555" s="6" t="s">
        <v>50</v>
      </c>
      <c r="D555" s="9">
        <v>11.69</v>
      </c>
      <c r="E555" s="9">
        <v>27.8</v>
      </c>
      <c r="F555" s="3" t="s">
        <v>19</v>
      </c>
      <c r="G555" s="3" t="s">
        <v>1070</v>
      </c>
      <c r="H555" s="4" t="s">
        <v>11</v>
      </c>
    </row>
    <row r="556" spans="1:8" x14ac:dyDescent="0.25">
      <c r="A556" s="6" t="s">
        <v>1071</v>
      </c>
      <c r="B556" s="6" t="s">
        <v>50</v>
      </c>
      <c r="D556" s="9">
        <v>8.9</v>
      </c>
      <c r="E556" s="9">
        <v>12.6</v>
      </c>
      <c r="F556" s="3" t="s">
        <v>19</v>
      </c>
      <c r="G556" s="3" t="s">
        <v>1072</v>
      </c>
      <c r="H556" s="4" t="s">
        <v>11</v>
      </c>
    </row>
    <row r="557" spans="1:8" x14ac:dyDescent="0.25">
      <c r="A557" s="6" t="str">
        <f>"OMM - SAUVIGNON BLANC (URUGUAI) "</f>
        <v xml:space="preserve">OMM - SAUVIGNON BLANC (URUGUAI) </v>
      </c>
      <c r="B557" s="6" t="s">
        <v>235</v>
      </c>
      <c r="C557" s="9">
        <v>89</v>
      </c>
      <c r="E557" s="9">
        <v>-8</v>
      </c>
      <c r="F557" s="3" t="s">
        <v>9</v>
      </c>
      <c r="G557" s="3" t="s">
        <v>1073</v>
      </c>
      <c r="H557" s="4" t="s">
        <v>11</v>
      </c>
    </row>
    <row r="558" spans="1:8" x14ac:dyDescent="0.25">
      <c r="A558" s="6" t="s">
        <v>1074</v>
      </c>
      <c r="B558" s="6" t="s">
        <v>16</v>
      </c>
      <c r="D558" s="9">
        <v>59.9</v>
      </c>
      <c r="E558" s="9">
        <v>6</v>
      </c>
      <c r="F558" s="3" t="s">
        <v>9</v>
      </c>
      <c r="G558" s="3" t="s">
        <v>1075</v>
      </c>
      <c r="H558" s="4" t="s">
        <v>11</v>
      </c>
    </row>
    <row r="559" spans="1:8" x14ac:dyDescent="0.25">
      <c r="A559" s="6" t="s">
        <v>1076</v>
      </c>
      <c r="B559" s="6" t="s">
        <v>235</v>
      </c>
      <c r="C559" s="9">
        <v>89</v>
      </c>
      <c r="E559" s="9">
        <v>-3</v>
      </c>
      <c r="F559" s="3" t="s">
        <v>9</v>
      </c>
      <c r="G559" s="3" t="s">
        <v>1077</v>
      </c>
      <c r="H559" s="4" t="s">
        <v>11</v>
      </c>
    </row>
    <row r="560" spans="1:8" x14ac:dyDescent="0.25">
      <c r="A560" s="6" t="s">
        <v>1078</v>
      </c>
      <c r="B560" s="6" t="s">
        <v>16</v>
      </c>
      <c r="D560" s="9">
        <v>39.93</v>
      </c>
      <c r="E560" s="9">
        <v>9</v>
      </c>
      <c r="F560" s="3" t="s">
        <v>9</v>
      </c>
      <c r="G560" s="3" t="s">
        <v>1079</v>
      </c>
      <c r="H560" s="4" t="s">
        <v>11</v>
      </c>
    </row>
    <row r="561" spans="1:8" x14ac:dyDescent="0.25">
      <c r="A561" s="6" t="str">
        <f>"OMM MARSELAN ROSE (URUGUAI) "</f>
        <v xml:space="preserve">OMM MARSELAN ROSE (URUGUAI) </v>
      </c>
      <c r="B561" s="6" t="s">
        <v>235</v>
      </c>
      <c r="C561" s="9">
        <v>89</v>
      </c>
      <c r="E561" s="9">
        <v>-4</v>
      </c>
      <c r="F561" s="3" t="s">
        <v>9</v>
      </c>
      <c r="G561" s="3" t="s">
        <v>1080</v>
      </c>
      <c r="H561" s="4" t="s">
        <v>11</v>
      </c>
    </row>
    <row r="562" spans="1:8" x14ac:dyDescent="0.25">
      <c r="A562" s="6" t="s">
        <v>1081</v>
      </c>
      <c r="B562" s="6" t="s">
        <v>16</v>
      </c>
      <c r="D562" s="9">
        <v>59.9</v>
      </c>
      <c r="E562" s="9">
        <v>8</v>
      </c>
      <c r="F562" s="3" t="s">
        <v>9</v>
      </c>
      <c r="G562" s="3" t="s">
        <v>1082</v>
      </c>
      <c r="H562" s="4" t="s">
        <v>11</v>
      </c>
    </row>
    <row r="563" spans="1:8" x14ac:dyDescent="0.25">
      <c r="A563" s="6" t="s">
        <v>1083</v>
      </c>
      <c r="B563" s="6" t="s">
        <v>235</v>
      </c>
      <c r="C563" s="9">
        <v>77</v>
      </c>
      <c r="E563" s="9">
        <v>-21</v>
      </c>
      <c r="F563" s="3" t="s">
        <v>9</v>
      </c>
      <c r="G563" s="3" t="s">
        <v>1084</v>
      </c>
      <c r="H563" s="4" t="s">
        <v>11</v>
      </c>
    </row>
    <row r="564" spans="1:8" x14ac:dyDescent="0.25">
      <c r="A564" s="6" t="s">
        <v>1085</v>
      </c>
      <c r="B564" s="6" t="s">
        <v>50</v>
      </c>
      <c r="D564" s="9">
        <v>31.38</v>
      </c>
      <c r="E564" s="9">
        <v>0.754</v>
      </c>
      <c r="F564" s="3" t="s">
        <v>51</v>
      </c>
      <c r="G564" s="3" t="s">
        <v>1086</v>
      </c>
      <c r="H564" s="4" t="s">
        <v>11</v>
      </c>
    </row>
    <row r="565" spans="1:8" x14ac:dyDescent="0.25">
      <c r="A565" s="6" t="s">
        <v>1087</v>
      </c>
      <c r="B565" s="6" t="s">
        <v>159</v>
      </c>
      <c r="C565" s="9">
        <v>48.96</v>
      </c>
      <c r="D565" s="9">
        <v>24.48</v>
      </c>
      <c r="E565" s="9">
        <v>5</v>
      </c>
      <c r="F565" s="3" t="s">
        <v>9</v>
      </c>
      <c r="G565" s="3" t="s">
        <v>1088</v>
      </c>
      <c r="H565" s="4" t="s">
        <v>11</v>
      </c>
    </row>
    <row r="566" spans="1:8" x14ac:dyDescent="0.25">
      <c r="A566" s="6" t="s">
        <v>1089</v>
      </c>
      <c r="B566" s="6" t="s">
        <v>18</v>
      </c>
      <c r="C566" s="9">
        <v>282.86</v>
      </c>
      <c r="D566" s="9">
        <v>140.6</v>
      </c>
      <c r="E566" s="9">
        <v>0.64</v>
      </c>
      <c r="F566" s="3" t="s">
        <v>19</v>
      </c>
      <c r="G566" s="3" t="s">
        <v>1090</v>
      </c>
      <c r="H566" s="4" t="s">
        <v>11</v>
      </c>
    </row>
    <row r="567" spans="1:8" x14ac:dyDescent="0.25">
      <c r="A567" s="6" t="s">
        <v>1091</v>
      </c>
      <c r="B567" s="6" t="s">
        <v>50</v>
      </c>
      <c r="C567" s="9">
        <v>28.4</v>
      </c>
      <c r="D567" s="9">
        <v>22.31</v>
      </c>
      <c r="E567" s="9">
        <v>12.265700000000001</v>
      </c>
      <c r="F567" s="3" t="s">
        <v>51</v>
      </c>
      <c r="G567" s="3" t="s">
        <v>1092</v>
      </c>
      <c r="H567" s="4" t="s">
        <v>11</v>
      </c>
    </row>
    <row r="568" spans="1:8" x14ac:dyDescent="0.25">
      <c r="A568" s="6" t="s">
        <v>1093</v>
      </c>
      <c r="B568" s="6" t="s">
        <v>50</v>
      </c>
      <c r="D568" s="9">
        <v>0.83</v>
      </c>
      <c r="E568" s="9">
        <v>-11.818199999999999</v>
      </c>
      <c r="F568" s="3" t="s">
        <v>9</v>
      </c>
      <c r="G568" s="3" t="s">
        <v>1094</v>
      </c>
      <c r="H568" s="4" t="s">
        <v>11</v>
      </c>
    </row>
    <row r="569" spans="1:8" x14ac:dyDescent="0.25">
      <c r="A569" s="6" t="s">
        <v>1095</v>
      </c>
      <c r="B569" s="6" t="s">
        <v>159</v>
      </c>
      <c r="F569" s="3" t="s">
        <v>9</v>
      </c>
      <c r="G569" s="3" t="s">
        <v>1096</v>
      </c>
      <c r="H569" s="4" t="s">
        <v>11</v>
      </c>
    </row>
    <row r="570" spans="1:8" x14ac:dyDescent="0.25">
      <c r="A570" s="6" t="s">
        <v>1097</v>
      </c>
      <c r="B570" s="6" t="s">
        <v>159</v>
      </c>
      <c r="D570" s="9">
        <v>0.16</v>
      </c>
      <c r="E570" s="9">
        <v>1350</v>
      </c>
      <c r="F570" s="3" t="s">
        <v>9</v>
      </c>
      <c r="G570" s="3" t="s">
        <v>1098</v>
      </c>
      <c r="H570" s="4" t="s">
        <v>11</v>
      </c>
    </row>
    <row r="571" spans="1:8" x14ac:dyDescent="0.25">
      <c r="A571" s="6" t="s">
        <v>1099</v>
      </c>
      <c r="B571" s="6" t="s">
        <v>159</v>
      </c>
      <c r="D571" s="9">
        <v>0.28999999999999998</v>
      </c>
      <c r="E571" s="9">
        <v>200</v>
      </c>
      <c r="F571" s="3" t="s">
        <v>9</v>
      </c>
      <c r="G571" s="3" t="s">
        <v>1100</v>
      </c>
      <c r="H571" s="4" t="s">
        <v>11</v>
      </c>
    </row>
    <row r="572" spans="1:8" x14ac:dyDescent="0.25">
      <c r="A572" s="6" t="s">
        <v>1101</v>
      </c>
      <c r="B572" s="6" t="s">
        <v>159</v>
      </c>
      <c r="C572" s="9">
        <v>100</v>
      </c>
      <c r="D572" s="9">
        <v>50</v>
      </c>
      <c r="E572" s="9">
        <v>0.5</v>
      </c>
      <c r="F572" s="3" t="s">
        <v>9</v>
      </c>
      <c r="G572" s="3" t="s">
        <v>1102</v>
      </c>
      <c r="H572" s="4" t="s">
        <v>11</v>
      </c>
    </row>
    <row r="573" spans="1:8" x14ac:dyDescent="0.25">
      <c r="A573" s="6" t="s">
        <v>1103</v>
      </c>
      <c r="B573" s="6" t="s">
        <v>8</v>
      </c>
      <c r="C573" s="9">
        <v>36</v>
      </c>
      <c r="D573" s="9">
        <v>10.51</v>
      </c>
      <c r="F573" s="3" t="s">
        <v>9</v>
      </c>
      <c r="G573" s="3" t="s">
        <v>1104</v>
      </c>
      <c r="H573" s="4" t="s">
        <v>11</v>
      </c>
    </row>
    <row r="574" spans="1:8" x14ac:dyDescent="0.25">
      <c r="A574" s="6" t="s">
        <v>1105</v>
      </c>
      <c r="B574" s="6" t="s">
        <v>159</v>
      </c>
      <c r="F574" s="3" t="s">
        <v>9</v>
      </c>
      <c r="G574" s="3" t="s">
        <v>1106</v>
      </c>
      <c r="H574" s="4" t="s">
        <v>11</v>
      </c>
    </row>
    <row r="575" spans="1:8" x14ac:dyDescent="0.25">
      <c r="A575" s="6" t="s">
        <v>1107</v>
      </c>
      <c r="B575" s="6" t="s">
        <v>159</v>
      </c>
      <c r="D575" s="9">
        <v>24.3</v>
      </c>
      <c r="E575" s="9">
        <v>32</v>
      </c>
      <c r="F575" s="3" t="s">
        <v>9</v>
      </c>
      <c r="G575" s="3" t="s">
        <v>1108</v>
      </c>
      <c r="H575" s="4" t="s">
        <v>11</v>
      </c>
    </row>
    <row r="576" spans="1:8" x14ac:dyDescent="0.25">
      <c r="A576" s="6" t="s">
        <v>1109</v>
      </c>
      <c r="B576" s="6" t="s">
        <v>50</v>
      </c>
      <c r="D576" s="9">
        <v>1.97</v>
      </c>
      <c r="E576" s="9">
        <v>6</v>
      </c>
      <c r="F576" s="3" t="s">
        <v>9</v>
      </c>
      <c r="G576" s="3" t="s">
        <v>1110</v>
      </c>
      <c r="H576" s="4" t="s">
        <v>11</v>
      </c>
    </row>
    <row r="577" spans="1:8" x14ac:dyDescent="0.25">
      <c r="A577" s="6" t="s">
        <v>1111</v>
      </c>
      <c r="B577" s="6" t="s">
        <v>50</v>
      </c>
      <c r="D577" s="9">
        <v>2.48</v>
      </c>
      <c r="E577" s="9">
        <v>2</v>
      </c>
      <c r="F577" s="3" t="s">
        <v>55</v>
      </c>
      <c r="G577" s="3" t="s">
        <v>1112</v>
      </c>
      <c r="H577" s="4" t="s">
        <v>11</v>
      </c>
    </row>
    <row r="578" spans="1:8" x14ac:dyDescent="0.25">
      <c r="A578" s="6" t="s">
        <v>1113</v>
      </c>
      <c r="B578" s="6" t="s">
        <v>50</v>
      </c>
      <c r="D578" s="9">
        <v>4.5</v>
      </c>
      <c r="E578" s="9">
        <v>61</v>
      </c>
      <c r="F578" s="3" t="s">
        <v>9</v>
      </c>
      <c r="G578" s="3" t="s">
        <v>1114</v>
      </c>
      <c r="H578" s="4" t="s">
        <v>11</v>
      </c>
    </row>
    <row r="579" spans="1:8" x14ac:dyDescent="0.25">
      <c r="A579" s="6" t="s">
        <v>1115</v>
      </c>
      <c r="B579" s="6" t="s">
        <v>50</v>
      </c>
      <c r="C579" s="9">
        <v>74.84</v>
      </c>
      <c r="D579" s="9">
        <v>37.26</v>
      </c>
      <c r="E579" s="9">
        <v>3.6749999999999998</v>
      </c>
      <c r="F579" s="3" t="s">
        <v>51</v>
      </c>
      <c r="G579" s="3" t="s">
        <v>1116</v>
      </c>
      <c r="H579" s="4" t="s">
        <v>11</v>
      </c>
    </row>
    <row r="580" spans="1:8" x14ac:dyDescent="0.25">
      <c r="A580" s="6" t="s">
        <v>1117</v>
      </c>
      <c r="B580" s="6" t="s">
        <v>159</v>
      </c>
      <c r="C580" s="9">
        <v>10.34</v>
      </c>
      <c r="D580" s="9">
        <v>0.87</v>
      </c>
      <c r="E580" s="9">
        <v>372</v>
      </c>
      <c r="F580" s="3" t="s">
        <v>9</v>
      </c>
      <c r="G580" s="3" t="s">
        <v>1118</v>
      </c>
      <c r="H580" s="4" t="s">
        <v>11</v>
      </c>
    </row>
    <row r="581" spans="1:8" x14ac:dyDescent="0.25">
      <c r="A581" s="6" t="s">
        <v>1119</v>
      </c>
      <c r="B581" s="6" t="s">
        <v>50</v>
      </c>
      <c r="D581" s="9">
        <v>0.8</v>
      </c>
      <c r="E581" s="9">
        <v>54</v>
      </c>
      <c r="F581" s="3" t="s">
        <v>9</v>
      </c>
      <c r="G581" s="3" t="s">
        <v>1120</v>
      </c>
      <c r="H581" s="4" t="s">
        <v>11</v>
      </c>
    </row>
    <row r="582" spans="1:8" x14ac:dyDescent="0.25">
      <c r="A582" s="6" t="s">
        <v>1121</v>
      </c>
      <c r="B582" s="6" t="s">
        <v>50</v>
      </c>
      <c r="D582" s="9">
        <v>2.2000000000000002</v>
      </c>
      <c r="E582" s="9">
        <v>9</v>
      </c>
      <c r="F582" s="3" t="s">
        <v>9</v>
      </c>
      <c r="G582" s="3" t="s">
        <v>1122</v>
      </c>
      <c r="H582" s="4" t="s">
        <v>11</v>
      </c>
    </row>
    <row r="583" spans="1:8" x14ac:dyDescent="0.25">
      <c r="A583" s="6" t="str">
        <f>"PAO TOSTADO "</f>
        <v xml:space="preserve">PAO TOSTADO </v>
      </c>
      <c r="B583" s="6" t="s">
        <v>145</v>
      </c>
      <c r="C583" s="9">
        <v>5</v>
      </c>
      <c r="E583" s="9">
        <v>-8</v>
      </c>
      <c r="F583" s="3" t="s">
        <v>9</v>
      </c>
      <c r="G583" s="3" t="s">
        <v>1123</v>
      </c>
      <c r="H583" s="4" t="s">
        <v>11</v>
      </c>
    </row>
    <row r="584" spans="1:8" x14ac:dyDescent="0.25">
      <c r="A584" s="6" t="s">
        <v>1124</v>
      </c>
      <c r="B584" s="6" t="s">
        <v>159</v>
      </c>
      <c r="C584" s="9">
        <v>135</v>
      </c>
      <c r="D584" s="9">
        <v>65.37</v>
      </c>
      <c r="E584" s="9">
        <v>5</v>
      </c>
      <c r="F584" s="3" t="s">
        <v>9</v>
      </c>
      <c r="G584" s="3" t="s">
        <v>1125</v>
      </c>
      <c r="H584" s="4" t="s">
        <v>11</v>
      </c>
    </row>
    <row r="585" spans="1:8" x14ac:dyDescent="0.25">
      <c r="A585" s="6" t="s">
        <v>1126</v>
      </c>
      <c r="B585" s="6" t="s">
        <v>159</v>
      </c>
      <c r="F585" s="3" t="s">
        <v>9</v>
      </c>
      <c r="G585" s="3" t="s">
        <v>1127</v>
      </c>
      <c r="H585" s="4" t="s">
        <v>11</v>
      </c>
    </row>
    <row r="586" spans="1:8" x14ac:dyDescent="0.25">
      <c r="A586" s="6" t="s">
        <v>1128</v>
      </c>
      <c r="B586" s="6" t="s">
        <v>159</v>
      </c>
      <c r="F586" s="3" t="s">
        <v>9</v>
      </c>
      <c r="G586" s="3" t="s">
        <v>1129</v>
      </c>
      <c r="H586" s="4" t="s">
        <v>11</v>
      </c>
    </row>
    <row r="587" spans="1:8" x14ac:dyDescent="0.25">
      <c r="A587" s="6" t="s">
        <v>1130</v>
      </c>
      <c r="B587" s="6" t="s">
        <v>159</v>
      </c>
      <c r="D587" s="9">
        <v>131.36000000000001</v>
      </c>
      <c r="E587" s="9">
        <v>2</v>
      </c>
      <c r="F587" s="3" t="s">
        <v>9</v>
      </c>
      <c r="G587" s="3" t="s">
        <v>1131</v>
      </c>
      <c r="H587" s="4" t="s">
        <v>11</v>
      </c>
    </row>
    <row r="588" spans="1:8" x14ac:dyDescent="0.25">
      <c r="A588" s="6" t="s">
        <v>1132</v>
      </c>
      <c r="B588" s="6" t="s">
        <v>87</v>
      </c>
      <c r="C588" s="9">
        <v>0.02</v>
      </c>
      <c r="D588" s="9">
        <v>0.02</v>
      </c>
      <c r="E588" s="9">
        <v>24004</v>
      </c>
      <c r="F588" s="3" t="s">
        <v>9</v>
      </c>
      <c r="G588" s="3" t="s">
        <v>1133</v>
      </c>
      <c r="H588" s="4" t="s">
        <v>11</v>
      </c>
    </row>
    <row r="589" spans="1:8" x14ac:dyDescent="0.25">
      <c r="A589" s="6" t="s">
        <v>1134</v>
      </c>
      <c r="B589" s="6" t="s">
        <v>159</v>
      </c>
      <c r="F589" s="3" t="s">
        <v>9</v>
      </c>
      <c r="G589" s="3" t="s">
        <v>1135</v>
      </c>
      <c r="H589" s="4" t="s">
        <v>11</v>
      </c>
    </row>
    <row r="590" spans="1:8" x14ac:dyDescent="0.25">
      <c r="A590" s="6" t="s">
        <v>1136</v>
      </c>
      <c r="B590" s="6" t="s">
        <v>159</v>
      </c>
      <c r="C590" s="9">
        <v>151.19999999999999</v>
      </c>
      <c r="D590" s="9">
        <v>56.7</v>
      </c>
      <c r="E590" s="9">
        <v>2</v>
      </c>
      <c r="F590" s="3" t="s">
        <v>9</v>
      </c>
      <c r="G590" s="3" t="s">
        <v>1137</v>
      </c>
      <c r="H590" s="4" t="s">
        <v>11</v>
      </c>
    </row>
    <row r="591" spans="1:8" x14ac:dyDescent="0.25">
      <c r="A591" s="6" t="s">
        <v>1138</v>
      </c>
      <c r="B591" s="6" t="s">
        <v>87</v>
      </c>
      <c r="C591" s="9">
        <v>0.2</v>
      </c>
      <c r="D591" s="9">
        <v>0.2</v>
      </c>
      <c r="E591" s="9">
        <v>16856</v>
      </c>
      <c r="F591" s="3" t="s">
        <v>9</v>
      </c>
      <c r="G591" s="3" t="s">
        <v>1139</v>
      </c>
      <c r="H591" s="4" t="s">
        <v>11</v>
      </c>
    </row>
    <row r="592" spans="1:8" x14ac:dyDescent="0.25">
      <c r="A592" s="6" t="s">
        <v>1140</v>
      </c>
      <c r="B592" s="6" t="s">
        <v>8</v>
      </c>
      <c r="C592" s="9">
        <v>42</v>
      </c>
      <c r="D592" s="9">
        <v>11.9</v>
      </c>
      <c r="F592" s="3" t="s">
        <v>9</v>
      </c>
      <c r="G592" s="3" t="s">
        <v>1141</v>
      </c>
      <c r="H592" s="4" t="s">
        <v>11</v>
      </c>
    </row>
    <row r="593" spans="1:8" x14ac:dyDescent="0.25">
      <c r="A593" s="6" t="s">
        <v>1142</v>
      </c>
      <c r="B593" s="6" t="s">
        <v>50</v>
      </c>
      <c r="D593" s="9">
        <v>29.81</v>
      </c>
      <c r="E593" s="9">
        <v>0.755</v>
      </c>
      <c r="F593" s="3" t="s">
        <v>51</v>
      </c>
      <c r="G593" s="3" t="s">
        <v>1143</v>
      </c>
      <c r="H593" s="4" t="s">
        <v>11</v>
      </c>
    </row>
    <row r="594" spans="1:8" x14ac:dyDescent="0.25">
      <c r="A594" s="6" t="s">
        <v>1144</v>
      </c>
      <c r="B594" s="6" t="s">
        <v>18</v>
      </c>
      <c r="D594" s="9">
        <v>280.39</v>
      </c>
      <c r="E594" s="9">
        <v>0.24</v>
      </c>
      <c r="F594" s="3" t="s">
        <v>19</v>
      </c>
      <c r="G594" s="3" t="s">
        <v>1145</v>
      </c>
      <c r="H594" s="4" t="s">
        <v>11</v>
      </c>
    </row>
    <row r="595" spans="1:8" x14ac:dyDescent="0.25">
      <c r="A595" s="6" t="s">
        <v>1146</v>
      </c>
      <c r="B595" s="6" t="s">
        <v>18</v>
      </c>
      <c r="D595" s="9">
        <v>267.83999999999997</v>
      </c>
      <c r="E595" s="9">
        <v>0.17</v>
      </c>
      <c r="F595" s="3" t="s">
        <v>19</v>
      </c>
      <c r="G595" s="3" t="s">
        <v>1147</v>
      </c>
      <c r="H595" s="4" t="s">
        <v>11</v>
      </c>
    </row>
    <row r="596" spans="1:8" x14ac:dyDescent="0.25">
      <c r="A596" s="6" t="s">
        <v>1148</v>
      </c>
      <c r="B596" s="6" t="s">
        <v>50</v>
      </c>
      <c r="D596" s="9">
        <v>0.71</v>
      </c>
      <c r="E596" s="9">
        <v>44</v>
      </c>
      <c r="F596" s="3" t="s">
        <v>9</v>
      </c>
      <c r="G596" s="3" t="s">
        <v>1149</v>
      </c>
      <c r="H596" s="4" t="s">
        <v>11</v>
      </c>
    </row>
    <row r="597" spans="1:8" x14ac:dyDescent="0.25">
      <c r="A597" s="6" t="s">
        <v>1150</v>
      </c>
      <c r="B597" s="6" t="s">
        <v>145</v>
      </c>
      <c r="C597" s="9">
        <v>33</v>
      </c>
      <c r="D597" s="9">
        <v>0.71</v>
      </c>
      <c r="E597" s="9">
        <v>44</v>
      </c>
      <c r="F597" s="3" t="s">
        <v>9</v>
      </c>
      <c r="G597" s="3" t="s">
        <v>1151</v>
      </c>
      <c r="H597" s="4" t="s">
        <v>11</v>
      </c>
    </row>
    <row r="598" spans="1:8" x14ac:dyDescent="0.25">
      <c r="A598" s="6" t="s">
        <v>1152</v>
      </c>
      <c r="B598" s="6" t="s">
        <v>50</v>
      </c>
      <c r="D598" s="9">
        <v>97.98</v>
      </c>
      <c r="E598" s="9">
        <v>-0.56000000000000005</v>
      </c>
      <c r="F598" s="3" t="s">
        <v>51</v>
      </c>
      <c r="G598" s="3" t="s">
        <v>1153</v>
      </c>
      <c r="H598" s="4" t="s">
        <v>11</v>
      </c>
    </row>
    <row r="599" spans="1:8" x14ac:dyDescent="0.25">
      <c r="A599" s="6" t="s">
        <v>1154</v>
      </c>
      <c r="B599" s="6" t="s">
        <v>18</v>
      </c>
      <c r="C599" s="9">
        <v>371.52</v>
      </c>
      <c r="D599" s="9">
        <v>205.16</v>
      </c>
      <c r="E599" s="9">
        <v>0.7</v>
      </c>
      <c r="F599" s="3" t="s">
        <v>19</v>
      </c>
      <c r="G599" s="3" t="s">
        <v>1155</v>
      </c>
      <c r="H599" s="4" t="s">
        <v>11</v>
      </c>
    </row>
    <row r="600" spans="1:8" x14ac:dyDescent="0.25">
      <c r="A600" s="6" t="str">
        <f>"PEDRAS NEGRAS PALMELA BRANCO (PORTUGAL) "</f>
        <v xml:space="preserve">PEDRAS NEGRAS PALMELA BRANCO (PORTUGAL) </v>
      </c>
      <c r="B600" s="6" t="s">
        <v>235</v>
      </c>
      <c r="C600" s="9">
        <v>84</v>
      </c>
      <c r="E600" s="9">
        <v>-4</v>
      </c>
      <c r="F600" s="3" t="s">
        <v>9</v>
      </c>
      <c r="G600" s="3" t="s">
        <v>1156</v>
      </c>
      <c r="H600" s="4" t="s">
        <v>11</v>
      </c>
    </row>
    <row r="601" spans="1:8" x14ac:dyDescent="0.25">
      <c r="A601" s="6" t="s">
        <v>1157</v>
      </c>
      <c r="B601" s="6" t="s">
        <v>16</v>
      </c>
      <c r="D601" s="9">
        <v>32.93</v>
      </c>
      <c r="E601" s="9">
        <v>9</v>
      </c>
      <c r="F601" s="3" t="s">
        <v>9</v>
      </c>
      <c r="G601" s="3" t="s">
        <v>1158</v>
      </c>
      <c r="H601" s="4" t="s">
        <v>11</v>
      </c>
    </row>
    <row r="602" spans="1:8" x14ac:dyDescent="0.25">
      <c r="A602" s="6" t="s">
        <v>1159</v>
      </c>
      <c r="B602" s="6" t="s">
        <v>50</v>
      </c>
      <c r="D602" s="9">
        <v>61.38</v>
      </c>
      <c r="E602" s="9">
        <v>8.14</v>
      </c>
      <c r="F602" s="3" t="s">
        <v>51</v>
      </c>
      <c r="G602" s="3" t="s">
        <v>1160</v>
      </c>
      <c r="H602" s="4" t="s">
        <v>11</v>
      </c>
    </row>
    <row r="603" spans="1:8" x14ac:dyDescent="0.25">
      <c r="A603" s="6" t="s">
        <v>1161</v>
      </c>
      <c r="B603" s="6" t="s">
        <v>50</v>
      </c>
      <c r="F603" s="3" t="s">
        <v>51</v>
      </c>
      <c r="G603" s="3" t="s">
        <v>1162</v>
      </c>
      <c r="H603" s="4" t="s">
        <v>11</v>
      </c>
    </row>
    <row r="604" spans="1:8" x14ac:dyDescent="0.25">
      <c r="A604" s="6" t="s">
        <v>1163</v>
      </c>
      <c r="B604" s="6" t="s">
        <v>8</v>
      </c>
      <c r="C604" s="9">
        <v>28</v>
      </c>
      <c r="D604" s="9">
        <v>6.74</v>
      </c>
      <c r="F604" s="3" t="s">
        <v>9</v>
      </c>
      <c r="G604" s="3" t="s">
        <v>1164</v>
      </c>
      <c r="H604" s="4" t="s">
        <v>11</v>
      </c>
    </row>
    <row r="605" spans="1:8" x14ac:dyDescent="0.25">
      <c r="A605" s="6" t="s">
        <v>1165</v>
      </c>
      <c r="B605" s="6" t="s">
        <v>857</v>
      </c>
      <c r="D605" s="9">
        <v>4.8099999999999996</v>
      </c>
      <c r="E605" s="9">
        <v>1.68</v>
      </c>
      <c r="F605" s="3" t="s">
        <v>51</v>
      </c>
      <c r="G605" s="3" t="s">
        <v>1166</v>
      </c>
      <c r="H605" s="4" t="s">
        <v>11</v>
      </c>
    </row>
    <row r="606" spans="1:8" x14ac:dyDescent="0.25">
      <c r="A606" s="6" t="s">
        <v>1167</v>
      </c>
      <c r="B606" s="6" t="s">
        <v>69</v>
      </c>
      <c r="C606" s="9">
        <v>7</v>
      </c>
      <c r="D606" s="9">
        <v>2.75</v>
      </c>
      <c r="E606" s="9">
        <v>40</v>
      </c>
      <c r="F606" s="3" t="s">
        <v>55</v>
      </c>
      <c r="G606" s="3" t="s">
        <v>1168</v>
      </c>
      <c r="H606" s="4" t="s">
        <v>11</v>
      </c>
    </row>
    <row r="607" spans="1:8" x14ac:dyDescent="0.25">
      <c r="A607" s="6" t="s">
        <v>1169</v>
      </c>
      <c r="B607" s="6" t="s">
        <v>69</v>
      </c>
      <c r="C607" s="9">
        <v>7</v>
      </c>
      <c r="D607" s="9">
        <v>2.69</v>
      </c>
      <c r="E607" s="9">
        <v>61</v>
      </c>
      <c r="F607" s="3" t="s">
        <v>55</v>
      </c>
      <c r="G607" s="3" t="s">
        <v>1170</v>
      </c>
      <c r="H607" s="4" t="s">
        <v>11</v>
      </c>
    </row>
    <row r="608" spans="1:8" x14ac:dyDescent="0.25">
      <c r="A608" s="6" t="s">
        <v>1171</v>
      </c>
      <c r="B608" s="6" t="s">
        <v>126</v>
      </c>
      <c r="D608" s="9">
        <v>7.18</v>
      </c>
      <c r="E608" s="9">
        <v>4</v>
      </c>
      <c r="F608" s="3" t="s">
        <v>9</v>
      </c>
      <c r="G608" s="3" t="s">
        <v>1172</v>
      </c>
      <c r="H608" s="4" t="s">
        <v>11</v>
      </c>
    </row>
    <row r="609" spans="1:8" x14ac:dyDescent="0.25">
      <c r="A609" s="6" t="s">
        <v>1173</v>
      </c>
      <c r="B609" s="6" t="s">
        <v>50</v>
      </c>
      <c r="D609" s="9">
        <v>30.85</v>
      </c>
      <c r="E609" s="9">
        <v>0.3</v>
      </c>
      <c r="F609" s="3" t="s">
        <v>51</v>
      </c>
      <c r="G609" s="3" t="s">
        <v>1174</v>
      </c>
      <c r="H609" s="4" t="s">
        <v>11</v>
      </c>
    </row>
    <row r="610" spans="1:8" x14ac:dyDescent="0.25">
      <c r="A610" s="6" t="s">
        <v>1175</v>
      </c>
      <c r="B610" s="6" t="s">
        <v>159</v>
      </c>
      <c r="C610" s="9">
        <v>30.6</v>
      </c>
      <c r="D610" s="9">
        <v>10.199999999999999</v>
      </c>
      <c r="E610" s="9">
        <v>18</v>
      </c>
      <c r="F610" s="3" t="s">
        <v>9</v>
      </c>
      <c r="G610" s="3" t="s">
        <v>1176</v>
      </c>
      <c r="H610" s="4" t="s">
        <v>11</v>
      </c>
    </row>
    <row r="611" spans="1:8" x14ac:dyDescent="0.25">
      <c r="A611" s="6" t="s">
        <v>1177</v>
      </c>
      <c r="B611" s="6" t="s">
        <v>50</v>
      </c>
      <c r="F611" s="3" t="s">
        <v>51</v>
      </c>
      <c r="G611" s="3" t="s">
        <v>1178</v>
      </c>
      <c r="H611" s="4" t="s">
        <v>11</v>
      </c>
    </row>
    <row r="612" spans="1:8" x14ac:dyDescent="0.25">
      <c r="A612" s="6" t="s">
        <v>1179</v>
      </c>
      <c r="B612" s="6" t="s">
        <v>50</v>
      </c>
      <c r="D612" s="9">
        <v>18.72</v>
      </c>
      <c r="E612" s="9">
        <v>0.96</v>
      </c>
      <c r="F612" s="3" t="s">
        <v>51</v>
      </c>
      <c r="G612" s="3" t="s">
        <v>1180</v>
      </c>
      <c r="H612" s="4" t="s">
        <v>11</v>
      </c>
    </row>
    <row r="613" spans="1:8" x14ac:dyDescent="0.25">
      <c r="A613" s="6" t="s">
        <v>1181</v>
      </c>
      <c r="B613" s="6" t="s">
        <v>50</v>
      </c>
      <c r="D613" s="9">
        <v>78.25</v>
      </c>
      <c r="E613" s="9">
        <v>0.84899999999999998</v>
      </c>
      <c r="F613" s="3" t="s">
        <v>51</v>
      </c>
      <c r="G613" s="3" t="s">
        <v>1182</v>
      </c>
      <c r="H613" s="4" t="s">
        <v>11</v>
      </c>
    </row>
    <row r="614" spans="1:8" x14ac:dyDescent="0.25">
      <c r="A614" s="6" t="s">
        <v>1183</v>
      </c>
      <c r="B614" s="6" t="s">
        <v>50</v>
      </c>
      <c r="D614" s="9">
        <v>12.19</v>
      </c>
      <c r="E614" s="9">
        <v>3.125</v>
      </c>
      <c r="F614" s="3" t="s">
        <v>51</v>
      </c>
      <c r="G614" s="3" t="s">
        <v>1184</v>
      </c>
      <c r="H614" s="4" t="s">
        <v>11</v>
      </c>
    </row>
    <row r="615" spans="1:8" x14ac:dyDescent="0.25">
      <c r="A615" s="6" t="s">
        <v>1185</v>
      </c>
      <c r="B615" s="6" t="s">
        <v>50</v>
      </c>
      <c r="D615" s="9">
        <v>10.48</v>
      </c>
      <c r="E615" s="9">
        <v>1.35</v>
      </c>
      <c r="F615" s="3" t="s">
        <v>51</v>
      </c>
      <c r="G615" s="3" t="s">
        <v>1186</v>
      </c>
      <c r="H615" s="4" t="s">
        <v>11</v>
      </c>
    </row>
    <row r="616" spans="1:8" x14ac:dyDescent="0.25">
      <c r="A616" s="6" t="s">
        <v>1187</v>
      </c>
      <c r="B616" s="6" t="s">
        <v>50</v>
      </c>
      <c r="D616" s="9">
        <v>15.9</v>
      </c>
      <c r="E616" s="9">
        <v>-0.33</v>
      </c>
      <c r="F616" s="3" t="s">
        <v>51</v>
      </c>
      <c r="G616" s="3" t="s">
        <v>1188</v>
      </c>
      <c r="H616" s="4" t="s">
        <v>11</v>
      </c>
    </row>
    <row r="617" spans="1:8" x14ac:dyDescent="0.25">
      <c r="A617" s="6" t="s">
        <v>1189</v>
      </c>
      <c r="B617" s="6" t="s">
        <v>45</v>
      </c>
      <c r="C617" s="9">
        <v>31</v>
      </c>
      <c r="D617" s="9">
        <v>4.01</v>
      </c>
      <c r="F617" s="3" t="s">
        <v>9</v>
      </c>
      <c r="G617" s="3" t="s">
        <v>1190</v>
      </c>
      <c r="H617" s="4" t="s">
        <v>11</v>
      </c>
    </row>
    <row r="618" spans="1:8" x14ac:dyDescent="0.25">
      <c r="A618" s="6" t="s">
        <v>1191</v>
      </c>
      <c r="B618" s="6" t="s">
        <v>45</v>
      </c>
      <c r="C618" s="9">
        <v>31</v>
      </c>
      <c r="D618" s="9">
        <v>14.1</v>
      </c>
      <c r="F618" s="3" t="s">
        <v>9</v>
      </c>
      <c r="G618" s="3" t="s">
        <v>1192</v>
      </c>
      <c r="H618" s="4" t="s">
        <v>11</v>
      </c>
    </row>
    <row r="619" spans="1:8" x14ac:dyDescent="0.25">
      <c r="A619" s="6" t="s">
        <v>1193</v>
      </c>
      <c r="B619" s="6" t="s">
        <v>50</v>
      </c>
      <c r="F619" s="3" t="s">
        <v>51</v>
      </c>
      <c r="G619" s="3" t="s">
        <v>1194</v>
      </c>
      <c r="H619" s="4" t="s">
        <v>11</v>
      </c>
    </row>
    <row r="620" spans="1:8" x14ac:dyDescent="0.25">
      <c r="A620" s="6" t="s">
        <v>1195</v>
      </c>
      <c r="B620" s="6" t="s">
        <v>50</v>
      </c>
      <c r="F620" s="3" t="s">
        <v>51</v>
      </c>
      <c r="G620" s="3" t="s">
        <v>1196</v>
      </c>
      <c r="H620" s="4" t="s">
        <v>11</v>
      </c>
    </row>
    <row r="621" spans="1:8" x14ac:dyDescent="0.25">
      <c r="A621" s="6" t="s">
        <v>1197</v>
      </c>
      <c r="B621" s="6" t="s">
        <v>18</v>
      </c>
      <c r="F621" s="3" t="s">
        <v>19</v>
      </c>
      <c r="G621" s="3" t="s">
        <v>1198</v>
      </c>
      <c r="H621" s="4" t="s">
        <v>11</v>
      </c>
    </row>
    <row r="622" spans="1:8" x14ac:dyDescent="0.25">
      <c r="A622" s="6" t="s">
        <v>1199</v>
      </c>
      <c r="B622" s="6" t="s">
        <v>41</v>
      </c>
      <c r="C622" s="9">
        <v>49</v>
      </c>
      <c r="D622" s="9">
        <v>14.71</v>
      </c>
      <c r="E622" s="9">
        <v>-11</v>
      </c>
      <c r="F622" s="3" t="s">
        <v>9</v>
      </c>
      <c r="G622" s="3" t="s">
        <v>1200</v>
      </c>
      <c r="H622" s="4" t="s">
        <v>11</v>
      </c>
    </row>
    <row r="623" spans="1:8" x14ac:dyDescent="0.25">
      <c r="A623" s="6" t="s">
        <v>1201</v>
      </c>
      <c r="B623" s="6" t="s">
        <v>50</v>
      </c>
      <c r="D623" s="9">
        <v>14.71</v>
      </c>
      <c r="F623" s="3" t="s">
        <v>9</v>
      </c>
      <c r="G623" s="3" t="s">
        <v>1202</v>
      </c>
      <c r="H623" s="4" t="s">
        <v>11</v>
      </c>
    </row>
    <row r="624" spans="1:8" x14ac:dyDescent="0.25">
      <c r="A624" s="6" t="s">
        <v>1203</v>
      </c>
      <c r="B624" s="6" t="s">
        <v>50</v>
      </c>
      <c r="D624" s="9">
        <v>98.64</v>
      </c>
      <c r="F624" s="3" t="s">
        <v>51</v>
      </c>
      <c r="G624" s="3" t="s">
        <v>1204</v>
      </c>
      <c r="H624" s="4" t="s">
        <v>11</v>
      </c>
    </row>
    <row r="625" spans="1:8" x14ac:dyDescent="0.25">
      <c r="A625" s="6" t="str">
        <f>"PORCAO DE LEGUMES "</f>
        <v xml:space="preserve">PORCAO DE LEGUMES </v>
      </c>
      <c r="B625" s="6" t="s">
        <v>22</v>
      </c>
      <c r="C625" s="9">
        <v>44</v>
      </c>
      <c r="D625" s="9">
        <v>3.5</v>
      </c>
      <c r="F625" s="3" t="s">
        <v>9</v>
      </c>
      <c r="G625" s="3" t="s">
        <v>1205</v>
      </c>
      <c r="H625" s="4" t="s">
        <v>11</v>
      </c>
    </row>
    <row r="626" spans="1:8" x14ac:dyDescent="0.25">
      <c r="A626" s="6" t="s">
        <v>1206</v>
      </c>
      <c r="B626" s="6" t="s">
        <v>50</v>
      </c>
      <c r="D626" s="9">
        <v>3.5</v>
      </c>
      <c r="E626" s="9">
        <v>15</v>
      </c>
      <c r="F626" s="3" t="s">
        <v>9</v>
      </c>
      <c r="G626" s="3" t="s">
        <v>1207</v>
      </c>
      <c r="H626" s="4" t="s">
        <v>11</v>
      </c>
    </row>
    <row r="627" spans="1:8" x14ac:dyDescent="0.25">
      <c r="A627" s="6" t="s">
        <v>1208</v>
      </c>
      <c r="B627" s="6" t="s">
        <v>159</v>
      </c>
      <c r="F627" s="3" t="s">
        <v>9</v>
      </c>
      <c r="G627" s="3" t="s">
        <v>1209</v>
      </c>
      <c r="H627" s="4" t="s">
        <v>11</v>
      </c>
    </row>
    <row r="628" spans="1:8" x14ac:dyDescent="0.25">
      <c r="A628" s="6" t="s">
        <v>1210</v>
      </c>
      <c r="B628" s="6" t="s">
        <v>159</v>
      </c>
      <c r="D628" s="9">
        <v>353.52</v>
      </c>
      <c r="E628" s="9">
        <v>2.5</v>
      </c>
      <c r="F628" s="3" t="s">
        <v>9</v>
      </c>
      <c r="G628" s="3" t="s">
        <v>1211</v>
      </c>
      <c r="H628" s="4" t="s">
        <v>11</v>
      </c>
    </row>
    <row r="629" spans="1:8" x14ac:dyDescent="0.25">
      <c r="A629" s="6" t="s">
        <v>1212</v>
      </c>
      <c r="B629" s="6" t="s">
        <v>159</v>
      </c>
      <c r="D629" s="9">
        <v>10.029999999999999</v>
      </c>
      <c r="E629" s="9">
        <v>33</v>
      </c>
      <c r="F629" s="3" t="s">
        <v>9</v>
      </c>
      <c r="G629" s="3" t="s">
        <v>1213</v>
      </c>
      <c r="H629" s="4" t="s">
        <v>11</v>
      </c>
    </row>
    <row r="630" spans="1:8" x14ac:dyDescent="0.25">
      <c r="A630" s="6" t="s">
        <v>1214</v>
      </c>
      <c r="B630" s="6" t="s">
        <v>159</v>
      </c>
      <c r="C630" s="9">
        <v>52</v>
      </c>
      <c r="D630" s="9">
        <v>1.1100000000000001</v>
      </c>
      <c r="E630" s="9">
        <v>101</v>
      </c>
      <c r="F630" s="3" t="s">
        <v>9</v>
      </c>
      <c r="G630" s="3" t="s">
        <v>1215</v>
      </c>
      <c r="H630" s="4" t="s">
        <v>11</v>
      </c>
    </row>
    <row r="631" spans="1:8" x14ac:dyDescent="0.25">
      <c r="A631" s="6" t="s">
        <v>1216</v>
      </c>
      <c r="B631" s="6" t="s">
        <v>159</v>
      </c>
      <c r="F631" s="3" t="s">
        <v>9</v>
      </c>
      <c r="G631" s="3" t="s">
        <v>1217</v>
      </c>
      <c r="H631" s="4" t="s">
        <v>11</v>
      </c>
    </row>
    <row r="632" spans="1:8" x14ac:dyDescent="0.25">
      <c r="A632" s="6" t="s">
        <v>1218</v>
      </c>
      <c r="B632" s="6" t="s">
        <v>159</v>
      </c>
      <c r="F632" s="3" t="s">
        <v>9</v>
      </c>
      <c r="G632" s="3" t="s">
        <v>1219</v>
      </c>
      <c r="H632" s="4" t="s">
        <v>11</v>
      </c>
    </row>
    <row r="633" spans="1:8" x14ac:dyDescent="0.25">
      <c r="A633" s="6" t="s">
        <v>1220</v>
      </c>
      <c r="B633" s="6" t="s">
        <v>781</v>
      </c>
      <c r="C633" s="9">
        <v>75</v>
      </c>
      <c r="D633" s="9">
        <v>32.93</v>
      </c>
      <c r="E633" s="9">
        <v>5</v>
      </c>
      <c r="F633" s="3" t="s">
        <v>9</v>
      </c>
      <c r="G633" s="3" t="s">
        <v>1221</v>
      </c>
      <c r="H633" s="4" t="s">
        <v>11</v>
      </c>
    </row>
    <row r="634" spans="1:8" x14ac:dyDescent="0.25">
      <c r="A634" s="6" t="s">
        <v>1222</v>
      </c>
      <c r="B634" s="6" t="s">
        <v>16</v>
      </c>
      <c r="D634" s="9">
        <v>32.93</v>
      </c>
      <c r="E634" s="9">
        <v>11</v>
      </c>
      <c r="F634" s="3" t="s">
        <v>9</v>
      </c>
      <c r="G634" s="3" t="s">
        <v>1223</v>
      </c>
      <c r="H634" s="4" t="s">
        <v>11</v>
      </c>
    </row>
    <row r="635" spans="1:8" x14ac:dyDescent="0.25">
      <c r="A635" s="6" t="s">
        <v>1224</v>
      </c>
      <c r="B635" s="6" t="s">
        <v>781</v>
      </c>
      <c r="C635" s="9">
        <v>75</v>
      </c>
      <c r="D635" s="9">
        <v>32.93</v>
      </c>
      <c r="E635" s="9">
        <v>-3</v>
      </c>
      <c r="F635" s="3" t="s">
        <v>9</v>
      </c>
      <c r="G635" s="3" t="s">
        <v>1225</v>
      </c>
      <c r="H635" s="4" t="s">
        <v>11</v>
      </c>
    </row>
    <row r="636" spans="1:8" x14ac:dyDescent="0.25">
      <c r="A636" s="6" t="s">
        <v>1226</v>
      </c>
      <c r="B636" s="6" t="s">
        <v>16</v>
      </c>
      <c r="D636" s="9">
        <v>32.93</v>
      </c>
      <c r="E636" s="9">
        <v>6</v>
      </c>
      <c r="F636" s="3" t="s">
        <v>9</v>
      </c>
      <c r="G636" s="3" t="s">
        <v>1227</v>
      </c>
      <c r="H636" s="4" t="s">
        <v>11</v>
      </c>
    </row>
    <row r="637" spans="1:8" x14ac:dyDescent="0.25">
      <c r="A637" s="6" t="str">
        <f>"POTRE RESERVA MALBEC  "</f>
        <v xml:space="preserve">POTRE RESERVA MALBEC  </v>
      </c>
      <c r="B637" s="6" t="s">
        <v>781</v>
      </c>
      <c r="C637" s="9">
        <v>95</v>
      </c>
      <c r="D637" s="9">
        <v>27.54</v>
      </c>
      <c r="E637" s="9">
        <v>-4</v>
      </c>
      <c r="F637" s="3" t="s">
        <v>9</v>
      </c>
      <c r="G637" s="3" t="s">
        <v>1228</v>
      </c>
      <c r="H637" s="4" t="s">
        <v>11</v>
      </c>
    </row>
    <row r="638" spans="1:8" x14ac:dyDescent="0.25">
      <c r="A638" s="6" t="s">
        <v>1229</v>
      </c>
      <c r="B638" s="6" t="s">
        <v>16</v>
      </c>
      <c r="D638" s="9">
        <v>27.54</v>
      </c>
      <c r="E638" s="9">
        <v>7</v>
      </c>
      <c r="F638" s="3" t="s">
        <v>9</v>
      </c>
      <c r="G638" s="3" t="s">
        <v>1230</v>
      </c>
      <c r="H638" s="4" t="s">
        <v>11</v>
      </c>
    </row>
    <row r="639" spans="1:8" x14ac:dyDescent="0.25">
      <c r="A639" s="6" t="s">
        <v>1231</v>
      </c>
      <c r="B639" s="6" t="s">
        <v>781</v>
      </c>
      <c r="C639" s="9">
        <v>75</v>
      </c>
      <c r="D639" s="9">
        <v>29.54</v>
      </c>
      <c r="E639" s="9">
        <v>-4</v>
      </c>
      <c r="F639" s="3" t="s">
        <v>9</v>
      </c>
      <c r="G639" s="3" t="s">
        <v>1232</v>
      </c>
      <c r="H639" s="4" t="s">
        <v>11</v>
      </c>
    </row>
    <row r="640" spans="1:8" x14ac:dyDescent="0.25">
      <c r="A640" s="6" t="s">
        <v>1233</v>
      </c>
      <c r="B640" s="6" t="s">
        <v>16</v>
      </c>
      <c r="D640" s="9">
        <v>39.380000000000003</v>
      </c>
      <c r="E640" s="9">
        <v>6</v>
      </c>
      <c r="F640" s="3" t="s">
        <v>19</v>
      </c>
      <c r="G640" s="3" t="s">
        <v>1234</v>
      </c>
      <c r="H640" s="4" t="s">
        <v>11</v>
      </c>
    </row>
    <row r="641" spans="1:8" x14ac:dyDescent="0.25">
      <c r="A641" s="6" t="s">
        <v>1235</v>
      </c>
      <c r="B641" s="6" t="s">
        <v>781</v>
      </c>
      <c r="C641" s="9">
        <v>75</v>
      </c>
      <c r="D641" s="9">
        <v>32.93</v>
      </c>
      <c r="E641" s="9">
        <v>-2</v>
      </c>
      <c r="F641" s="3" t="s">
        <v>9</v>
      </c>
      <c r="G641" s="3" t="s">
        <v>1236</v>
      </c>
      <c r="H641" s="4" t="s">
        <v>11</v>
      </c>
    </row>
    <row r="642" spans="1:8" x14ac:dyDescent="0.25">
      <c r="A642" s="6" t="s">
        <v>1237</v>
      </c>
      <c r="B642" s="6" t="s">
        <v>16</v>
      </c>
      <c r="D642" s="9">
        <v>32.93</v>
      </c>
      <c r="E642" s="9">
        <v>8</v>
      </c>
      <c r="F642" s="3" t="s">
        <v>9</v>
      </c>
      <c r="G642" s="3" t="s">
        <v>1238</v>
      </c>
      <c r="H642" s="4" t="s">
        <v>11</v>
      </c>
    </row>
    <row r="643" spans="1:8" x14ac:dyDescent="0.25">
      <c r="A643" s="6" t="s">
        <v>1239</v>
      </c>
      <c r="B643" s="6" t="s">
        <v>159</v>
      </c>
      <c r="F643" s="3" t="s">
        <v>9</v>
      </c>
      <c r="G643" s="3" t="s">
        <v>1240</v>
      </c>
      <c r="H643" s="4" t="s">
        <v>11</v>
      </c>
    </row>
    <row r="644" spans="1:8" x14ac:dyDescent="0.25">
      <c r="A644" s="6" t="s">
        <v>1241</v>
      </c>
      <c r="B644" s="6" t="s">
        <v>159</v>
      </c>
      <c r="F644" s="3" t="s">
        <v>9</v>
      </c>
      <c r="G644" s="3" t="s">
        <v>1242</v>
      </c>
      <c r="H644" s="4" t="s">
        <v>11</v>
      </c>
    </row>
    <row r="645" spans="1:8" x14ac:dyDescent="0.25">
      <c r="A645" s="6" t="s">
        <v>1243</v>
      </c>
      <c r="B645" s="6" t="s">
        <v>50</v>
      </c>
      <c r="D645" s="9">
        <v>203.4</v>
      </c>
      <c r="E645" s="9">
        <v>1.4950000000000001</v>
      </c>
      <c r="F645" s="3" t="s">
        <v>51</v>
      </c>
      <c r="G645" s="3" t="s">
        <v>1244</v>
      </c>
      <c r="H645" s="4" t="s">
        <v>11</v>
      </c>
    </row>
    <row r="646" spans="1:8" x14ac:dyDescent="0.25">
      <c r="A646" s="6" t="s">
        <v>1245</v>
      </c>
      <c r="B646" s="6" t="s">
        <v>145</v>
      </c>
      <c r="C646" s="9">
        <v>37</v>
      </c>
      <c r="D646" s="9">
        <v>6.83</v>
      </c>
      <c r="F646" s="3" t="s">
        <v>9</v>
      </c>
      <c r="G646" s="3" t="s">
        <v>1246</v>
      </c>
      <c r="H646" s="4" t="s">
        <v>11</v>
      </c>
    </row>
    <row r="647" spans="1:8" x14ac:dyDescent="0.25">
      <c r="A647" s="6" t="s">
        <v>1247</v>
      </c>
      <c r="B647" s="6" t="s">
        <v>50</v>
      </c>
      <c r="D647" s="9">
        <v>6.83</v>
      </c>
      <c r="E647" s="9">
        <v>-61</v>
      </c>
      <c r="F647" s="3" t="s">
        <v>9</v>
      </c>
      <c r="G647" s="3" t="s">
        <v>1248</v>
      </c>
      <c r="H647" s="4" t="s">
        <v>11</v>
      </c>
    </row>
    <row r="648" spans="1:8" x14ac:dyDescent="0.25">
      <c r="A648" s="6" t="s">
        <v>1249</v>
      </c>
      <c r="B648" s="6" t="s">
        <v>50</v>
      </c>
      <c r="F648" s="3" t="s">
        <v>51</v>
      </c>
      <c r="G648" s="3" t="s">
        <v>1250</v>
      </c>
      <c r="H648" s="4" t="s">
        <v>11</v>
      </c>
    </row>
    <row r="649" spans="1:8" x14ac:dyDescent="0.25">
      <c r="A649" s="6" t="s">
        <v>1251</v>
      </c>
      <c r="B649" s="6" t="s">
        <v>74</v>
      </c>
      <c r="D649" s="9">
        <v>11.95</v>
      </c>
      <c r="E649" s="9">
        <v>-4.8499999999999996</v>
      </c>
      <c r="F649" s="3" t="s">
        <v>51</v>
      </c>
      <c r="G649" s="3" t="s">
        <v>1252</v>
      </c>
      <c r="H649" s="4" t="s">
        <v>11</v>
      </c>
    </row>
    <row r="650" spans="1:8" x14ac:dyDescent="0.25">
      <c r="A650" s="6" t="s">
        <v>1253</v>
      </c>
      <c r="B650" s="6" t="s">
        <v>50</v>
      </c>
      <c r="D650" s="9">
        <v>61.83</v>
      </c>
      <c r="E650" s="9">
        <v>0.42</v>
      </c>
      <c r="F650" s="3" t="s">
        <v>51</v>
      </c>
      <c r="G650" s="3" t="s">
        <v>1254</v>
      </c>
      <c r="H650" s="4" t="s">
        <v>11</v>
      </c>
    </row>
    <row r="651" spans="1:8" x14ac:dyDescent="0.25">
      <c r="A651" s="6" t="str">
        <f>"PURE DE FRUTAS VERMELHAS (PRODUZIDO NO BAR) - INSUMO "</f>
        <v xml:space="preserve">PURE DE FRUTAS VERMELHAS (PRODUZIDO NO BAR) - INSUMO </v>
      </c>
      <c r="B651" s="6" t="s">
        <v>74</v>
      </c>
      <c r="D651" s="9">
        <v>385.47</v>
      </c>
      <c r="E651" s="9">
        <v>7.0000000000000007E-2</v>
      </c>
      <c r="F651" s="3" t="s">
        <v>19</v>
      </c>
      <c r="G651" s="3" t="s">
        <v>1255</v>
      </c>
      <c r="H651" s="4" t="s">
        <v>11</v>
      </c>
    </row>
    <row r="652" spans="1:8" x14ac:dyDescent="0.25">
      <c r="A652" s="6" t="s">
        <v>1256</v>
      </c>
      <c r="B652" s="6" t="s">
        <v>74</v>
      </c>
      <c r="D652" s="9">
        <v>15.25</v>
      </c>
      <c r="E652" s="9">
        <v>-1.25</v>
      </c>
      <c r="F652" s="3" t="s">
        <v>19</v>
      </c>
      <c r="G652" s="3" t="s">
        <v>1257</v>
      </c>
      <c r="H652" s="4" t="s">
        <v>11</v>
      </c>
    </row>
    <row r="653" spans="1:8" x14ac:dyDescent="0.25">
      <c r="A653" s="6" t="str">
        <f>"PURE DE MARACUJA COM CANELA (PRODUZIDO NO BAR) - INSUMO "</f>
        <v xml:space="preserve">PURE DE MARACUJA COM CANELA (PRODUZIDO NO BAR) - INSUMO </v>
      </c>
      <c r="B653" s="6" t="s">
        <v>74</v>
      </c>
      <c r="D653" s="9">
        <v>34.93</v>
      </c>
      <c r="E653" s="9">
        <v>-2.6</v>
      </c>
      <c r="F653" s="3" t="s">
        <v>19</v>
      </c>
      <c r="G653" s="3" t="s">
        <v>1258</v>
      </c>
      <c r="H653" s="4" t="s">
        <v>11</v>
      </c>
    </row>
    <row r="654" spans="1:8" x14ac:dyDescent="0.25">
      <c r="A654" s="6" t="str">
        <f>"PURE MONIN YUZU 1L - ESTOQUE "</f>
        <v xml:space="preserve">PURE MONIN YUZU 1L - ESTOQUE </v>
      </c>
      <c r="B654" s="6" t="s">
        <v>18</v>
      </c>
      <c r="D654" s="9">
        <v>79.989999999999995</v>
      </c>
      <c r="E654" s="9">
        <v>-0.42499999999999999</v>
      </c>
      <c r="F654" s="3" t="s">
        <v>19</v>
      </c>
      <c r="G654" s="3" t="s">
        <v>1259</v>
      </c>
      <c r="H654" s="4" t="s">
        <v>11</v>
      </c>
    </row>
    <row r="655" spans="1:8" x14ac:dyDescent="0.25">
      <c r="A655" s="6" t="s">
        <v>1260</v>
      </c>
      <c r="B655" s="6" t="s">
        <v>50</v>
      </c>
      <c r="D655" s="9">
        <v>25.18</v>
      </c>
      <c r="E655" s="9">
        <v>5.6950000000000003</v>
      </c>
      <c r="F655" s="3" t="s">
        <v>51</v>
      </c>
      <c r="G655" s="3" t="s">
        <v>1261</v>
      </c>
      <c r="H655" s="4" t="s">
        <v>11</v>
      </c>
    </row>
    <row r="656" spans="1:8" x14ac:dyDescent="0.25">
      <c r="A656" s="6" t="s">
        <v>1262</v>
      </c>
      <c r="B656" s="6" t="s">
        <v>50</v>
      </c>
      <c r="D656" s="9">
        <v>79.849999999999994</v>
      </c>
      <c r="E656" s="9">
        <v>0.86499999999999999</v>
      </c>
      <c r="F656" s="3" t="s">
        <v>51</v>
      </c>
      <c r="G656" s="3" t="s">
        <v>1263</v>
      </c>
      <c r="H656" s="4" t="s">
        <v>11</v>
      </c>
    </row>
    <row r="657" spans="1:8" x14ac:dyDescent="0.25">
      <c r="A657" s="6" t="s">
        <v>1264</v>
      </c>
      <c r="B657" s="6" t="s">
        <v>50</v>
      </c>
      <c r="D657" s="9">
        <v>38.020000000000003</v>
      </c>
      <c r="E657" s="9">
        <v>2.0150000000000001</v>
      </c>
      <c r="F657" s="3" t="s">
        <v>51</v>
      </c>
      <c r="G657" s="3" t="s">
        <v>1265</v>
      </c>
      <c r="H657" s="4" t="s">
        <v>11</v>
      </c>
    </row>
    <row r="658" spans="1:8" x14ac:dyDescent="0.25">
      <c r="A658" s="6" t="s">
        <v>1266</v>
      </c>
      <c r="B658" s="6" t="s">
        <v>50</v>
      </c>
      <c r="D658" s="9">
        <v>48.8</v>
      </c>
      <c r="E658" s="9">
        <v>5.4130000000000003</v>
      </c>
      <c r="F658" s="3" t="s">
        <v>338</v>
      </c>
      <c r="G658" s="3" t="s">
        <v>1267</v>
      </c>
      <c r="H658" s="4" t="s">
        <v>11</v>
      </c>
    </row>
    <row r="659" spans="1:8" x14ac:dyDescent="0.25">
      <c r="A659" s="6" t="s">
        <v>1268</v>
      </c>
      <c r="B659" s="6" t="s">
        <v>50</v>
      </c>
      <c r="F659" s="3" t="s">
        <v>51</v>
      </c>
      <c r="G659" s="3" t="s">
        <v>1269</v>
      </c>
      <c r="H659" s="4" t="s">
        <v>11</v>
      </c>
    </row>
    <row r="660" spans="1:8" x14ac:dyDescent="0.25">
      <c r="A660" s="6" t="s">
        <v>1270</v>
      </c>
      <c r="B660" s="6" t="s">
        <v>50</v>
      </c>
      <c r="C660" s="9">
        <v>63.8</v>
      </c>
      <c r="D660" s="9">
        <v>30.38</v>
      </c>
      <c r="E660" s="9">
        <v>3.9</v>
      </c>
      <c r="F660" s="3" t="s">
        <v>338</v>
      </c>
      <c r="G660" s="3" t="s">
        <v>1271</v>
      </c>
      <c r="H660" s="4" t="s">
        <v>11</v>
      </c>
    </row>
    <row r="661" spans="1:8" x14ac:dyDescent="0.25">
      <c r="A661" s="6" t="s">
        <v>1272</v>
      </c>
      <c r="B661" s="6" t="s">
        <v>50</v>
      </c>
      <c r="D661" s="9">
        <v>51.13</v>
      </c>
      <c r="E661" s="9">
        <v>2.2349999999999999</v>
      </c>
      <c r="F661" s="3" t="s">
        <v>51</v>
      </c>
      <c r="G661" s="3" t="s">
        <v>1273</v>
      </c>
      <c r="H661" s="4" t="s">
        <v>11</v>
      </c>
    </row>
    <row r="662" spans="1:8" x14ac:dyDescent="0.25">
      <c r="A662" s="6" t="s">
        <v>1274</v>
      </c>
      <c r="B662" s="6" t="s">
        <v>50</v>
      </c>
      <c r="D662" s="9">
        <v>42.32</v>
      </c>
      <c r="E662" s="9">
        <v>7.02</v>
      </c>
      <c r="F662" s="3" t="s">
        <v>51</v>
      </c>
      <c r="G662" s="3" t="s">
        <v>1275</v>
      </c>
      <c r="H662" s="4" t="s">
        <v>11</v>
      </c>
    </row>
    <row r="663" spans="1:8" x14ac:dyDescent="0.25">
      <c r="A663" s="6" t="s">
        <v>1276</v>
      </c>
      <c r="B663" s="6" t="s">
        <v>50</v>
      </c>
      <c r="D663" s="9">
        <v>6</v>
      </c>
      <c r="E663" s="9">
        <v>1</v>
      </c>
      <c r="F663" s="3" t="s">
        <v>51</v>
      </c>
      <c r="G663" s="3" t="s">
        <v>1277</v>
      </c>
      <c r="H663" s="4" t="s">
        <v>11</v>
      </c>
    </row>
    <row r="664" spans="1:8" x14ac:dyDescent="0.25">
      <c r="A664" s="6" t="s">
        <v>1278</v>
      </c>
      <c r="B664" s="6" t="s">
        <v>50</v>
      </c>
      <c r="D664" s="9">
        <v>11.88</v>
      </c>
      <c r="E664" s="9">
        <v>6.26</v>
      </c>
      <c r="F664" s="3" t="s">
        <v>51</v>
      </c>
      <c r="G664" s="3" t="s">
        <v>1279</v>
      </c>
      <c r="H664" s="4" t="s">
        <v>11</v>
      </c>
    </row>
    <row r="665" spans="1:8" x14ac:dyDescent="0.25">
      <c r="A665" s="6" t="s">
        <v>1280</v>
      </c>
      <c r="B665" s="6" t="s">
        <v>159</v>
      </c>
      <c r="F665" s="3" t="s">
        <v>9</v>
      </c>
      <c r="G665" s="3" t="s">
        <v>1281</v>
      </c>
      <c r="H665" s="4" t="s">
        <v>11</v>
      </c>
    </row>
    <row r="666" spans="1:8" x14ac:dyDescent="0.25">
      <c r="A666" s="6" t="s">
        <v>1282</v>
      </c>
      <c r="B666" s="6" t="s">
        <v>159</v>
      </c>
      <c r="F666" s="3" t="s">
        <v>9</v>
      </c>
      <c r="G666" s="3" t="s">
        <v>1283</v>
      </c>
      <c r="H666" s="4" t="s">
        <v>11</v>
      </c>
    </row>
    <row r="667" spans="1:8" x14ac:dyDescent="0.25">
      <c r="A667" s="6" t="s">
        <v>1284</v>
      </c>
      <c r="B667" s="6" t="s">
        <v>159</v>
      </c>
      <c r="F667" s="3" t="s">
        <v>9</v>
      </c>
      <c r="G667" s="3" t="s">
        <v>1285</v>
      </c>
      <c r="H667" s="4" t="s">
        <v>11</v>
      </c>
    </row>
    <row r="668" spans="1:8" x14ac:dyDescent="0.25">
      <c r="A668" s="6" t="s">
        <v>1286</v>
      </c>
      <c r="B668" s="6" t="s">
        <v>8</v>
      </c>
      <c r="C668" s="9">
        <v>32</v>
      </c>
      <c r="D668" s="9">
        <v>8.35</v>
      </c>
      <c r="F668" s="3" t="s">
        <v>9</v>
      </c>
      <c r="G668" s="3" t="s">
        <v>1287</v>
      </c>
      <c r="H668" s="4" t="s">
        <v>11</v>
      </c>
    </row>
    <row r="669" spans="1:8" x14ac:dyDescent="0.25">
      <c r="A669" s="6" t="s">
        <v>1288</v>
      </c>
      <c r="B669" s="6" t="s">
        <v>69</v>
      </c>
      <c r="C669" s="9">
        <v>18</v>
      </c>
      <c r="D669" s="9">
        <v>7.9</v>
      </c>
      <c r="E669" s="9">
        <v>13</v>
      </c>
      <c r="F669" s="3" t="s">
        <v>9</v>
      </c>
      <c r="G669" s="3" t="s">
        <v>1289</v>
      </c>
      <c r="H669" s="4" t="s">
        <v>11</v>
      </c>
    </row>
    <row r="670" spans="1:8" x14ac:dyDescent="0.25">
      <c r="A670" s="6" t="s">
        <v>1290</v>
      </c>
      <c r="B670" s="6" t="s">
        <v>69</v>
      </c>
      <c r="C670" s="9">
        <v>18</v>
      </c>
      <c r="D670" s="9">
        <v>7.8</v>
      </c>
      <c r="E670" s="9">
        <v>6</v>
      </c>
      <c r="F670" s="3" t="s">
        <v>9</v>
      </c>
      <c r="G670" s="3" t="s">
        <v>1291</v>
      </c>
      <c r="H670" s="4" t="s">
        <v>11</v>
      </c>
    </row>
    <row r="671" spans="1:8" x14ac:dyDescent="0.25">
      <c r="A671" s="6" t="s">
        <v>1292</v>
      </c>
      <c r="B671" s="6" t="s">
        <v>159</v>
      </c>
      <c r="C671" s="9">
        <v>74.400000000000006</v>
      </c>
      <c r="D671" s="9">
        <v>37.200000000000003</v>
      </c>
      <c r="E671" s="9">
        <v>2</v>
      </c>
      <c r="F671" s="3" t="s">
        <v>9</v>
      </c>
      <c r="G671" s="3" t="s">
        <v>1293</v>
      </c>
      <c r="H671" s="4" t="s">
        <v>11</v>
      </c>
    </row>
    <row r="672" spans="1:8" x14ac:dyDescent="0.25">
      <c r="A672" s="6" t="s">
        <v>1294</v>
      </c>
      <c r="B672" s="6" t="s">
        <v>1295</v>
      </c>
      <c r="F672" s="3" t="s">
        <v>9</v>
      </c>
      <c r="G672" s="3" t="s">
        <v>1296</v>
      </c>
      <c r="H672" s="4" t="s">
        <v>11</v>
      </c>
    </row>
    <row r="673" spans="1:8" x14ac:dyDescent="0.25">
      <c r="A673" s="6" t="s">
        <v>1297</v>
      </c>
      <c r="B673" s="6" t="s">
        <v>526</v>
      </c>
      <c r="C673" s="9">
        <v>207</v>
      </c>
      <c r="F673" s="3" t="s">
        <v>9</v>
      </c>
      <c r="G673" s="3" t="s">
        <v>1298</v>
      </c>
      <c r="H673" s="4" t="s">
        <v>11</v>
      </c>
    </row>
    <row r="674" spans="1:8" x14ac:dyDescent="0.25">
      <c r="A674" s="6" t="s">
        <v>1299</v>
      </c>
      <c r="B674" s="6" t="s">
        <v>526</v>
      </c>
      <c r="C674" s="9">
        <v>207</v>
      </c>
      <c r="D674" s="9">
        <v>17.29</v>
      </c>
      <c r="F674" s="3" t="s">
        <v>9</v>
      </c>
      <c r="G674" s="3" t="s">
        <v>1300</v>
      </c>
      <c r="H674" s="4" t="s">
        <v>11</v>
      </c>
    </row>
    <row r="675" spans="1:8" x14ac:dyDescent="0.25">
      <c r="A675" s="6" t="s">
        <v>1301</v>
      </c>
      <c r="B675" s="6" t="s">
        <v>50</v>
      </c>
      <c r="D675" s="9">
        <v>2.95</v>
      </c>
      <c r="E675" s="9">
        <v>4.1100000000000003</v>
      </c>
      <c r="F675" s="3" t="s">
        <v>51</v>
      </c>
      <c r="G675" s="3" t="s">
        <v>1302</v>
      </c>
      <c r="H675" s="4" t="s">
        <v>11</v>
      </c>
    </row>
    <row r="676" spans="1:8" x14ac:dyDescent="0.25">
      <c r="A676" s="6" t="s">
        <v>1303</v>
      </c>
      <c r="B676" s="6" t="s">
        <v>50</v>
      </c>
      <c r="D676" s="9">
        <v>3.07</v>
      </c>
      <c r="E676" s="9">
        <v>3</v>
      </c>
      <c r="F676" s="3" t="s">
        <v>51</v>
      </c>
      <c r="G676" s="3" t="s">
        <v>1304</v>
      </c>
      <c r="H676" s="4" t="s">
        <v>11</v>
      </c>
    </row>
    <row r="677" spans="1:8" x14ac:dyDescent="0.25">
      <c r="A677" s="6" t="s">
        <v>1305</v>
      </c>
      <c r="B677" s="6" t="s">
        <v>50</v>
      </c>
      <c r="F677" s="3" t="s">
        <v>51</v>
      </c>
      <c r="G677" s="3" t="s">
        <v>1306</v>
      </c>
      <c r="H677" s="4" t="s">
        <v>11</v>
      </c>
    </row>
    <row r="678" spans="1:8" x14ac:dyDescent="0.25">
      <c r="A678" s="6" t="s">
        <v>1307</v>
      </c>
      <c r="B678" s="6" t="s">
        <v>50</v>
      </c>
      <c r="F678" s="3" t="s">
        <v>51</v>
      </c>
      <c r="G678" s="3" t="s">
        <v>1308</v>
      </c>
      <c r="H678" s="4" t="s">
        <v>11</v>
      </c>
    </row>
    <row r="679" spans="1:8" x14ac:dyDescent="0.25">
      <c r="A679" s="6" t="s">
        <v>1309</v>
      </c>
      <c r="B679" s="6" t="s">
        <v>87</v>
      </c>
      <c r="C679" s="9">
        <v>38</v>
      </c>
      <c r="D679" s="9">
        <v>19</v>
      </c>
      <c r="E679" s="9">
        <v>2</v>
      </c>
      <c r="F679" s="3" t="s">
        <v>9</v>
      </c>
      <c r="G679" s="3" t="s">
        <v>1310</v>
      </c>
      <c r="H679" s="4" t="s">
        <v>11</v>
      </c>
    </row>
    <row r="680" spans="1:8" x14ac:dyDescent="0.25">
      <c r="A680" s="6" t="s">
        <v>1311</v>
      </c>
      <c r="B680" s="6" t="s">
        <v>159</v>
      </c>
      <c r="F680" s="3" t="s">
        <v>9</v>
      </c>
      <c r="G680" s="3" t="s">
        <v>1312</v>
      </c>
      <c r="H680" s="4" t="s">
        <v>11</v>
      </c>
    </row>
    <row r="681" spans="1:8" x14ac:dyDescent="0.25">
      <c r="A681" s="6" t="s">
        <v>1313</v>
      </c>
      <c r="B681" s="6" t="s">
        <v>45</v>
      </c>
      <c r="C681" s="9">
        <v>32</v>
      </c>
      <c r="D681" s="9">
        <v>6.26</v>
      </c>
      <c r="F681" s="3" t="s">
        <v>9</v>
      </c>
      <c r="G681" s="3" t="s">
        <v>1314</v>
      </c>
      <c r="H681" s="4" t="s">
        <v>11</v>
      </c>
    </row>
    <row r="682" spans="1:8" x14ac:dyDescent="0.25">
      <c r="A682" s="6" t="s">
        <v>1315</v>
      </c>
      <c r="B682" s="6" t="s">
        <v>50</v>
      </c>
      <c r="D682" s="9">
        <v>13.91</v>
      </c>
      <c r="E682" s="9">
        <v>4.8600000000000003</v>
      </c>
      <c r="F682" s="3" t="s">
        <v>51</v>
      </c>
      <c r="G682" s="3" t="s">
        <v>1316</v>
      </c>
      <c r="H682" s="4" t="s">
        <v>11</v>
      </c>
    </row>
    <row r="683" spans="1:8" x14ac:dyDescent="0.25">
      <c r="A683" s="6" t="s">
        <v>1317</v>
      </c>
      <c r="B683" s="6" t="s">
        <v>870</v>
      </c>
      <c r="D683" s="9">
        <v>11.08</v>
      </c>
      <c r="F683" s="3" t="s">
        <v>9</v>
      </c>
      <c r="G683" s="3" t="s">
        <v>1318</v>
      </c>
      <c r="H683" s="4" t="s">
        <v>11</v>
      </c>
    </row>
    <row r="684" spans="1:8" x14ac:dyDescent="0.25">
      <c r="A684" s="6" t="s">
        <v>1319</v>
      </c>
      <c r="B684" s="6" t="s">
        <v>18</v>
      </c>
      <c r="D684" s="9">
        <v>160.24</v>
      </c>
      <c r="E684" s="9">
        <v>-0.16</v>
      </c>
      <c r="F684" s="3" t="s">
        <v>19</v>
      </c>
      <c r="G684" s="3" t="s">
        <v>1320</v>
      </c>
      <c r="H684" s="4" t="s">
        <v>11</v>
      </c>
    </row>
    <row r="685" spans="1:8" x14ac:dyDescent="0.25">
      <c r="A685" s="6" t="s">
        <v>1321</v>
      </c>
      <c r="B685" s="6" t="s">
        <v>18</v>
      </c>
      <c r="F685" s="3" t="s">
        <v>19</v>
      </c>
      <c r="G685" s="3" t="s">
        <v>1322</v>
      </c>
      <c r="H685" s="4" t="s">
        <v>11</v>
      </c>
    </row>
    <row r="686" spans="1:8" x14ac:dyDescent="0.25">
      <c r="A686" s="6" t="s">
        <v>1323</v>
      </c>
      <c r="B686" s="6" t="s">
        <v>18</v>
      </c>
      <c r="D686" s="9">
        <v>41.69</v>
      </c>
      <c r="E686" s="9">
        <v>2.94</v>
      </c>
      <c r="F686" s="3" t="s">
        <v>19</v>
      </c>
      <c r="G686" s="3" t="s">
        <v>1324</v>
      </c>
      <c r="H686" s="4" t="s">
        <v>11</v>
      </c>
    </row>
    <row r="687" spans="1:8" x14ac:dyDescent="0.25">
      <c r="A687" s="6" t="s">
        <v>1325</v>
      </c>
      <c r="B687" s="6" t="s">
        <v>18</v>
      </c>
      <c r="E687" s="9">
        <v>1.69</v>
      </c>
      <c r="F687" s="3" t="s">
        <v>19</v>
      </c>
      <c r="G687" s="3" t="s">
        <v>1326</v>
      </c>
      <c r="H687" s="4" t="s">
        <v>11</v>
      </c>
    </row>
    <row r="688" spans="1:8" x14ac:dyDescent="0.25">
      <c r="A688" s="6" t="s">
        <v>1327</v>
      </c>
      <c r="B688" s="6" t="s">
        <v>18</v>
      </c>
      <c r="D688" s="9">
        <v>221.65</v>
      </c>
      <c r="E688" s="9">
        <v>1.98</v>
      </c>
      <c r="F688" s="3" t="s">
        <v>19</v>
      </c>
      <c r="G688" s="3" t="s">
        <v>1328</v>
      </c>
      <c r="H688" s="4" t="s">
        <v>11</v>
      </c>
    </row>
    <row r="689" spans="1:8" x14ac:dyDescent="0.25">
      <c r="A689" s="6" t="s">
        <v>1329</v>
      </c>
      <c r="B689" s="6" t="s">
        <v>74</v>
      </c>
      <c r="C689" s="9">
        <v>145.26</v>
      </c>
      <c r="D689" s="9">
        <v>72.63</v>
      </c>
      <c r="E689" s="9">
        <v>0.75</v>
      </c>
      <c r="F689" s="3" t="s">
        <v>19</v>
      </c>
      <c r="G689" s="3" t="s">
        <v>1330</v>
      </c>
      <c r="H689" s="4" t="s">
        <v>11</v>
      </c>
    </row>
    <row r="690" spans="1:8" x14ac:dyDescent="0.25">
      <c r="A690" s="6" t="s">
        <v>1331</v>
      </c>
      <c r="B690" s="6" t="s">
        <v>8</v>
      </c>
      <c r="C690" s="9">
        <v>46</v>
      </c>
      <c r="D690" s="9">
        <v>17.47</v>
      </c>
      <c r="F690" s="3" t="s">
        <v>9</v>
      </c>
      <c r="G690" s="3" t="s">
        <v>1332</v>
      </c>
      <c r="H690" s="4" t="s">
        <v>11</v>
      </c>
    </row>
    <row r="691" spans="1:8" x14ac:dyDescent="0.25">
      <c r="A691" s="6" t="s">
        <v>1333</v>
      </c>
      <c r="B691" s="6" t="s">
        <v>87</v>
      </c>
      <c r="D691" s="9">
        <v>6.76</v>
      </c>
      <c r="E691" s="9">
        <v>20</v>
      </c>
      <c r="F691" s="3" t="s">
        <v>19</v>
      </c>
      <c r="G691" s="3" t="s">
        <v>1334</v>
      </c>
      <c r="H691" s="4" t="s">
        <v>11</v>
      </c>
    </row>
    <row r="692" spans="1:8" x14ac:dyDescent="0.25">
      <c r="A692" s="6" t="s">
        <v>1335</v>
      </c>
      <c r="B692" s="6" t="s">
        <v>50</v>
      </c>
      <c r="F692" s="3" t="s">
        <v>9</v>
      </c>
      <c r="G692" s="3" t="s">
        <v>1336</v>
      </c>
      <c r="H692" s="4" t="s">
        <v>11</v>
      </c>
    </row>
    <row r="693" spans="1:8" x14ac:dyDescent="0.25">
      <c r="A693" s="6" t="s">
        <v>1337</v>
      </c>
      <c r="B693" s="6" t="s">
        <v>87</v>
      </c>
      <c r="C693" s="9">
        <v>1.56</v>
      </c>
      <c r="D693" s="9">
        <v>0.78</v>
      </c>
      <c r="E693" s="9">
        <v>200</v>
      </c>
      <c r="F693" s="3" t="s">
        <v>9</v>
      </c>
      <c r="G693" s="3" t="s">
        <v>1338</v>
      </c>
      <c r="H693" s="4" t="s">
        <v>11</v>
      </c>
    </row>
    <row r="694" spans="1:8" x14ac:dyDescent="0.25">
      <c r="A694" s="6" t="s">
        <v>1339</v>
      </c>
      <c r="B694" s="6" t="s">
        <v>87</v>
      </c>
      <c r="C694" s="9">
        <v>2.12</v>
      </c>
      <c r="D694" s="9">
        <v>1.26</v>
      </c>
      <c r="E694" s="9">
        <v>603</v>
      </c>
      <c r="F694" s="3" t="s">
        <v>9</v>
      </c>
      <c r="G694" s="3" t="s">
        <v>1340</v>
      </c>
      <c r="H694" s="4" t="s">
        <v>11</v>
      </c>
    </row>
    <row r="695" spans="1:8" x14ac:dyDescent="0.25">
      <c r="A695" s="6" t="s">
        <v>1341</v>
      </c>
      <c r="B695" s="6" t="s">
        <v>87</v>
      </c>
      <c r="C695" s="9">
        <v>0.44</v>
      </c>
      <c r="D695" s="9">
        <v>0.31</v>
      </c>
      <c r="E695" s="9">
        <v>703</v>
      </c>
      <c r="F695" s="3" t="s">
        <v>9</v>
      </c>
      <c r="G695" s="3" t="s">
        <v>1342</v>
      </c>
      <c r="H695" s="4" t="s">
        <v>11</v>
      </c>
    </row>
    <row r="696" spans="1:8" x14ac:dyDescent="0.25">
      <c r="A696" s="6" t="s">
        <v>1343</v>
      </c>
      <c r="B696" s="6" t="s">
        <v>159</v>
      </c>
      <c r="C696" s="9">
        <v>2.3199999999999998</v>
      </c>
      <c r="D696" s="9">
        <v>1.97</v>
      </c>
      <c r="E696" s="9">
        <v>202.5</v>
      </c>
      <c r="F696" s="3" t="s">
        <v>9</v>
      </c>
      <c r="G696" s="3" t="s">
        <v>1344</v>
      </c>
      <c r="H696" s="4" t="s">
        <v>11</v>
      </c>
    </row>
    <row r="697" spans="1:8" x14ac:dyDescent="0.25">
      <c r="A697" s="6" t="s">
        <v>1345</v>
      </c>
      <c r="B697" s="6" t="s">
        <v>87</v>
      </c>
      <c r="C697" s="9">
        <v>3.48</v>
      </c>
      <c r="D697" s="9">
        <v>1.38</v>
      </c>
      <c r="E697" s="9">
        <v>300</v>
      </c>
      <c r="F697" s="3" t="s">
        <v>9</v>
      </c>
      <c r="G697" s="3" t="s">
        <v>1346</v>
      </c>
      <c r="H697" s="4" t="s">
        <v>11</v>
      </c>
    </row>
    <row r="698" spans="1:8" x14ac:dyDescent="0.25">
      <c r="A698" s="6" t="s">
        <v>1347</v>
      </c>
      <c r="B698" s="6" t="s">
        <v>526</v>
      </c>
      <c r="C698" s="9">
        <v>26</v>
      </c>
      <c r="D698" s="9">
        <v>1.46</v>
      </c>
      <c r="F698" s="3" t="s">
        <v>9</v>
      </c>
      <c r="G698" s="3" t="s">
        <v>1348</v>
      </c>
      <c r="H698" s="4" t="s">
        <v>11</v>
      </c>
    </row>
    <row r="699" spans="1:8" x14ac:dyDescent="0.25">
      <c r="A699" s="6" t="s">
        <v>1349</v>
      </c>
      <c r="B699" s="6" t="s">
        <v>870</v>
      </c>
      <c r="D699" s="9">
        <v>1.46</v>
      </c>
      <c r="F699" s="3" t="s">
        <v>9</v>
      </c>
      <c r="G699" s="3" t="s">
        <v>1350</v>
      </c>
      <c r="H699" s="4" t="s">
        <v>11</v>
      </c>
    </row>
    <row r="700" spans="1:8" x14ac:dyDescent="0.25">
      <c r="A700" s="6" t="s">
        <v>1351</v>
      </c>
      <c r="B700" s="6" t="s">
        <v>126</v>
      </c>
      <c r="D700" s="9">
        <v>29.27</v>
      </c>
      <c r="E700" s="9">
        <v>3.45</v>
      </c>
      <c r="F700" s="3" t="s">
        <v>19</v>
      </c>
      <c r="G700" s="3" t="s">
        <v>1352</v>
      </c>
      <c r="H700" s="4" t="s">
        <v>11</v>
      </c>
    </row>
    <row r="701" spans="1:8" x14ac:dyDescent="0.25">
      <c r="A701" s="6" t="s">
        <v>1353</v>
      </c>
      <c r="B701" s="6" t="s">
        <v>50</v>
      </c>
      <c r="E701" s="9">
        <v>0.57499999999999996</v>
      </c>
      <c r="F701" s="3" t="s">
        <v>338</v>
      </c>
      <c r="G701" s="3" t="s">
        <v>1354</v>
      </c>
      <c r="H701" s="4" t="s">
        <v>11</v>
      </c>
    </row>
    <row r="702" spans="1:8" x14ac:dyDescent="0.25">
      <c r="A702" s="6" t="s">
        <v>1355</v>
      </c>
      <c r="B702" s="6" t="s">
        <v>50</v>
      </c>
      <c r="D702" s="9">
        <v>1.78</v>
      </c>
      <c r="E702" s="9">
        <v>5.9679000000000002</v>
      </c>
      <c r="F702" s="3" t="s">
        <v>51</v>
      </c>
      <c r="G702" s="3" t="s">
        <v>1356</v>
      </c>
      <c r="H702" s="4" t="s">
        <v>11</v>
      </c>
    </row>
    <row r="703" spans="1:8" x14ac:dyDescent="0.25">
      <c r="A703" s="6" t="s">
        <v>1357</v>
      </c>
      <c r="B703" s="6" t="s">
        <v>50</v>
      </c>
      <c r="D703" s="9">
        <v>0.02</v>
      </c>
      <c r="E703" s="9">
        <v>3000</v>
      </c>
      <c r="F703" s="3" t="s">
        <v>9</v>
      </c>
      <c r="G703" s="3" t="s">
        <v>1358</v>
      </c>
      <c r="H703" s="4" t="s">
        <v>11</v>
      </c>
    </row>
    <row r="704" spans="1:8" x14ac:dyDescent="0.25">
      <c r="A704" s="6" t="s">
        <v>1359</v>
      </c>
      <c r="B704" s="6" t="s">
        <v>50</v>
      </c>
      <c r="F704" s="3" t="s">
        <v>51</v>
      </c>
      <c r="G704" s="3" t="s">
        <v>1360</v>
      </c>
      <c r="H704" s="4" t="s">
        <v>11</v>
      </c>
    </row>
    <row r="705" spans="1:8" x14ac:dyDescent="0.25">
      <c r="A705" s="6" t="str">
        <f>"SALADA DE PERA E PRESUNTO PARMA "</f>
        <v xml:space="preserve">SALADA DE PERA E PRESUNTO PARMA </v>
      </c>
      <c r="B705" s="6" t="s">
        <v>22</v>
      </c>
      <c r="C705" s="9">
        <v>55</v>
      </c>
      <c r="D705" s="9">
        <v>32.450000000000003</v>
      </c>
      <c r="F705" s="3" t="s">
        <v>9</v>
      </c>
      <c r="G705" s="3" t="s">
        <v>1361</v>
      </c>
      <c r="H705" s="4" t="s">
        <v>11</v>
      </c>
    </row>
    <row r="706" spans="1:8" x14ac:dyDescent="0.25">
      <c r="A706" s="6" t="s">
        <v>1362</v>
      </c>
      <c r="B706" s="6" t="s">
        <v>50</v>
      </c>
      <c r="D706" s="9">
        <v>32.450000000000003</v>
      </c>
      <c r="F706" s="3" t="s">
        <v>9</v>
      </c>
      <c r="G706" s="3" t="s">
        <v>1363</v>
      </c>
      <c r="H706" s="4" t="s">
        <v>11</v>
      </c>
    </row>
    <row r="707" spans="1:8" x14ac:dyDescent="0.25">
      <c r="A707" s="6" t="str">
        <f>"SALADA DO BALLOTINE - ESTOQUE "</f>
        <v xml:space="preserve">SALADA DO BALLOTINE - ESTOQUE </v>
      </c>
      <c r="B707" s="6" t="s">
        <v>50</v>
      </c>
      <c r="D707" s="9">
        <v>8.41</v>
      </c>
      <c r="F707" s="3" t="s">
        <v>51</v>
      </c>
      <c r="G707" s="3" t="s">
        <v>1364</v>
      </c>
      <c r="H707" s="4" t="s">
        <v>11</v>
      </c>
    </row>
    <row r="708" spans="1:8" x14ac:dyDescent="0.25">
      <c r="A708" s="6" t="s">
        <v>1365</v>
      </c>
      <c r="B708" s="6" t="s">
        <v>50</v>
      </c>
      <c r="D708" s="9">
        <v>94.8</v>
      </c>
      <c r="E708" s="9">
        <v>0.2</v>
      </c>
      <c r="F708" s="3" t="s">
        <v>51</v>
      </c>
      <c r="G708" s="3" t="s">
        <v>1366</v>
      </c>
      <c r="H708" s="4" t="s">
        <v>11</v>
      </c>
    </row>
    <row r="709" spans="1:8" x14ac:dyDescent="0.25">
      <c r="A709" s="6" t="str">
        <f>"SALSAO - ESTOQUE "</f>
        <v xml:space="preserve">SALSAO - ESTOQUE </v>
      </c>
      <c r="B709" s="6" t="s">
        <v>50</v>
      </c>
      <c r="D709" s="9">
        <v>13.73</v>
      </c>
      <c r="E709" s="9">
        <v>5.3627000000000002</v>
      </c>
      <c r="F709" s="3" t="s">
        <v>51</v>
      </c>
      <c r="G709" s="3" t="s">
        <v>1367</v>
      </c>
      <c r="H709" s="4" t="s">
        <v>11</v>
      </c>
    </row>
    <row r="710" spans="1:8" x14ac:dyDescent="0.25">
      <c r="A710" s="6" t="s">
        <v>1368</v>
      </c>
      <c r="B710" s="6" t="s">
        <v>50</v>
      </c>
      <c r="F710" s="3" t="s">
        <v>51</v>
      </c>
      <c r="G710" s="3" t="s">
        <v>1369</v>
      </c>
      <c r="H710" s="4" t="s">
        <v>11</v>
      </c>
    </row>
    <row r="711" spans="1:8" x14ac:dyDescent="0.25">
      <c r="A711" s="6" t="str">
        <f>"SALSINHA- ESTOQUE "</f>
        <v xml:space="preserve">SALSINHA- ESTOQUE </v>
      </c>
      <c r="B711" s="6" t="s">
        <v>50</v>
      </c>
      <c r="D711" s="9">
        <v>15.54</v>
      </c>
      <c r="E711" s="9">
        <v>8.1890000000000001</v>
      </c>
      <c r="F711" s="3" t="s">
        <v>51</v>
      </c>
      <c r="G711" s="3" t="s">
        <v>1370</v>
      </c>
      <c r="H711" s="4" t="s">
        <v>11</v>
      </c>
    </row>
    <row r="712" spans="1:8" x14ac:dyDescent="0.25">
      <c r="A712" s="6" t="s">
        <v>1371</v>
      </c>
      <c r="B712" s="6" t="s">
        <v>50</v>
      </c>
      <c r="D712" s="9">
        <v>11.67</v>
      </c>
      <c r="F712" s="3" t="s">
        <v>9</v>
      </c>
      <c r="G712" s="3" t="s">
        <v>1372</v>
      </c>
      <c r="H712" s="4" t="s">
        <v>11</v>
      </c>
    </row>
    <row r="713" spans="1:8" x14ac:dyDescent="0.25">
      <c r="A713" s="6" t="s">
        <v>1373</v>
      </c>
      <c r="B713" s="6" t="s">
        <v>50</v>
      </c>
      <c r="D713" s="9">
        <v>14.78</v>
      </c>
      <c r="E713" s="9">
        <v>-21</v>
      </c>
      <c r="F713" s="3" t="s">
        <v>9</v>
      </c>
      <c r="G713" s="3" t="s">
        <v>1374</v>
      </c>
      <c r="H713" s="4" t="s">
        <v>11</v>
      </c>
    </row>
    <row r="714" spans="1:8" x14ac:dyDescent="0.25">
      <c r="A714" s="6" t="s">
        <v>1375</v>
      </c>
      <c r="B714" s="6" t="s">
        <v>87</v>
      </c>
      <c r="C714" s="9">
        <v>48.98</v>
      </c>
      <c r="D714" s="9">
        <v>25.23</v>
      </c>
      <c r="E714" s="9">
        <v>20</v>
      </c>
      <c r="F714" s="3" t="s">
        <v>19</v>
      </c>
      <c r="G714" s="3" t="s">
        <v>1376</v>
      </c>
      <c r="H714" s="4" t="s">
        <v>11</v>
      </c>
    </row>
    <row r="715" spans="1:8" x14ac:dyDescent="0.25">
      <c r="A715" s="6" t="s">
        <v>1377</v>
      </c>
      <c r="B715" s="6" t="s">
        <v>159</v>
      </c>
      <c r="F715" s="3" t="s">
        <v>9</v>
      </c>
      <c r="G715" s="3" t="s">
        <v>1378</v>
      </c>
      <c r="H715" s="4" t="s">
        <v>11</v>
      </c>
    </row>
    <row r="716" spans="1:8" x14ac:dyDescent="0.25">
      <c r="A716" s="6" t="s">
        <v>1379</v>
      </c>
      <c r="B716" s="6" t="s">
        <v>159</v>
      </c>
      <c r="F716" s="3" t="s">
        <v>9</v>
      </c>
      <c r="G716" s="3" t="s">
        <v>1380</v>
      </c>
      <c r="H716" s="4" t="s">
        <v>11</v>
      </c>
    </row>
    <row r="717" spans="1:8" x14ac:dyDescent="0.25">
      <c r="A717" s="6" t="s">
        <v>1381</v>
      </c>
      <c r="B717" s="6" t="s">
        <v>159</v>
      </c>
      <c r="F717" s="3" t="s">
        <v>9</v>
      </c>
      <c r="G717" s="3" t="s">
        <v>1382</v>
      </c>
      <c r="H717" s="4" t="s">
        <v>11</v>
      </c>
    </row>
    <row r="718" spans="1:8" x14ac:dyDescent="0.25">
      <c r="A718" s="6" t="s">
        <v>1383</v>
      </c>
      <c r="B718" s="6" t="s">
        <v>87</v>
      </c>
      <c r="C718" s="9">
        <v>71.92</v>
      </c>
      <c r="D718" s="9">
        <v>35.96</v>
      </c>
      <c r="E718" s="9">
        <v>1.25</v>
      </c>
      <c r="F718" s="3" t="s">
        <v>19</v>
      </c>
      <c r="G718" s="3" t="s">
        <v>1384</v>
      </c>
      <c r="H718" s="4" t="s">
        <v>11</v>
      </c>
    </row>
    <row r="719" spans="1:8" x14ac:dyDescent="0.25">
      <c r="A719" s="6" t="s">
        <v>1385</v>
      </c>
      <c r="B719" s="6" t="s">
        <v>45</v>
      </c>
      <c r="C719" s="9">
        <v>38</v>
      </c>
      <c r="D719" s="9">
        <v>13.92</v>
      </c>
      <c r="F719" s="3" t="s">
        <v>9</v>
      </c>
      <c r="G719" s="3" t="s">
        <v>1386</v>
      </c>
      <c r="H719" s="4" t="s">
        <v>11</v>
      </c>
    </row>
    <row r="720" spans="1:8" x14ac:dyDescent="0.25">
      <c r="A720" s="6" t="s">
        <v>1387</v>
      </c>
      <c r="B720" s="6" t="s">
        <v>8</v>
      </c>
      <c r="C720" s="9">
        <v>36</v>
      </c>
      <c r="D720" s="9">
        <v>11.62</v>
      </c>
      <c r="F720" s="3" t="s">
        <v>9</v>
      </c>
      <c r="G720" s="3" t="s">
        <v>1388</v>
      </c>
      <c r="H720" s="4" t="s">
        <v>11</v>
      </c>
    </row>
    <row r="721" spans="1:8" x14ac:dyDescent="0.25">
      <c r="A721" s="6" t="s">
        <v>1389</v>
      </c>
      <c r="B721" s="6" t="s">
        <v>50</v>
      </c>
      <c r="C721" s="9">
        <v>18.78</v>
      </c>
      <c r="D721" s="9">
        <v>9.39</v>
      </c>
      <c r="E721" s="9">
        <v>0.72</v>
      </c>
      <c r="F721" s="3" t="s">
        <v>51</v>
      </c>
      <c r="G721" s="3" t="s">
        <v>1390</v>
      </c>
      <c r="H721" s="4" t="s">
        <v>11</v>
      </c>
    </row>
    <row r="722" spans="1:8" x14ac:dyDescent="0.25">
      <c r="A722" s="6" t="s">
        <v>1391</v>
      </c>
      <c r="B722" s="6" t="s">
        <v>54</v>
      </c>
      <c r="C722" s="9">
        <v>39.9</v>
      </c>
      <c r="E722" s="9">
        <v>-1</v>
      </c>
      <c r="F722" s="3" t="s">
        <v>55</v>
      </c>
      <c r="G722" s="3" t="s">
        <v>1392</v>
      </c>
      <c r="H722" s="4" t="s">
        <v>11</v>
      </c>
    </row>
    <row r="723" spans="1:8" x14ac:dyDescent="0.25">
      <c r="A723" s="6" t="s">
        <v>1393</v>
      </c>
      <c r="B723" s="6" t="s">
        <v>45</v>
      </c>
      <c r="C723" s="9">
        <v>32</v>
      </c>
      <c r="D723" s="9">
        <v>3.45</v>
      </c>
      <c r="F723" s="3" t="s">
        <v>9</v>
      </c>
      <c r="G723" s="3" t="s">
        <v>1394</v>
      </c>
      <c r="H723" s="4" t="s">
        <v>11</v>
      </c>
    </row>
    <row r="724" spans="1:8" x14ac:dyDescent="0.25">
      <c r="A724" s="6" t="str">
        <f>"SHOT DIA DA MULHER "</f>
        <v xml:space="preserve">SHOT DIA DA MULHER </v>
      </c>
      <c r="B724" s="6" t="s">
        <v>8</v>
      </c>
      <c r="D724" s="9">
        <v>4.7</v>
      </c>
      <c r="F724" s="3" t="s">
        <v>9</v>
      </c>
      <c r="G724" s="3" t="s">
        <v>1395</v>
      </c>
      <c r="H724" s="4" t="s">
        <v>11</v>
      </c>
    </row>
    <row r="725" spans="1:8" x14ac:dyDescent="0.25">
      <c r="A725" s="6" t="s">
        <v>1396</v>
      </c>
      <c r="B725" s="6" t="s">
        <v>8</v>
      </c>
      <c r="C725" s="9">
        <v>45</v>
      </c>
      <c r="D725" s="9">
        <v>14.83</v>
      </c>
      <c r="F725" s="3" t="s">
        <v>9</v>
      </c>
      <c r="G725" s="3" t="s">
        <v>1397</v>
      </c>
      <c r="H725" s="4" t="s">
        <v>11</v>
      </c>
    </row>
    <row r="726" spans="1:8" x14ac:dyDescent="0.25">
      <c r="A726" s="6" t="s">
        <v>1398</v>
      </c>
      <c r="B726" s="6" t="s">
        <v>54</v>
      </c>
      <c r="C726" s="9">
        <v>147</v>
      </c>
      <c r="E726" s="9">
        <v>-57</v>
      </c>
      <c r="F726" s="3" t="s">
        <v>9</v>
      </c>
      <c r="G726" s="3" t="s">
        <v>1399</v>
      </c>
      <c r="H726" s="4" t="s">
        <v>11</v>
      </c>
    </row>
    <row r="727" spans="1:8" x14ac:dyDescent="0.25">
      <c r="A727" s="6" t="s">
        <v>1400</v>
      </c>
      <c r="B727" s="6" t="s">
        <v>69</v>
      </c>
      <c r="C727" s="9">
        <v>7</v>
      </c>
      <c r="D727" s="9">
        <v>2.93</v>
      </c>
      <c r="E727" s="9">
        <v>-3</v>
      </c>
      <c r="F727" s="3" t="s">
        <v>55</v>
      </c>
      <c r="G727" s="3" t="s">
        <v>1401</v>
      </c>
      <c r="H727" s="4" t="s">
        <v>11</v>
      </c>
    </row>
    <row r="728" spans="1:8" x14ac:dyDescent="0.25">
      <c r="A728" s="6" t="s">
        <v>1402</v>
      </c>
      <c r="B728" s="6" t="s">
        <v>208</v>
      </c>
      <c r="C728" s="9">
        <v>25</v>
      </c>
      <c r="D728" s="9">
        <v>5.49</v>
      </c>
      <c r="F728" s="3" t="s">
        <v>9</v>
      </c>
      <c r="G728" s="3" t="s">
        <v>1403</v>
      </c>
      <c r="H728" s="4" t="s">
        <v>11</v>
      </c>
    </row>
    <row r="729" spans="1:8" x14ac:dyDescent="0.25">
      <c r="A729" s="6" t="s">
        <v>1404</v>
      </c>
      <c r="B729" s="6" t="s">
        <v>159</v>
      </c>
      <c r="C729" s="9">
        <v>12.38</v>
      </c>
      <c r="D729" s="9">
        <v>6.19</v>
      </c>
      <c r="E729" s="9">
        <v>6</v>
      </c>
      <c r="F729" s="3" t="s">
        <v>9</v>
      </c>
      <c r="G729" s="3" t="s">
        <v>1405</v>
      </c>
      <c r="H729" s="4" t="s">
        <v>11</v>
      </c>
    </row>
    <row r="730" spans="1:8" x14ac:dyDescent="0.25">
      <c r="A730" s="6" t="s">
        <v>1406</v>
      </c>
      <c r="B730" s="6" t="s">
        <v>69</v>
      </c>
      <c r="C730" s="9">
        <v>7</v>
      </c>
      <c r="D730" s="9">
        <v>2.63</v>
      </c>
      <c r="E730" s="9">
        <v>13</v>
      </c>
      <c r="F730" s="3" t="s">
        <v>55</v>
      </c>
      <c r="G730" s="3" t="s">
        <v>1407</v>
      </c>
      <c r="H730" s="4" t="s">
        <v>11</v>
      </c>
    </row>
    <row r="731" spans="1:8" x14ac:dyDescent="0.25">
      <c r="A731" s="6" t="s">
        <v>1408</v>
      </c>
      <c r="B731" s="6" t="s">
        <v>50</v>
      </c>
      <c r="D731" s="9">
        <v>12.23</v>
      </c>
      <c r="E731" s="9">
        <v>13.4</v>
      </c>
      <c r="F731" s="3" t="s">
        <v>19</v>
      </c>
      <c r="G731" s="3" t="s">
        <v>1409</v>
      </c>
      <c r="H731" s="4" t="s">
        <v>11</v>
      </c>
    </row>
    <row r="732" spans="1:8" x14ac:dyDescent="0.25">
      <c r="A732" s="6" t="s">
        <v>1410</v>
      </c>
      <c r="B732" s="6" t="s">
        <v>50</v>
      </c>
      <c r="D732" s="9">
        <v>0.43</v>
      </c>
      <c r="F732" s="3" t="s">
        <v>51</v>
      </c>
      <c r="G732" s="3" t="s">
        <v>1411</v>
      </c>
      <c r="H732" s="4" t="s">
        <v>11</v>
      </c>
    </row>
    <row r="733" spans="1:8" x14ac:dyDescent="0.25">
      <c r="A733" s="6" t="s">
        <v>1412</v>
      </c>
      <c r="B733" s="6" t="s">
        <v>470</v>
      </c>
      <c r="C733" s="9">
        <v>15</v>
      </c>
      <c r="D733" s="9">
        <v>4.76</v>
      </c>
      <c r="E733" s="9">
        <v>118</v>
      </c>
      <c r="F733" s="3" t="s">
        <v>9</v>
      </c>
      <c r="G733" s="3" t="s">
        <v>1413</v>
      </c>
      <c r="H733" s="4" t="s">
        <v>11</v>
      </c>
    </row>
    <row r="734" spans="1:8" x14ac:dyDescent="0.25">
      <c r="A734" s="6" t="s">
        <v>1414</v>
      </c>
      <c r="B734" s="6" t="s">
        <v>145</v>
      </c>
      <c r="D734" s="9">
        <v>7.37</v>
      </c>
      <c r="F734" s="3" t="s">
        <v>9</v>
      </c>
      <c r="G734" s="3" t="s">
        <v>1415</v>
      </c>
      <c r="H734" s="4" t="s">
        <v>11</v>
      </c>
    </row>
    <row r="735" spans="1:8" x14ac:dyDescent="0.25">
      <c r="A735" s="6" t="str">
        <f>"SUCO DE CUPUACU (PRODUZIDO NO BAR) - ESTOQUE "</f>
        <v xml:space="preserve">SUCO DE CUPUACU (PRODUZIDO NO BAR) - ESTOQUE </v>
      </c>
      <c r="B735" s="6" t="s">
        <v>74</v>
      </c>
      <c r="D735" s="9">
        <v>12.62</v>
      </c>
      <c r="E735" s="9">
        <v>0.67</v>
      </c>
      <c r="F735" s="3" t="s">
        <v>19</v>
      </c>
      <c r="G735" s="3" t="s">
        <v>1416</v>
      </c>
      <c r="H735" s="4" t="s">
        <v>11</v>
      </c>
    </row>
    <row r="736" spans="1:8" x14ac:dyDescent="0.25">
      <c r="A736" s="6" t="s">
        <v>1417</v>
      </c>
      <c r="B736" s="6" t="s">
        <v>74</v>
      </c>
      <c r="D736" s="9">
        <v>0.2</v>
      </c>
      <c r="E736" s="9">
        <v>90</v>
      </c>
      <c r="F736" s="3" t="s">
        <v>9</v>
      </c>
      <c r="G736" s="3" t="s">
        <v>1418</v>
      </c>
      <c r="H736" s="4" t="s">
        <v>11</v>
      </c>
    </row>
    <row r="737" spans="1:8" x14ac:dyDescent="0.25">
      <c r="A737" s="6" t="str">
        <f>"SUCO DE LARANJA BAHIA (PRODUZIDO NO BAR) - INSUMO "</f>
        <v xml:space="preserve">SUCO DE LARANJA BAHIA (PRODUZIDO NO BAR) - INSUMO </v>
      </c>
      <c r="B737" s="6" t="s">
        <v>74</v>
      </c>
      <c r="D737" s="9">
        <v>24.4</v>
      </c>
      <c r="F737" s="3" t="s">
        <v>19</v>
      </c>
      <c r="G737" s="3" t="s">
        <v>1419</v>
      </c>
      <c r="H737" s="4" t="s">
        <v>11</v>
      </c>
    </row>
    <row r="738" spans="1:8" x14ac:dyDescent="0.25">
      <c r="A738" s="6" t="str">
        <f>"SUCO DE LIMAO (PRODUZIDO NO BAR) - INSUMO "</f>
        <v xml:space="preserve">SUCO DE LIMAO (PRODUZIDO NO BAR) - INSUMO </v>
      </c>
      <c r="B738" s="6" t="s">
        <v>74</v>
      </c>
      <c r="D738" s="9">
        <v>8.1999999999999993</v>
      </c>
      <c r="E738" s="9">
        <v>-4.8550000000000004</v>
      </c>
      <c r="F738" s="3" t="s">
        <v>19</v>
      </c>
      <c r="G738" s="3" t="s">
        <v>1420</v>
      </c>
      <c r="H738" s="4" t="s">
        <v>11</v>
      </c>
    </row>
    <row r="739" spans="1:8" x14ac:dyDescent="0.25">
      <c r="A739" s="6" t="str">
        <f>"SUCO DE LIMAO SICILIANO (PRODUZIDO NO BAR) - INSUMO "</f>
        <v xml:space="preserve">SUCO DE LIMAO SICILIANO (PRODUZIDO NO BAR) - INSUMO </v>
      </c>
      <c r="B739" s="6" t="s">
        <v>74</v>
      </c>
      <c r="D739" s="9">
        <v>27.72</v>
      </c>
      <c r="E739" s="9">
        <v>-1.36</v>
      </c>
      <c r="F739" s="3" t="s">
        <v>19</v>
      </c>
      <c r="G739" s="3" t="s">
        <v>1421</v>
      </c>
      <c r="H739" s="4" t="s">
        <v>11</v>
      </c>
    </row>
    <row r="740" spans="1:8" x14ac:dyDescent="0.25">
      <c r="A740" s="6" t="str">
        <f>"SUCO EM PO FUNCIONARIOS - ESTOQUE "</f>
        <v xml:space="preserve">SUCO EM PO FUNCIONARIOS - ESTOQUE </v>
      </c>
      <c r="B740" s="6" t="s">
        <v>159</v>
      </c>
      <c r="D740" s="9">
        <v>22</v>
      </c>
      <c r="E740" s="9">
        <v>5</v>
      </c>
      <c r="F740" s="3" t="s">
        <v>19</v>
      </c>
      <c r="G740" s="3" t="s">
        <v>1422</v>
      </c>
      <c r="H740" s="4" t="s">
        <v>11</v>
      </c>
    </row>
    <row r="741" spans="1:8" x14ac:dyDescent="0.25">
      <c r="A741" s="6" t="str">
        <f>"SUCO MACA INSUMO BAR - ESTOQUE "</f>
        <v xml:space="preserve">SUCO MACA INSUMO BAR - ESTOQUE </v>
      </c>
      <c r="B741" s="6" t="s">
        <v>74</v>
      </c>
      <c r="D741" s="9">
        <v>11.79</v>
      </c>
      <c r="E741" s="9">
        <v>18.649999999999999</v>
      </c>
      <c r="F741" s="3" t="s">
        <v>19</v>
      </c>
      <c r="G741" s="3" t="s">
        <v>1423</v>
      </c>
      <c r="H741" s="4" t="s">
        <v>11</v>
      </c>
    </row>
    <row r="742" spans="1:8" x14ac:dyDescent="0.25">
      <c r="A742" s="6" t="str">
        <f>"SUCO PESSEGO LATA 290ML "</f>
        <v xml:space="preserve">SUCO PESSEGO LATA 290ML </v>
      </c>
      <c r="B742" s="6" t="s">
        <v>69</v>
      </c>
      <c r="C742" s="9">
        <v>8</v>
      </c>
      <c r="D742" s="9">
        <v>3.49</v>
      </c>
      <c r="E742" s="9">
        <v>16</v>
      </c>
      <c r="F742" s="3" t="s">
        <v>9</v>
      </c>
      <c r="G742" s="3" t="s">
        <v>1424</v>
      </c>
      <c r="H742" s="4" t="s">
        <v>11</v>
      </c>
    </row>
    <row r="743" spans="1:8" x14ac:dyDescent="0.25">
      <c r="A743" s="6" t="s">
        <v>1425</v>
      </c>
      <c r="B743" s="6" t="s">
        <v>69</v>
      </c>
      <c r="C743" s="9">
        <v>8</v>
      </c>
      <c r="D743" s="9">
        <v>3.29</v>
      </c>
      <c r="E743" s="9">
        <v>16</v>
      </c>
      <c r="F743" s="3" t="s">
        <v>9</v>
      </c>
      <c r="G743" s="3" t="s">
        <v>1426</v>
      </c>
      <c r="H743" s="4" t="s">
        <v>11</v>
      </c>
    </row>
    <row r="744" spans="1:8" x14ac:dyDescent="0.25">
      <c r="A744" s="6" t="str">
        <f>"SUTIL MALBEC "</f>
        <v xml:space="preserve">SUTIL MALBEC </v>
      </c>
      <c r="B744" s="6" t="s">
        <v>235</v>
      </c>
      <c r="C744" s="9">
        <v>75</v>
      </c>
      <c r="D744" s="9">
        <v>34</v>
      </c>
      <c r="F744" s="3" t="s">
        <v>9</v>
      </c>
      <c r="G744" s="3" t="s">
        <v>1427</v>
      </c>
      <c r="H744" s="4" t="s">
        <v>11</v>
      </c>
    </row>
    <row r="745" spans="1:8" x14ac:dyDescent="0.25">
      <c r="A745" s="6" t="str">
        <f>"SUTIL MALBEC - ESTOQUE "</f>
        <v xml:space="preserve">SUTIL MALBEC - ESTOQUE </v>
      </c>
      <c r="B745" s="6" t="s">
        <v>16</v>
      </c>
      <c r="D745" s="9">
        <v>34</v>
      </c>
      <c r="E745" s="9">
        <v>2.25</v>
      </c>
      <c r="F745" s="3" t="s">
        <v>19</v>
      </c>
      <c r="G745" s="3" t="s">
        <v>1428</v>
      </c>
      <c r="H745" s="4" t="s">
        <v>11</v>
      </c>
    </row>
    <row r="746" spans="1:8" x14ac:dyDescent="0.25">
      <c r="A746" s="6" t="str">
        <f>"SYMPATY FOR THE DEVIL SAUVIGNON BLANC - (ESPANHA) "</f>
        <v xml:space="preserve">SYMPATY FOR THE DEVIL SAUVIGNON BLANC - (ESPANHA) </v>
      </c>
      <c r="B746" s="6" t="s">
        <v>235</v>
      </c>
      <c r="C746" s="9">
        <v>210</v>
      </c>
      <c r="F746" s="3" t="s">
        <v>9</v>
      </c>
      <c r="G746" s="3" t="s">
        <v>1429</v>
      </c>
      <c r="H746" s="4" t="s">
        <v>11</v>
      </c>
    </row>
    <row r="747" spans="1:8" x14ac:dyDescent="0.25">
      <c r="A747" s="6" t="s">
        <v>1430</v>
      </c>
      <c r="B747" s="6" t="s">
        <v>16</v>
      </c>
      <c r="E747" s="9">
        <v>3</v>
      </c>
      <c r="F747" s="3" t="s">
        <v>9</v>
      </c>
      <c r="G747" s="3" t="s">
        <v>1431</v>
      </c>
      <c r="H747" s="4" t="s">
        <v>11</v>
      </c>
    </row>
    <row r="748" spans="1:8" x14ac:dyDescent="0.25">
      <c r="A748" s="6" t="s">
        <v>1432</v>
      </c>
      <c r="B748" s="6" t="s">
        <v>50</v>
      </c>
      <c r="F748" s="3" t="s">
        <v>9</v>
      </c>
      <c r="G748" s="3" t="s">
        <v>1433</v>
      </c>
      <c r="H748" s="4" t="s">
        <v>11</v>
      </c>
    </row>
    <row r="749" spans="1:8" x14ac:dyDescent="0.25">
      <c r="A749" s="6" t="s">
        <v>1434</v>
      </c>
      <c r="B749" s="6" t="s">
        <v>50</v>
      </c>
      <c r="D749" s="9">
        <v>13.87</v>
      </c>
      <c r="E749" s="9">
        <v>-30</v>
      </c>
      <c r="F749" s="3" t="s">
        <v>9</v>
      </c>
      <c r="G749" s="3" t="s">
        <v>1435</v>
      </c>
      <c r="H749" s="4" t="s">
        <v>11</v>
      </c>
    </row>
    <row r="750" spans="1:8" x14ac:dyDescent="0.25">
      <c r="A750" s="6" t="s">
        <v>1436</v>
      </c>
      <c r="B750" s="6" t="s">
        <v>159</v>
      </c>
      <c r="D750" s="9">
        <v>17.91</v>
      </c>
      <c r="E750" s="9">
        <v>1</v>
      </c>
      <c r="F750" s="3" t="s">
        <v>9</v>
      </c>
      <c r="G750" s="3" t="s">
        <v>1437</v>
      </c>
      <c r="H750" s="4" t="s">
        <v>11</v>
      </c>
    </row>
    <row r="751" spans="1:8" x14ac:dyDescent="0.25">
      <c r="A751" s="6" t="s">
        <v>1438</v>
      </c>
      <c r="B751" s="6" t="s">
        <v>159</v>
      </c>
      <c r="C751" s="9">
        <v>24.66</v>
      </c>
      <c r="D751" s="9">
        <v>12.33</v>
      </c>
      <c r="E751" s="9">
        <v>6</v>
      </c>
      <c r="F751" s="3" t="s">
        <v>9</v>
      </c>
      <c r="G751" s="3" t="s">
        <v>1439</v>
      </c>
      <c r="H751" s="4" t="s">
        <v>11</v>
      </c>
    </row>
    <row r="752" spans="1:8" x14ac:dyDescent="0.25">
      <c r="A752" s="6" t="str">
        <f>"TACA DE VINHO "</f>
        <v xml:space="preserve">TACA DE VINHO </v>
      </c>
      <c r="B752" s="6" t="s">
        <v>526</v>
      </c>
      <c r="C752" s="9">
        <v>18</v>
      </c>
      <c r="D752" s="9">
        <v>6.8</v>
      </c>
      <c r="F752" s="3" t="s">
        <v>9</v>
      </c>
      <c r="G752" s="3" t="s">
        <v>1440</v>
      </c>
      <c r="H752" s="4" t="s">
        <v>11</v>
      </c>
    </row>
    <row r="753" spans="1:8" x14ac:dyDescent="0.25">
      <c r="A753" s="6" t="s">
        <v>1441</v>
      </c>
      <c r="B753" s="6" t="s">
        <v>18</v>
      </c>
      <c r="C753" s="9">
        <v>198</v>
      </c>
      <c r="D753" s="9">
        <v>99</v>
      </c>
      <c r="E753" s="9">
        <v>5.2</v>
      </c>
      <c r="F753" s="3" t="s">
        <v>19</v>
      </c>
      <c r="G753" s="3" t="s">
        <v>1442</v>
      </c>
      <c r="H753" s="4" t="s">
        <v>11</v>
      </c>
    </row>
    <row r="754" spans="1:8" x14ac:dyDescent="0.25">
      <c r="A754" s="6" t="s">
        <v>1443</v>
      </c>
      <c r="B754" s="6" t="s">
        <v>18</v>
      </c>
      <c r="E754" s="9">
        <v>3.75</v>
      </c>
      <c r="F754" s="3" t="s">
        <v>19</v>
      </c>
      <c r="G754" s="3" t="s">
        <v>1444</v>
      </c>
      <c r="H754" s="4" t="s">
        <v>11</v>
      </c>
    </row>
    <row r="755" spans="1:8" x14ac:dyDescent="0.25">
      <c r="A755" s="6" t="s">
        <v>1445</v>
      </c>
      <c r="B755" s="6" t="s">
        <v>18</v>
      </c>
      <c r="C755" s="9">
        <v>401.04</v>
      </c>
      <c r="D755" s="9">
        <v>234.09</v>
      </c>
      <c r="E755" s="9">
        <v>2.25</v>
      </c>
      <c r="F755" s="3" t="s">
        <v>19</v>
      </c>
      <c r="G755" s="3" t="s">
        <v>1446</v>
      </c>
      <c r="H755" s="4" t="s">
        <v>11</v>
      </c>
    </row>
    <row r="756" spans="1:8" x14ac:dyDescent="0.25">
      <c r="A756" s="6" t="s">
        <v>1447</v>
      </c>
      <c r="B756" s="6" t="s">
        <v>870</v>
      </c>
      <c r="D756" s="9">
        <v>11.7</v>
      </c>
      <c r="F756" s="3" t="s">
        <v>9</v>
      </c>
      <c r="G756" s="3" t="s">
        <v>1448</v>
      </c>
      <c r="H756" s="4" t="s">
        <v>11</v>
      </c>
    </row>
    <row r="757" spans="1:8" x14ac:dyDescent="0.25">
      <c r="A757" s="6" t="s">
        <v>1449</v>
      </c>
      <c r="B757" s="6" t="s">
        <v>235</v>
      </c>
      <c r="C757" s="9">
        <v>210</v>
      </c>
      <c r="E757" s="9">
        <v>8</v>
      </c>
      <c r="F757" s="3" t="s">
        <v>9</v>
      </c>
      <c r="G757" s="3" t="s">
        <v>1450</v>
      </c>
      <c r="H757" s="4" t="s">
        <v>11</v>
      </c>
    </row>
    <row r="758" spans="1:8" x14ac:dyDescent="0.25">
      <c r="A758" s="6" t="s">
        <v>1451</v>
      </c>
      <c r="B758" s="6" t="s">
        <v>16</v>
      </c>
      <c r="E758" s="9">
        <v>3</v>
      </c>
      <c r="F758" s="3" t="s">
        <v>9</v>
      </c>
      <c r="G758" s="3" t="s">
        <v>1452</v>
      </c>
      <c r="H758" s="4" t="s">
        <v>11</v>
      </c>
    </row>
    <row r="759" spans="1:8" x14ac:dyDescent="0.25">
      <c r="A759" s="6" t="s">
        <v>1453</v>
      </c>
      <c r="B759" s="6" t="s">
        <v>22</v>
      </c>
      <c r="D759" s="9">
        <v>25.85</v>
      </c>
      <c r="F759" s="3" t="s">
        <v>9</v>
      </c>
      <c r="G759" s="3" t="s">
        <v>1454</v>
      </c>
      <c r="H759" s="4" t="s">
        <v>11</v>
      </c>
    </row>
    <row r="760" spans="1:8" x14ac:dyDescent="0.25">
      <c r="A760" s="6" t="s">
        <v>1455</v>
      </c>
      <c r="B760" s="6" t="s">
        <v>50</v>
      </c>
      <c r="D760" s="9">
        <v>20</v>
      </c>
      <c r="E760" s="9">
        <v>-4.5</v>
      </c>
      <c r="F760" s="3" t="s">
        <v>51</v>
      </c>
      <c r="G760" s="3" t="s">
        <v>1456</v>
      </c>
      <c r="H760" s="4" t="s">
        <v>11</v>
      </c>
    </row>
    <row r="761" spans="1:8" x14ac:dyDescent="0.25">
      <c r="A761" s="6" t="s">
        <v>1457</v>
      </c>
      <c r="B761" s="6" t="s">
        <v>50</v>
      </c>
      <c r="D761" s="9">
        <v>4.84</v>
      </c>
      <c r="E761" s="9">
        <v>-52.524000000000001</v>
      </c>
      <c r="F761" s="3" t="s">
        <v>51</v>
      </c>
      <c r="G761" s="3" t="s">
        <v>1458</v>
      </c>
      <c r="H761" s="4" t="s">
        <v>11</v>
      </c>
    </row>
    <row r="762" spans="1:8" x14ac:dyDescent="0.25">
      <c r="A762" s="6" t="s">
        <v>1459</v>
      </c>
      <c r="B762" s="6" t="s">
        <v>50</v>
      </c>
      <c r="D762" s="9">
        <v>4.91</v>
      </c>
      <c r="E762" s="9">
        <v>62.302</v>
      </c>
      <c r="F762" s="3" t="s">
        <v>51</v>
      </c>
      <c r="G762" s="3" t="s">
        <v>1460</v>
      </c>
      <c r="H762" s="4" t="s">
        <v>11</v>
      </c>
    </row>
    <row r="763" spans="1:8" x14ac:dyDescent="0.25">
      <c r="A763" s="6" t="s">
        <v>1461</v>
      </c>
      <c r="B763" s="6" t="s">
        <v>50</v>
      </c>
      <c r="D763" s="9">
        <v>48.38</v>
      </c>
      <c r="E763" s="9">
        <v>1.2229000000000001</v>
      </c>
      <c r="F763" s="3" t="s">
        <v>51</v>
      </c>
      <c r="G763" s="3" t="s">
        <v>1462</v>
      </c>
      <c r="H763" s="4" t="s">
        <v>11</v>
      </c>
    </row>
    <row r="764" spans="1:8" x14ac:dyDescent="0.25">
      <c r="A764" s="6" t="str">
        <f>"TONICA ANTARCTICA LATA "</f>
        <v xml:space="preserve">TONICA ANTARCTICA LATA </v>
      </c>
      <c r="B764" s="6" t="s">
        <v>69</v>
      </c>
      <c r="C764" s="9">
        <v>7</v>
      </c>
      <c r="E764" s="9">
        <v>19</v>
      </c>
      <c r="F764" s="3" t="s">
        <v>9</v>
      </c>
      <c r="G764" s="3" t="s">
        <v>1463</v>
      </c>
      <c r="H764" s="4" t="s">
        <v>11</v>
      </c>
    </row>
    <row r="765" spans="1:8" x14ac:dyDescent="0.25">
      <c r="A765" s="6" t="s">
        <v>1464</v>
      </c>
      <c r="B765" s="6" t="s">
        <v>69</v>
      </c>
      <c r="C765" s="9">
        <v>7</v>
      </c>
      <c r="D765" s="9">
        <v>2.29</v>
      </c>
      <c r="E765" s="9">
        <v>10</v>
      </c>
      <c r="F765" s="3" t="s">
        <v>9</v>
      </c>
      <c r="G765" s="3" t="s">
        <v>1465</v>
      </c>
      <c r="H765" s="4" t="s">
        <v>11</v>
      </c>
    </row>
    <row r="766" spans="1:8" x14ac:dyDescent="0.25">
      <c r="A766" s="6" t="s">
        <v>1466</v>
      </c>
      <c r="B766" s="6" t="s">
        <v>50</v>
      </c>
      <c r="E766" s="9">
        <v>0.47</v>
      </c>
      <c r="F766" s="3" t="s">
        <v>51</v>
      </c>
      <c r="G766" s="3" t="s">
        <v>1467</v>
      </c>
      <c r="H766" s="4" t="s">
        <v>11</v>
      </c>
    </row>
    <row r="767" spans="1:8" x14ac:dyDescent="0.25">
      <c r="A767" s="6" t="s">
        <v>1468</v>
      </c>
      <c r="B767" s="6" t="s">
        <v>159</v>
      </c>
      <c r="D767" s="9">
        <v>0.28000000000000003</v>
      </c>
      <c r="E767" s="9">
        <v>507</v>
      </c>
      <c r="F767" s="3" t="s">
        <v>9</v>
      </c>
      <c r="G767" s="3" t="s">
        <v>1469</v>
      </c>
      <c r="H767" s="4" t="s">
        <v>11</v>
      </c>
    </row>
    <row r="768" spans="1:8" x14ac:dyDescent="0.25">
      <c r="A768" s="6" t="str">
        <f>"TRIO DE COSTELA - ESTOQUE "</f>
        <v xml:space="preserve">TRIO DE COSTELA - ESTOQUE </v>
      </c>
      <c r="B768" s="6" t="s">
        <v>50</v>
      </c>
      <c r="D768" s="9">
        <v>3.74</v>
      </c>
      <c r="F768" s="3" t="s">
        <v>9</v>
      </c>
      <c r="G768" s="3" t="s">
        <v>1470</v>
      </c>
      <c r="H768" s="4" t="s">
        <v>11</v>
      </c>
    </row>
    <row r="769" spans="1:8" x14ac:dyDescent="0.25">
      <c r="A769" s="6" t="s">
        <v>1471</v>
      </c>
      <c r="B769" s="6" t="s">
        <v>50</v>
      </c>
      <c r="F769" s="3" t="s">
        <v>51</v>
      </c>
      <c r="G769" s="3" t="s">
        <v>1472</v>
      </c>
      <c r="H769" s="4" t="s">
        <v>11</v>
      </c>
    </row>
    <row r="770" spans="1:8" x14ac:dyDescent="0.25">
      <c r="A770" s="6" t="s">
        <v>1473</v>
      </c>
      <c r="B770" s="6" t="s">
        <v>50</v>
      </c>
      <c r="F770" s="3" t="s">
        <v>9</v>
      </c>
      <c r="G770" s="3" t="s">
        <v>1474</v>
      </c>
      <c r="H770" s="4" t="s">
        <v>11</v>
      </c>
    </row>
    <row r="771" spans="1:8" x14ac:dyDescent="0.25">
      <c r="A771" s="6" t="s">
        <v>1475</v>
      </c>
      <c r="B771" s="6" t="s">
        <v>159</v>
      </c>
      <c r="D771" s="9">
        <v>15.99</v>
      </c>
      <c r="E771" s="9">
        <v>6</v>
      </c>
      <c r="F771" s="3" t="s">
        <v>9</v>
      </c>
      <c r="G771" s="3" t="s">
        <v>1476</v>
      </c>
      <c r="H771" s="4" t="s">
        <v>11</v>
      </c>
    </row>
    <row r="772" spans="1:8" x14ac:dyDescent="0.25">
      <c r="A772" s="6" t="s">
        <v>1477</v>
      </c>
      <c r="B772" s="6" t="s">
        <v>159</v>
      </c>
      <c r="C772" s="9">
        <v>13.86</v>
      </c>
      <c r="D772" s="9">
        <v>1.05</v>
      </c>
      <c r="E772" s="9">
        <v>135</v>
      </c>
      <c r="F772" s="3" t="s">
        <v>9</v>
      </c>
      <c r="G772" s="3" t="s">
        <v>1478</v>
      </c>
      <c r="H772" s="4" t="s">
        <v>11</v>
      </c>
    </row>
    <row r="773" spans="1:8" x14ac:dyDescent="0.25">
      <c r="A773" s="6" t="str">
        <f>"VELVET REVOLT "</f>
        <v xml:space="preserve">VELVET REVOLT </v>
      </c>
      <c r="B773" s="6" t="s">
        <v>45</v>
      </c>
      <c r="C773" s="9">
        <v>48</v>
      </c>
      <c r="D773" s="9">
        <v>16.87</v>
      </c>
      <c r="F773" s="3" t="s">
        <v>9</v>
      </c>
      <c r="G773" s="3" t="s">
        <v>1479</v>
      </c>
      <c r="H773" s="4" t="s">
        <v>11</v>
      </c>
    </row>
    <row r="774" spans="1:8" x14ac:dyDescent="0.25">
      <c r="A774" s="6" t="s">
        <v>1480</v>
      </c>
      <c r="B774" s="6" t="s">
        <v>45</v>
      </c>
      <c r="C774" s="9">
        <v>35</v>
      </c>
      <c r="D774" s="9">
        <v>13.41</v>
      </c>
      <c r="F774" s="3" t="s">
        <v>9</v>
      </c>
      <c r="G774" s="3" t="s">
        <v>1481</v>
      </c>
      <c r="H774" s="4" t="s">
        <v>11</v>
      </c>
    </row>
    <row r="775" spans="1:8" x14ac:dyDescent="0.25">
      <c r="A775" s="6" t="s">
        <v>1482</v>
      </c>
      <c r="B775" s="6" t="s">
        <v>18</v>
      </c>
      <c r="C775" s="9">
        <v>240.04</v>
      </c>
      <c r="D775" s="9">
        <v>95.72</v>
      </c>
      <c r="E775" s="9">
        <v>2.7</v>
      </c>
      <c r="F775" s="3" t="s">
        <v>19</v>
      </c>
      <c r="G775" s="3" t="s">
        <v>1483</v>
      </c>
      <c r="H775" s="4" t="s">
        <v>11</v>
      </c>
    </row>
    <row r="776" spans="1:8" x14ac:dyDescent="0.25">
      <c r="A776" s="6" t="s">
        <v>1484</v>
      </c>
      <c r="B776" s="6" t="s">
        <v>18</v>
      </c>
      <c r="C776" s="9">
        <v>93.3</v>
      </c>
      <c r="D776" s="9">
        <v>46.65</v>
      </c>
      <c r="E776" s="9">
        <v>0.2</v>
      </c>
      <c r="F776" s="3" t="s">
        <v>19</v>
      </c>
      <c r="G776" s="3" t="s">
        <v>1485</v>
      </c>
      <c r="H776" s="4" t="s">
        <v>11</v>
      </c>
    </row>
    <row r="777" spans="1:8" x14ac:dyDescent="0.25">
      <c r="A777" s="6" t="s">
        <v>1486</v>
      </c>
      <c r="B777" s="6" t="s">
        <v>18</v>
      </c>
      <c r="D777" s="9">
        <v>59.87</v>
      </c>
      <c r="E777" s="9">
        <v>-1.4999999999999999E-2</v>
      </c>
      <c r="F777" s="3" t="s">
        <v>19</v>
      </c>
      <c r="G777" s="3" t="s">
        <v>1487</v>
      </c>
      <c r="H777" s="4" t="s">
        <v>11</v>
      </c>
    </row>
    <row r="778" spans="1:8" x14ac:dyDescent="0.25">
      <c r="A778" s="6" t="s">
        <v>1488</v>
      </c>
      <c r="B778" s="6" t="s">
        <v>18</v>
      </c>
      <c r="D778" s="9">
        <v>45.89</v>
      </c>
      <c r="E778" s="9">
        <v>-1.22</v>
      </c>
      <c r="F778" s="3" t="s">
        <v>19</v>
      </c>
      <c r="G778" s="3" t="s">
        <v>1489</v>
      </c>
      <c r="H778" s="4" t="s">
        <v>11</v>
      </c>
    </row>
    <row r="779" spans="1:8" x14ac:dyDescent="0.25">
      <c r="A779" s="6" t="s">
        <v>1490</v>
      </c>
      <c r="B779" s="6" t="s">
        <v>8</v>
      </c>
      <c r="C779" s="9">
        <v>36</v>
      </c>
      <c r="D779" s="9">
        <v>7.16</v>
      </c>
      <c r="F779" s="3" t="s">
        <v>9</v>
      </c>
      <c r="G779" s="3" t="s">
        <v>1491</v>
      </c>
      <c r="H779" s="4" t="s">
        <v>11</v>
      </c>
    </row>
    <row r="780" spans="1:8" x14ac:dyDescent="0.25">
      <c r="A780" s="6" t="s">
        <v>1492</v>
      </c>
      <c r="B780" s="6" t="s">
        <v>159</v>
      </c>
      <c r="C780" s="9">
        <v>8.94</v>
      </c>
      <c r="D780" s="9">
        <v>4.76</v>
      </c>
      <c r="E780" s="9">
        <v>6</v>
      </c>
      <c r="F780" s="3" t="s">
        <v>9</v>
      </c>
      <c r="G780" s="3" t="s">
        <v>1493</v>
      </c>
      <c r="H780" s="4" t="s">
        <v>11</v>
      </c>
    </row>
    <row r="781" spans="1:8" x14ac:dyDescent="0.25">
      <c r="A781" s="6" t="s">
        <v>1494</v>
      </c>
      <c r="B781" s="6" t="s">
        <v>50</v>
      </c>
      <c r="D781" s="9">
        <v>11.38</v>
      </c>
      <c r="E781" s="9">
        <v>11</v>
      </c>
      <c r="F781" s="3" t="s">
        <v>51</v>
      </c>
      <c r="G781" s="3" t="s">
        <v>1495</v>
      </c>
      <c r="H781" s="4" t="s">
        <v>11</v>
      </c>
    </row>
    <row r="782" spans="1:8" x14ac:dyDescent="0.25">
      <c r="A782" s="6" t="s">
        <v>1496</v>
      </c>
      <c r="B782" s="6" t="s">
        <v>50</v>
      </c>
      <c r="D782" s="9">
        <v>4.04</v>
      </c>
      <c r="E782" s="9">
        <v>3.75</v>
      </c>
      <c r="F782" s="3" t="s">
        <v>19</v>
      </c>
      <c r="G782" s="3" t="s">
        <v>1497</v>
      </c>
      <c r="H782" s="4" t="s">
        <v>11</v>
      </c>
    </row>
    <row r="783" spans="1:8" x14ac:dyDescent="0.25">
      <c r="A783" s="6" t="s">
        <v>1498</v>
      </c>
      <c r="B783" s="6" t="s">
        <v>50</v>
      </c>
      <c r="D783" s="9">
        <v>11.39</v>
      </c>
      <c r="E783" s="9">
        <v>5</v>
      </c>
      <c r="F783" s="3" t="s">
        <v>19</v>
      </c>
      <c r="G783" s="3" t="s">
        <v>1499</v>
      </c>
      <c r="H783" s="4" t="s">
        <v>11</v>
      </c>
    </row>
    <row r="784" spans="1:8" x14ac:dyDescent="0.25">
      <c r="A784" s="6" t="str">
        <f>"VINHO DESCARTE - INSUMO BAR "</f>
        <v xml:space="preserve">VINHO DESCARTE - INSUMO BAR </v>
      </c>
      <c r="B784" s="6" t="s">
        <v>74</v>
      </c>
      <c r="D784" s="9">
        <v>33.99</v>
      </c>
      <c r="E784" s="9">
        <v>-5.7599999999999998E-2</v>
      </c>
      <c r="F784" s="3" t="s">
        <v>19</v>
      </c>
      <c r="G784" s="3" t="s">
        <v>1500</v>
      </c>
      <c r="H784" s="4" t="s">
        <v>11</v>
      </c>
    </row>
    <row r="785" spans="1:8" x14ac:dyDescent="0.25">
      <c r="A785" s="6" t="str">
        <f>"VINHO FORTIFICADO PARA INSUMO - ESTOQUE "</f>
        <v xml:space="preserve">VINHO FORTIFICADO PARA INSUMO - ESTOQUE </v>
      </c>
      <c r="B785" s="6" t="s">
        <v>50</v>
      </c>
      <c r="D785" s="9">
        <v>11.84</v>
      </c>
      <c r="F785" s="3" t="s">
        <v>19</v>
      </c>
      <c r="G785" s="3" t="s">
        <v>1501</v>
      </c>
      <c r="H785" s="4" t="s">
        <v>11</v>
      </c>
    </row>
    <row r="786" spans="1:8" x14ac:dyDescent="0.25">
      <c r="A786" s="6" t="s">
        <v>1502</v>
      </c>
      <c r="B786" s="6" t="s">
        <v>18</v>
      </c>
      <c r="D786" s="9">
        <v>23</v>
      </c>
      <c r="E786" s="9">
        <v>4.9950000000000001</v>
      </c>
      <c r="F786" s="3" t="s">
        <v>19</v>
      </c>
      <c r="G786" s="3" t="s">
        <v>1503</v>
      </c>
      <c r="H786" s="4" t="s">
        <v>11</v>
      </c>
    </row>
    <row r="787" spans="1:8" x14ac:dyDescent="0.25">
      <c r="A787" s="6" t="s">
        <v>1504</v>
      </c>
      <c r="B787" s="6" t="s">
        <v>18</v>
      </c>
      <c r="D787" s="9">
        <v>38.89</v>
      </c>
      <c r="E787" s="9">
        <v>5.4</v>
      </c>
      <c r="F787" s="3" t="s">
        <v>19</v>
      </c>
      <c r="G787" s="3" t="s">
        <v>1505</v>
      </c>
      <c r="H787" s="4" t="s">
        <v>11</v>
      </c>
    </row>
    <row r="788" spans="1:8" x14ac:dyDescent="0.25">
      <c r="A788" s="6" t="s">
        <v>1506</v>
      </c>
      <c r="B788" s="6" t="s">
        <v>18</v>
      </c>
      <c r="E788" s="9">
        <v>0.45</v>
      </c>
      <c r="F788" s="3" t="s">
        <v>19</v>
      </c>
      <c r="G788" s="3" t="s">
        <v>1507</v>
      </c>
      <c r="H788" s="4" t="s">
        <v>11</v>
      </c>
    </row>
    <row r="789" spans="1:8" x14ac:dyDescent="0.25">
      <c r="A789" s="6" t="s">
        <v>1508</v>
      </c>
      <c r="B789" s="6" t="s">
        <v>18</v>
      </c>
      <c r="E789" s="9">
        <v>1.4</v>
      </c>
      <c r="F789" s="3" t="s">
        <v>19</v>
      </c>
      <c r="G789" s="3" t="s">
        <v>1509</v>
      </c>
      <c r="H789" s="4" t="s">
        <v>11</v>
      </c>
    </row>
    <row r="790" spans="1:8" x14ac:dyDescent="0.25">
      <c r="A790" s="6" t="s">
        <v>1510</v>
      </c>
      <c r="B790" s="6" t="s">
        <v>18</v>
      </c>
      <c r="D790" s="9">
        <v>24.35</v>
      </c>
      <c r="E790" s="9">
        <v>5.44</v>
      </c>
      <c r="F790" s="3" t="s">
        <v>19</v>
      </c>
      <c r="G790" s="3" t="s">
        <v>1511</v>
      </c>
      <c r="H790" s="4" t="s">
        <v>11</v>
      </c>
    </row>
    <row r="791" spans="1:8" x14ac:dyDescent="0.25">
      <c r="A791" s="6" t="s">
        <v>1512</v>
      </c>
      <c r="B791" s="6" t="s">
        <v>8</v>
      </c>
      <c r="C791" s="9">
        <v>38</v>
      </c>
      <c r="D791" s="9">
        <v>7.79</v>
      </c>
      <c r="F791" s="3" t="s">
        <v>9</v>
      </c>
      <c r="G791" s="3" t="s">
        <v>1513</v>
      </c>
      <c r="H791" s="4" t="s">
        <v>11</v>
      </c>
    </row>
    <row r="792" spans="1:8" x14ac:dyDescent="0.25">
      <c r="A792" s="6" t="s">
        <v>1514</v>
      </c>
      <c r="B792" s="6" t="s">
        <v>18</v>
      </c>
      <c r="F792" s="3" t="s">
        <v>19</v>
      </c>
      <c r="G792" s="3" t="s">
        <v>1515</v>
      </c>
      <c r="H792" s="4" t="s">
        <v>11</v>
      </c>
    </row>
    <row r="793" spans="1:8" x14ac:dyDescent="0.25">
      <c r="A793" s="6" t="s">
        <v>1516</v>
      </c>
      <c r="B793" s="6" t="s">
        <v>18</v>
      </c>
      <c r="D793" s="9">
        <v>91.13</v>
      </c>
      <c r="E793" s="9">
        <v>5.0999999999999996</v>
      </c>
      <c r="F793" s="3" t="s">
        <v>19</v>
      </c>
      <c r="G793" s="3" t="s">
        <v>1517</v>
      </c>
      <c r="H793" s="4" t="s">
        <v>11</v>
      </c>
    </row>
    <row r="794" spans="1:8" x14ac:dyDescent="0.25">
      <c r="A794" s="6" t="str">
        <f>"WHISKY HOWLER HEAD BOURBON 750ML - ESTOQUE "</f>
        <v xml:space="preserve">WHISKY HOWLER HEAD BOURBON 750ML - ESTOQUE </v>
      </c>
      <c r="B794" s="6" t="s">
        <v>18</v>
      </c>
      <c r="E794" s="9">
        <v>-0.1</v>
      </c>
      <c r="F794" s="3" t="s">
        <v>19</v>
      </c>
      <c r="G794" s="3" t="s">
        <v>1518</v>
      </c>
      <c r="H794" s="4" t="s">
        <v>11</v>
      </c>
    </row>
    <row r="795" spans="1:8" x14ac:dyDescent="0.25">
      <c r="A795" s="6" t="s">
        <v>1519</v>
      </c>
      <c r="B795" s="6" t="s">
        <v>18</v>
      </c>
      <c r="D795" s="9">
        <v>132.04</v>
      </c>
      <c r="E795" s="9">
        <v>4.33</v>
      </c>
      <c r="F795" s="3" t="s">
        <v>19</v>
      </c>
      <c r="G795" s="3" t="s">
        <v>1520</v>
      </c>
      <c r="H795" s="4" t="s">
        <v>11</v>
      </c>
    </row>
    <row r="796" spans="1:8" x14ac:dyDescent="0.25">
      <c r="A796" s="6" t="str">
        <f>"WHISKY JAMESON 750ML - ESTOQUE "</f>
        <v xml:space="preserve">WHISKY JAMESON 750ML - ESTOQUE </v>
      </c>
      <c r="B796" s="6" t="s">
        <v>18</v>
      </c>
      <c r="D796" s="9">
        <v>105.45</v>
      </c>
      <c r="E796" s="9">
        <v>0.75</v>
      </c>
      <c r="F796" s="3" t="s">
        <v>19</v>
      </c>
      <c r="G796" s="3" t="s">
        <v>1521</v>
      </c>
      <c r="H796" s="4" t="s">
        <v>11</v>
      </c>
    </row>
    <row r="797" spans="1:8" x14ac:dyDescent="0.25">
      <c r="A797" s="6" t="str">
        <f>"WHISKY JIM BEAM BOURBON 1L - ESTOQUE "</f>
        <v xml:space="preserve">WHISKY JIM BEAM BOURBON 1L - ESTOQUE </v>
      </c>
      <c r="B797" s="6" t="s">
        <v>18</v>
      </c>
      <c r="D797" s="9">
        <v>87.89</v>
      </c>
      <c r="E797" s="9">
        <v>-0.09</v>
      </c>
      <c r="F797" s="3" t="s">
        <v>19</v>
      </c>
      <c r="G797" s="3" t="s">
        <v>1522</v>
      </c>
      <c r="H797" s="4" t="s">
        <v>11</v>
      </c>
    </row>
    <row r="798" spans="1:8" x14ac:dyDescent="0.25">
      <c r="A798" s="6" t="str">
        <f>"WHISKY JIM BEAM RYE 7O0ML - ESTOQUE "</f>
        <v xml:space="preserve">WHISKY JIM BEAM RYE 7O0ML - ESTOQUE </v>
      </c>
      <c r="B798" s="6" t="s">
        <v>18</v>
      </c>
      <c r="C798" s="9">
        <v>479.74</v>
      </c>
      <c r="D798" s="9">
        <v>197.09</v>
      </c>
      <c r="E798" s="9">
        <v>0.95</v>
      </c>
      <c r="F798" s="3" t="s">
        <v>19</v>
      </c>
      <c r="G798" s="3" t="s">
        <v>1523</v>
      </c>
      <c r="H798" s="4" t="s">
        <v>11</v>
      </c>
    </row>
    <row r="799" spans="1:8" x14ac:dyDescent="0.25">
      <c r="A799" s="6" t="s">
        <v>1524</v>
      </c>
      <c r="B799" s="6" t="s">
        <v>18</v>
      </c>
      <c r="E799" s="9">
        <v>1.4</v>
      </c>
      <c r="F799" s="3" t="s">
        <v>19</v>
      </c>
      <c r="G799" s="3" t="s">
        <v>1525</v>
      </c>
      <c r="H799" s="4" t="s">
        <v>11</v>
      </c>
    </row>
    <row r="800" spans="1:8" x14ac:dyDescent="0.25">
      <c r="A800" s="6" t="s">
        <v>1526</v>
      </c>
      <c r="B800" s="6" t="s">
        <v>18</v>
      </c>
      <c r="D800" s="9">
        <v>142.82</v>
      </c>
      <c r="E800" s="9">
        <v>0.85</v>
      </c>
      <c r="F800" s="3" t="s">
        <v>19</v>
      </c>
      <c r="G800" s="3" t="s">
        <v>1527</v>
      </c>
      <c r="H800" s="4" t="s">
        <v>11</v>
      </c>
    </row>
    <row r="801" spans="1:8" x14ac:dyDescent="0.25">
      <c r="A801" s="6" t="s">
        <v>1528</v>
      </c>
      <c r="B801" s="6" t="s">
        <v>18</v>
      </c>
      <c r="D801" s="9">
        <v>89.9</v>
      </c>
      <c r="E801" s="9">
        <v>1</v>
      </c>
      <c r="F801" s="3" t="s">
        <v>19</v>
      </c>
      <c r="G801" s="3" t="s">
        <v>1529</v>
      </c>
      <c r="H801" s="4" t="s">
        <v>11</v>
      </c>
    </row>
    <row r="802" spans="1:8" x14ac:dyDescent="0.25">
      <c r="A802" s="6" t="str">
        <f>"WHISKY WILD TURKEY RYE 700ML - ESTOQUE "</f>
        <v xml:space="preserve">WHISKY WILD TURKEY RYE 700ML - ESTOQUE </v>
      </c>
      <c r="B802" s="6" t="s">
        <v>18</v>
      </c>
      <c r="D802" s="9">
        <v>275.68</v>
      </c>
      <c r="E802" s="9">
        <v>-0.1</v>
      </c>
      <c r="F802" s="3" t="s">
        <v>19</v>
      </c>
      <c r="G802" s="3" t="s">
        <v>1530</v>
      </c>
      <c r="H802" s="4" t="s">
        <v>11</v>
      </c>
    </row>
    <row r="803" spans="1:8" x14ac:dyDescent="0.25">
      <c r="A803" s="6" t="s">
        <v>1531</v>
      </c>
      <c r="B803" s="6" t="s">
        <v>8</v>
      </c>
      <c r="C803" s="9">
        <v>32</v>
      </c>
      <c r="D803" s="9">
        <v>11.15</v>
      </c>
      <c r="F803" s="3" t="s">
        <v>9</v>
      </c>
      <c r="G803" s="3" t="s">
        <v>1532</v>
      </c>
      <c r="H803" s="4" t="s">
        <v>11</v>
      </c>
    </row>
    <row r="804" spans="1:8" x14ac:dyDescent="0.25">
      <c r="A804" s="6" t="s">
        <v>1533</v>
      </c>
      <c r="B804" s="6" t="s">
        <v>126</v>
      </c>
      <c r="D804" s="9">
        <v>69.64</v>
      </c>
      <c r="E804" s="9">
        <v>0.55000000000000004</v>
      </c>
      <c r="F804" s="3" t="s">
        <v>19</v>
      </c>
      <c r="G804" s="3" t="s">
        <v>1534</v>
      </c>
      <c r="H804" s="4" t="s">
        <v>11</v>
      </c>
    </row>
    <row r="805" spans="1:8" x14ac:dyDescent="0.25">
      <c r="A805" s="6" t="s">
        <v>1535</v>
      </c>
      <c r="B805" s="6" t="s">
        <v>126</v>
      </c>
      <c r="C805" s="9">
        <v>129.80000000000001</v>
      </c>
      <c r="D805" s="9">
        <v>65.790000000000006</v>
      </c>
      <c r="E805" s="9">
        <v>0.78</v>
      </c>
      <c r="F805" s="3" t="s">
        <v>19</v>
      </c>
      <c r="G805" s="3" t="s">
        <v>1536</v>
      </c>
      <c r="H805" s="4" t="s">
        <v>11</v>
      </c>
    </row>
    <row r="806" spans="1:8" x14ac:dyDescent="0.25">
      <c r="A806" s="6" t="s">
        <v>1537</v>
      </c>
      <c r="B806" s="6" t="s">
        <v>126</v>
      </c>
      <c r="C806" s="9">
        <v>129.80000000000001</v>
      </c>
      <c r="D806" s="9">
        <v>68.58</v>
      </c>
      <c r="E806" s="9">
        <v>2.64</v>
      </c>
      <c r="F806" s="3" t="s">
        <v>19</v>
      </c>
      <c r="G806" s="3" t="s">
        <v>1538</v>
      </c>
      <c r="H806" s="4" t="s">
        <v>11</v>
      </c>
    </row>
    <row r="807" spans="1:8" x14ac:dyDescent="0.25">
      <c r="A807" s="6" t="str">
        <f>"XAROPE 1883 FALERNUM 1L - ESTOQUE "</f>
        <v xml:space="preserve">XAROPE 1883 FALERNUM 1L - ESTOQUE </v>
      </c>
      <c r="B807" s="6" t="s">
        <v>126</v>
      </c>
      <c r="D807" s="9">
        <v>62.9</v>
      </c>
      <c r="E807" s="9">
        <v>2.34</v>
      </c>
      <c r="F807" s="3" t="s">
        <v>19</v>
      </c>
      <c r="G807" s="3" t="s">
        <v>1539</v>
      </c>
      <c r="H807" s="4" t="s">
        <v>11</v>
      </c>
    </row>
    <row r="808" spans="1:8" x14ac:dyDescent="0.25">
      <c r="A808" s="6" t="str">
        <f>"XAROPE DE AMORA (PRODUZIDO NO BAR) - ESTOQUE "</f>
        <v xml:space="preserve">XAROPE DE AMORA (PRODUZIDO NO BAR) - ESTOQUE </v>
      </c>
      <c r="B808" s="6" t="s">
        <v>74</v>
      </c>
      <c r="D808" s="9">
        <v>285.41000000000003</v>
      </c>
      <c r="E808" s="9">
        <v>-1.06</v>
      </c>
      <c r="F808" s="3" t="s">
        <v>19</v>
      </c>
      <c r="G808" s="3" t="s">
        <v>1540</v>
      </c>
      <c r="H808" s="4" t="s">
        <v>11</v>
      </c>
    </row>
    <row r="809" spans="1:8" x14ac:dyDescent="0.25">
      <c r="A809" s="6" t="s">
        <v>1541</v>
      </c>
      <c r="B809" s="6" t="s">
        <v>74</v>
      </c>
      <c r="D809" s="9">
        <v>64.16</v>
      </c>
      <c r="E809" s="9">
        <v>-0.39</v>
      </c>
      <c r="F809" s="3" t="s">
        <v>19</v>
      </c>
      <c r="G809" s="3" t="s">
        <v>1542</v>
      </c>
      <c r="H809" s="4" t="s">
        <v>11</v>
      </c>
    </row>
    <row r="810" spans="1:8" x14ac:dyDescent="0.25">
      <c r="A810" s="6" t="s">
        <v>1543</v>
      </c>
      <c r="B810" s="6" t="s">
        <v>74</v>
      </c>
      <c r="D810" s="9">
        <v>7.7</v>
      </c>
      <c r="E810" s="9">
        <v>0.76</v>
      </c>
      <c r="F810" s="3" t="s">
        <v>19</v>
      </c>
      <c r="G810" s="3" t="s">
        <v>1544</v>
      </c>
      <c r="H810" s="4" t="s">
        <v>11</v>
      </c>
    </row>
    <row r="811" spans="1:8" x14ac:dyDescent="0.25">
      <c r="A811" s="6" t="str">
        <f>"XAROPE DE FRAMBOESA (PRODUZIDO NO BAR) - ESTOQUE "</f>
        <v xml:space="preserve">XAROPE DE FRAMBOESA (PRODUZIDO NO BAR) - ESTOQUE </v>
      </c>
      <c r="B811" s="6" t="s">
        <v>74</v>
      </c>
      <c r="D811" s="9">
        <v>535.41</v>
      </c>
      <c r="E811" s="9">
        <v>1</v>
      </c>
      <c r="F811" s="3" t="s">
        <v>19</v>
      </c>
      <c r="G811" s="3" t="s">
        <v>1545</v>
      </c>
      <c r="H811" s="4" t="s">
        <v>11</v>
      </c>
    </row>
    <row r="812" spans="1:8" x14ac:dyDescent="0.25">
      <c r="A812" s="6" t="s">
        <v>1546</v>
      </c>
      <c r="B812" s="6" t="s">
        <v>74</v>
      </c>
      <c r="D812" s="9">
        <v>4.62</v>
      </c>
      <c r="E812" s="9">
        <v>-4.0949999999999998</v>
      </c>
      <c r="F812" s="3" t="s">
        <v>19</v>
      </c>
      <c r="G812" s="3" t="s">
        <v>1547</v>
      </c>
      <c r="H812" s="4" t="s">
        <v>11</v>
      </c>
    </row>
    <row r="813" spans="1:8" x14ac:dyDescent="0.25">
      <c r="A813" s="6" t="s">
        <v>1548</v>
      </c>
      <c r="B813" s="6" t="s">
        <v>74</v>
      </c>
      <c r="D813" s="9">
        <v>21.32</v>
      </c>
      <c r="E813" s="9">
        <v>0.93</v>
      </c>
      <c r="F813" s="3" t="s">
        <v>19</v>
      </c>
      <c r="G813" s="3" t="s">
        <v>1549</v>
      </c>
      <c r="H813" s="4" t="s">
        <v>11</v>
      </c>
    </row>
    <row r="814" spans="1:8" x14ac:dyDescent="0.25">
      <c r="A814" s="6" t="str">
        <f>"XAROPE DE MEL (PRODUZIDO NO BAR) - ESTOQUE "</f>
        <v xml:space="preserve">XAROPE DE MEL (PRODUZIDO NO BAR) - ESTOQUE </v>
      </c>
      <c r="B814" s="6" t="s">
        <v>74</v>
      </c>
      <c r="D814" s="9">
        <v>26.05</v>
      </c>
      <c r="E814" s="9">
        <v>0.23499999999999999</v>
      </c>
      <c r="F814" s="3" t="s">
        <v>19</v>
      </c>
      <c r="G814" s="3" t="s">
        <v>1550</v>
      </c>
      <c r="H814" s="4" t="s">
        <v>11</v>
      </c>
    </row>
    <row r="815" spans="1:8" x14ac:dyDescent="0.25">
      <c r="A815" s="6" t="str">
        <f>"XAROPE DE MORANGO (PRODUZIDO NO BAR) - ESTOQUE "</f>
        <v xml:space="preserve">XAROPE DE MORANGO (PRODUZIDO NO BAR) - ESTOQUE </v>
      </c>
      <c r="B815" s="6" t="s">
        <v>74</v>
      </c>
      <c r="D815" s="9">
        <v>18.84</v>
      </c>
      <c r="E815" s="9">
        <v>1.22</v>
      </c>
      <c r="F815" s="3" t="s">
        <v>19</v>
      </c>
      <c r="G815" s="3" t="s">
        <v>1551</v>
      </c>
      <c r="H815" s="4" t="s">
        <v>11</v>
      </c>
    </row>
    <row r="816" spans="1:8" x14ac:dyDescent="0.25">
      <c r="A816" s="6" t="s">
        <v>1552</v>
      </c>
      <c r="B816" s="6" t="s">
        <v>74</v>
      </c>
      <c r="D816" s="9">
        <v>69.83</v>
      </c>
      <c r="E816" s="9">
        <v>1.35</v>
      </c>
      <c r="F816" s="3" t="s">
        <v>19</v>
      </c>
      <c r="G816" s="3" t="s">
        <v>1553</v>
      </c>
      <c r="H816" s="4" t="s">
        <v>11</v>
      </c>
    </row>
    <row r="817" spans="1:8" x14ac:dyDescent="0.25">
      <c r="A817" s="6" t="s">
        <v>1554</v>
      </c>
      <c r="B817" s="6" t="s">
        <v>74</v>
      </c>
      <c r="F817" s="3" t="s">
        <v>19</v>
      </c>
      <c r="G817" s="3" t="s">
        <v>1555</v>
      </c>
      <c r="H817" s="4" t="s">
        <v>11</v>
      </c>
    </row>
    <row r="818" spans="1:8" x14ac:dyDescent="0.25">
      <c r="A818" s="6" t="s">
        <v>1556</v>
      </c>
      <c r="B818" s="6" t="s">
        <v>74</v>
      </c>
      <c r="D818" s="9">
        <v>75.290000000000006</v>
      </c>
      <c r="E818" s="9">
        <v>0.7</v>
      </c>
      <c r="F818" s="3" t="s">
        <v>19</v>
      </c>
      <c r="G818" s="3" t="s">
        <v>1557</v>
      </c>
      <c r="H818" s="4" t="s">
        <v>11</v>
      </c>
    </row>
    <row r="819" spans="1:8" x14ac:dyDescent="0.25">
      <c r="A819" s="6" t="s">
        <v>1558</v>
      </c>
      <c r="B819" s="6" t="s">
        <v>74</v>
      </c>
      <c r="D819" s="9">
        <v>77.599999999999994</v>
      </c>
      <c r="E819" s="9">
        <v>0.57999999999999996</v>
      </c>
      <c r="F819" s="3" t="s">
        <v>19</v>
      </c>
      <c r="G819" s="3" t="s">
        <v>1559</v>
      </c>
      <c r="H819" s="4" t="s">
        <v>11</v>
      </c>
    </row>
    <row r="820" spans="1:8" x14ac:dyDescent="0.25">
      <c r="A820" s="6" t="s">
        <v>1560</v>
      </c>
      <c r="B820" s="6" t="s">
        <v>74</v>
      </c>
      <c r="F820" s="3" t="s">
        <v>19</v>
      </c>
      <c r="G820" s="3" t="s">
        <v>1561</v>
      </c>
      <c r="H820" s="4" t="s">
        <v>11</v>
      </c>
    </row>
    <row r="821" spans="1:8" x14ac:dyDescent="0.25">
      <c r="A821" s="6" t="s">
        <v>1562</v>
      </c>
      <c r="B821" s="6" t="s">
        <v>74</v>
      </c>
      <c r="F821" s="3" t="s">
        <v>19</v>
      </c>
      <c r="G821" s="3" t="s">
        <v>1563</v>
      </c>
      <c r="H821" s="4" t="s">
        <v>11</v>
      </c>
    </row>
    <row r="822" spans="1:8" x14ac:dyDescent="0.25">
      <c r="A822" s="6" t="s">
        <v>1564</v>
      </c>
      <c r="B822" s="6" t="s">
        <v>74</v>
      </c>
      <c r="D822" s="9">
        <v>77.599999999999994</v>
      </c>
      <c r="E822" s="9">
        <v>0.67</v>
      </c>
      <c r="F822" s="3" t="s">
        <v>19</v>
      </c>
      <c r="G822" s="3" t="s">
        <v>1565</v>
      </c>
      <c r="H822" s="4" t="s">
        <v>11</v>
      </c>
    </row>
    <row r="823" spans="1:8" x14ac:dyDescent="0.25">
      <c r="A823" s="6" t="s">
        <v>1566</v>
      </c>
      <c r="B823" s="6" t="s">
        <v>74</v>
      </c>
      <c r="F823" s="3" t="s">
        <v>9</v>
      </c>
      <c r="G823" s="3" t="s">
        <v>1567</v>
      </c>
      <c r="H823" s="4" t="s">
        <v>11</v>
      </c>
    </row>
    <row r="824" spans="1:8" x14ac:dyDescent="0.25">
      <c r="A824" s="6" t="s">
        <v>1568</v>
      </c>
      <c r="B824" s="6" t="s">
        <v>74</v>
      </c>
      <c r="F824" s="3" t="s">
        <v>19</v>
      </c>
      <c r="G824" s="3" t="s">
        <v>1569</v>
      </c>
      <c r="H824" s="4" t="s">
        <v>11</v>
      </c>
    </row>
    <row r="825" spans="1:8" x14ac:dyDescent="0.25">
      <c r="A825" s="6" t="s">
        <v>1570</v>
      </c>
      <c r="B825" s="6" t="s">
        <v>74</v>
      </c>
      <c r="D825" s="9">
        <v>69.16</v>
      </c>
      <c r="E825" s="9">
        <v>1.0900000000000001</v>
      </c>
      <c r="F825" s="3" t="s">
        <v>19</v>
      </c>
      <c r="G825" s="3" t="s">
        <v>1571</v>
      </c>
      <c r="H825" s="4" t="s">
        <v>11</v>
      </c>
    </row>
    <row r="826" spans="1:8" x14ac:dyDescent="0.25">
      <c r="A826" s="6" t="s">
        <v>1572</v>
      </c>
      <c r="B826" s="6" t="s">
        <v>74</v>
      </c>
      <c r="D826" s="9">
        <v>65.709999999999994</v>
      </c>
      <c r="E826" s="9">
        <v>1</v>
      </c>
      <c r="F826" s="3" t="s">
        <v>19</v>
      </c>
      <c r="G826" s="3" t="s">
        <v>1573</v>
      </c>
      <c r="H826" s="4" t="s">
        <v>11</v>
      </c>
    </row>
    <row r="827" spans="1:8" x14ac:dyDescent="0.25">
      <c r="A827" s="6" t="s">
        <v>1574</v>
      </c>
      <c r="B827" s="6" t="s">
        <v>74</v>
      </c>
      <c r="D827" s="9">
        <v>72.17</v>
      </c>
      <c r="E827" s="9">
        <v>0.7</v>
      </c>
      <c r="F827" s="3" t="s">
        <v>19</v>
      </c>
      <c r="G827" s="3" t="s">
        <v>1575</v>
      </c>
      <c r="H827" s="4" t="s">
        <v>11</v>
      </c>
    </row>
    <row r="828" spans="1:8" x14ac:dyDescent="0.25">
      <c r="A828" s="6" t="s">
        <v>1576</v>
      </c>
      <c r="B828" s="6" t="s">
        <v>74</v>
      </c>
      <c r="D828" s="9">
        <v>8.32</v>
      </c>
      <c r="F828" s="3" t="s">
        <v>19</v>
      </c>
      <c r="G828" s="3" t="s">
        <v>1577</v>
      </c>
      <c r="H828" s="4" t="s">
        <v>11</v>
      </c>
    </row>
    <row r="829" spans="1:8" x14ac:dyDescent="0.25">
      <c r="A829" s="6" t="s">
        <v>1578</v>
      </c>
      <c r="B829" s="6" t="s">
        <v>74</v>
      </c>
      <c r="D829" s="9">
        <v>4.16</v>
      </c>
      <c r="E829" s="9">
        <v>-3</v>
      </c>
      <c r="F829" s="3" t="s">
        <v>19</v>
      </c>
      <c r="G829" s="3" t="s">
        <v>1579</v>
      </c>
      <c r="H829" s="4" t="s">
        <v>11</v>
      </c>
    </row>
    <row r="830" spans="1:8" x14ac:dyDescent="0.25">
      <c r="A830" s="6" t="s">
        <v>1580</v>
      </c>
      <c r="B830" s="6" t="s">
        <v>45</v>
      </c>
      <c r="C830" s="9">
        <v>36</v>
      </c>
      <c r="D830" s="9">
        <v>8.52</v>
      </c>
      <c r="F830" s="3" t="s">
        <v>9</v>
      </c>
      <c r="G830" s="3" t="s">
        <v>1581</v>
      </c>
      <c r="H830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 Lourenço</cp:lastModifiedBy>
  <dcterms:created xsi:type="dcterms:W3CDTF">2025-05-20T17:38:30Z</dcterms:created>
  <dcterms:modified xsi:type="dcterms:W3CDTF">2025-05-20T17:44:14Z</dcterms:modified>
</cp:coreProperties>
</file>