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modules\compras\estoque\filiais\"/>
    </mc:Choice>
  </mc:AlternateContent>
  <xr:revisionPtr revIDLastSave="0" documentId="13_ncr:1_{90635DCC-DFF9-449D-A1FE-6B5FD95BC3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0" i="1" l="1"/>
  <c r="A1106" i="1"/>
  <c r="A1105" i="1"/>
  <c r="A1104" i="1"/>
  <c r="A1093" i="1"/>
  <c r="A1089" i="1"/>
  <c r="A1087" i="1"/>
  <c r="A1086" i="1"/>
  <c r="A1085" i="1"/>
  <c r="A1083" i="1"/>
  <c r="A1079" i="1"/>
  <c r="B1078" i="1"/>
  <c r="A1073" i="1"/>
  <c r="B1072" i="1"/>
  <c r="B1071" i="1"/>
  <c r="B1070" i="1"/>
  <c r="B1069" i="1"/>
  <c r="B1059" i="1"/>
  <c r="A1049" i="1"/>
  <c r="A1048" i="1"/>
  <c r="A1047" i="1"/>
  <c r="A1046" i="1"/>
  <c r="A1045" i="1"/>
  <c r="A1044" i="1"/>
  <c r="A1043" i="1"/>
  <c r="A1042" i="1"/>
  <c r="A1041" i="1"/>
  <c r="A1040" i="1"/>
  <c r="A1039" i="1"/>
  <c r="A1035" i="1"/>
  <c r="A1033" i="1"/>
  <c r="A1032" i="1"/>
  <c r="A1028" i="1"/>
  <c r="A1019" i="1"/>
  <c r="A1018" i="1"/>
  <c r="A1017" i="1"/>
  <c r="A1016" i="1"/>
  <c r="A1014" i="1"/>
  <c r="A1006" i="1"/>
  <c r="A993" i="1"/>
  <c r="A991" i="1"/>
  <c r="A989" i="1"/>
  <c r="A988" i="1"/>
  <c r="A985" i="1"/>
  <c r="A984" i="1"/>
  <c r="A983" i="1"/>
  <c r="A980" i="1"/>
  <c r="A967" i="1"/>
  <c r="A963" i="1"/>
  <c r="B962" i="1"/>
  <c r="A956" i="1"/>
  <c r="A954" i="1"/>
  <c r="A950" i="1"/>
  <c r="A944" i="1"/>
  <c r="A942" i="1"/>
  <c r="A935" i="1"/>
  <c r="A928" i="1"/>
  <c r="A926" i="1"/>
  <c r="A925" i="1"/>
  <c r="A924" i="1"/>
  <c r="A919" i="1"/>
  <c r="A914" i="1"/>
  <c r="A911" i="1"/>
  <c r="A908" i="1"/>
  <c r="A907" i="1"/>
  <c r="A900" i="1"/>
  <c r="A870" i="1"/>
  <c r="A866" i="1"/>
  <c r="B864" i="1"/>
  <c r="A864" i="1"/>
  <c r="A861" i="1"/>
  <c r="A860" i="1"/>
  <c r="A859" i="1"/>
  <c r="A858" i="1"/>
  <c r="B857" i="1"/>
  <c r="A853" i="1"/>
  <c r="A852" i="1"/>
  <c r="B848" i="1"/>
  <c r="A847" i="1"/>
  <c r="B846" i="1"/>
  <c r="B845" i="1"/>
  <c r="B844" i="1"/>
  <c r="B843" i="1"/>
  <c r="B842" i="1"/>
  <c r="A840" i="1"/>
  <c r="B835" i="1"/>
  <c r="A830" i="1"/>
  <c r="B826" i="1"/>
  <c r="B825" i="1"/>
  <c r="A821" i="1"/>
  <c r="B818" i="1"/>
  <c r="A795" i="1"/>
  <c r="A782" i="1"/>
  <c r="A778" i="1"/>
  <c r="A758" i="1"/>
  <c r="B757" i="1"/>
  <c r="A755" i="1"/>
  <c r="A752" i="1"/>
  <c r="A751" i="1"/>
  <c r="A750" i="1"/>
  <c r="A749" i="1"/>
  <c r="A746" i="1"/>
  <c r="A745" i="1"/>
  <c r="A744" i="1"/>
  <c r="A743" i="1"/>
  <c r="A738" i="1"/>
  <c r="A731" i="1"/>
  <c r="A730" i="1"/>
  <c r="A729" i="1"/>
  <c r="A710" i="1"/>
  <c r="A708" i="1"/>
  <c r="A707" i="1"/>
  <c r="A703" i="1"/>
  <c r="A702" i="1"/>
  <c r="A701" i="1"/>
  <c r="A692" i="1"/>
  <c r="A682" i="1"/>
  <c r="A680" i="1"/>
  <c r="A675" i="1"/>
  <c r="A669" i="1"/>
  <c r="A668" i="1"/>
  <c r="A667" i="1"/>
  <c r="A666" i="1"/>
  <c r="A661" i="1"/>
  <c r="A660" i="1"/>
  <c r="A655" i="1"/>
  <c r="A654" i="1"/>
  <c r="A651" i="1"/>
  <c r="A638" i="1"/>
  <c r="A614" i="1"/>
  <c r="A607" i="1"/>
  <c r="B585" i="1"/>
  <c r="B575" i="1"/>
  <c r="B573" i="1"/>
  <c r="B572" i="1"/>
  <c r="B569" i="1"/>
  <c r="A564" i="1"/>
  <c r="A559" i="1"/>
  <c r="A551" i="1"/>
  <c r="A550" i="1"/>
  <c r="A546" i="1"/>
  <c r="A539" i="1"/>
  <c r="A534" i="1"/>
  <c r="A533" i="1"/>
  <c r="B531" i="1"/>
  <c r="B530" i="1"/>
  <c r="A527" i="1"/>
  <c r="A505" i="1"/>
  <c r="A487" i="1"/>
  <c r="A486" i="1"/>
  <c r="A485" i="1"/>
  <c r="A481" i="1"/>
  <c r="A480" i="1"/>
  <c r="A463" i="1"/>
  <c r="A437" i="1"/>
  <c r="B428" i="1"/>
  <c r="B427" i="1"/>
  <c r="B426" i="1"/>
  <c r="B425" i="1"/>
  <c r="A423" i="1"/>
  <c r="A421" i="1"/>
  <c r="B418" i="1"/>
  <c r="B417" i="1"/>
  <c r="B416" i="1"/>
  <c r="B415" i="1"/>
  <c r="A413" i="1"/>
  <c r="B412" i="1"/>
  <c r="A403" i="1"/>
  <c r="A398" i="1"/>
  <c r="B397" i="1"/>
  <c r="A394" i="1"/>
  <c r="A392" i="1"/>
  <c r="A386" i="1"/>
  <c r="A385" i="1"/>
  <c r="A369" i="1"/>
  <c r="B356" i="1"/>
  <c r="B355" i="1"/>
  <c r="B354" i="1"/>
  <c r="B351" i="1"/>
  <c r="B341" i="1"/>
  <c r="A331" i="1"/>
  <c r="A325" i="1"/>
  <c r="A310" i="1"/>
  <c r="B304" i="1"/>
  <c r="A301" i="1"/>
  <c r="A300" i="1"/>
  <c r="A296" i="1"/>
  <c r="A294" i="1"/>
  <c r="A293" i="1"/>
  <c r="A292" i="1"/>
  <c r="A291" i="1"/>
  <c r="A290" i="1"/>
  <c r="A289" i="1"/>
  <c r="A288" i="1"/>
  <c r="B287" i="1"/>
  <c r="A278" i="1"/>
  <c r="A276" i="1"/>
  <c r="A275" i="1"/>
  <c r="A274" i="1"/>
  <c r="A273" i="1"/>
  <c r="A271" i="1"/>
  <c r="A270" i="1"/>
  <c r="A261" i="1"/>
  <c r="A251" i="1"/>
  <c r="A250" i="1"/>
  <c r="A248" i="1"/>
  <c r="A246" i="1"/>
  <c r="A245" i="1"/>
  <c r="A243" i="1"/>
  <c r="A242" i="1"/>
  <c r="A241" i="1"/>
  <c r="A240" i="1"/>
  <c r="A237" i="1"/>
  <c r="A232" i="1"/>
  <c r="B171" i="1"/>
  <c r="A131" i="1"/>
  <c r="A127" i="1"/>
  <c r="A118" i="1"/>
  <c r="B111" i="1"/>
  <c r="B110" i="1"/>
  <c r="B109" i="1"/>
  <c r="B107" i="1"/>
  <c r="B106" i="1"/>
  <c r="B105" i="1"/>
  <c r="B104" i="1"/>
  <c r="A93" i="1"/>
  <c r="B86" i="1"/>
  <c r="B84" i="1"/>
  <c r="A68" i="1"/>
  <c r="B65" i="1"/>
  <c r="B47" i="1"/>
  <c r="A43" i="1"/>
  <c r="B35" i="1"/>
  <c r="B34" i="1"/>
  <c r="A19" i="1"/>
  <c r="A13" i="1"/>
  <c r="A7" i="1"/>
  <c r="B5" i="1"/>
  <c r="B4" i="1"/>
  <c r="B3" i="1"/>
  <c r="B2" i="1"/>
</calcChain>
</file>

<file path=xl/sharedStrings.xml><?xml version="1.0" encoding="utf-8"?>
<sst xmlns="http://schemas.openxmlformats.org/spreadsheetml/2006/main" count="5447" uniqueCount="2134">
  <si>
    <t>Nome</t>
  </si>
  <si>
    <t>Grupo</t>
  </si>
  <si>
    <t>Valor</t>
  </si>
  <si>
    <t>Custo médio</t>
  </si>
  <si>
    <t>Estoque total</t>
  </si>
  <si>
    <t>Unidade</t>
  </si>
  <si>
    <t>Cód. Ref.</t>
  </si>
  <si>
    <t>Situação</t>
  </si>
  <si>
    <t>ABRACADEIRA (C) 280X4,5mm PRETA Diversos</t>
  </si>
  <si>
    <t>PC</t>
  </si>
  <si>
    <t>958</t>
  </si>
  <si>
    <t>Ativo</t>
  </si>
  <si>
    <t>ABRACADEIRA (D) 380X4,50mm PRETA Diversos</t>
  </si>
  <si>
    <t>961</t>
  </si>
  <si>
    <t>ABRACADEIRA (E) 400X4,80mm PRETA Diversos</t>
  </si>
  <si>
    <t>UND</t>
  </si>
  <si>
    <t>1175</t>
  </si>
  <si>
    <t>ABRACADEIRA U (B) 3/4</t>
  </si>
  <si>
    <t>926</t>
  </si>
  <si>
    <t>ABRIDOR DE GARRAFA INOX</t>
  </si>
  <si>
    <t>MATERIA PRIMA - INSUMO BAR</t>
  </si>
  <si>
    <t>1082</t>
  </si>
  <si>
    <t>MATERIA PRIMA - ESTOQUE BEBIDA QUENTE</t>
  </si>
  <si>
    <t>LT</t>
  </si>
  <si>
    <t>1038</t>
  </si>
  <si>
    <t>ABSINTO NACIONAL - DOSE</t>
  </si>
  <si>
    <t>CARDAPIO - DOSES</t>
  </si>
  <si>
    <t>146</t>
  </si>
  <si>
    <t>ACOPLADO 32X40 PERSONALIZADO - M</t>
  </si>
  <si>
    <t>MATERIA PRIMA - LOUCA E EMBALAGEM</t>
  </si>
  <si>
    <t>682</t>
  </si>
  <si>
    <t>ACUCAR COLORIDO</t>
  </si>
  <si>
    <t>544</t>
  </si>
  <si>
    <t>ACUCAR KG</t>
  </si>
  <si>
    <t>MATERIA PRIMA - INSUMO COZINHA</t>
  </si>
  <si>
    <t>KG</t>
  </si>
  <si>
    <t>433</t>
  </si>
  <si>
    <t>ADICIONAL BACON</t>
  </si>
  <si>
    <t>CARDAPIO - CARDAPIO - PRATOS</t>
  </si>
  <si>
    <t>1</t>
  </si>
  <si>
    <t>322</t>
  </si>
  <si>
    <t>ADOCANTE</t>
  </si>
  <si>
    <t>434</t>
  </si>
  <si>
    <t>AGUA DE COCO</t>
  </si>
  <si>
    <t>CARDAPIO - SOFT DRINK</t>
  </si>
  <si>
    <t>102</t>
  </si>
  <si>
    <t>AGUA DE COCO - ESTOQUE</t>
  </si>
  <si>
    <t>MATERIA PRIMA - ESTOQUE SOFT DRINK</t>
  </si>
  <si>
    <t>83</t>
  </si>
  <si>
    <t>AGUA DE COCO 1L</t>
  </si>
  <si>
    <t>545</t>
  </si>
  <si>
    <t>AGUA FILTRADA</t>
  </si>
  <si>
    <t>305</t>
  </si>
  <si>
    <t>1138</t>
  </si>
  <si>
    <t>AGUA MINERAL C GAS</t>
  </si>
  <si>
    <t>103</t>
  </si>
  <si>
    <t>AGUA MINERAL COM GAS - ESTOQUE</t>
  </si>
  <si>
    <t>350</t>
  </si>
  <si>
    <t>AGUA MINERAL S GAS</t>
  </si>
  <si>
    <t>104</t>
  </si>
  <si>
    <t>AGUA MINERAL S/ GAS - ESTOQUE</t>
  </si>
  <si>
    <t>351</t>
  </si>
  <si>
    <t>AGUA SANITARIA 5L</t>
  </si>
  <si>
    <t>MATERIA PRIMA - LIMPEZA</t>
  </si>
  <si>
    <t>612</t>
  </si>
  <si>
    <t>AGUA TONICA</t>
  </si>
  <si>
    <t>105</t>
  </si>
  <si>
    <t>AGUA TONICA ZERO</t>
  </si>
  <si>
    <t>106</t>
  </si>
  <si>
    <t>ALBUMINA</t>
  </si>
  <si>
    <t>546</t>
  </si>
  <si>
    <t>ALCOOL 70 - 1 LITRO</t>
  </si>
  <si>
    <t>613</t>
  </si>
  <si>
    <t>ALCOOL 70 EM GEL</t>
  </si>
  <si>
    <t>614</t>
  </si>
  <si>
    <t>ALCOOL SPRAY 400ML PREMISSE</t>
  </si>
  <si>
    <t>615</t>
  </si>
  <si>
    <t>ALECRIM 20G - ESTOQUE</t>
  </si>
  <si>
    <t>435</t>
  </si>
  <si>
    <t>ALFACE AMERICANA</t>
  </si>
  <si>
    <t>436</t>
  </si>
  <si>
    <t>ALHO KG</t>
  </si>
  <si>
    <t>437</t>
  </si>
  <si>
    <t>ALICATE CORTE DIAGONAL 6" Diversos</t>
  </si>
  <si>
    <t>1154</t>
  </si>
  <si>
    <t>ALICATE UNIVERSAL 8 BELZER LARANJA Diversos</t>
  </si>
  <si>
    <t>1155</t>
  </si>
  <si>
    <t>ALL CLEAR BB 05LITROS - ESTOQUE</t>
  </si>
  <si>
    <t>1295</t>
  </si>
  <si>
    <t>AMENDOAS LAMINADAS</t>
  </si>
  <si>
    <t>547</t>
  </si>
  <si>
    <t>AMY WINEHOUSE</t>
  </si>
  <si>
    <t>CARDAPIO - DRINKS</t>
  </si>
  <si>
    <t>302</t>
  </si>
  <si>
    <t>ANEIS CEBOLA EMP 1KG</t>
  </si>
  <si>
    <t>945</t>
  </si>
  <si>
    <t>ANEIS CEBOLA EMPANADO 1,05KG</t>
  </si>
  <si>
    <t>946</t>
  </si>
  <si>
    <t>ANIZ ESTRELADO</t>
  </si>
  <si>
    <t>548</t>
  </si>
  <si>
    <t>APARADOR DE PIZZA GD C/ 50 UN</t>
  </si>
  <si>
    <t>440</t>
  </si>
  <si>
    <t>376</t>
  </si>
  <si>
    <t>APERITIVO BITTER CAMPARI 998ML  -  ESTOQUE</t>
  </si>
  <si>
    <t>366</t>
  </si>
  <si>
    <t>APERITIVO BRASILBERG 920ML - ESTOQUE</t>
  </si>
  <si>
    <t>364</t>
  </si>
  <si>
    <t>APEROL SPRITZ</t>
  </si>
  <si>
    <t>229</t>
  </si>
  <si>
    <t>ARAME GALVANIZADO 18BWG 1,24MM 105.3M</t>
  </si>
  <si>
    <t>996</t>
  </si>
  <si>
    <t>ARROZ PARBLIZADO</t>
  </si>
  <si>
    <t>441</t>
  </si>
  <si>
    <t>BACON MANTA</t>
  </si>
  <si>
    <t>MATERIA PRIMA - CARNE</t>
  </si>
  <si>
    <t>511</t>
  </si>
  <si>
    <t>BACTER PLUS BB 05 LITROS - ESTOQUE</t>
  </si>
  <si>
    <t>1326</t>
  </si>
  <si>
    <t>BAILEYS - DOSE</t>
  </si>
  <si>
    <t>148</t>
  </si>
  <si>
    <t>BAIXADA EM DIA DE JOGO</t>
  </si>
  <si>
    <t>1397</t>
  </si>
  <si>
    <t>BAIXADA EM DIA DE JOGO - MEZANINO</t>
  </si>
  <si>
    <t>MEZANINO - MEZANINO - DRINKS</t>
  </si>
  <si>
    <t>1401</t>
  </si>
  <si>
    <t>BAIXADA SEM ALCOOL</t>
  </si>
  <si>
    <t>1402</t>
  </si>
  <si>
    <t>BAIXADA SEM ALCOOL - MEZANINO</t>
  </si>
  <si>
    <t>1403</t>
  </si>
  <si>
    <t>BALA DE BANANA</t>
  </si>
  <si>
    <t>310</t>
  </si>
  <si>
    <t>BALDE CERVEJA BECKS</t>
  </si>
  <si>
    <t>CARDAPIO - CERVEJA</t>
  </si>
  <si>
    <t>66</t>
  </si>
  <si>
    <t>BALDE CERVEJA BUDWEISER</t>
  </si>
  <si>
    <t>67</t>
  </si>
  <si>
    <t>BALDE CERVEJA CORONA</t>
  </si>
  <si>
    <t>68</t>
  </si>
  <si>
    <t>BALDE CERVEJA SPATEN</t>
  </si>
  <si>
    <t>69</t>
  </si>
  <si>
    <t>BALDE CERVEJA STELLA ARTOIS</t>
  </si>
  <si>
    <t>71</t>
  </si>
  <si>
    <t>BALDE CERVEJA STELLA ARTOIS S/ GLUTEN</t>
  </si>
  <si>
    <t>70</t>
  </si>
  <si>
    <t>BALDE PLASTICO COM ALÇA DE FERRO</t>
  </si>
  <si>
    <t>1060</t>
  </si>
  <si>
    <t>BARBANTE EUROROMA 4/6 N6 BRANCO 610M</t>
  </si>
  <si>
    <t>683</t>
  </si>
  <si>
    <t>BARRA CHATA 3/8 X 1/8 LAMINADA</t>
  </si>
  <si>
    <t>911</t>
  </si>
  <si>
    <t>BARRIL CASCO</t>
  </si>
  <si>
    <t>1027</t>
  </si>
  <si>
    <t>BATATA FRITA</t>
  </si>
  <si>
    <t>2</t>
  </si>
  <si>
    <t>443</t>
  </si>
  <si>
    <t>BATATA KG</t>
  </si>
  <si>
    <t>442</t>
  </si>
  <si>
    <t>BATATA PALHA - ESTOQUE</t>
  </si>
  <si>
    <t>1343</t>
  </si>
  <si>
    <t>BATATA PALITO 7MM SURECRISP  2,5KG</t>
  </si>
  <si>
    <t>446</t>
  </si>
  <si>
    <t>BATATA PALITO 9MM</t>
  </si>
  <si>
    <t>444</t>
  </si>
  <si>
    <t>BATATA RUSTICA 2.5KG</t>
  </si>
  <si>
    <t>445</t>
  </si>
  <si>
    <t>BEEF CHOURIZO</t>
  </si>
  <si>
    <t>512</t>
  </si>
  <si>
    <t>BICO DOSADOR RESERVATORIO NOBRE</t>
  </si>
  <si>
    <t>1061</t>
  </si>
  <si>
    <t>BISNAGA 960ML</t>
  </si>
  <si>
    <t>1014</t>
  </si>
  <si>
    <t>BITTER ANGOSTURA AROMATIC</t>
  </si>
  <si>
    <t>1056</t>
  </si>
  <si>
    <t>BITTER ANGOSTURA ORANGE BITTERS</t>
  </si>
  <si>
    <t>575</t>
  </si>
  <si>
    <t>BLACK SOUR</t>
  </si>
  <si>
    <t>231</t>
  </si>
  <si>
    <t>BLEND HAMBURGUER</t>
  </si>
  <si>
    <t>513</t>
  </si>
  <si>
    <t>BLONDE CITRUS</t>
  </si>
  <si>
    <t>232</t>
  </si>
  <si>
    <t>BLUSA CANGURU MOLETOM PELUCIADO - ESTOQUE</t>
  </si>
  <si>
    <t>LOJA - LOJA</t>
  </si>
  <si>
    <t>1151</t>
  </si>
  <si>
    <t>BLUSA CANGURU MOLETOM PELUCIADO PERSONALIZADO</t>
  </si>
  <si>
    <t>1153</t>
  </si>
  <si>
    <t>BOBINA TERMICA 79MMX40M AMARELA</t>
  </si>
  <si>
    <t>1045</t>
  </si>
  <si>
    <t>BOBINA TERMICA 80MMX40M AMARELA C/30 - ESTOQUE</t>
  </si>
  <si>
    <t>1275</t>
  </si>
  <si>
    <t>BOCAL DE BAQUELITE S/CHAVE Diversos</t>
  </si>
  <si>
    <t>1204</t>
  </si>
  <si>
    <t>BODY INFANTIL PRETO BISAO M</t>
  </si>
  <si>
    <t>1247</t>
  </si>
  <si>
    <t>BODY INFANTIL PRETO BISAO P</t>
  </si>
  <si>
    <t>1246</t>
  </si>
  <si>
    <t>BODY INFANTIL VERMELHO BISAO P</t>
  </si>
  <si>
    <t>1245</t>
  </si>
  <si>
    <t>BOLACHA DE CHOPE - ESTOQUE</t>
  </si>
  <si>
    <t>MATERIA PRIMA - ESTOQUE CHOPE E CERVEJA</t>
  </si>
  <si>
    <t>1205</t>
  </si>
  <si>
    <t>BOLINHO DE PALETA (4UN) ESTOQUE</t>
  </si>
  <si>
    <t>514</t>
  </si>
  <si>
    <t>BOLINHO DE RISOTO CREMOSO</t>
  </si>
  <si>
    <t>3</t>
  </si>
  <si>
    <t>439</t>
  </si>
  <si>
    <t>BOLINHO MAND CARNE CURADA 1,05KG</t>
  </si>
  <si>
    <t>942</t>
  </si>
  <si>
    <t>BOMBOM SONHO DE VALSA 50UN 1KG - ESTOQUE</t>
  </si>
  <si>
    <t>549</t>
  </si>
  <si>
    <t>BONE LOGO BISAO PRETO</t>
  </si>
  <si>
    <t>1232</t>
  </si>
  <si>
    <t>BONE LOGO CROSS PRETO</t>
  </si>
  <si>
    <t>1238</t>
  </si>
  <si>
    <t>BONE LOGO NEVER SURRENDER PRETO</t>
  </si>
  <si>
    <t>1239</t>
  </si>
  <si>
    <t>BORRIFADOR 1L</t>
  </si>
  <si>
    <t>975</t>
  </si>
  <si>
    <t>BOTTONS PERSONALIZADOS COM 55MM</t>
  </si>
  <si>
    <t>1169</t>
  </si>
  <si>
    <t>BOULEVARDIER</t>
  </si>
  <si>
    <t>233</t>
  </si>
  <si>
    <t>BOURBON MULE</t>
  </si>
  <si>
    <t>235</t>
  </si>
  <si>
    <t>BRAHMA CHOPP LATA 350MLSH C/12 - ESTOQUE</t>
  </si>
  <si>
    <t>1300</t>
  </si>
  <si>
    <t>BROCA ACO RAPIDO (H) 5,0 MM Diversos</t>
  </si>
  <si>
    <t>1178</t>
  </si>
  <si>
    <t>BROCA ACO RAPIDO (J) 6,0 MM Diversos</t>
  </si>
  <si>
    <t>1179</t>
  </si>
  <si>
    <t>BROCA ACO RAPIDO (N) 8,0 MM Diversos</t>
  </si>
  <si>
    <t>1180</t>
  </si>
  <si>
    <t>BUCHA (B) S/6 C/ PARAFUSO</t>
  </si>
  <si>
    <t>932</t>
  </si>
  <si>
    <t>CABO ALUMINIO S/ FURO C/ ROSCA 1,40 M</t>
  </si>
  <si>
    <t>1021</t>
  </si>
  <si>
    <t>CABO PP (C) 2 X 1,00MM METRO Diversos</t>
  </si>
  <si>
    <t>1203</t>
  </si>
  <si>
    <t>CABO PP (E) 2 X 2,50MM HEPR 0,6 1KV POTENCIA Diversos</t>
  </si>
  <si>
    <t>960</t>
  </si>
  <si>
    <t>CABO PP (L) 3 X 1,50MM METRO Diversos</t>
  </si>
  <si>
    <t>1337</t>
  </si>
  <si>
    <t>CACHACA BANANA CROSS - ESTOQUE</t>
  </si>
  <si>
    <t>380</t>
  </si>
  <si>
    <t>CACHACA REGUI BRASIL OURO 700ML - ESTOQUE</t>
  </si>
  <si>
    <t>1273</t>
  </si>
  <si>
    <t>CACHACA TANGERINA CROSS 750ML - ESTOQUE</t>
  </si>
  <si>
    <t>377</t>
  </si>
  <si>
    <t>CACHACA YPIOCA OURO 965ML - ESTOQUE</t>
  </si>
  <si>
    <t>378</t>
  </si>
  <si>
    <t>CACHACA YPIOCA PRATA 965ML - ESTOQUE</t>
  </si>
  <si>
    <t>379</t>
  </si>
  <si>
    <t>CACHAÇA BANANA CROSS - DOSE</t>
  </si>
  <si>
    <t>149</t>
  </si>
  <si>
    <t>1303</t>
  </si>
  <si>
    <t>CACHAÇA TANGERINA CROSS - DOSE</t>
  </si>
  <si>
    <t>150</t>
  </si>
  <si>
    <t>CAFE 500GR</t>
  </si>
  <si>
    <t>447</t>
  </si>
  <si>
    <t>CAIPIRA DE CACHACA</t>
  </si>
  <si>
    <t>236</t>
  </si>
  <si>
    <t>CAIPIRA DE RUM</t>
  </si>
  <si>
    <t>237</t>
  </si>
  <si>
    <t>CAIPIRA DE SAKE</t>
  </si>
  <si>
    <t>238</t>
  </si>
  <si>
    <t>CAIPIRA DE STEINHAEGER</t>
  </si>
  <si>
    <t>239</t>
  </si>
  <si>
    <t>CAIPIRA DE TEQUILA</t>
  </si>
  <si>
    <t>240</t>
  </si>
  <si>
    <t>CAIPIRA DE VODKA</t>
  </si>
  <si>
    <t>241</t>
  </si>
  <si>
    <t>1173</t>
  </si>
  <si>
    <t>CAIXA PADRAO (F) CB-100 Diversos</t>
  </si>
  <si>
    <t>684</t>
  </si>
  <si>
    <t>CAIXA PARA PIZZA OITAVADA 25CM</t>
  </si>
  <si>
    <t>685</t>
  </si>
  <si>
    <t>CALDO DE GALINHA</t>
  </si>
  <si>
    <t>448</t>
  </si>
  <si>
    <t>986</t>
  </si>
  <si>
    <t>CAMAROTE</t>
  </si>
  <si>
    <t>LOJA - ENTRADA</t>
  </si>
  <si>
    <t>131</t>
  </si>
  <si>
    <t>CAMISETA 100% ALGODAO CORES PERSONALIZADA</t>
  </si>
  <si>
    <t>1152</t>
  </si>
  <si>
    <t>CAMISETA ALGODAO CORES PERSONALIZADAS - ESTOQUE</t>
  </si>
  <si>
    <t>1139</t>
  </si>
  <si>
    <t>CAMISETA CROSS AZUL ESTONADA G</t>
  </si>
  <si>
    <t>1264</t>
  </si>
  <si>
    <t>CAMISETA CROSS AZUL ESTONADA GG</t>
  </si>
  <si>
    <t>1265</t>
  </si>
  <si>
    <t>CAMISETA CROSS AZUL ESTONADA M</t>
  </si>
  <si>
    <t>1263</t>
  </si>
  <si>
    <t>CAMISETA CROSS AZUL ESTONADA P</t>
  </si>
  <si>
    <t>1262</t>
  </si>
  <si>
    <t>CAMISETA CROSS LARANJA G</t>
  </si>
  <si>
    <t>1251</t>
  </si>
  <si>
    <t>CAMISETA CROSS LOGO CAVEIRA PRETA G</t>
  </si>
  <si>
    <t>1213</t>
  </si>
  <si>
    <t>CAMISETA CROSS LOGO CAVEIRA PRETA GG</t>
  </si>
  <si>
    <t>1214</t>
  </si>
  <si>
    <t>CAMISETA CROSS LOGO CAVEIRA PRETA M</t>
  </si>
  <si>
    <t>1212</t>
  </si>
  <si>
    <t>CAMISETA CROSS LOGO CAVEIRA PRETA P</t>
  </si>
  <si>
    <t>1209</t>
  </si>
  <si>
    <t>CAMISETA CROSS LOGO CAVEIRA PRETA XG</t>
  </si>
  <si>
    <t>1215</t>
  </si>
  <si>
    <t>CAMISETA CROSS PRETA ESTONADA G</t>
  </si>
  <si>
    <t>1257</t>
  </si>
  <si>
    <t>CAMISETA CROSS PRETA ESTONADA GG</t>
  </si>
  <si>
    <t>1258</t>
  </si>
  <si>
    <t>CAMISETA CROSS PRETA ESTONADA M</t>
  </si>
  <si>
    <t>1256</t>
  </si>
  <si>
    <t>CAMISETA CROSS PRETA ESTONADA P</t>
  </si>
  <si>
    <t>1255</t>
  </si>
  <si>
    <t>CAMISETA CROSS ROSA G</t>
  </si>
  <si>
    <t>1261</t>
  </si>
  <si>
    <t>CAMISETA CROSS ROSA M</t>
  </si>
  <si>
    <t>1260</t>
  </si>
  <si>
    <t>CAMISETA CROSS ROSA P</t>
  </si>
  <si>
    <t>1259</t>
  </si>
  <si>
    <t>CAMISETA CROSS VERMELHA ESTONADA G</t>
  </si>
  <si>
    <t>1254</t>
  </si>
  <si>
    <t>CAMISETA CROSS VERMELHA ESTONADA M</t>
  </si>
  <si>
    <t>1253</t>
  </si>
  <si>
    <t>CAMISETA CROSS VERMELHA ESTONADA P</t>
  </si>
  <si>
    <t>1252</t>
  </si>
  <si>
    <t>CAMISETA FESTIVAL LOGO FESTIVAL PRETA G</t>
  </si>
  <si>
    <t>1218</t>
  </si>
  <si>
    <t>CAMISETA FESTIVAL LOGO FESTIVAL PRETA GG</t>
  </si>
  <si>
    <t>1219</t>
  </si>
  <si>
    <t>CAMISETA FESTIVAL LOGO FESTIVAL PRETA M</t>
  </si>
  <si>
    <t>1217</t>
  </si>
  <si>
    <t>CAMISETA FESTIVAL LOGO FESTIVAL PRETA P</t>
  </si>
  <si>
    <t>1216</t>
  </si>
  <si>
    <t>CAMISETA FESTIVAL LOGO FESTIVAL PRETA XG</t>
  </si>
  <si>
    <t>1220</t>
  </si>
  <si>
    <t>CAMISETA INFANTIL PRETA BISAO TAM 10</t>
  </si>
  <si>
    <t>1250</t>
  </si>
  <si>
    <t>CAMISETA INFANTIL PRETA BISAO TAM 6</t>
  </si>
  <si>
    <t>1248</t>
  </si>
  <si>
    <t>CAMISETA INFANTIL PRETA BISAO TAM 8</t>
  </si>
  <si>
    <t>1249</t>
  </si>
  <si>
    <t>CAMISETA NEVER SURRENDER LOGO BISAO PRETA G</t>
  </si>
  <si>
    <t>1223</t>
  </si>
  <si>
    <t>CAMISETA NEVER SURRENDER LOGO BISAO PRETA GG</t>
  </si>
  <si>
    <t>1224</t>
  </si>
  <si>
    <t>CAMISETA NEVER SURRENDER LOGO BISAO PRETA M</t>
  </si>
  <si>
    <t>1222</t>
  </si>
  <si>
    <t>CAMISETA NEVER SURRENDER LOGO BISAO PRETA P</t>
  </si>
  <si>
    <t>1221</t>
  </si>
  <si>
    <t>CAMISETA NEVER SURRENDER LOGO BISAO PRETA XG</t>
  </si>
  <si>
    <t>1225</t>
  </si>
  <si>
    <t>CAMPARI - DOSE</t>
  </si>
  <si>
    <t>155</t>
  </si>
  <si>
    <t>CAMPARI TONIC</t>
  </si>
  <si>
    <t>1287</t>
  </si>
  <si>
    <t>CANELA EM RAMA</t>
  </si>
  <si>
    <t>449</t>
  </si>
  <si>
    <t>CANETA ESFEROGRAFICA BIC C/50</t>
  </si>
  <si>
    <t>1044</t>
  </si>
  <si>
    <t>CANUDO FLEXIVEL BIOD. 20CM CB-505 C/100</t>
  </si>
  <si>
    <t>FD</t>
  </si>
  <si>
    <t>1198</t>
  </si>
  <si>
    <t>CAPSULA DE GAS</t>
  </si>
  <si>
    <t>550</t>
  </si>
  <si>
    <t>CARGIL GORDURA FRY A3 BD 14KG E MEIO KG</t>
  </si>
  <si>
    <t>450</t>
  </si>
  <si>
    <t>CARLOS SANTANA</t>
  </si>
  <si>
    <t>315</t>
  </si>
  <si>
    <t>CARNE ACEM MOIDO KG</t>
  </si>
  <si>
    <t>515</t>
  </si>
  <si>
    <t>CARNE ALCATRA MIOLO KG</t>
  </si>
  <si>
    <t>516</t>
  </si>
  <si>
    <t>CARNE BIFE COXAO MOLE BOVINO RESF.</t>
  </si>
  <si>
    <t>517</t>
  </si>
  <si>
    <t>CARNE BIFE POSTA VERMELHA</t>
  </si>
  <si>
    <t>518</t>
  </si>
  <si>
    <t>CARNE CHORIZO ANGUS</t>
  </si>
  <si>
    <t>519</t>
  </si>
  <si>
    <t>CARNE CHORIZO MOIDO</t>
  </si>
  <si>
    <t>520</t>
  </si>
  <si>
    <t>CARNE CONTRA FILE COM OSSO</t>
  </si>
  <si>
    <t>521</t>
  </si>
  <si>
    <t>CARNE COSTELA BOVINA  COM OSSO PORCIONADA KG</t>
  </si>
  <si>
    <t>522</t>
  </si>
  <si>
    <t>CARNE COSTELA BOVINA MOIDA KG</t>
  </si>
  <si>
    <t>523</t>
  </si>
  <si>
    <t>CARNE COXA E SOBRECOXA RESF KG</t>
  </si>
  <si>
    <t>524</t>
  </si>
  <si>
    <t>CARNE FILE DE PEITO DE FRANGO KG</t>
  </si>
  <si>
    <t>525</t>
  </si>
  <si>
    <t>CARNE FRALDINHA ANGUS</t>
  </si>
  <si>
    <t>526</t>
  </si>
  <si>
    <t>CARNE JOELHO SUINO</t>
  </si>
  <si>
    <t>527</t>
  </si>
  <si>
    <t>CARNE LOMBO SUINO</t>
  </si>
  <si>
    <t>528</t>
  </si>
  <si>
    <t>CARNE MEIO DA ASA KG</t>
  </si>
  <si>
    <t>529</t>
  </si>
  <si>
    <t>CARNE MOIDA DE PRIMEIRA KG</t>
  </si>
  <si>
    <t>530</t>
  </si>
  <si>
    <t>CARNE MOIDA ESPECIAL KG</t>
  </si>
  <si>
    <t>531</t>
  </si>
  <si>
    <t>CARNE MUSCULO CUBOS KG</t>
  </si>
  <si>
    <t>532</t>
  </si>
  <si>
    <t>CARNE PALETA DESFIADA BBQ</t>
  </si>
  <si>
    <t>533</t>
  </si>
  <si>
    <t>CARNE PERNIL SUINO MOIDO</t>
  </si>
  <si>
    <t>534</t>
  </si>
  <si>
    <t>CARNE PONTA DE COSTELA</t>
  </si>
  <si>
    <t>535</t>
  </si>
  <si>
    <t>CARNE STROGONOFF DE PATINHO</t>
  </si>
  <si>
    <t>536</t>
  </si>
  <si>
    <t>CARVAO VEGETAL KG</t>
  </si>
  <si>
    <t>451</t>
  </si>
  <si>
    <t>CASCA DE LARANJA BAIA 5GR - PRODUCAO BAR</t>
  </si>
  <si>
    <t>1160</t>
  </si>
  <si>
    <t>CATCHUP</t>
  </si>
  <si>
    <t>452</t>
  </si>
  <si>
    <t>CATCHUP SACHET</t>
  </si>
  <si>
    <t>453</t>
  </si>
  <si>
    <t>CEBOLA KG</t>
  </si>
  <si>
    <t>454</t>
  </si>
  <si>
    <t>CEBOLA ROXA KG</t>
  </si>
  <si>
    <t>455</t>
  </si>
  <si>
    <t>CEBOLINHA</t>
  </si>
  <si>
    <t>728</t>
  </si>
  <si>
    <t>CENOURA KG</t>
  </si>
  <si>
    <t>456</t>
  </si>
  <si>
    <t>CERA 5L 09% DEOH AUTOBRILHO DEOLINE</t>
  </si>
  <si>
    <t>616</t>
  </si>
  <si>
    <t>CERA 5L AUTOBRILHO</t>
  </si>
  <si>
    <t>617</t>
  </si>
  <si>
    <t>CERA LIQUIDA</t>
  </si>
  <si>
    <t>618</t>
  </si>
  <si>
    <t>CEREBRO</t>
  </si>
  <si>
    <t>243</t>
  </si>
  <si>
    <t>CEREJA AO MARRASQUINO COM TALO LT</t>
  </si>
  <si>
    <t>551</t>
  </si>
  <si>
    <t>CERVEJA BECKS  LONG NECK 330ML - ESTOQUE</t>
  </si>
  <si>
    <t>323</t>
  </si>
  <si>
    <t>CERVEJA BECKS 330ML</t>
  </si>
  <si>
    <t>43</t>
  </si>
  <si>
    <t>CERVEJA BUDWEISER 330ML</t>
  </si>
  <si>
    <t>44</t>
  </si>
  <si>
    <t>CERVEJA BUDWEISER LONG NECK 330ML - ESTOQUE</t>
  </si>
  <si>
    <t>324</t>
  </si>
  <si>
    <t>CERVEJA BUDWEISER ZERO LATA 350ML - ESTOQUE</t>
  </si>
  <si>
    <t>1189</t>
  </si>
  <si>
    <t>CERVEJA BUDWEISER ZERO LONG NECK 330ML  - ESTOQUE</t>
  </si>
  <si>
    <t>34</t>
  </si>
  <si>
    <t>CERVEJA CORONA 330ML</t>
  </si>
  <si>
    <t>48</t>
  </si>
  <si>
    <t>CERVEJA CORONA CERO SUNBREW - ESTOQUE</t>
  </si>
  <si>
    <t>1285</t>
  </si>
  <si>
    <t>CERVEJA CORONA EXTRA LONG NECK 330ML - ESTOQUE</t>
  </si>
  <si>
    <t>328</t>
  </si>
  <si>
    <t>CERVEJA CORONA ZERO</t>
  </si>
  <si>
    <t>1291</t>
  </si>
  <si>
    <t>CERVEJA GOOSE ISLAND IPA 355ML</t>
  </si>
  <si>
    <t>50</t>
  </si>
  <si>
    <t>CERVEJA GOOSE ISLAND IPA LONG NECK 355ML  - ESTOQUE</t>
  </si>
  <si>
    <t>80</t>
  </si>
  <si>
    <t>CERVEJA GOOSE ISLAND MIDWAY LONG NECK 355ML - ESTOQUE</t>
  </si>
  <si>
    <t>331</t>
  </si>
  <si>
    <t>CERVEJA HOEGAARDEN</t>
  </si>
  <si>
    <t>52</t>
  </si>
  <si>
    <t>CERVEJA PATAGONIA AMBER LAGER 355ML</t>
  </si>
  <si>
    <t>55</t>
  </si>
  <si>
    <t>CERVEJA PATAGONIA BOHEIMIAN PILSENER 355ML</t>
  </si>
  <si>
    <t>56</t>
  </si>
  <si>
    <t>CERVEJA PATAGONIA BOHEIMIAN PILSENER LN 355ML - ESTOQUE</t>
  </si>
  <si>
    <t>334</t>
  </si>
  <si>
    <t>CERVEJA PATAGONIA IPA 355ML</t>
  </si>
  <si>
    <t>57</t>
  </si>
  <si>
    <t>CERVEJA PATAGONIA IPA LONG NECK 355ML - ESTOQUE</t>
  </si>
  <si>
    <t>335</t>
  </si>
  <si>
    <t>CERVEJA PATAGONIA WEISSE 355ML</t>
  </si>
  <si>
    <t>58</t>
  </si>
  <si>
    <t>CERVEJA PATAGONIA WEISSE LN 355ML - ESTOQUE</t>
  </si>
  <si>
    <t>336</t>
  </si>
  <si>
    <t>60</t>
  </si>
  <si>
    <t>CERVEJA SPATEN LATA 350ML - ESTOQUE</t>
  </si>
  <si>
    <t>933</t>
  </si>
  <si>
    <t>CERVEJA SPATEN LONG NECK 355ML - ESTOQUE</t>
  </si>
  <si>
    <t>337</t>
  </si>
  <si>
    <t>CERVEJA STELLA ARTOIS  330ML</t>
  </si>
  <si>
    <t>61</t>
  </si>
  <si>
    <t>CERVEJA STELLA ARTOIS (SEM GLUTEN) 330ML</t>
  </si>
  <si>
    <t>62</t>
  </si>
  <si>
    <t>966</t>
  </si>
  <si>
    <t>CHA MATE</t>
  </si>
  <si>
    <t>1344</t>
  </si>
  <si>
    <t>CHEESECAKE CARAMELO SALGADO</t>
  </si>
  <si>
    <t>321</t>
  </si>
  <si>
    <t>1067</t>
  </si>
  <si>
    <t>192</t>
  </si>
  <si>
    <t>CARDAPIO - CHOPE</t>
  </si>
  <si>
    <t>1319</t>
  </si>
  <si>
    <t>1318</t>
  </si>
  <si>
    <t>CHOPE BASTARDS DOG SAVE THE BEER 30L - ESTOQUE</t>
  </si>
  <si>
    <t>1085</t>
  </si>
  <si>
    <t>506</t>
  </si>
  <si>
    <t>1389</t>
  </si>
  <si>
    <t>CHOPE BASTARDS JUICY JILL 30L - ESTOQUE</t>
  </si>
  <si>
    <t>1366</t>
  </si>
  <si>
    <t>1390</t>
  </si>
  <si>
    <t>CHOPE BASTARDS WELT BIER 30L - ESTOQUE</t>
  </si>
  <si>
    <t>1086</t>
  </si>
  <si>
    <t>1040</t>
  </si>
  <si>
    <t>1404</t>
  </si>
  <si>
    <t>CHOPE BRAHMA 300ML</t>
  </si>
  <si>
    <t>18</t>
  </si>
  <si>
    <t>CHOPE BRAHMA 470ML</t>
  </si>
  <si>
    <t>19</t>
  </si>
  <si>
    <t>CHOPE BRAHMA CLARO BRASIL 50L - ESTOQUE</t>
  </si>
  <si>
    <t>341</t>
  </si>
  <si>
    <t>CHOPE COLORADO APPIA 30L - ESTOQUE</t>
  </si>
  <si>
    <t>342</t>
  </si>
  <si>
    <t>CHOPE COLORADO INDICA 30 LITROS - ESTOQUE</t>
  </si>
  <si>
    <t>343</t>
  </si>
  <si>
    <t>CHOPE COLORADO RIBEIRAO 30L - ESTOQUE</t>
  </si>
  <si>
    <t>344</t>
  </si>
  <si>
    <t>CHOPE GOOSE IPA 300 ML</t>
  </si>
  <si>
    <t>22</t>
  </si>
  <si>
    <t>CHOPE GOOSE IPA 470ML</t>
  </si>
  <si>
    <t>23</t>
  </si>
  <si>
    <t>CHOPE GOOSE ISLAND MIDWAY BARRIL 30L IPA - ESTOQUE</t>
  </si>
  <si>
    <t>345</t>
  </si>
  <si>
    <t>139</t>
  </si>
  <si>
    <t>CHOPE IPA CROSS 470ML</t>
  </si>
  <si>
    <t>140</t>
  </si>
  <si>
    <t>CHOPE PATAGONIA AMBER LAGER 300ML</t>
  </si>
  <si>
    <t>24</t>
  </si>
  <si>
    <t>CHOPE PATAGONIA AMBER LAGER 470ML</t>
  </si>
  <si>
    <t>25</t>
  </si>
  <si>
    <t>CHOPE PATAGONIA AMBER LAGER BARRIL - ESTOQUE</t>
  </si>
  <si>
    <t>346</t>
  </si>
  <si>
    <t>CHOPE PATAGONIA BOHEMIAN PILSENER - ESTOQUE</t>
  </si>
  <si>
    <t>347</t>
  </si>
  <si>
    <t>CHOPE PATAGONIA IPA 300ML</t>
  </si>
  <si>
    <t>26</t>
  </si>
  <si>
    <t>CHOPE PATAGONIA IPA 470ML</t>
  </si>
  <si>
    <t>27</t>
  </si>
  <si>
    <t>CHOPE PATAGONIA IPA BARRIL KEG - ESTOQUE</t>
  </si>
  <si>
    <t>348</t>
  </si>
  <si>
    <t>1048</t>
  </si>
  <si>
    <t>1047</t>
  </si>
  <si>
    <t>CHOPE PATAGONIA WEISSE - ESTOQUE</t>
  </si>
  <si>
    <t>349</t>
  </si>
  <si>
    <t>1144</t>
  </si>
  <si>
    <t>1145</t>
  </si>
  <si>
    <t>1146</t>
  </si>
  <si>
    <t>1008</t>
  </si>
  <si>
    <t>CHURROS - DOCE DE LEITE</t>
  </si>
  <si>
    <t>4</t>
  </si>
  <si>
    <t>1068</t>
  </si>
  <si>
    <t>CIGARRO MARLBORO FOREST FUSION</t>
  </si>
  <si>
    <t>1028</t>
  </si>
  <si>
    <t>CIGARRO MARLBORO GOLD</t>
  </si>
  <si>
    <t>188</t>
  </si>
  <si>
    <t>CIGARRO MARLBORO ICE BURST</t>
  </si>
  <si>
    <t>739</t>
  </si>
  <si>
    <t>CIGARRO MARLBORO VISTA PURPLE MIX</t>
  </si>
  <si>
    <t>740</t>
  </si>
  <si>
    <t>CLARA DE OVO PASTEURIZADA 1KG</t>
  </si>
  <si>
    <t>552</t>
  </si>
  <si>
    <t>COBERTURA DE CHOCOLATE P/ SORVETE</t>
  </si>
  <si>
    <t>972</t>
  </si>
  <si>
    <t>COCO (FRUTA)</t>
  </si>
  <si>
    <t>553</t>
  </si>
  <si>
    <t>COGUMELO PARIS</t>
  </si>
  <si>
    <t>458</t>
  </si>
  <si>
    <t>COLA PU 40 POLIURETANO 400GR PRETO Diversos</t>
  </si>
  <si>
    <t>1202</t>
  </si>
  <si>
    <t>CARDAPIO - COMBOS E GARRAFAS</t>
  </si>
  <si>
    <t>209</t>
  </si>
  <si>
    <t>281</t>
  </si>
  <si>
    <t>1184</t>
  </si>
  <si>
    <t>1183</t>
  </si>
  <si>
    <t>1030</t>
  </si>
  <si>
    <t>275</t>
  </si>
  <si>
    <t>276</t>
  </si>
  <si>
    <t>COMBO JAGERMEISTER E 5 ENERGÉTICOS</t>
  </si>
  <si>
    <t>717</t>
  </si>
  <si>
    <t>1110</t>
  </si>
  <si>
    <t>COMBO JOHNNIE WALKER BLACK LABEL + 5 ENERGÉTICOS</t>
  </si>
  <si>
    <t>710</t>
  </si>
  <si>
    <t>COMBO SMIRNOFF + 5 ENERGÉTICOS</t>
  </si>
  <si>
    <t>714</t>
  </si>
  <si>
    <t>COMBO SMIRNOFF + 5 REFRI LATA</t>
  </si>
  <si>
    <t>715</t>
  </si>
  <si>
    <t>1052</t>
  </si>
  <si>
    <t>314</t>
  </si>
  <si>
    <t>CONE COM SUPORTE PARA MOLHO</t>
  </si>
  <si>
    <t>686</t>
  </si>
  <si>
    <t>687</t>
  </si>
  <si>
    <t>CONECTOR EMENDA WAGO 2 POLOS EM LINHA 4mm Diversos</t>
  </si>
  <si>
    <t>1091</t>
  </si>
  <si>
    <t>CONHAQUE DOMECQ - DOSE</t>
  </si>
  <si>
    <t>156</t>
  </si>
  <si>
    <t>CONHAQUE DOMECQ 1L - ESTOQUE</t>
  </si>
  <si>
    <t>381</t>
  </si>
  <si>
    <t>CONHAQUE FUNDADOR - DOSE</t>
  </si>
  <si>
    <t>157</t>
  </si>
  <si>
    <t>CONHAQUE FUNDADOR 750ML -  ESTOQUE</t>
  </si>
  <si>
    <t>382</t>
  </si>
  <si>
    <t>CONHAQUE NAPOLEON 750ML -  ESTOQUE</t>
  </si>
  <si>
    <t>383</t>
  </si>
  <si>
    <t>1041</t>
  </si>
  <si>
    <t>COPO 310ML GRANITY</t>
  </si>
  <si>
    <t>698</t>
  </si>
  <si>
    <t>704</t>
  </si>
  <si>
    <t>COPO 440ML PP  CX C/ 1000</t>
  </si>
  <si>
    <t>705</t>
  </si>
  <si>
    <t>COPO 440ML PP  CX C/ 50</t>
  </si>
  <si>
    <t>700</t>
  </si>
  <si>
    <t>COPO BIODEGRADAVEL</t>
  </si>
  <si>
    <t>953</t>
  </si>
  <si>
    <t>COPO CALDERETA 300ML - NADIR FIGUEIREDO</t>
  </si>
  <si>
    <t>1136</t>
  </si>
  <si>
    <t>COPO CALDERETA 350ML</t>
  </si>
  <si>
    <t>699</t>
  </si>
  <si>
    <t>COPO GRANITY 350ML ALTO TEMPERADO ARCOROC</t>
  </si>
  <si>
    <t>1135</t>
  </si>
  <si>
    <t>COPO LONG DRINK 450ML - VIDRO</t>
  </si>
  <si>
    <t>688</t>
  </si>
  <si>
    <t>COPO MASTER 450ML - PERSONALIZADOS</t>
  </si>
  <si>
    <t>1358</t>
  </si>
  <si>
    <t>COPO OLIE 60ML</t>
  </si>
  <si>
    <t>689</t>
  </si>
  <si>
    <t>COPO ROCKY</t>
  </si>
  <si>
    <t>1058</t>
  </si>
  <si>
    <t>COPO STOUT 473ML</t>
  </si>
  <si>
    <t>701</t>
  </si>
  <si>
    <t>COPO TEQUILA 50ML</t>
  </si>
  <si>
    <t>1063</t>
  </si>
  <si>
    <t>965</t>
  </si>
  <si>
    <t>CORTA VENTO PRETA NEVER SURRENDER G</t>
  </si>
  <si>
    <t>1268</t>
  </si>
  <si>
    <t>CORTA VENTO PRETA NEVER SURRENDER M</t>
  </si>
  <si>
    <t>1267</t>
  </si>
  <si>
    <t>CORTE RESF SUINO C/ OSSO COSTELA INTEIRA S/ PELE - ESTOQUE</t>
  </si>
  <si>
    <t>952</t>
  </si>
  <si>
    <t>COSTELA SUINA</t>
  </si>
  <si>
    <t>732</t>
  </si>
  <si>
    <t>COSTELINHA AO BARBECUE</t>
  </si>
  <si>
    <t>313</t>
  </si>
  <si>
    <t>1069</t>
  </si>
  <si>
    <t>COXINHA FRANGO C/REQ 1,05KG CG MCCAIN</t>
  </si>
  <si>
    <t>944</t>
  </si>
  <si>
    <t>COXINHA LINGUICA DEF 1,05KG</t>
  </si>
  <si>
    <t>943</t>
  </si>
  <si>
    <t>CRAVO DA INDIA EM FLOR</t>
  </si>
  <si>
    <t>554</t>
  </si>
  <si>
    <t>CREME DE LEITE</t>
  </si>
  <si>
    <t>459</t>
  </si>
  <si>
    <t>CROSSMOPOLITAN</t>
  </si>
  <si>
    <t>1332</t>
  </si>
  <si>
    <t>CROSSMOPOLITAN - MAZANINO</t>
  </si>
  <si>
    <t>1391</t>
  </si>
  <si>
    <t>CUBA LIBRE</t>
  </si>
  <si>
    <t>244</t>
  </si>
  <si>
    <t>CUERVO MARGARITA</t>
  </si>
  <si>
    <t>246</t>
  </si>
  <si>
    <t>CUERVO PALOMA</t>
  </si>
  <si>
    <t>1113</t>
  </si>
  <si>
    <t>CURVA PVC LISA C/BOLSA PRETO 3/4"</t>
  </si>
  <si>
    <t>931</t>
  </si>
  <si>
    <t>DESINFETANTE (SANYX BB)</t>
  </si>
  <si>
    <t>1000</t>
  </si>
  <si>
    <t>DESINFETANTE 5L</t>
  </si>
  <si>
    <t>620</t>
  </si>
  <si>
    <t>DESINFETANTE LAVANDA 5A 3M</t>
  </si>
  <si>
    <t>621</t>
  </si>
  <si>
    <t>DETERG 005LT YPE NEUTRO UN</t>
  </si>
  <si>
    <t>622</t>
  </si>
  <si>
    <t>DETERGENTE ALCALINO (ESPUMA CLOR BB)</t>
  </si>
  <si>
    <t>1001</t>
  </si>
  <si>
    <t>DETERGENTE CLORADO 5L</t>
  </si>
  <si>
    <t>623</t>
  </si>
  <si>
    <t>DETERGENTE LOUÇA (NEWTON BB)</t>
  </si>
  <si>
    <t>998</t>
  </si>
  <si>
    <t>DETERGENTE NEUTRO 5L</t>
  </si>
  <si>
    <t>624</t>
  </si>
  <si>
    <t>DETERGENTE PISOS (FLASH COMBAT FLEX BB)</t>
  </si>
  <si>
    <t>999</t>
  </si>
  <si>
    <t>DIMMER UNIVERSAL 1050W Diversos</t>
  </si>
  <si>
    <t>1176</t>
  </si>
  <si>
    <t>DIOXIDO DE CARBONO (CO2)</t>
  </si>
  <si>
    <t>555</t>
  </si>
  <si>
    <t>DIOXIDO DE CARBONO ALIMENTICIO - CAP 9,00KG</t>
  </si>
  <si>
    <t>1080</t>
  </si>
  <si>
    <t>DISCO CORTE 12 FURO 1 ELITE</t>
  </si>
  <si>
    <t>956</t>
  </si>
  <si>
    <t>DISCO CORTE ACO 115X1.0X22.2 - 4.1/2 Diversos</t>
  </si>
  <si>
    <t>1342</t>
  </si>
  <si>
    <t>DISCO FLAP 4.1/2 TNT GR 040 BLUE</t>
  </si>
  <si>
    <t>957</t>
  </si>
  <si>
    <t>DISPENSER PAPEL TOALHA BOBINA ALAVANCA BRANCO</t>
  </si>
  <si>
    <t>1062</t>
  </si>
  <si>
    <t>DISPENSER PAPEL TOALHA BOBINA ALAVANCA PRETO</t>
  </si>
  <si>
    <t>625</t>
  </si>
  <si>
    <t>DISPENSER PARA ALCOOL SPRAY</t>
  </si>
  <si>
    <t>626</t>
  </si>
  <si>
    <t>DISPENSER PARA SABONETE  PRETO - 800ML</t>
  </si>
  <si>
    <t>627</t>
  </si>
  <si>
    <t>DISPENSER PH CAI-CAI CITY PRETO</t>
  </si>
  <si>
    <t>628</t>
  </si>
  <si>
    <t>DISPENSER TOALHEIRO - PRETO</t>
  </si>
  <si>
    <t>629</t>
  </si>
  <si>
    <t>ECO BAG</t>
  </si>
  <si>
    <t>1242</t>
  </si>
  <si>
    <t>EMBALAGEM MICROONDAS 3DIV G-331 SF C/100</t>
  </si>
  <si>
    <t>1012</t>
  </si>
  <si>
    <t>ENERGETICO FUSION PET 2L SHRINK C/6 - ESTOQUE</t>
  </si>
  <si>
    <t>1020</t>
  </si>
  <si>
    <t>ENERGETICO MONSTER ENERGY 269ML - ESTOQUE</t>
  </si>
  <si>
    <t>1115</t>
  </si>
  <si>
    <t>ENERGETICO MONSTER MANGO LOCO 473ML LATA - ESTOQUE</t>
  </si>
  <si>
    <t>1117</t>
  </si>
  <si>
    <t>ENERGETICO MONSTER ULTRA PARADISE 473ML LATA - ESTOQUE</t>
  </si>
  <si>
    <t>1116</t>
  </si>
  <si>
    <t>1118</t>
  </si>
  <si>
    <t>ENERGETICO MONSTER ULTRA WATERMELON 473ML LATA - ESTOQUE</t>
  </si>
  <si>
    <t>91</t>
  </si>
  <si>
    <t>ENTRADA  10</t>
  </si>
  <si>
    <t>193</t>
  </si>
  <si>
    <t>ENTRADA  15</t>
  </si>
  <si>
    <t>98</t>
  </si>
  <si>
    <t>ENTRADA  20</t>
  </si>
  <si>
    <t>99</t>
  </si>
  <si>
    <t>ENTRADA  LIVRE</t>
  </si>
  <si>
    <t>97</t>
  </si>
  <si>
    <t>ENTRADA 25</t>
  </si>
  <si>
    <t>133</t>
  </si>
  <si>
    <t>ENTRADA 30</t>
  </si>
  <si>
    <t>1003</t>
  </si>
  <si>
    <t>ESCOVA DE ROUPA OVAL PLASTICA - CANADA</t>
  </si>
  <si>
    <t>1335</t>
  </si>
  <si>
    <t>ESPONJA DE ACO 10G</t>
  </si>
  <si>
    <t>630</t>
  </si>
  <si>
    <t>ESPONJA DUPLA FACE C/10</t>
  </si>
  <si>
    <t>631</t>
  </si>
  <si>
    <t>ESPONJA DUPLA FACE ESFREBOM BETTANIN 110 - ESTOQUE</t>
  </si>
  <si>
    <t>1284</t>
  </si>
  <si>
    <t>ESPONJA DUPLA FACE TININDO 3M 71x100MM 10 UNID</t>
  </si>
  <si>
    <t>1150</t>
  </si>
  <si>
    <t>ESPUMA DE GENGIBRE</t>
  </si>
  <si>
    <t>308</t>
  </si>
  <si>
    <t>ESPUMA DE LARANJA</t>
  </si>
  <si>
    <t>556</t>
  </si>
  <si>
    <t>ESPUMANTE BRUT  - ESTOQUE</t>
  </si>
  <si>
    <t>367</t>
  </si>
  <si>
    <t>1210</t>
  </si>
  <si>
    <t>1200</t>
  </si>
  <si>
    <t>ESPUMANTE CHANDON BRUT 750ML - ESTOQUE</t>
  </si>
  <si>
    <t>1283</t>
  </si>
  <si>
    <t>ESPUMANTE GARIBALDI PRIMICIAS BRUT 660ML - BEBIDA QUENTE</t>
  </si>
  <si>
    <t>1197</t>
  </si>
  <si>
    <t>ESPUMANTE LUNAR PERFETTO 660ML - ESTOQUE</t>
  </si>
  <si>
    <t>134</t>
  </si>
  <si>
    <t>ESPUMANTE SALTON MOSCATEL 750ML - ESTOQUE</t>
  </si>
  <si>
    <t>368</t>
  </si>
  <si>
    <t>ESPUMANTE SALTON PROSECCO 750ML - ESTOQUE</t>
  </si>
  <si>
    <t>369</t>
  </si>
  <si>
    <t>129</t>
  </si>
  <si>
    <t>ESPUMANTE TERRA NOVA ROSE BRUT 750ML</t>
  </si>
  <si>
    <t>1306</t>
  </si>
  <si>
    <t>1305</t>
  </si>
  <si>
    <t>ESPUMANTE TERRANOVA MOSCATEL 750ML - ESTOQUE</t>
  </si>
  <si>
    <t>370</t>
  </si>
  <si>
    <t>ESTANHO 1,0MM ROLO 250G Diversos</t>
  </si>
  <si>
    <t>948</t>
  </si>
  <si>
    <t>ESTILETE 18MM Diversos</t>
  </si>
  <si>
    <t>1157</t>
  </si>
  <si>
    <t>316</t>
  </si>
  <si>
    <t>FACA DE CHURRASCO</t>
  </si>
  <si>
    <t>1036</t>
  </si>
  <si>
    <t>FANTA GUARANA LATA 350ML - ESTOQUE</t>
  </si>
  <si>
    <t>923</t>
  </si>
  <si>
    <t>FARINHA DE MANDIOCA KG</t>
  </si>
  <si>
    <t>460</t>
  </si>
  <si>
    <t>FARINHA DE ROSCA KG</t>
  </si>
  <si>
    <t>461</t>
  </si>
  <si>
    <t>726</t>
  </si>
  <si>
    <t>FARINHA TRIGO</t>
  </si>
  <si>
    <t>462</t>
  </si>
  <si>
    <t>FARINHA TRIGO GUTH</t>
  </si>
  <si>
    <t>463</t>
  </si>
  <si>
    <t>FAROFA MANDIOCA  500G</t>
  </si>
  <si>
    <t>987</t>
  </si>
  <si>
    <t>FATIA DE LARANJA BAIA -  PRODUCAO BAR</t>
  </si>
  <si>
    <t>1141</t>
  </si>
  <si>
    <t>FATIA DE LIMAO SICILIANO -  PRODUCAO BAR</t>
  </si>
  <si>
    <t>1142</t>
  </si>
  <si>
    <t>FATIA DE LIMAO TAITI  - PRODUCAO BAR</t>
  </si>
  <si>
    <t>1143</t>
  </si>
  <si>
    <t>FATIA DE TORANJA - PRODUCAO BAR</t>
  </si>
  <si>
    <t>1137</t>
  </si>
  <si>
    <t>FEIJAO</t>
  </si>
  <si>
    <t>464</t>
  </si>
  <si>
    <t>FERRO REDONDO 1/4 GALVANIZADO</t>
  </si>
  <si>
    <t>954</t>
  </si>
  <si>
    <t>136</t>
  </si>
  <si>
    <t>FILME PVC ESTICAVEL 60CM C/600M</t>
  </si>
  <si>
    <t>693</t>
  </si>
  <si>
    <t>FIO FLEXIVEL (A) 4,00MM METRO Diversos</t>
  </si>
  <si>
    <t>1096</t>
  </si>
  <si>
    <t>FIO FLEXIVEL (F) 2,50MM VM METRO Diversos</t>
  </si>
  <si>
    <t>951</t>
  </si>
  <si>
    <t>FIO PARALELO 2X1,50MM METRO</t>
  </si>
  <si>
    <t>995</t>
  </si>
  <si>
    <t>FIO PARALELO 2X4,00MM METRO Diversos</t>
  </si>
  <si>
    <t>1293</t>
  </si>
  <si>
    <t>FIREBALL - DOSE</t>
  </si>
  <si>
    <t>159</t>
  </si>
  <si>
    <t>FIREBALL PEPPER</t>
  </si>
  <si>
    <t>250</t>
  </si>
  <si>
    <t>1075</t>
  </si>
  <si>
    <t>FISH E CHIPS</t>
  </si>
  <si>
    <t>318</t>
  </si>
  <si>
    <t>1274</t>
  </si>
  <si>
    <t>FITA ADESIVA TRANSPARENTE 48MMX50M</t>
  </si>
  <si>
    <t>690</t>
  </si>
  <si>
    <t>FITA CREPE 48MMX50M DELFIX</t>
  </si>
  <si>
    <t>915</t>
  </si>
  <si>
    <t>FITA DENTAL</t>
  </si>
  <si>
    <t>991</t>
  </si>
  <si>
    <t>FITA ISOLANTE IMPERIAL 18X20 3M Diversos</t>
  </si>
  <si>
    <t>959</t>
  </si>
  <si>
    <t>FIXA FIO (D) 2,50mm C/50 PC Diversos</t>
  </si>
  <si>
    <t>950</t>
  </si>
  <si>
    <t>FLEX DETERGENTE NEUTRO 3A 3M</t>
  </si>
  <si>
    <t>632</t>
  </si>
  <si>
    <t>FLOR COMESTIVEL BDJ - ESTOQUE</t>
  </si>
  <si>
    <t>992</t>
  </si>
  <si>
    <t>FOSFORO EXTRA LONGO</t>
  </si>
  <si>
    <t>465</t>
  </si>
  <si>
    <t>FREEGELLS</t>
  </si>
  <si>
    <t>219</t>
  </si>
  <si>
    <t>FRESH LEMONADE (SEM ALCOOL)</t>
  </si>
  <si>
    <t>252</t>
  </si>
  <si>
    <t>FRESH VODKA LEMONADE</t>
  </si>
  <si>
    <t>253</t>
  </si>
  <si>
    <t>FRUTA ABACATE KG</t>
  </si>
  <si>
    <t>1011</t>
  </si>
  <si>
    <t>FRUTA ABACAXI</t>
  </si>
  <si>
    <t>CARDAPIO - ADICIONAIS</t>
  </si>
  <si>
    <t>557</t>
  </si>
  <si>
    <t>1161</t>
  </si>
  <si>
    <t>FRUTA AMORA BDJ 80G - ESTOQUE</t>
  </si>
  <si>
    <t>558</t>
  </si>
  <si>
    <t>FRUTA AMORA CONGELA KG</t>
  </si>
  <si>
    <t>559</t>
  </si>
  <si>
    <t>FRUTA BANANA KG</t>
  </si>
  <si>
    <t>560</t>
  </si>
  <si>
    <t>FRUTA CAQUI KG</t>
  </si>
  <si>
    <t>1399</t>
  </si>
  <si>
    <t>FRUTA FRAMBOESA 8G BDJ - ESTOQUE</t>
  </si>
  <si>
    <t>562</t>
  </si>
  <si>
    <t>FRUTA FRAMBOESA CONGELADA KG</t>
  </si>
  <si>
    <t>561</t>
  </si>
  <si>
    <t>FRUTA KIWI</t>
  </si>
  <si>
    <t>563</t>
  </si>
  <si>
    <t>FRUTA KIWI KG - ESTOQUE</t>
  </si>
  <si>
    <t>1102</t>
  </si>
  <si>
    <t>FRUTA LARANJA BAHIA - ESTOQUE</t>
  </si>
  <si>
    <t>564</t>
  </si>
  <si>
    <t>FRUTA LARANJA GRAPEFRUIT TORANJA KG - ESTOQUE</t>
  </si>
  <si>
    <t>565</t>
  </si>
  <si>
    <t>FRUTA LIMAO SICILIANO KG</t>
  </si>
  <si>
    <t>567</t>
  </si>
  <si>
    <t>FRUTA LIMAO TAHITI</t>
  </si>
  <si>
    <t>566</t>
  </si>
  <si>
    <t>FRUTA LIMAO TAHITI - ESTOQUE</t>
  </si>
  <si>
    <t>1098</t>
  </si>
  <si>
    <t>FRUTA MACA  KG</t>
  </si>
  <si>
    <t>568</t>
  </si>
  <si>
    <t>FRUTA MAMAO</t>
  </si>
  <si>
    <t>466</t>
  </si>
  <si>
    <t>FRUTA MANGA KG</t>
  </si>
  <si>
    <t>569</t>
  </si>
  <si>
    <t>FRUTA MARACUJA</t>
  </si>
  <si>
    <t>1089</t>
  </si>
  <si>
    <t>FRUTA MARACUJA KG - ESTOQUE</t>
  </si>
  <si>
    <t>570</t>
  </si>
  <si>
    <t>FRUTA MELANCIA KG</t>
  </si>
  <si>
    <t>571</t>
  </si>
  <si>
    <t>FRUTA MELAO</t>
  </si>
  <si>
    <t>467</t>
  </si>
  <si>
    <t>FRUTA MORANGO</t>
  </si>
  <si>
    <t>572</t>
  </si>
  <si>
    <t>FRUTA MORANGO BANDEJA 270GR - ESTOQUE</t>
  </si>
  <si>
    <t>1097</t>
  </si>
  <si>
    <t>FRUTA PESSEGO NACIONAL KG</t>
  </si>
  <si>
    <t>1010</t>
  </si>
  <si>
    <t>FRUTA PITAYA</t>
  </si>
  <si>
    <t>967</t>
  </si>
  <si>
    <t>FRUTA UVA KG</t>
  </si>
  <si>
    <t>574</t>
  </si>
  <si>
    <t>1398</t>
  </si>
  <si>
    <t>GARFO DE MESA</t>
  </si>
  <si>
    <t>1035</t>
  </si>
  <si>
    <t>GARIBALDI</t>
  </si>
  <si>
    <t>1288</t>
  </si>
  <si>
    <t>GARRAFA ABSOLUT</t>
  </si>
  <si>
    <t>220</t>
  </si>
  <si>
    <t>GARRAFA JOHNNIE WALKER BLACK LABEL</t>
  </si>
  <si>
    <t>718</t>
  </si>
  <si>
    <t>GARRAFA SMIRNOFF</t>
  </si>
  <si>
    <t>721</t>
  </si>
  <si>
    <t>GARRAFA WHISKY JACK DANIELS</t>
  </si>
  <si>
    <t>290</t>
  </si>
  <si>
    <t>GARRAFA WHISKY JAMESON</t>
  </si>
  <si>
    <t>1051</t>
  </si>
  <si>
    <t>GARRAFA WHISKY JIM BEAM</t>
  </si>
  <si>
    <t>292</t>
  </si>
  <si>
    <t>GARRIBALDI</t>
  </si>
  <si>
    <t>1286</t>
  </si>
  <si>
    <t>GAS CARB C 6KG CP</t>
  </si>
  <si>
    <t>576</t>
  </si>
  <si>
    <t>GELADINHO BEBELA</t>
  </si>
  <si>
    <t>1196</t>
  </si>
  <si>
    <t>GELADINHO BUSCHELE</t>
  </si>
  <si>
    <t>1195</t>
  </si>
  <si>
    <t>GELO 10 KG</t>
  </si>
  <si>
    <t>577</t>
  </si>
  <si>
    <t>GELO GOURMET ESFERAS (9 UNIDADES)</t>
  </si>
  <si>
    <t>94</t>
  </si>
  <si>
    <t>GELO TRANSLUCIDO CUBO 5X5 (9 UNIDADES)</t>
  </si>
  <si>
    <t>990</t>
  </si>
  <si>
    <t>GENGIBRE KG</t>
  </si>
  <si>
    <t>578</t>
  </si>
  <si>
    <t>979</t>
  </si>
  <si>
    <t>300</t>
  </si>
  <si>
    <t>GIN E MANGO</t>
  </si>
  <si>
    <t>1312</t>
  </si>
  <si>
    <t>GIN E MELANCIA</t>
  </si>
  <si>
    <t>1313</t>
  </si>
  <si>
    <t>GIN GORDON S DRY 750ML - ESTOQUE</t>
  </si>
  <si>
    <t>407</t>
  </si>
  <si>
    <t>978</t>
  </si>
  <si>
    <t>201</t>
  </si>
  <si>
    <t>1165</t>
  </si>
  <si>
    <t>GIN TANQUERAY 750ML - ESTOQUE</t>
  </si>
  <si>
    <t>409</t>
  </si>
  <si>
    <t>GIN TANQUERAY LONDON DRY 750ML - ESTOQUE</t>
  </si>
  <si>
    <t>1270</t>
  </si>
  <si>
    <t>GIN TANQUERAY NO 10 750ML - ESTOQUE</t>
  </si>
  <si>
    <t>410</t>
  </si>
  <si>
    <t>GIN TONICA DE MORANGO</t>
  </si>
  <si>
    <t>255</t>
  </si>
  <si>
    <t>GIN TONICA FRAMBOESA E HORTELA</t>
  </si>
  <si>
    <t>257</t>
  </si>
  <si>
    <t>GIN TONICA FRUTAS VERMELHAS</t>
  </si>
  <si>
    <t>258</t>
  </si>
  <si>
    <t>GIN TONICA TORANJA</t>
  </si>
  <si>
    <t>259</t>
  </si>
  <si>
    <t>GIN TONICA TRADICIONAL</t>
  </si>
  <si>
    <t>260</t>
  </si>
  <si>
    <t>GRAMPEADOR PRESSAO ROCAMA PREMIUM</t>
  </si>
  <si>
    <t>1106</t>
  </si>
  <si>
    <t>GRAMPO ROCAMA 106/8 C/2.500</t>
  </si>
  <si>
    <t>1107</t>
  </si>
  <si>
    <t>GRAPEFRUIT MARTINI</t>
  </si>
  <si>
    <t>579</t>
  </si>
  <si>
    <t>GUARANA ANTARCTICA PET 2 5L - ESTOQUE</t>
  </si>
  <si>
    <t>353</t>
  </si>
  <si>
    <t>GUARANA ANTARCTICA ZERO PET 200ML - ESTOQUE</t>
  </si>
  <si>
    <t>1301</t>
  </si>
  <si>
    <t>GUARDA VOLUME</t>
  </si>
  <si>
    <t>126</t>
  </si>
  <si>
    <t>GUARDANAPO</t>
  </si>
  <si>
    <t>580</t>
  </si>
  <si>
    <t>GUARDANAPO EMBALADO SOFT 20X20CM ALC 2.000 SACHES - ESTOQUE</t>
  </si>
  <si>
    <t>1302</t>
  </si>
  <si>
    <t>GUARDANAPO FS MILI 21 X 22CM 72PC X 50UN - ESTOQUE</t>
  </si>
  <si>
    <t>1276</t>
  </si>
  <si>
    <t>1104</t>
  </si>
  <si>
    <t>HALLS</t>
  </si>
  <si>
    <t>LOJA</t>
  </si>
  <si>
    <t>279</t>
  </si>
  <si>
    <t>HALLS CEREJA ENVELOPE 28G CX C/21 - ESTOQUE</t>
  </si>
  <si>
    <t>1282</t>
  </si>
  <si>
    <t>HALLS EXTRA FORTE ENVELOPE 28G CX C/21 - ESTOQUE</t>
  </si>
  <si>
    <t>1281</t>
  </si>
  <si>
    <t>HALLS MENTA ENVELOPE 28G CX C/21 - ESTOQUE</t>
  </si>
  <si>
    <t>1279</t>
  </si>
  <si>
    <t>HALLS MORANGO ENVELOPE 28G CX C/21 - ESTOQUE</t>
  </si>
  <si>
    <t>1280</t>
  </si>
  <si>
    <t>HAMBURGUEIRA DE ISOPOR HF-02 CX C/200</t>
  </si>
  <si>
    <t>691</t>
  </si>
  <si>
    <t>HAMBURGUEIRA DE ISOPOR HF-02 CX C/400</t>
  </si>
  <si>
    <t>692</t>
  </si>
  <si>
    <t>HAMBURGUER - GRAO DE BICO 150GR TEMPERADO CONGELADO</t>
  </si>
  <si>
    <t>537</t>
  </si>
  <si>
    <t>HAMBURGUER 2. 016</t>
  </si>
  <si>
    <t>538</t>
  </si>
  <si>
    <t>HAMBURGUER BOVINO</t>
  </si>
  <si>
    <t>947</t>
  </si>
  <si>
    <t>HAMBURGUER COSTELA</t>
  </si>
  <si>
    <t>539</t>
  </si>
  <si>
    <t>HAMBURGUER CROCANTE 3 CORTES ARO 10 pct c 15</t>
  </si>
  <si>
    <t>1059</t>
  </si>
  <si>
    <t>HAMBURGUER MISTO 56GR  36UN</t>
  </si>
  <si>
    <t>540</t>
  </si>
  <si>
    <t>HARRY STYLES</t>
  </si>
  <si>
    <t>1109</t>
  </si>
  <si>
    <t>HORTELA 45G - ESTOQUE</t>
  </si>
  <si>
    <t>583</t>
  </si>
  <si>
    <t>IOGURTE NATURAL</t>
  </si>
  <si>
    <t>581</t>
  </si>
  <si>
    <t>JACK E COKE LATA 350ML 6UN - ESTOQUE</t>
  </si>
  <si>
    <t>922</t>
  </si>
  <si>
    <t>JAGERMEISTER + RED BULL</t>
  </si>
  <si>
    <t>261</t>
  </si>
  <si>
    <t>JAGERMEISTER - DOSE</t>
  </si>
  <si>
    <t>163</t>
  </si>
  <si>
    <t>JAGERMEISTER FUNCIONARIO</t>
  </si>
  <si>
    <t>283</t>
  </si>
  <si>
    <t>JANIS JOPLIN</t>
  </si>
  <si>
    <t>262</t>
  </si>
  <si>
    <t>387</t>
  </si>
  <si>
    <t>KETCHUP SACHET (190UN/7G)</t>
  </si>
  <si>
    <t>468</t>
  </si>
  <si>
    <t>LA DE AÇO 60G</t>
  </si>
  <si>
    <t>633</t>
  </si>
  <si>
    <t>LAMPADA BULBO (C) 9W BIVOLT AM E-27 Diversos</t>
  </si>
  <si>
    <t>1201</t>
  </si>
  <si>
    <t>LAMPADA LED ALTA POTENCIA 50W 5000lm E-27 Diversos</t>
  </si>
  <si>
    <t>1177</t>
  </si>
  <si>
    <t>LAVA LOUÇA NEUTRO 5L SUPREMA</t>
  </si>
  <si>
    <t>634</t>
  </si>
  <si>
    <t>7</t>
  </si>
  <si>
    <t>1070</t>
  </si>
  <si>
    <t>LEITE CONDENSADO</t>
  </si>
  <si>
    <t>CX</t>
  </si>
  <si>
    <t>469</t>
  </si>
  <si>
    <t>LEITE DE COCO</t>
  </si>
  <si>
    <t>582</t>
  </si>
  <si>
    <t>LEITE INTEGRAL  1 L</t>
  </si>
  <si>
    <t>470</t>
  </si>
  <si>
    <t>LETS PARTY</t>
  </si>
  <si>
    <t>8</t>
  </si>
  <si>
    <t>1071</t>
  </si>
  <si>
    <t>LICOR 43 - DOSE</t>
  </si>
  <si>
    <t>164</t>
  </si>
  <si>
    <t>LICOR 43 700ML  - ESTOQUE</t>
  </si>
  <si>
    <t>391</t>
  </si>
  <si>
    <t>LICOR AMARULA 750ML - ESTOQUE</t>
  </si>
  <si>
    <t>375</t>
  </si>
  <si>
    <t>LICOR BACCO NINA BANANA 750ML - ESTOQUE</t>
  </si>
  <si>
    <t>1277</t>
  </si>
  <si>
    <t>LICOR BAILEYS 750ML - ESTOQUE</t>
  </si>
  <si>
    <t>392</t>
  </si>
  <si>
    <t>LICOR BANANA 720 ML - ESTOQUE</t>
  </si>
  <si>
    <t>312</t>
  </si>
  <si>
    <t>394</t>
  </si>
  <si>
    <t>LICOR FINO COINTREAU 700ML - ESTOQUE</t>
  </si>
  <si>
    <t>432</t>
  </si>
  <si>
    <t>LICOR FIREBALL 750ML -  ESTOQUE</t>
  </si>
  <si>
    <t>384</t>
  </si>
  <si>
    <t>LICOR JAGERMEISTER 700ML - ESTOQUE</t>
  </si>
  <si>
    <t>411</t>
  </si>
  <si>
    <t>288</t>
  </si>
  <si>
    <t>414</t>
  </si>
  <si>
    <t>LICOR SOUTHERN COMFORT 750ML - ESTOQUE</t>
  </si>
  <si>
    <t>415</t>
  </si>
  <si>
    <t>LICOR STOCK CACAU 720ML - ESTOQUE</t>
  </si>
  <si>
    <t>1194</t>
  </si>
  <si>
    <t>LICOR STOCK CHOCOLATE  720ML - ESTOQUE</t>
  </si>
  <si>
    <t>1120</t>
  </si>
  <si>
    <t>LICOR STOCK CURACAU 720ML - ESTOQUE</t>
  </si>
  <si>
    <t>416</t>
  </si>
  <si>
    <t>LICOR STOCK MORANGO 720ML - ESTOQUE</t>
  </si>
  <si>
    <t>418</t>
  </si>
  <si>
    <t>LICOR STOCK PEACH 720ML - ESTOQUE</t>
  </si>
  <si>
    <t>419</t>
  </si>
  <si>
    <t>LICOR STOCK TRIPLE SEC RED 720ML - ESTOQUE</t>
  </si>
  <si>
    <t>1159</t>
  </si>
  <si>
    <t>135</t>
  </si>
  <si>
    <t>LIMPA TUDO NYCOL AZUL</t>
  </si>
  <si>
    <t>635</t>
  </si>
  <si>
    <t>LIMPA VIDROS 500ML</t>
  </si>
  <si>
    <t>636</t>
  </si>
  <si>
    <t>LINGUICA CALABRESA KG</t>
  </si>
  <si>
    <t>541</t>
  </si>
  <si>
    <t>LINGUICA TOSCANA FRIMESA</t>
  </si>
  <si>
    <t>542</t>
  </si>
  <si>
    <t>1034</t>
  </si>
  <si>
    <t>LIXEIRA COM PEDAL 120L</t>
  </si>
  <si>
    <t>1039</t>
  </si>
  <si>
    <t>LIXEIRA COM PEDAL 50L PRETA - REFORCADA</t>
  </si>
  <si>
    <t>637</t>
  </si>
  <si>
    <t>LUSTRA MOVEIS - 200ML</t>
  </si>
  <si>
    <t>1100</t>
  </si>
  <si>
    <t>LUSTRA MOVEIS - 500ML</t>
  </si>
  <si>
    <t>638</t>
  </si>
  <si>
    <t>LUVA DE MALHA / NITRILICA TAM. 10-XG Diversos</t>
  </si>
  <si>
    <t>1338</t>
  </si>
  <si>
    <t>LUVA DE MALHA/PU SUPER SAFETY</t>
  </si>
  <si>
    <t>639</t>
  </si>
  <si>
    <t>LUVA DE MALHA/PU SUPER SAFETY Diversos</t>
  </si>
  <si>
    <t>640</t>
  </si>
  <si>
    <t>1095</t>
  </si>
  <si>
    <t>LUVA DE RASPA TECIDO BRASF Diversos</t>
  </si>
  <si>
    <t>1158</t>
  </si>
  <si>
    <t>LUVA G SILVER LALAN VERDE VERNIZ</t>
  </si>
  <si>
    <t>641</t>
  </si>
  <si>
    <t>LUVA KALIPSO CONFORTEX PLUS Diversos</t>
  </si>
  <si>
    <t>949</t>
  </si>
  <si>
    <t>LUVA LATEX MULTIUSO  (P)</t>
  </si>
  <si>
    <t>642</t>
  </si>
  <si>
    <t>LUVA LATEX MULTIUSO (G)</t>
  </si>
  <si>
    <t>643</t>
  </si>
  <si>
    <t>LUVA LATEX MULTIUSO (M)</t>
  </si>
  <si>
    <t>644</t>
  </si>
  <si>
    <t>LUVA LATEX MULTIUSO SILVER NOBRE AMARELO TAM G</t>
  </si>
  <si>
    <t>1186</t>
  </si>
  <si>
    <t>LUVA LATEX MULTIUSO SILVER NOBRE AMARELO TAM M</t>
  </si>
  <si>
    <t>1187</t>
  </si>
  <si>
    <t>LUVA LATEX MULTIUSO SILVER NOBRE AMARELO TAM P</t>
  </si>
  <si>
    <t>1188</t>
  </si>
  <si>
    <t>LUVA M SILVER VOLK AZUL VERNIZ SLIM</t>
  </si>
  <si>
    <t>645</t>
  </si>
  <si>
    <t>LUVA MAO DE GATO</t>
  </si>
  <si>
    <t>968</t>
  </si>
  <si>
    <t>LUVA NITRILICA</t>
  </si>
  <si>
    <t>646</t>
  </si>
  <si>
    <t>LUVA PVC LISA PRETA 3/4"</t>
  </si>
  <si>
    <t>930</t>
  </si>
  <si>
    <t>LUVA SILVER VERNIZ  (G)</t>
  </si>
  <si>
    <t>647</t>
  </si>
  <si>
    <t>LUVA SILVER VERNIZ  (M)</t>
  </si>
  <si>
    <t>648</t>
  </si>
  <si>
    <t>LUVA SILVER VERNIZ  (P)</t>
  </si>
  <si>
    <t>649</t>
  </si>
  <si>
    <t>Licor de Lupulo San Basile 700 ml</t>
  </si>
  <si>
    <t>413</t>
  </si>
  <si>
    <t>MACARRAO ESPAGUETE  500G</t>
  </si>
  <si>
    <t>989</t>
  </si>
  <si>
    <t>MAIONESE HELLMANS</t>
  </si>
  <si>
    <t>471</t>
  </si>
  <si>
    <t>MAIONESE SACHET</t>
  </si>
  <si>
    <t>472</t>
  </si>
  <si>
    <t>MAIZENA 200G</t>
  </si>
  <si>
    <t>473</t>
  </si>
  <si>
    <t>MAJERICAO</t>
  </si>
  <si>
    <t>585</t>
  </si>
  <si>
    <t>MALIBU - DOSE</t>
  </si>
  <si>
    <t>1330</t>
  </si>
  <si>
    <t>MANGA GLACEADA</t>
  </si>
  <si>
    <t>1029</t>
  </si>
  <si>
    <t>MANTEIGA KG</t>
  </si>
  <si>
    <t>474</t>
  </si>
  <si>
    <t>MARACUDOCE</t>
  </si>
  <si>
    <t>1333</t>
  </si>
  <si>
    <t>MARGARINA</t>
  </si>
  <si>
    <t>475</t>
  </si>
  <si>
    <t>MARGARITA PITTY</t>
  </si>
  <si>
    <t>306</t>
  </si>
  <si>
    <t>MARSHMALLOW</t>
  </si>
  <si>
    <t>584</t>
  </si>
  <si>
    <t>MARTINI BIANCO 750ML  - ESTOQUE</t>
  </si>
  <si>
    <t>420</t>
  </si>
  <si>
    <t>MARTINI DRY 750ML  - ESTOQUE</t>
  </si>
  <si>
    <t>421</t>
  </si>
  <si>
    <t>MASSA DE BLACK PIZZA</t>
  </si>
  <si>
    <t>476</t>
  </si>
  <si>
    <t>MASSA DE MINI PIZZA</t>
  </si>
  <si>
    <t>203</t>
  </si>
  <si>
    <t>MASSA DE PASTEL KG</t>
  </si>
  <si>
    <t>735</t>
  </si>
  <si>
    <t>MEZANINO - MEZANINO - DOSE</t>
  </si>
  <si>
    <t>457</t>
  </si>
  <si>
    <t>MEZANINO - AGUA DE COCO</t>
  </si>
  <si>
    <t>MEZANINO - MEZANINO - SOFT DRINK</t>
  </si>
  <si>
    <t>785</t>
  </si>
  <si>
    <t>MEZANINO - AGUA MINERAL C GAS</t>
  </si>
  <si>
    <t>786</t>
  </si>
  <si>
    <t>MEZANINO - AGUA MINERAL S GAS</t>
  </si>
  <si>
    <t>787</t>
  </si>
  <si>
    <t>MEZANINO - AGUA TONICA</t>
  </si>
  <si>
    <t>788</t>
  </si>
  <si>
    <t>MEZANINO - AGUA TONICA ZERO</t>
  </si>
  <si>
    <t>789</t>
  </si>
  <si>
    <t>MEZANINO - ALL COOL</t>
  </si>
  <si>
    <t>848</t>
  </si>
  <si>
    <t>393</t>
  </si>
  <si>
    <t>MEZANINO - APEROL SPRITZ</t>
  </si>
  <si>
    <t>849</t>
  </si>
  <si>
    <t>MEZANINO - BAILEYS - DOSE</t>
  </si>
  <si>
    <t>808</t>
  </si>
  <si>
    <t>MEZANINO - BALDE CERVEJA BECKS</t>
  </si>
  <si>
    <t>MEZANINO - MEZANINO - CERVEJA</t>
  </si>
  <si>
    <t>779</t>
  </si>
  <si>
    <t>MEZANINO - BALDE CERVEJA BUDWEISER 330ML</t>
  </si>
  <si>
    <t>780</t>
  </si>
  <si>
    <t>MEZANINO - BALDE CERVEJA CORONA</t>
  </si>
  <si>
    <t>781</t>
  </si>
  <si>
    <t>MEZANINO - BALDE CERVEJA SPATEN</t>
  </si>
  <si>
    <t>782</t>
  </si>
  <si>
    <t>MEZANINO - BALDE CERVEJA STELLA ARTOIS</t>
  </si>
  <si>
    <t>784</t>
  </si>
  <si>
    <t>MEZANINO - BALDE CERVEJA STELLA ARTOIS S/ GLUTEN</t>
  </si>
  <si>
    <t>783</t>
  </si>
  <si>
    <t>MEZANINO - BLACK SOUR</t>
  </si>
  <si>
    <t>851</t>
  </si>
  <si>
    <t>MEZANINO - BLONDE CITRUS</t>
  </si>
  <si>
    <t>852</t>
  </si>
  <si>
    <t>MEZANINO - BOULEVARDIER</t>
  </si>
  <si>
    <t>853</t>
  </si>
  <si>
    <t>MEZANINO - BOURBON MULE</t>
  </si>
  <si>
    <t>855</t>
  </si>
  <si>
    <t>MEZANINO - CACHAÇA BANANA CROSS - DOSE</t>
  </si>
  <si>
    <t>809</t>
  </si>
  <si>
    <t>MEZANINO - CACHAÇA REGUI OURO - DOSE</t>
  </si>
  <si>
    <t>1304</t>
  </si>
  <si>
    <t>MEZANINO - CACHAÇA TANGERINA CROSS - DOSE</t>
  </si>
  <si>
    <t>810</t>
  </si>
  <si>
    <t>MEZANINO - CAIPIRA DE CACHACA</t>
  </si>
  <si>
    <t>856</t>
  </si>
  <si>
    <t>MEZANINO - CAIPIRA DE RUM</t>
  </si>
  <si>
    <t>857</t>
  </si>
  <si>
    <t>MEZANINO - CAIPIRA DE SAKE</t>
  </si>
  <si>
    <t>858</t>
  </si>
  <si>
    <t>MEZANINO - CAIPIRA DE STEINHAEGER</t>
  </si>
  <si>
    <t>859</t>
  </si>
  <si>
    <t>MEZANINO - CAIPIRA DE TEQUILA</t>
  </si>
  <si>
    <t>860</t>
  </si>
  <si>
    <t>MEZANINO - CAIPIRA DE VODKA</t>
  </si>
  <si>
    <t>861</t>
  </si>
  <si>
    <t>MEZANINO - CAIPIRA DE VODKA IMPORTADA</t>
  </si>
  <si>
    <t>1172</t>
  </si>
  <si>
    <t>MEZANINO - CAMPARI - DOSE</t>
  </si>
  <si>
    <t>815</t>
  </si>
  <si>
    <t>408</t>
  </si>
  <si>
    <t>MEZANINO - CEREBRO</t>
  </si>
  <si>
    <t>863</t>
  </si>
  <si>
    <t>MEZANINO - CERVEJA  PATAGONIA AMBER LAGER</t>
  </si>
  <si>
    <t>768</t>
  </si>
  <si>
    <t>MEZANINO - CERVEJA BECKS 330ML</t>
  </si>
  <si>
    <t>756</t>
  </si>
  <si>
    <t>MEZANINO - CERVEJA BUDWEISER 330ML</t>
  </si>
  <si>
    <t>757</t>
  </si>
  <si>
    <t>MEZANINO - CERVEJA CORONA</t>
  </si>
  <si>
    <t>761</t>
  </si>
  <si>
    <t>MEZANINO - CERVEJA CORONA ZERO</t>
  </si>
  <si>
    <t>1292</t>
  </si>
  <si>
    <t>MEZANINO - CERVEJA GOOSE ISLAND IPA 355ML</t>
  </si>
  <si>
    <t>763</t>
  </si>
  <si>
    <t>MEZANINO - CERVEJA HOEGAARDEN</t>
  </si>
  <si>
    <t>765</t>
  </si>
  <si>
    <t>MEZANINO - CERVEJA PATAGONIA 24.7 (SESSION IPA)</t>
  </si>
  <si>
    <t>767</t>
  </si>
  <si>
    <t>MEZANINO - CERVEJA PATAGONIA BOHEIMIAN PILSENER 355ML</t>
  </si>
  <si>
    <t>769</t>
  </si>
  <si>
    <t>MEZANINO - CERVEJA PATAGONIA IPA 355ML</t>
  </si>
  <si>
    <t>770</t>
  </si>
  <si>
    <t>MEZANINO - CERVEJA PATAGONIA WEISSE 355ML</t>
  </si>
  <si>
    <t>771</t>
  </si>
  <si>
    <t>773</t>
  </si>
  <si>
    <t>MEZANINO - CERVEJA STELLA ARTOIS</t>
  </si>
  <si>
    <t>774</t>
  </si>
  <si>
    <t>MEZANINO - CERVEJA STELLA ARTOIS (SEM GLUTEN)</t>
  </si>
  <si>
    <t>775</t>
  </si>
  <si>
    <t>MEZANINO - MEZANINO - CHOPE</t>
  </si>
  <si>
    <t>1320</t>
  </si>
  <si>
    <t>1321</t>
  </si>
  <si>
    <t>MEZANINO - CHOPE BRAHMA 300ML</t>
  </si>
  <si>
    <t>743</t>
  </si>
  <si>
    <t>MEZANINO - CHOPE BRAHMA 470ML</t>
  </si>
  <si>
    <t>744</t>
  </si>
  <si>
    <t>MEZANINO - CHOPE GOOSE IPA 300 ML</t>
  </si>
  <si>
    <t>747</t>
  </si>
  <si>
    <t>MEZANINO - CHOPE GOOSE IPA 470ML</t>
  </si>
  <si>
    <t>748</t>
  </si>
  <si>
    <t>145</t>
  </si>
  <si>
    <t>187</t>
  </si>
  <si>
    <t>MEZANINO - CHOPE PATAGONIA AMBER LAGER 300ML</t>
  </si>
  <si>
    <t>749</t>
  </si>
  <si>
    <t>MEZANINO - CHOPE PATAGONIA AMBER LAGER 470ML</t>
  </si>
  <si>
    <t>750</t>
  </si>
  <si>
    <t>MEZANINO - CHOPE PATAGONIA IPA 300ML</t>
  </si>
  <si>
    <t>751</t>
  </si>
  <si>
    <t>MEZANINO - CHOPE PATAGONIA IPA 470ML</t>
  </si>
  <si>
    <t>752</t>
  </si>
  <si>
    <t>1148</t>
  </si>
  <si>
    <t>1147</t>
  </si>
  <si>
    <t>MEZANINO - MEZANINO - COMBOS E GARRAFAS</t>
  </si>
  <si>
    <t>221</t>
  </si>
  <si>
    <t>282</t>
  </si>
  <si>
    <t>MEZANINO - COMBO HAMBRE GIN + 5 TONICA</t>
  </si>
  <si>
    <t>1016</t>
  </si>
  <si>
    <t>MEZANINO - COMBO JAGERMEISTER E 5 ENERGÉTICOS</t>
  </si>
  <si>
    <t>905</t>
  </si>
  <si>
    <t>MEZANINO - COMBO JOHNNIE WALKER BLACK LABEL + 5 ENERGÉTICOS</t>
  </si>
  <si>
    <t>898</t>
  </si>
  <si>
    <t>MEZANINO - COMBO SMIRNOFF + 5 ENERGÉTICOS</t>
  </si>
  <si>
    <t>902</t>
  </si>
  <si>
    <t>MEZANINO - COMBO SMIRNOFF + 5 REFRI LATA</t>
  </si>
  <si>
    <t>903</t>
  </si>
  <si>
    <t>426</t>
  </si>
  <si>
    <t>MEZANINO - CONHAQUE DOMECQ - DOSE</t>
  </si>
  <si>
    <t>816</t>
  </si>
  <si>
    <t>MEZANINO - CONHAQUE FUNDADOR - DOSE</t>
  </si>
  <si>
    <t>817</t>
  </si>
  <si>
    <t>MEZANINO - CUBA LIBRE</t>
  </si>
  <si>
    <t>864</t>
  </si>
  <si>
    <t>MEZANINO - CUERVO MARGARITA</t>
  </si>
  <si>
    <t>866</t>
  </si>
  <si>
    <t>1211</t>
  </si>
  <si>
    <t>MEZANINO - ESPUMANTE TERRA NOVA ROSE BRUT 750ML</t>
  </si>
  <si>
    <t>1307</t>
  </si>
  <si>
    <t>412</t>
  </si>
  <si>
    <t>MEZANINO - FIREBALL - DOSE</t>
  </si>
  <si>
    <t>819</t>
  </si>
  <si>
    <t>MEZANINO - FIREBALL PEPPER</t>
  </si>
  <si>
    <t>870</t>
  </si>
  <si>
    <t>MEZANINO - FRESH LEMONADE (SEM ALCOOL)</t>
  </si>
  <si>
    <t>872</t>
  </si>
  <si>
    <t>MEZANINO - FRESH VODKA LEMONADE</t>
  </si>
  <si>
    <t>873</t>
  </si>
  <si>
    <t>MEZANINO - GARRAFA ABSOLUT</t>
  </si>
  <si>
    <t>222</t>
  </si>
  <si>
    <t>MEZANINO - GARRAFA JOHNNIE WALKER BLACK LABEL</t>
  </si>
  <si>
    <t>906</t>
  </si>
  <si>
    <t>MEZANINO - GARRAFA SMIRNOFF</t>
  </si>
  <si>
    <t>909</t>
  </si>
  <si>
    <t>MEZANINO - GARRAFA WHISKY JAMESON</t>
  </si>
  <si>
    <t>1050</t>
  </si>
  <si>
    <t>MEZANINO - GARRAFA WHISKY JIM BEAM</t>
  </si>
  <si>
    <t>293</t>
  </si>
  <si>
    <t>981</t>
  </si>
  <si>
    <t>MEZANINO - GIN E MANGO</t>
  </si>
  <si>
    <t>1314</t>
  </si>
  <si>
    <t>MEZANINO - GIN E MELANCIA</t>
  </si>
  <si>
    <t>1315</t>
  </si>
  <si>
    <t>MEZANINO - GIN HAMBRE - DOSE</t>
  </si>
  <si>
    <t>980</t>
  </si>
  <si>
    <t>MEZANINO - GIN TONICA DE MORANGO</t>
  </si>
  <si>
    <t>875</t>
  </si>
  <si>
    <t>MEZANINO - GIN TONICA FRAMBOESA E HORTELA</t>
  </si>
  <si>
    <t>877</t>
  </si>
  <si>
    <t>MEZANINO - GIN TONICA FRUTAS VERMELHAS</t>
  </si>
  <si>
    <t>878</t>
  </si>
  <si>
    <t>MEZANINO - GIN TONICA TORANJA</t>
  </si>
  <si>
    <t>879</t>
  </si>
  <si>
    <t>MEZANINO - GIN TONICA TRADICIONAL</t>
  </si>
  <si>
    <t>880</t>
  </si>
  <si>
    <t>1149</t>
  </si>
  <si>
    <t>277</t>
  </si>
  <si>
    <t>278</t>
  </si>
  <si>
    <t>MEZANINO - JAGERMEISTER + RED BULL</t>
  </si>
  <si>
    <t>881</t>
  </si>
  <si>
    <t>MEZANINO - JAGERMEISTER - DOSE</t>
  </si>
  <si>
    <t>823</t>
  </si>
  <si>
    <t>MEZANINO - JANIS JOPLIN</t>
  </si>
  <si>
    <t>882</t>
  </si>
  <si>
    <t>1111</t>
  </si>
  <si>
    <t>1112</t>
  </si>
  <si>
    <t>MEZANINO - LICOR 43 - DOSE</t>
  </si>
  <si>
    <t>824</t>
  </si>
  <si>
    <t>431</t>
  </si>
  <si>
    <t>MEZANINO - MOJITO</t>
  </si>
  <si>
    <t>884</t>
  </si>
  <si>
    <t>MEZANINO - MOSCOW MULE CROSS</t>
  </si>
  <si>
    <t>885</t>
  </si>
  <si>
    <t>MEZANINO - NEGRONI</t>
  </si>
  <si>
    <t>886</t>
  </si>
  <si>
    <t>MEZANINO - PINK LEMONADE (SEM ALCOOL)</t>
  </si>
  <si>
    <t>888</t>
  </si>
  <si>
    <t>MEZANINO - PINK LEMONADE VODKA</t>
  </si>
  <si>
    <t>889</t>
  </si>
  <si>
    <t>MEZANINO - RED BULL</t>
  </si>
  <si>
    <t>791</t>
  </si>
  <si>
    <t>MEZANINO - RED BULL SUGAR FREE</t>
  </si>
  <si>
    <t>795</t>
  </si>
  <si>
    <t>MEZANINO - REFRIGERANTE GUARANA</t>
  </si>
  <si>
    <t>798</t>
  </si>
  <si>
    <t>MEZANINO - REFRIGERANTE GUARANA DIET</t>
  </si>
  <si>
    <t>799</t>
  </si>
  <si>
    <t>MEZANINO - REFRIGERANTE PEPSI</t>
  </si>
  <si>
    <t>800</t>
  </si>
  <si>
    <t>MEZANINO - REFRIGERANTE PEPSI ZERO</t>
  </si>
  <si>
    <t>801</t>
  </si>
  <si>
    <t>MEZANINO - REFRIGERANTE SODA DIET</t>
  </si>
  <si>
    <t>802</t>
  </si>
  <si>
    <t>MEZANINO - REFRIGERANTE SODA LIMONADA</t>
  </si>
  <si>
    <t>803</t>
  </si>
  <si>
    <t>MEZANINO - RUM BACARDI 4 ANOS - DOSE</t>
  </si>
  <si>
    <t>828</t>
  </si>
  <si>
    <t>MEZANINO - RUM BACARDI 8 ANOS - DOSE</t>
  </si>
  <si>
    <t>829</t>
  </si>
  <si>
    <t>MEZANINO - RUM BACARDI CARTA BLANCA - DOSE</t>
  </si>
  <si>
    <t>831</t>
  </si>
  <si>
    <t>MEZANINO - RUM BACARDI OURO- DOSE</t>
  </si>
  <si>
    <t>830</t>
  </si>
  <si>
    <t>MEZANINO - RUM HAVANA CLUB - DOSE</t>
  </si>
  <si>
    <t>832</t>
  </si>
  <si>
    <t>1171</t>
  </si>
  <si>
    <t>1079</t>
  </si>
  <si>
    <t>195</t>
  </si>
  <si>
    <t>MEZANINO - SOUTHERN COMFORT - DOSE</t>
  </si>
  <si>
    <t>835</t>
  </si>
  <si>
    <t>MEZANINO - STEINHAEGER - DOSE</t>
  </si>
  <si>
    <t>836</t>
  </si>
  <si>
    <t>MEZANINO - SUCO LARANJA LATA</t>
  </si>
  <si>
    <t>805</t>
  </si>
  <si>
    <t>MEZANINO - SUCO PESSEGO</t>
  </si>
  <si>
    <t>1167</t>
  </si>
  <si>
    <t>MEZANINO - SUCO UVA LATA</t>
  </si>
  <si>
    <t>806</t>
  </si>
  <si>
    <t>MEZANINO - SUKITA</t>
  </si>
  <si>
    <t>1207</t>
  </si>
  <si>
    <t>1192</t>
  </si>
  <si>
    <t>MEZANINO - TEQUILA OURO - DOSE</t>
  </si>
  <si>
    <t>837</t>
  </si>
  <si>
    <t>MEZANINO - TEQUILA PRATA  - DOSE</t>
  </si>
  <si>
    <t>838</t>
  </si>
  <si>
    <t>MEZANINO - TEQUILA TRADICIONAL REPOSADO - DOSE</t>
  </si>
  <si>
    <t>839</t>
  </si>
  <si>
    <t>MEZANINO - UNDERBERG - DOSE</t>
  </si>
  <si>
    <t>840</t>
  </si>
  <si>
    <t>224</t>
  </si>
  <si>
    <t>973</t>
  </si>
  <si>
    <t>128</t>
  </si>
  <si>
    <t>297</t>
  </si>
  <si>
    <t>MEZANINO - WHISKY BLACK LABEL - DOSE</t>
  </si>
  <si>
    <t>843</t>
  </si>
  <si>
    <t>MEZANINO - WHISKY BULLEIT - DOSE</t>
  </si>
  <si>
    <t>844</t>
  </si>
  <si>
    <t>207</t>
  </si>
  <si>
    <t>208</t>
  </si>
  <si>
    <t>1049</t>
  </si>
  <si>
    <t>294</t>
  </si>
  <si>
    <t>MEZANINO - WHISKY JOHNNIE BLONDE - DOSE</t>
  </si>
  <si>
    <t>845</t>
  </si>
  <si>
    <t>MEZANINO - WHISKY RED LABEL - DOSE</t>
  </si>
  <si>
    <t>846</t>
  </si>
  <si>
    <t>1290</t>
  </si>
  <si>
    <t>MEZANINO GARIBALDI</t>
  </si>
  <si>
    <t>1289</t>
  </si>
  <si>
    <t>MICRO OLEO WD-40 Diversos</t>
  </si>
  <si>
    <t>1340</t>
  </si>
  <si>
    <t>1009</t>
  </si>
  <si>
    <t>MILHO PIPOCA</t>
  </si>
  <si>
    <t>1024</t>
  </si>
  <si>
    <t>MOJITO</t>
  </si>
  <si>
    <t>264</t>
  </si>
  <si>
    <t>MOLETOM CROSS LOGO CAVEIRA PRETO G</t>
  </si>
  <si>
    <t>1228</t>
  </si>
  <si>
    <t>MOLETOM CROSS LOGO CAVEIRA PRETO GG</t>
  </si>
  <si>
    <t>1229</t>
  </si>
  <si>
    <t>MOLETOM CROSS LOGO CAVEIRA PRETO M</t>
  </si>
  <si>
    <t>1227</t>
  </si>
  <si>
    <t>MOLETOM CROSS LOGO CAVEIRA PRETO P</t>
  </si>
  <si>
    <t>1226</t>
  </si>
  <si>
    <t>MOLETOM CROSS LOGO CAVEIRA PRETO XG</t>
  </si>
  <si>
    <t>1230</t>
  </si>
  <si>
    <t>MOLETOM NEVER SURRENDER LOGO BISAO PRETO G</t>
  </si>
  <si>
    <t>1235</t>
  </si>
  <si>
    <t>MOLETOM NEVER SURRENDER LOGO BISAO PRETO GG</t>
  </si>
  <si>
    <t>1236</t>
  </si>
  <si>
    <t>MOLETOM NEVER SURRENDER LOGO BISAO PRETO M</t>
  </si>
  <si>
    <t>1234</t>
  </si>
  <si>
    <t>MOLETOM NEVER SURRENDER LOGO BISAO PRETO P</t>
  </si>
  <si>
    <t>1233</t>
  </si>
  <si>
    <t>MOLETOM NEVER SURRENDER LOGO BISAO PRETO XG</t>
  </si>
  <si>
    <t>1237</t>
  </si>
  <si>
    <t>MOLETOM VERMELHO NEVER SURRENDER M</t>
  </si>
  <si>
    <t>1266</t>
  </si>
  <si>
    <t>MOLHO BARBECUE</t>
  </si>
  <si>
    <t>733</t>
  </si>
  <si>
    <t>MOLHO BILLY JACK</t>
  </si>
  <si>
    <t>1031</t>
  </si>
  <si>
    <t>MOLHO CHIPOTLE</t>
  </si>
  <si>
    <t>734</t>
  </si>
  <si>
    <t>MOLHO DE TOMATE</t>
  </si>
  <si>
    <t>477</t>
  </si>
  <si>
    <t>MOLHO TABASCO ORIGINAL60ML</t>
  </si>
  <si>
    <t>478</t>
  </si>
  <si>
    <t>MOLHO TABASCO VERDE SUAVE 60ML</t>
  </si>
  <si>
    <t>479</t>
  </si>
  <si>
    <t>731</t>
  </si>
  <si>
    <t>MOSCOW MULE CROSS</t>
  </si>
  <si>
    <t>265</t>
  </si>
  <si>
    <t>MOSTARDA AMARELA KG</t>
  </si>
  <si>
    <t>988</t>
  </si>
  <si>
    <t>MOSTARDA AMARELA SACHET</t>
  </si>
  <si>
    <t>480</t>
  </si>
  <si>
    <t>372</t>
  </si>
  <si>
    <t>MOSTARDA MAILLE</t>
  </si>
  <si>
    <t>481</t>
  </si>
  <si>
    <t>MULTIUSO 500ML</t>
  </si>
  <si>
    <t>650</t>
  </si>
  <si>
    <t>NEGRONI</t>
  </si>
  <si>
    <t>266</t>
  </si>
  <si>
    <t>OLEO DE ALGODAO</t>
  </si>
  <si>
    <t>982</t>
  </si>
  <si>
    <t>OLEO DE ALGODÃO</t>
  </si>
  <si>
    <t>482</t>
  </si>
  <si>
    <t>OLEO DE GERGELIM</t>
  </si>
  <si>
    <t>729</t>
  </si>
  <si>
    <t>OLEO DE PEROBA - KING - 100 ML</t>
  </si>
  <si>
    <t>1336</t>
  </si>
  <si>
    <t>OLEO SOJA</t>
  </si>
  <si>
    <t>483</t>
  </si>
  <si>
    <t>ORGANIZADOR 4L REF.0315 C/TP-PLEION</t>
  </si>
  <si>
    <t>1174</t>
  </si>
  <si>
    <t>OURO</t>
  </si>
  <si>
    <t>1163</t>
  </si>
  <si>
    <t>OVO</t>
  </si>
  <si>
    <t>484</t>
  </si>
  <si>
    <t>OZZY PIZZA</t>
  </si>
  <si>
    <t>9</t>
  </si>
  <si>
    <t>1072</t>
  </si>
  <si>
    <t>PA COLETORA C/TAMPA - ESTOQUE</t>
  </si>
  <si>
    <t>651</t>
  </si>
  <si>
    <t>PA COLETORA REF 9260</t>
  </si>
  <si>
    <t>652</t>
  </si>
  <si>
    <t>PACOTE EMPANADA - 20 und CHAMPIGNON</t>
  </si>
  <si>
    <t>485</t>
  </si>
  <si>
    <t>PACOTE EMPANADA - 20 und LINGUIÇA PICANTE C/CABOTIA E BIQUIN</t>
  </si>
  <si>
    <t>486</t>
  </si>
  <si>
    <t>PACOTE EMPANADA - 20UN (ESTOQUE) - CARNE</t>
  </si>
  <si>
    <t>487</t>
  </si>
  <si>
    <t>PACOTE EMPANADA - 20UN (ESTOQUE) - QUEIJO E CEBOLA</t>
  </si>
  <si>
    <t>488</t>
  </si>
  <si>
    <t>PACOTE EMPANADA - 20UN (ESTOQUE) - ROMEU E JULIETA</t>
  </si>
  <si>
    <t>489</t>
  </si>
  <si>
    <t>PALITO DE GUARNIÇÃO</t>
  </si>
  <si>
    <t>586</t>
  </si>
  <si>
    <t>PANO ALVEJADO</t>
  </si>
  <si>
    <t>653</t>
  </si>
  <si>
    <t>PANO MULTIUSO BRANCO PERFLEX 25CMX240M</t>
  </si>
  <si>
    <t>935</t>
  </si>
  <si>
    <t>PANO MULTIUSO SLIM</t>
  </si>
  <si>
    <t>654</t>
  </si>
  <si>
    <t>PAO BAGUETE</t>
  </si>
  <si>
    <t>490</t>
  </si>
  <si>
    <t>PAO BRIOCHE</t>
  </si>
  <si>
    <t>491</t>
  </si>
  <si>
    <t>PAO COM BOLINHO BY BASTARDS</t>
  </si>
  <si>
    <t>1271</t>
  </si>
  <si>
    <t>PAO DAGUA</t>
  </si>
  <si>
    <t>492</t>
  </si>
  <si>
    <t>PAO DE FORMA</t>
  </si>
  <si>
    <t>493</t>
  </si>
  <si>
    <t>PAO FRANCES</t>
  </si>
  <si>
    <t>494</t>
  </si>
  <si>
    <t>PAO HAMBURGUER</t>
  </si>
  <si>
    <t>1065</t>
  </si>
  <si>
    <t>PAO RIVEIRA CT PC/15 CX/18</t>
  </si>
  <si>
    <t>495</t>
  </si>
  <si>
    <t>PAPEL HIGIENICO CAI CAI CX 6000</t>
  </si>
  <si>
    <t>655</t>
  </si>
  <si>
    <t>PAPEL HIGIENICO CAI CAI CX 8000</t>
  </si>
  <si>
    <t>38</t>
  </si>
  <si>
    <t>PAPEL HIGIENICO CX800 FLMIN</t>
  </si>
  <si>
    <t>656</t>
  </si>
  <si>
    <t>PAPEL KRAFT EXTRA 120CM</t>
  </si>
  <si>
    <t>916</t>
  </si>
  <si>
    <t>PAPEL MANTEIGA 25X35CM C/400</t>
  </si>
  <si>
    <t>694</t>
  </si>
  <si>
    <t>PAPEL SULFITE A4 210X297MM C/500 FOLHAS</t>
  </si>
  <si>
    <t>1013</t>
  </si>
  <si>
    <t>658</t>
  </si>
  <si>
    <t>PAPEL TOALHA BOBINA 20X200M - 6 ROLOS</t>
  </si>
  <si>
    <t>659</t>
  </si>
  <si>
    <t>PAPEL TOALHA INTERF EXTRA LUXO 20X20 18GR  1.000 FOLHAS</t>
  </si>
  <si>
    <t>660</t>
  </si>
  <si>
    <t>PAPELAO ONDULADO 1,2M X 50M</t>
  </si>
  <si>
    <t>936</t>
  </si>
  <si>
    <t>PARAFUSO CAB. PHILIPS 4,0X40 CHIPBOARD Diversos</t>
  </si>
  <si>
    <t>1094</t>
  </si>
  <si>
    <t>PARAFUSO CAB. PHILIPS 4,0X50 CHIPBOARD Diversos</t>
  </si>
  <si>
    <t>1093</t>
  </si>
  <si>
    <t>PASSADOR DE CERA EMBUTIDO - CANADA</t>
  </si>
  <si>
    <t>1108</t>
  </si>
  <si>
    <t>PASTELZINHO DE FEIRA</t>
  </si>
  <si>
    <t>320</t>
  </si>
  <si>
    <t>PATAGONIA AMBER LAGER LONG NECK 355ML - ESTOQUE</t>
  </si>
  <si>
    <t>333</t>
  </si>
  <si>
    <t>969</t>
  </si>
  <si>
    <t>PENEIRA 16CM</t>
  </si>
  <si>
    <t>971</t>
  </si>
  <si>
    <t>PENNE FLORIANO</t>
  </si>
  <si>
    <t>496</t>
  </si>
  <si>
    <t>PEPSI COLA PET 2L CAIXA C/6 - ESTOQUE</t>
  </si>
  <si>
    <t>354</t>
  </si>
  <si>
    <t>PEPSI COLA PET 3L - ESTOQUE</t>
  </si>
  <si>
    <t>1043</t>
  </si>
  <si>
    <t>PERFIL ESTRUTURAL 75 X 40 CH 2,65</t>
  </si>
  <si>
    <t>914</t>
  </si>
  <si>
    <t>PIMENTA DO REINO</t>
  </si>
  <si>
    <t>497</t>
  </si>
  <si>
    <t>PIMENTA JAMAICA EM GRAO</t>
  </si>
  <si>
    <t>587</t>
  </si>
  <si>
    <t>PIMENTA ROSA</t>
  </si>
  <si>
    <t>588</t>
  </si>
  <si>
    <t>PINK LEMONADE (SEM ALCOOL)</t>
  </si>
  <si>
    <t>268</t>
  </si>
  <si>
    <t>298</t>
  </si>
  <si>
    <t>PINK LEMONADE VODKA</t>
  </si>
  <si>
    <t>269</t>
  </si>
  <si>
    <t>PINO (A) FEMEA 2 POLOS 10A</t>
  </si>
  <si>
    <t>994</t>
  </si>
  <si>
    <t>PINO (C) MACHO 2P. 10A REFORCADO</t>
  </si>
  <si>
    <t>927</t>
  </si>
  <si>
    <t>PINO (C) MACHO 2P.20A REFORCADO</t>
  </si>
  <si>
    <t>929</t>
  </si>
  <si>
    <t>PINO (D) FEMEA 3P 20A REFORCADO</t>
  </si>
  <si>
    <t>928</t>
  </si>
  <si>
    <t>PINO (D) MACHO 3P 20A REFORCADO Diversos</t>
  </si>
  <si>
    <t>1294</t>
  </si>
  <si>
    <t>1346</t>
  </si>
  <si>
    <t>PISTOLA COLA QUENTE</t>
  </si>
  <si>
    <t>985</t>
  </si>
  <si>
    <t>PLASTICO BOLHA 1,20M X 100M</t>
  </si>
  <si>
    <t>939</t>
  </si>
  <si>
    <t>PORCHETTA (INSUMO)</t>
  </si>
  <si>
    <t>543</t>
  </si>
  <si>
    <t>PORTA CONDIMENTOS DE PLASTICO 6 DIV LGPC - DIVERSOS LE GALO</t>
  </si>
  <si>
    <t>695</t>
  </si>
  <si>
    <t>1076</t>
  </si>
  <si>
    <t>1077</t>
  </si>
  <si>
    <t>PRATA</t>
  </si>
  <si>
    <t>1162</t>
  </si>
  <si>
    <t>PRATA GINGER LATA 269ML X 6 - ESTOQUE</t>
  </si>
  <si>
    <t>1322</t>
  </si>
  <si>
    <t>PRATO DE PAPELAO N-9 32CM C/100</t>
  </si>
  <si>
    <t>696</t>
  </si>
  <si>
    <t>PREGO DE ACO 10x10 C/100 PC Diversos</t>
  </si>
  <si>
    <t>1341</t>
  </si>
  <si>
    <t>1334</t>
  </si>
  <si>
    <t>1377</t>
  </si>
  <si>
    <t>1376</t>
  </si>
  <si>
    <t>1378</t>
  </si>
  <si>
    <t>PREPARADO EVANESCENCE</t>
  </si>
  <si>
    <t>1375</t>
  </si>
  <si>
    <t>PREPARADO NEGRONI</t>
  </si>
  <si>
    <t>1374</t>
  </si>
  <si>
    <t>1296</t>
  </si>
  <si>
    <t>PULVERIZADOR 1 LT C/ GATILHO SPRAY</t>
  </si>
  <si>
    <t>661</t>
  </si>
  <si>
    <t>1164</t>
  </si>
  <si>
    <t>QUEIJO CHEDDAR KG</t>
  </si>
  <si>
    <t>498</t>
  </si>
  <si>
    <t>QUEIJO GOUDA EMPANADO 1KG</t>
  </si>
  <si>
    <t>941</t>
  </si>
  <si>
    <t>QUEIJO MUSSARELA KG</t>
  </si>
  <si>
    <t>499</t>
  </si>
  <si>
    <t>736</t>
  </si>
  <si>
    <t>QUEIJO PRATO KG</t>
  </si>
  <si>
    <t>500</t>
  </si>
  <si>
    <t>QUEIJO PROVOLONE KG</t>
  </si>
  <si>
    <t>501</t>
  </si>
  <si>
    <t>QUEROSENE</t>
  </si>
  <si>
    <t>662</t>
  </si>
  <si>
    <t>QUEROSENE 001L TUPI</t>
  </si>
  <si>
    <t>663</t>
  </si>
  <si>
    <t>RED BULL</t>
  </si>
  <si>
    <t>108</t>
  </si>
  <si>
    <t>RED BULL - ESTOQUE</t>
  </si>
  <si>
    <t>357</t>
  </si>
  <si>
    <t>RED BULL SUGAR FREE</t>
  </si>
  <si>
    <t>112</t>
  </si>
  <si>
    <t>RED BULL SUGAR FREE - ESTOQUE</t>
  </si>
  <si>
    <t>85</t>
  </si>
  <si>
    <t>REFIL ALCOOL SPRAY ANTISSEPTICO 400ML</t>
  </si>
  <si>
    <t>664</t>
  </si>
  <si>
    <t>REFRIGERANTE CITRUS 1,5L  -  ESTOQUE</t>
  </si>
  <si>
    <t>1084</t>
  </si>
  <si>
    <t>REFRIGERANTE CITRUS 350ML  -  ESTOQUE</t>
  </si>
  <si>
    <t>92</t>
  </si>
  <si>
    <t>REFRIGERANTE COCA COLA LATA 350ML - ESTOQUE</t>
  </si>
  <si>
    <t>919</t>
  </si>
  <si>
    <t>REFRIGERANTE COCA COLA SEM ACUCAR LATA 350ML - ESTOQUE</t>
  </si>
  <si>
    <t>977</t>
  </si>
  <si>
    <t>REFRIGERANTE FANTA LARANJA LATA - ESTOQUE</t>
  </si>
  <si>
    <t>997</t>
  </si>
  <si>
    <t>REFRIGERANTE GENGIBIRRA</t>
  </si>
  <si>
    <t>589</t>
  </si>
  <si>
    <t>REFRIGERANTE GUARANA</t>
  </si>
  <si>
    <t>115</t>
  </si>
  <si>
    <t>REFRIGERANTE GUARANA ANTARCTICA LATA 350ML - ESTOQUE</t>
  </si>
  <si>
    <t>352</t>
  </si>
  <si>
    <t>REFRIGERANTE GUARANA ANTARCTICA ZERO LATA 350ML - ESTOQUE</t>
  </si>
  <si>
    <t>31</t>
  </si>
  <si>
    <t>REFRIGERANTE GUARANA DIET</t>
  </si>
  <si>
    <t>116</t>
  </si>
  <si>
    <t>REFRIGERANTE PEPSI</t>
  </si>
  <si>
    <t>117</t>
  </si>
  <si>
    <t>REFRIGERANTE PEPSI LATA 350ML - ESTOQUE</t>
  </si>
  <si>
    <t>355</t>
  </si>
  <si>
    <t>REFRIGERANTE PEPSI ZERO</t>
  </si>
  <si>
    <t>118</t>
  </si>
  <si>
    <t>REFRIGERANTE PEPSI ZERO LATA 350ML - ESTOQUE</t>
  </si>
  <si>
    <t>356</t>
  </si>
  <si>
    <t>REFRIGERANTE SODA DIET</t>
  </si>
  <si>
    <t>119</t>
  </si>
  <si>
    <t>REFRIGERANTE SODA LIMONADA</t>
  </si>
  <si>
    <t>120</t>
  </si>
  <si>
    <t>REFRIGERANTE SUKITA</t>
  </si>
  <si>
    <t>121</t>
  </si>
  <si>
    <t>RESERVATORIO PARA ABASTECER 800ML</t>
  </si>
  <si>
    <t>665</t>
  </si>
  <si>
    <t>RODO 45CM DUPLO PLASTICO</t>
  </si>
  <si>
    <t>666</t>
  </si>
  <si>
    <t>RODO COM ESPONJA DUPLA FACE</t>
  </si>
  <si>
    <t>95</t>
  </si>
  <si>
    <t>667</t>
  </si>
  <si>
    <t>ROLO LIFE CLEAN PLUS AZUL</t>
  </si>
  <si>
    <t>668</t>
  </si>
  <si>
    <t>RUCULA</t>
  </si>
  <si>
    <t>502</t>
  </si>
  <si>
    <t>RUM APPLENTON ESTATE 700ML - ESTOQUE</t>
  </si>
  <si>
    <t>423</t>
  </si>
  <si>
    <t>RUM BACARDI 4 ANOS (ANEJO) - DOSE</t>
  </si>
  <si>
    <t>168</t>
  </si>
  <si>
    <t>RUM BACARDI 4 ANOS ANEJO 750ML - ESTOQUE</t>
  </si>
  <si>
    <t>75</t>
  </si>
  <si>
    <t>RUM BACARDI 8 ANOS - DOSE</t>
  </si>
  <si>
    <t>169</t>
  </si>
  <si>
    <t>76</t>
  </si>
  <si>
    <t>1083</t>
  </si>
  <si>
    <t>RUM BACARDI CARTA BLANCA - DOSE</t>
  </si>
  <si>
    <t>171</t>
  </si>
  <si>
    <t>RUM BACARDI CARTA BLANCA - ESTOQUE</t>
  </si>
  <si>
    <t>30</t>
  </si>
  <si>
    <t>74</t>
  </si>
  <si>
    <t>RUM BACARDI OURO- DOSE</t>
  </si>
  <si>
    <t>170</t>
  </si>
  <si>
    <t>RUM HAVANA CLUB - DOSE</t>
  </si>
  <si>
    <t>172</t>
  </si>
  <si>
    <t>1170</t>
  </si>
  <si>
    <t>RUM HAVANA CLUB 7 ANOS 700ML - ESTOQUE</t>
  </si>
  <si>
    <t>1015</t>
  </si>
  <si>
    <t>RUM HAVANA CLUB ANEJO 3 ANOS 700ML - ESTOQUE</t>
  </si>
  <si>
    <t>395</t>
  </si>
  <si>
    <t>RUM MALIBU 750ML - ESTOQUE</t>
  </si>
  <si>
    <t>132</t>
  </si>
  <si>
    <t>RUM THE KRAKEN 750ML - ESTOQUE</t>
  </si>
  <si>
    <t>396</t>
  </si>
  <si>
    <t>1101</t>
  </si>
  <si>
    <t>SABAO EM PO 4KG</t>
  </si>
  <si>
    <t>670</t>
  </si>
  <si>
    <t>SABAO PED 200GR</t>
  </si>
  <si>
    <t>669</t>
  </si>
  <si>
    <t>SABONETE 5L ERVA DOCE SOFT PREMISSE</t>
  </si>
  <si>
    <t>671</t>
  </si>
  <si>
    <t>SABONETE LIQUIDO 5L GL</t>
  </si>
  <si>
    <t>672</t>
  </si>
  <si>
    <t>124</t>
  </si>
  <si>
    <t>1345</t>
  </si>
  <si>
    <t>657</t>
  </si>
  <si>
    <t>SABOR CORN BACON</t>
  </si>
  <si>
    <t>125</t>
  </si>
  <si>
    <t>100</t>
  </si>
  <si>
    <t>SABOR MARGHERITA</t>
  </si>
  <si>
    <t>101</t>
  </si>
  <si>
    <t>SABOR MISTO</t>
  </si>
  <si>
    <t>724</t>
  </si>
  <si>
    <t>SABOR QUEIJO</t>
  </si>
  <si>
    <t>723</t>
  </si>
  <si>
    <t>SACO DE LIXO 150L  C/100 UN AZUL</t>
  </si>
  <si>
    <t>37</t>
  </si>
  <si>
    <t>SACO DE LIXO 150L  C/100 UN PRETO</t>
  </si>
  <si>
    <t>36</t>
  </si>
  <si>
    <t>SACO DE LIXO 40 LITROS ESPECIAL C/100 UN PRETO NEKPLAST</t>
  </si>
  <si>
    <t>673</t>
  </si>
  <si>
    <t>35</t>
  </si>
  <si>
    <t>SACO DE PAPEL  BRANCO 8X15</t>
  </si>
  <si>
    <t>1023</t>
  </si>
  <si>
    <t>SACO DE PAPEL P/ TALHER C/500</t>
  </si>
  <si>
    <t>590</t>
  </si>
  <si>
    <t>SACO LIXO 150L CORES 90X105X08 C100</t>
  </si>
  <si>
    <t>674</t>
  </si>
  <si>
    <t>SACO LIXO 150L PRETO 90X105X08 C100</t>
  </si>
  <si>
    <t>675</t>
  </si>
  <si>
    <t>SACO PLASTICO PE 40X60X0,15 C/100</t>
  </si>
  <si>
    <t>1166</t>
  </si>
  <si>
    <t>SACOLA REFORCADA BRANCA 40X50 C/100</t>
  </si>
  <si>
    <t>938</t>
  </si>
  <si>
    <t>1022</t>
  </si>
  <si>
    <t>SAL</t>
  </si>
  <si>
    <t>503</t>
  </si>
  <si>
    <t>286</t>
  </si>
  <si>
    <t>SALADA COLESLAW</t>
  </si>
  <si>
    <t>504</t>
  </si>
  <si>
    <t>SALGADINHO DE FESTA ESTOQUE</t>
  </si>
  <si>
    <t>505</t>
  </si>
  <si>
    <t>SALSAO</t>
  </si>
  <si>
    <t>1064</t>
  </si>
  <si>
    <t>SALSINHA</t>
  </si>
  <si>
    <t>507</t>
  </si>
  <si>
    <t>SANDUICHE DE EISBEN</t>
  </si>
  <si>
    <t>12</t>
  </si>
  <si>
    <t>1073</t>
  </si>
  <si>
    <t>SANITIZANTE CX 12</t>
  </si>
  <si>
    <t>676</t>
  </si>
  <si>
    <t>SAPOLIO CREMOSO 250ML</t>
  </si>
  <si>
    <t>1099</t>
  </si>
  <si>
    <t>SAPOLIO CREMOSO 450ML</t>
  </si>
  <si>
    <t>677</t>
  </si>
  <si>
    <t>1078</t>
  </si>
  <si>
    <t>SAY CHEESE</t>
  </si>
  <si>
    <t>319</t>
  </si>
  <si>
    <t>1074</t>
  </si>
  <si>
    <t>SB 002LT FLEX DESINFETANTE LAVANDA 5A 3M</t>
  </si>
  <si>
    <t>678</t>
  </si>
  <si>
    <t>SCHWEPPES TONICA LATA 350ML - ESTOQUE</t>
  </si>
  <si>
    <t>358</t>
  </si>
  <si>
    <t>SEXY ON THE BEACH</t>
  </si>
  <si>
    <t>194</t>
  </si>
  <si>
    <t>SHOULDER BAG</t>
  </si>
  <si>
    <t>1244</t>
  </si>
  <si>
    <t>SHOYU</t>
  </si>
  <si>
    <t>727</t>
  </si>
  <si>
    <t>SILICONE (B) BRANCO (B) 280G Diversos</t>
  </si>
  <si>
    <t>1156</t>
  </si>
  <si>
    <t>289</t>
  </si>
  <si>
    <t>SODA CAUSTICA</t>
  </si>
  <si>
    <t>619</t>
  </si>
  <si>
    <t>SODA LIMONADA 2L - ESTOQUE</t>
  </si>
  <si>
    <t>1066</t>
  </si>
  <si>
    <t>SODA LIMONADA ANTARTICA LATA 350ML  -  ESTOQUE</t>
  </si>
  <si>
    <t>359</t>
  </si>
  <si>
    <t>90</t>
  </si>
  <si>
    <t>SOUTHERN COMFORT - DOSE</t>
  </si>
  <si>
    <t>175</t>
  </si>
  <si>
    <t>STEINHAEGER - DOSE</t>
  </si>
  <si>
    <t>176</t>
  </si>
  <si>
    <t>STEINHAEGER 900ML - ESTOQUE</t>
  </si>
  <si>
    <t>398</t>
  </si>
  <si>
    <t>STELLA ARTOIS LONG NECK  - ESTOQUE</t>
  </si>
  <si>
    <t>32</t>
  </si>
  <si>
    <t>STELLA ARTOIS PURE GOLD SEM GLUTEN  - ESTOQUE</t>
  </si>
  <si>
    <t>33</t>
  </si>
  <si>
    <t>SUCO DE ABACAXI CONCENTRADO</t>
  </si>
  <si>
    <t>592</t>
  </si>
  <si>
    <t>SUCO DE MACA</t>
  </si>
  <si>
    <t>285</t>
  </si>
  <si>
    <t>SUCO DE TOMATE</t>
  </si>
  <si>
    <t>309</t>
  </si>
  <si>
    <t>SUCO LARANJA 355ML LATA - ESTOQUE</t>
  </si>
  <si>
    <t>360</t>
  </si>
  <si>
    <t>SUCO LARANJA BAIA 1 LITRO - PRODUCAO BAR</t>
  </si>
  <si>
    <t>1140</t>
  </si>
  <si>
    <t>SUCO LARANJA LATA</t>
  </si>
  <si>
    <t>122</t>
  </si>
  <si>
    <t>SUCO LIMAO TAHITI 1 LITRO -  PRODUCAO BAR</t>
  </si>
  <si>
    <t>1090</t>
  </si>
  <si>
    <t>1033</t>
  </si>
  <si>
    <t>SUCO MARACUJA 1 LITRO -  PRODUCAO BAR</t>
  </si>
  <si>
    <t>1088</t>
  </si>
  <si>
    <t>SUCO MARACUJA MANGUARY CONCENTRADO 500ML - ESTOQUE</t>
  </si>
  <si>
    <t>591</t>
  </si>
  <si>
    <t>1025</t>
  </si>
  <si>
    <t>1092</t>
  </si>
  <si>
    <t>1026</t>
  </si>
  <si>
    <t>SUCO UVA LATA</t>
  </si>
  <si>
    <t>123</t>
  </si>
  <si>
    <t>SUCO UVA LATA 335ML - ESTOQUE</t>
  </si>
  <si>
    <t>361</t>
  </si>
  <si>
    <t>96</t>
  </si>
  <si>
    <t>362</t>
  </si>
  <si>
    <t>TACA ACRILICA APEROL SPRITZ 400ML</t>
  </si>
  <si>
    <t>1185</t>
  </si>
  <si>
    <t>1057</t>
  </si>
  <si>
    <t>TACA CHAMPGNE 186ML</t>
  </si>
  <si>
    <t>970</t>
  </si>
  <si>
    <t>1182</t>
  </si>
  <si>
    <t>TACA ESPUMANTE</t>
  </si>
  <si>
    <t>1190</t>
  </si>
  <si>
    <t>TACA GIN PERSOZALIZADA</t>
  </si>
  <si>
    <t>706</t>
  </si>
  <si>
    <t>TACA GIN TONICA 655ML</t>
  </si>
  <si>
    <t>703</t>
  </si>
  <si>
    <t>TACA GIN TONICA 655ML - VIDRO NADIR FIGUEIREDO</t>
  </si>
  <si>
    <t>697</t>
  </si>
  <si>
    <t>TACA MARTINI 250ML - VIDRO</t>
  </si>
  <si>
    <t>198</t>
  </si>
  <si>
    <t>TACA P/ AGUA 490ML</t>
  </si>
  <si>
    <t>702</t>
  </si>
  <si>
    <t>TACA WINDSOR MARGARITA - VIDRO</t>
  </si>
  <si>
    <t>199</t>
  </si>
  <si>
    <t>TAMAGOLD</t>
  </si>
  <si>
    <t>THUNDER - THUNDER - DRINKS E DOSES</t>
  </si>
  <si>
    <t>1384</t>
  </si>
  <si>
    <t>TAXA DE ENTREGA</t>
  </si>
  <si>
    <t>TAXAS</t>
  </si>
  <si>
    <t>99999</t>
  </si>
  <si>
    <t>TAXA DE SERVICO</t>
  </si>
  <si>
    <t>99998</t>
  </si>
  <si>
    <t>TEQUILA JOSE CUERVO OURO 750ML - ESTOQUE</t>
  </si>
  <si>
    <t>385</t>
  </si>
  <si>
    <t>TEQUILA JOSE CUERVO PRATA SILVER 750ML - ESTOQUE</t>
  </si>
  <si>
    <t>399</t>
  </si>
  <si>
    <t>137</t>
  </si>
  <si>
    <t>TEQUILA JOSE CUERVO TRADICIONAL AGAVE 750ML - ESTOQUE</t>
  </si>
  <si>
    <t>386</t>
  </si>
  <si>
    <t>TEQUILA OURO - DOSE</t>
  </si>
  <si>
    <t>177</t>
  </si>
  <si>
    <t>TEQUILA PRATA  - DOSE</t>
  </si>
  <si>
    <t>178</t>
  </si>
  <si>
    <t>TEQUILA TRADICIONAL REPOSADO - DOSE</t>
  </si>
  <si>
    <t>179</t>
  </si>
  <si>
    <t>TERMINAL DE PRESSAO (D) 25MM Diversos</t>
  </si>
  <si>
    <t>679</t>
  </si>
  <si>
    <t>TERMINAL DE PRESSAO (E) 35MM Diversos</t>
  </si>
  <si>
    <t>680</t>
  </si>
  <si>
    <t>TERMOMETRO DIGITAL</t>
  </si>
  <si>
    <t>918</t>
  </si>
  <si>
    <t>THUNDER - THUNDER - SOFT DRINK</t>
  </si>
  <si>
    <t>1347</t>
  </si>
  <si>
    <t>THUNDER - AGUA MINERAL S/ GAS</t>
  </si>
  <si>
    <t>1348</t>
  </si>
  <si>
    <t>1380</t>
  </si>
  <si>
    <t>1372</t>
  </si>
  <si>
    <t>THUNDER - THUNDER - COMIDA</t>
  </si>
  <si>
    <t>1386</t>
  </si>
  <si>
    <t>1373</t>
  </si>
  <si>
    <t>THUNDER - CERVEJA CORONA ZERO</t>
  </si>
  <si>
    <t>THUNDER - THUNDER - CERVEJA</t>
  </si>
  <si>
    <t>1328</t>
  </si>
  <si>
    <t>THUNDER - CERVEJA SPATEN LATA</t>
  </si>
  <si>
    <t>1368</t>
  </si>
  <si>
    <t>THUNDER - CHICKEN SANDWICH</t>
  </si>
  <si>
    <t>1388</t>
  </si>
  <si>
    <t>THUNDER - CHOPE WILLIE THE BITTER</t>
  </si>
  <si>
    <t>THUNDER - THUNDER - CHOPE</t>
  </si>
  <si>
    <t>1362</t>
  </si>
  <si>
    <t>THUNDER - CHURROS</t>
  </si>
  <si>
    <t>1393</t>
  </si>
  <si>
    <t>1394</t>
  </si>
  <si>
    <t>THUNDER - COMBO SETE SPATEN LATA E DUAS AGUAS</t>
  </si>
  <si>
    <t>1367</t>
  </si>
  <si>
    <t>THUNDER - DOSE ABSOLUT</t>
  </si>
  <si>
    <t>1208</t>
  </si>
  <si>
    <t>1382</t>
  </si>
  <si>
    <t>THUNDER - DOSE JACK DANIELS</t>
  </si>
  <si>
    <t>1360</t>
  </si>
  <si>
    <t>THUNDER - DOSE JAGERMEISTER</t>
  </si>
  <si>
    <t>1331</t>
  </si>
  <si>
    <t>THUNDER - DOSE RED LABEL</t>
  </si>
  <si>
    <t>1361</t>
  </si>
  <si>
    <t>1381</t>
  </si>
  <si>
    <t>1370</t>
  </si>
  <si>
    <t>THUNDER - JAGERBOMB</t>
  </si>
  <si>
    <t>1369</t>
  </si>
  <si>
    <t>1371</t>
  </si>
  <si>
    <t>THUNDER - PASTEL</t>
  </si>
  <si>
    <t>1392</t>
  </si>
  <si>
    <t>THUNDER - PINK LEMONADE (SEM ALCOOL)</t>
  </si>
  <si>
    <t>1383</t>
  </si>
  <si>
    <t>THUNDER - RED BULL</t>
  </si>
  <si>
    <t>1379</t>
  </si>
  <si>
    <t>1354</t>
  </si>
  <si>
    <t>1355</t>
  </si>
  <si>
    <t>1350</t>
  </si>
  <si>
    <t>1349</t>
  </si>
  <si>
    <t>1356</t>
  </si>
  <si>
    <t>1357</t>
  </si>
  <si>
    <t>1353</t>
  </si>
  <si>
    <t>1352</t>
  </si>
  <si>
    <t>1351</t>
  </si>
  <si>
    <t>1387</t>
  </si>
  <si>
    <t>1359</t>
  </si>
  <si>
    <t>THUNDER CHOPE DOG SAVE THE BEER</t>
  </si>
  <si>
    <t>1364</t>
  </si>
  <si>
    <t>THUNDER CHOPE HECTOR FIVE ROUNDS</t>
  </si>
  <si>
    <t>1363</t>
  </si>
  <si>
    <t>THUNDER CHOPE JUICY JILL</t>
  </si>
  <si>
    <t>1365</t>
  </si>
  <si>
    <t>THUNDER PIZZA</t>
  </si>
  <si>
    <t>14</t>
  </si>
  <si>
    <t>1385</t>
  </si>
  <si>
    <t>TILAPIA KG</t>
  </si>
  <si>
    <t>730</t>
  </si>
  <si>
    <t>TIRANTE</t>
  </si>
  <si>
    <t>1243</t>
  </si>
  <si>
    <t>TNT COLORIDO 80G</t>
  </si>
  <si>
    <t>984</t>
  </si>
  <si>
    <t>TOALHA DE PAPEL COZINHA 200F MILI C/20</t>
  </si>
  <si>
    <t>937</t>
  </si>
  <si>
    <t>TOMADA EMB. 2P+T S/PL 20A VERMELHA CASTELETE Diversos</t>
  </si>
  <si>
    <t>1339</t>
  </si>
  <si>
    <t>TOMATE CEREJA KG</t>
  </si>
  <si>
    <t>508</t>
  </si>
  <si>
    <t>TOMATE KG</t>
  </si>
  <si>
    <t>509</t>
  </si>
  <si>
    <t>TOMATE SECO VALE FERTIL 1,4KG</t>
  </si>
  <si>
    <t>438</t>
  </si>
  <si>
    <t>TONICA ANTARTICA LATA 350ML - ESTOQUE</t>
  </si>
  <si>
    <t>363</t>
  </si>
  <si>
    <t>TONICA ANTARTICA PET 1L - ESTOQUE</t>
  </si>
  <si>
    <t>301</t>
  </si>
  <si>
    <t>TONICA SCHWEPPES 1,5L - ESTOQUE</t>
  </si>
  <si>
    <t>1019</t>
  </si>
  <si>
    <t>TONICA ZERO ANTARTICA LATA 350ML  - ESTOQUE</t>
  </si>
  <si>
    <t>89</t>
  </si>
  <si>
    <t>TOUCA LOGO CROSS PRETA</t>
  </si>
  <si>
    <t>1241</t>
  </si>
  <si>
    <t>TOUCA LOGO FESTIVAL PRETA</t>
  </si>
  <si>
    <t>1240</t>
  </si>
  <si>
    <t>TUBO QUADRADO 20 X 20 CH 1,25 GV</t>
  </si>
  <si>
    <t>983</t>
  </si>
  <si>
    <t>TUBO QUADRADO 30 X 30 CH 1,25 GV</t>
  </si>
  <si>
    <t>913</t>
  </si>
  <si>
    <t>TUBO RETANGULAR 100 X 50 CH 1,55</t>
  </si>
  <si>
    <t>955</t>
  </si>
  <si>
    <t>TUBO RETANGULAR 30 X 50 CH 1,25 GV</t>
  </si>
  <si>
    <t>912</t>
  </si>
  <si>
    <t>725</t>
  </si>
  <si>
    <t>UNDERBERG - DOSE</t>
  </si>
  <si>
    <t>180</t>
  </si>
  <si>
    <t>UNIMEL - MEL FLOR DE LARANJEIRA</t>
  </si>
  <si>
    <t>594</t>
  </si>
  <si>
    <t>VASSOURA BETTANIN NOVICA</t>
  </si>
  <si>
    <t>681</t>
  </si>
  <si>
    <t>VASSOURA DE NYLON USO GERAL COM CABO 1,40M PERFECT PRO</t>
  </si>
  <si>
    <t>1181</t>
  </si>
  <si>
    <t>VELA LED</t>
  </si>
  <si>
    <t>1081</t>
  </si>
  <si>
    <t>39</t>
  </si>
  <si>
    <t>VIDRO 3250ML BOCA LARGA TP 113MM</t>
  </si>
  <si>
    <t>1103</t>
  </si>
  <si>
    <t>VINA (SALSICHA)</t>
  </si>
  <si>
    <t>1032</t>
  </si>
  <si>
    <t>VINAGRE DE ALCOOL</t>
  </si>
  <si>
    <t>510</t>
  </si>
  <si>
    <t>299</t>
  </si>
  <si>
    <t>VODKA  KETEL ONE BOTANICAL 750ML - ESTOQUE</t>
  </si>
  <si>
    <t>388</t>
  </si>
  <si>
    <t>223</t>
  </si>
  <si>
    <t>204</t>
  </si>
  <si>
    <t>974</t>
  </si>
  <si>
    <t>VODKA ABSOLUT VANILIA 750ML - ESTOQUE</t>
  </si>
  <si>
    <t>940</t>
  </si>
  <si>
    <t>202</t>
  </si>
  <si>
    <t>VODKA KETEL ONE 1 LITRO - ESTOQUE</t>
  </si>
  <si>
    <t>401</t>
  </si>
  <si>
    <t>VODKA KETEL ONE GRAPEFRUIT E ROSE 750ML - ESTOQUE</t>
  </si>
  <si>
    <t>389</t>
  </si>
  <si>
    <t>VODKA ORLOFF 1 LITRO - ESTOQUE</t>
  </si>
  <si>
    <t>402</t>
  </si>
  <si>
    <t>127</t>
  </si>
  <si>
    <t>VODKA SMIRNOFF 998ML - ESTOQUE</t>
  </si>
  <si>
    <t>403</t>
  </si>
  <si>
    <t>VODKA SMIRNOFF ICE</t>
  </si>
  <si>
    <t>296</t>
  </si>
  <si>
    <t>VODKACKETEL ONE PEACH E ORANGE BLOSSOM 750ML - ESTOQ</t>
  </si>
  <si>
    <t>390</t>
  </si>
  <si>
    <t>WHISKY BALLANTINES FINEST 1 LITRO - ESTOQUE</t>
  </si>
  <si>
    <t>404</t>
  </si>
  <si>
    <t>WHISKY BLACK LABEL - DOSE</t>
  </si>
  <si>
    <t>183</t>
  </si>
  <si>
    <t>WHISKY BLACK LABEL 1L - ESTOQUE</t>
  </si>
  <si>
    <t>424</t>
  </si>
  <si>
    <t>WHISKY BULLEIT - DOSE</t>
  </si>
  <si>
    <t>184</t>
  </si>
  <si>
    <t>WHISKY BULLEIT 750ML- ESTOQUE</t>
  </si>
  <si>
    <t>425</t>
  </si>
  <si>
    <t>WHISKY CHIVAS 12 ANOS - ESTOQUE</t>
  </si>
  <si>
    <t>405</t>
  </si>
  <si>
    <t>WHISKY CHIVAS 18 ANOS 1 LITRO - ESTOQUE</t>
  </si>
  <si>
    <t>406</t>
  </si>
  <si>
    <t>226</t>
  </si>
  <si>
    <t>206</t>
  </si>
  <si>
    <t>200</t>
  </si>
  <si>
    <t>WHISKY JACK HONEY - DOSE</t>
  </si>
  <si>
    <t>225</t>
  </si>
  <si>
    <t>WHISKY JAMESON - DOSE</t>
  </si>
  <si>
    <t>1046</t>
  </si>
  <si>
    <t>WHISKY JAMESON 750ML - ESTOQUE</t>
  </si>
  <si>
    <t>1042</t>
  </si>
  <si>
    <t>295</t>
  </si>
  <si>
    <t>WHISKY JIM BEAM 1000ML - ESTOQUE</t>
  </si>
  <si>
    <t>427</t>
  </si>
  <si>
    <t>WHISKY JOHNNIE BLONDE - DOSE</t>
  </si>
  <si>
    <t>185</t>
  </si>
  <si>
    <t>WHISKY JOHNNIE BLONDE 700ML - ESTOQUE</t>
  </si>
  <si>
    <t>428</t>
  </si>
  <si>
    <t>WHISKY PASSPORT 1 LITRO - ESTOQUE</t>
  </si>
  <si>
    <t>429</t>
  </si>
  <si>
    <t>WHISKY RED LABEL - DOSE</t>
  </si>
  <si>
    <t>186</t>
  </si>
  <si>
    <t>WHISKY RED LABEL 1L - ESTOQUE</t>
  </si>
  <si>
    <t>430</t>
  </si>
  <si>
    <t>XAROPE DE GENGIBRE LITRO -  PRODUCAO BAR</t>
  </si>
  <si>
    <t>596</t>
  </si>
  <si>
    <t>XAROPE DE PITAIA</t>
  </si>
  <si>
    <t>307</t>
  </si>
  <si>
    <t>XAROPE MONIN ABACAXI 700ML - ESTOQUE</t>
  </si>
  <si>
    <t>595</t>
  </si>
  <si>
    <t>XAROPE MONIN CANELA 700ML - ESTOQUE</t>
  </si>
  <si>
    <t>597</t>
  </si>
  <si>
    <t>XAROPE MONIN CARAMELO 700ML - ESTOQUE</t>
  </si>
  <si>
    <t>1299</t>
  </si>
  <si>
    <t>XAROPE MONIN FLOR DE SABUGUEIRO 700ML - ESTOQUE</t>
  </si>
  <si>
    <t>598</t>
  </si>
  <si>
    <t>XAROPE MONIN FRAMBOESA 700ML - ESTOQUE</t>
  </si>
  <si>
    <t>599</t>
  </si>
  <si>
    <t>XAROPE MONIN GRENADINE 700ML - ESTOQUE</t>
  </si>
  <si>
    <t>601</t>
  </si>
  <si>
    <t>XAROPE MONIN HIBISCO 700ML - ESTOQUE</t>
  </si>
  <si>
    <t>600</t>
  </si>
  <si>
    <t>XAROPE MONIN KIWI 700ML - ESTOQUE</t>
  </si>
  <si>
    <t>602</t>
  </si>
  <si>
    <t>XAROPE MONIN LARANJA SANGUINEA 700ML - ESTOQUE</t>
  </si>
  <si>
    <t>603</t>
  </si>
  <si>
    <t>XAROPE MONIN LIMAO SICILIANO 700ML - ESTOQUE</t>
  </si>
  <si>
    <t>604</t>
  </si>
  <si>
    <t>XAROPE MONIN MACA VERDE 700ML - ESTOQUE</t>
  </si>
  <si>
    <t>1297</t>
  </si>
  <si>
    <t>XAROPE MONIN MELANCIA 700ML - ESTOQUE</t>
  </si>
  <si>
    <t>605</t>
  </si>
  <si>
    <t>XAROPE MONIN MOJITO MIX 700ML - ESTOQUE</t>
  </si>
  <si>
    <t>607</t>
  </si>
  <si>
    <t>XAROPE MONIN MORANGO 700ML - ESTOQUE</t>
  </si>
  <si>
    <t>606</t>
  </si>
  <si>
    <t>XAROPE MONIN TANGERINA 700ML - ESTOQUE</t>
  </si>
  <si>
    <t>608</t>
  </si>
  <si>
    <t>XAROPE MONIN TORANJA 700ML ESTOQUE</t>
  </si>
  <si>
    <t>609</t>
  </si>
  <si>
    <t>XAROPE MONIN VIOLETA 700ML - ESTOQUE</t>
  </si>
  <si>
    <t>610</t>
  </si>
  <si>
    <t>XAROPE SIMPLES</t>
  </si>
  <si>
    <t>304</t>
  </si>
  <si>
    <t>ZIMBRO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</si>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</sst>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1"/>
    </font>
    <font>
      <sz val="13"/>
      <color rgb="FFFFFFFF"/>
      <name val="Calibri"/>
      <family val="1"/>
    </font>
    <font>
      <sz val="11"/>
      <color rgb="FF181A19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/>
    <xf numFmtId="2" fontId="1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7"/>
  <sheetViews>
    <sheetView tabSelected="1" topLeftCell="B1" zoomScaleNormal="100" workbookViewId="0">
      <selection activeCell="G1" sqref="G1:G1048576"/>
    </sheetView>
  </sheetViews>
  <sheetFormatPr defaultColWidth="11" defaultRowHeight="15.75" x14ac:dyDescent="0.25"/>
  <cols>
    <col min="1" max="1" width="78" style="7" customWidth="1"/>
    <col min="2" max="2" width="50" style="7" customWidth="1"/>
    <col min="3" max="3" width="12" style="10" customWidth="1"/>
    <col min="4" max="4" width="14" style="10" customWidth="1"/>
    <col min="5" max="5" width="18" style="10" customWidth="1"/>
    <col min="6" max="6" width="9" customWidth="1"/>
    <col min="7" max="7" width="11" customWidth="1"/>
    <col min="8" max="8" width="10" customWidth="1"/>
  </cols>
  <sheetData>
    <row r="1" spans="1:8" ht="17.25" x14ac:dyDescent="0.3">
      <c r="A1" s="5" t="s">
        <v>0</v>
      </c>
      <c r="B1" s="5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6" t="s">
        <v>8</v>
      </c>
      <c r="B2" s="6" t="str">
        <f>"MATERIA PRIMA - ITENS PARA MANUTENÇÃO "</f>
        <v xml:space="preserve">MATERIA PRIMA - ITENS PARA MANUTENÇÃO </v>
      </c>
      <c r="C2" s="9">
        <v>0.74</v>
      </c>
      <c r="D2" s="9">
        <v>0.8</v>
      </c>
      <c r="E2" s="9">
        <v>406</v>
      </c>
      <c r="F2" s="3" t="s">
        <v>9</v>
      </c>
      <c r="G2" s="3" t="s">
        <v>10</v>
      </c>
      <c r="H2" s="4" t="s">
        <v>11</v>
      </c>
    </row>
    <row r="3" spans="1:8" x14ac:dyDescent="0.25">
      <c r="A3" s="6" t="s">
        <v>12</v>
      </c>
      <c r="B3" s="6" t="str">
        <f>"MATERIA PRIMA - ITENS PARA MANUTENÇÃO "</f>
        <v xml:space="preserve">MATERIA PRIMA - ITENS PARA MANUTENÇÃO </v>
      </c>
      <c r="C3" s="9">
        <v>1.04</v>
      </c>
      <c r="D3" s="9">
        <v>0.52</v>
      </c>
      <c r="E3" s="9">
        <v>200</v>
      </c>
      <c r="F3" s="3" t="s">
        <v>9</v>
      </c>
      <c r="G3" s="3" t="s">
        <v>13</v>
      </c>
      <c r="H3" s="4" t="s">
        <v>11</v>
      </c>
    </row>
    <row r="4" spans="1:8" x14ac:dyDescent="0.25">
      <c r="A4" s="6" t="s">
        <v>14</v>
      </c>
      <c r="B4" s="6" t="str">
        <f>"MATERIA PRIMA - ITENS PARA MANUTENÇÃO "</f>
        <v xml:space="preserve">MATERIA PRIMA - ITENS PARA MANUTENÇÃO </v>
      </c>
      <c r="C4" s="9">
        <v>1.26</v>
      </c>
      <c r="D4" s="9">
        <v>0.63</v>
      </c>
      <c r="E4" s="9">
        <v>750</v>
      </c>
      <c r="F4" s="3" t="s">
        <v>15</v>
      </c>
      <c r="G4" s="3" t="s">
        <v>16</v>
      </c>
      <c r="H4" s="4" t="s">
        <v>11</v>
      </c>
    </row>
    <row r="5" spans="1:8" x14ac:dyDescent="0.25">
      <c r="A5" s="6" t="s">
        <v>17</v>
      </c>
      <c r="B5" s="6" t="str">
        <f>"MATERIA PRIMA - ITENS PARA MANUTENÇÃO "</f>
        <v xml:space="preserve">MATERIA PRIMA - ITENS PARA MANUTENÇÃO </v>
      </c>
      <c r="C5" s="9">
        <v>1</v>
      </c>
      <c r="D5" s="9">
        <v>0.5</v>
      </c>
      <c r="E5" s="9">
        <v>20</v>
      </c>
      <c r="F5" s="3" t="s">
        <v>9</v>
      </c>
      <c r="G5" s="3" t="s">
        <v>18</v>
      </c>
      <c r="H5" s="4" t="s">
        <v>11</v>
      </c>
    </row>
    <row r="6" spans="1:8" x14ac:dyDescent="0.25">
      <c r="A6" s="6" t="s">
        <v>19</v>
      </c>
      <c r="B6" s="6" t="s">
        <v>20</v>
      </c>
      <c r="C6" s="9">
        <v>0.74</v>
      </c>
      <c r="D6" s="9">
        <v>4.5</v>
      </c>
      <c r="E6" s="9">
        <v>6</v>
      </c>
      <c r="F6" s="3" t="s">
        <v>15</v>
      </c>
      <c r="G6" s="3" t="s">
        <v>21</v>
      </c>
      <c r="H6" s="4" t="s">
        <v>11</v>
      </c>
    </row>
    <row r="7" spans="1:8" x14ac:dyDescent="0.25">
      <c r="A7" s="6" t="str">
        <f>"ABSINTHE DOC PIERRE 750 ML - ESTOQUE "</f>
        <v xml:space="preserve">ABSINTHE DOC PIERRE 750 ML - ESTOQUE </v>
      </c>
      <c r="B7" s="6" t="s">
        <v>22</v>
      </c>
      <c r="D7" s="9">
        <v>57.25</v>
      </c>
      <c r="E7" s="9">
        <v>3.44</v>
      </c>
      <c r="F7" s="3" t="s">
        <v>23</v>
      </c>
      <c r="G7" s="3" t="s">
        <v>24</v>
      </c>
      <c r="H7" s="4" t="s">
        <v>11</v>
      </c>
    </row>
    <row r="8" spans="1:8" x14ac:dyDescent="0.25">
      <c r="A8" s="6" t="s">
        <v>25</v>
      </c>
      <c r="B8" s="6" t="s">
        <v>26</v>
      </c>
      <c r="C8" s="9">
        <v>15</v>
      </c>
      <c r="D8" s="9">
        <v>3.44</v>
      </c>
      <c r="F8" s="3" t="s">
        <v>15</v>
      </c>
      <c r="G8" s="3" t="s">
        <v>27</v>
      </c>
      <c r="H8" s="4" t="s">
        <v>11</v>
      </c>
    </row>
    <row r="9" spans="1:8" x14ac:dyDescent="0.25">
      <c r="A9" s="6" t="s">
        <v>28</v>
      </c>
      <c r="B9" s="6" t="s">
        <v>29</v>
      </c>
      <c r="F9" s="3" t="s">
        <v>15</v>
      </c>
      <c r="G9" s="3" t="s">
        <v>30</v>
      </c>
      <c r="H9" s="4" t="s">
        <v>11</v>
      </c>
    </row>
    <row r="10" spans="1:8" x14ac:dyDescent="0.25">
      <c r="A10" s="6" t="s">
        <v>31</v>
      </c>
      <c r="B10" s="6" t="s">
        <v>20</v>
      </c>
      <c r="F10" s="3" t="s">
        <v>15</v>
      </c>
      <c r="G10" s="3" t="s">
        <v>32</v>
      </c>
      <c r="H10" s="4" t="s">
        <v>11</v>
      </c>
    </row>
    <row r="11" spans="1:8" x14ac:dyDescent="0.25">
      <c r="A11" s="6" t="s">
        <v>33</v>
      </c>
      <c r="B11" s="6" t="s">
        <v>34</v>
      </c>
      <c r="D11" s="9">
        <v>4.46</v>
      </c>
      <c r="E11" s="9">
        <v>-92.3369</v>
      </c>
      <c r="F11" s="3" t="s">
        <v>35</v>
      </c>
      <c r="G11" s="3" t="s">
        <v>36</v>
      </c>
      <c r="H11" s="4" t="s">
        <v>11</v>
      </c>
    </row>
    <row r="12" spans="1:8" x14ac:dyDescent="0.25">
      <c r="A12" s="6" t="s">
        <v>37</v>
      </c>
      <c r="B12" s="6" t="s">
        <v>38</v>
      </c>
      <c r="C12" s="9">
        <v>2</v>
      </c>
      <c r="E12" s="9">
        <v>-130</v>
      </c>
      <c r="F12" s="3" t="s">
        <v>15</v>
      </c>
      <c r="G12" s="3" t="s">
        <v>39</v>
      </c>
      <c r="H12" s="4" t="s">
        <v>11</v>
      </c>
    </row>
    <row r="13" spans="1:8" x14ac:dyDescent="0.25">
      <c r="A13" s="6" t="str">
        <f>"ADICIONAL BACON (PORCAO) - ESTOQUE "</f>
        <v xml:space="preserve">ADICIONAL BACON (PORCAO) - ESTOQUE </v>
      </c>
      <c r="B13" s="6" t="s">
        <v>34</v>
      </c>
      <c r="F13" s="3" t="s">
        <v>15</v>
      </c>
      <c r="G13" s="3" t="s">
        <v>40</v>
      </c>
      <c r="H13" s="4" t="s">
        <v>11</v>
      </c>
    </row>
    <row r="14" spans="1:8" x14ac:dyDescent="0.25">
      <c r="A14" s="6" t="s">
        <v>41</v>
      </c>
      <c r="B14" s="6" t="s">
        <v>34</v>
      </c>
      <c r="D14" s="9">
        <v>4.29</v>
      </c>
      <c r="E14" s="9">
        <v>6</v>
      </c>
      <c r="F14" s="3" t="s">
        <v>15</v>
      </c>
      <c r="G14" s="3" t="s">
        <v>42</v>
      </c>
      <c r="H14" s="4" t="s">
        <v>11</v>
      </c>
    </row>
    <row r="15" spans="1:8" x14ac:dyDescent="0.25">
      <c r="A15" s="6" t="s">
        <v>43</v>
      </c>
      <c r="B15" s="6" t="s">
        <v>44</v>
      </c>
      <c r="C15" s="9">
        <v>8</v>
      </c>
      <c r="D15" s="9">
        <v>5.76</v>
      </c>
      <c r="F15" s="3" t="s">
        <v>15</v>
      </c>
      <c r="G15" s="3" t="s">
        <v>45</v>
      </c>
      <c r="H15" s="4" t="s">
        <v>11</v>
      </c>
    </row>
    <row r="16" spans="1:8" x14ac:dyDescent="0.25">
      <c r="A16" s="6" t="s">
        <v>46</v>
      </c>
      <c r="B16" s="6" t="s">
        <v>47</v>
      </c>
      <c r="D16" s="9">
        <v>5.76</v>
      </c>
      <c r="E16" s="9">
        <v>-16</v>
      </c>
      <c r="F16" s="3" t="s">
        <v>15</v>
      </c>
      <c r="G16" s="3" t="s">
        <v>48</v>
      </c>
      <c r="H16" s="4" t="s">
        <v>11</v>
      </c>
    </row>
    <row r="17" spans="1:8" x14ac:dyDescent="0.25">
      <c r="A17" s="6" t="s">
        <v>49</v>
      </c>
      <c r="B17" s="6" t="s">
        <v>20</v>
      </c>
      <c r="F17" s="3" t="s">
        <v>15</v>
      </c>
      <c r="G17" s="3" t="s">
        <v>50</v>
      </c>
      <c r="H17" s="4" t="s">
        <v>11</v>
      </c>
    </row>
    <row r="18" spans="1:8" x14ac:dyDescent="0.25">
      <c r="A18" s="6" t="s">
        <v>51</v>
      </c>
      <c r="B18" s="6" t="s">
        <v>20</v>
      </c>
      <c r="E18" s="9">
        <v>-153.41499999999999</v>
      </c>
      <c r="F18" s="3" t="s">
        <v>23</v>
      </c>
      <c r="G18" s="3" t="s">
        <v>52</v>
      </c>
      <c r="H18" s="4" t="s">
        <v>11</v>
      </c>
    </row>
    <row r="19" spans="1:8" x14ac:dyDescent="0.25">
      <c r="A19" s="6" t="str">
        <f>"AGUA MINERAL 1 LITRO - FILTRO BAR "</f>
        <v xml:space="preserve">AGUA MINERAL 1 LITRO - FILTRO BAR </v>
      </c>
      <c r="B19" s="6" t="s">
        <v>20</v>
      </c>
      <c r="D19" s="9">
        <v>0.25</v>
      </c>
      <c r="E19" s="9">
        <v>-30.850300000000001</v>
      </c>
      <c r="F19" s="3" t="s">
        <v>23</v>
      </c>
      <c r="G19" s="3" t="s">
        <v>53</v>
      </c>
      <c r="H19" s="4" t="s">
        <v>11</v>
      </c>
    </row>
    <row r="20" spans="1:8" x14ac:dyDescent="0.25">
      <c r="A20" s="6" t="s">
        <v>54</v>
      </c>
      <c r="B20" s="6" t="s">
        <v>44</v>
      </c>
      <c r="C20" s="9">
        <v>8</v>
      </c>
      <c r="D20" s="9">
        <v>1.23</v>
      </c>
      <c r="E20" s="9">
        <v>28</v>
      </c>
      <c r="F20" s="3" t="s">
        <v>15</v>
      </c>
      <c r="G20" s="3" t="s">
        <v>55</v>
      </c>
      <c r="H20" s="4" t="s">
        <v>11</v>
      </c>
    </row>
    <row r="21" spans="1:8" x14ac:dyDescent="0.25">
      <c r="A21" s="6" t="s">
        <v>56</v>
      </c>
      <c r="B21" s="6" t="s">
        <v>47</v>
      </c>
      <c r="D21" s="9">
        <v>1.23</v>
      </c>
      <c r="E21" s="9">
        <v>695.09</v>
      </c>
      <c r="F21" s="3" t="s">
        <v>15</v>
      </c>
      <c r="G21" s="3" t="s">
        <v>57</v>
      </c>
      <c r="H21" s="4" t="s">
        <v>11</v>
      </c>
    </row>
    <row r="22" spans="1:8" x14ac:dyDescent="0.25">
      <c r="A22" s="6" t="s">
        <v>58</v>
      </c>
      <c r="B22" s="6" t="s">
        <v>44</v>
      </c>
      <c r="C22" s="9">
        <v>8</v>
      </c>
      <c r="D22" s="9">
        <v>1.1399999999999999</v>
      </c>
      <c r="E22" s="9">
        <v>-474</v>
      </c>
      <c r="F22" s="3" t="s">
        <v>15</v>
      </c>
      <c r="G22" s="3" t="s">
        <v>59</v>
      </c>
      <c r="H22" s="4" t="s">
        <v>11</v>
      </c>
    </row>
    <row r="23" spans="1:8" x14ac:dyDescent="0.25">
      <c r="A23" s="6" t="s">
        <v>60</v>
      </c>
      <c r="B23" s="6" t="s">
        <v>47</v>
      </c>
      <c r="D23" s="9">
        <v>1.1399999999999999</v>
      </c>
      <c r="E23" s="9">
        <v>1173</v>
      </c>
      <c r="F23" s="3" t="s">
        <v>15</v>
      </c>
      <c r="G23" s="3" t="s">
        <v>61</v>
      </c>
      <c r="H23" s="4" t="s">
        <v>11</v>
      </c>
    </row>
    <row r="24" spans="1:8" x14ac:dyDescent="0.25">
      <c r="A24" s="6" t="s">
        <v>62</v>
      </c>
      <c r="B24" s="6" t="s">
        <v>63</v>
      </c>
      <c r="D24" s="9">
        <v>8.89</v>
      </c>
      <c r="E24" s="9">
        <v>63</v>
      </c>
      <c r="F24" s="3" t="s">
        <v>15</v>
      </c>
      <c r="G24" s="3" t="s">
        <v>64</v>
      </c>
      <c r="H24" s="4" t="s">
        <v>11</v>
      </c>
    </row>
    <row r="25" spans="1:8" x14ac:dyDescent="0.25">
      <c r="A25" s="6" t="s">
        <v>65</v>
      </c>
      <c r="B25" s="6" t="s">
        <v>44</v>
      </c>
      <c r="C25" s="9">
        <v>8</v>
      </c>
      <c r="D25" s="9">
        <v>2.7</v>
      </c>
      <c r="E25" s="9">
        <v>23</v>
      </c>
      <c r="F25" s="3" t="s">
        <v>15</v>
      </c>
      <c r="G25" s="3" t="s">
        <v>66</v>
      </c>
      <c r="H25" s="4" t="s">
        <v>11</v>
      </c>
    </row>
    <row r="26" spans="1:8" x14ac:dyDescent="0.25">
      <c r="A26" s="6" t="s">
        <v>67</v>
      </c>
      <c r="B26" s="6" t="s">
        <v>44</v>
      </c>
      <c r="C26" s="9">
        <v>8</v>
      </c>
      <c r="D26" s="9">
        <v>2.6</v>
      </c>
      <c r="F26" s="3" t="s">
        <v>15</v>
      </c>
      <c r="G26" s="3" t="s">
        <v>68</v>
      </c>
      <c r="H26" s="4" t="s">
        <v>11</v>
      </c>
    </row>
    <row r="27" spans="1:8" x14ac:dyDescent="0.25">
      <c r="A27" s="6" t="s">
        <v>69</v>
      </c>
      <c r="B27" s="6" t="s">
        <v>20</v>
      </c>
      <c r="D27" s="9">
        <v>96.12</v>
      </c>
      <c r="E27" s="9">
        <v>0.997</v>
      </c>
      <c r="F27" s="3" t="s">
        <v>35</v>
      </c>
      <c r="G27" s="3" t="s">
        <v>70</v>
      </c>
      <c r="H27" s="4" t="s">
        <v>11</v>
      </c>
    </row>
    <row r="28" spans="1:8" x14ac:dyDescent="0.25">
      <c r="A28" s="6" t="s">
        <v>71</v>
      </c>
      <c r="B28" s="6" t="s">
        <v>63</v>
      </c>
      <c r="D28" s="9">
        <v>6.6</v>
      </c>
      <c r="E28" s="9">
        <v>1217</v>
      </c>
      <c r="F28" s="3" t="s">
        <v>15</v>
      </c>
      <c r="G28" s="3" t="s">
        <v>72</v>
      </c>
      <c r="H28" s="4" t="s">
        <v>11</v>
      </c>
    </row>
    <row r="29" spans="1:8" x14ac:dyDescent="0.25">
      <c r="A29" s="6" t="s">
        <v>73</v>
      </c>
      <c r="B29" s="6" t="s">
        <v>63</v>
      </c>
      <c r="F29" s="3" t="s">
        <v>15</v>
      </c>
      <c r="G29" s="3" t="s">
        <v>74</v>
      </c>
      <c r="H29" s="4" t="s">
        <v>11</v>
      </c>
    </row>
    <row r="30" spans="1:8" x14ac:dyDescent="0.25">
      <c r="A30" s="6" t="s">
        <v>75</v>
      </c>
      <c r="B30" s="6" t="s">
        <v>63</v>
      </c>
      <c r="D30" s="9">
        <v>9.15</v>
      </c>
      <c r="E30" s="9">
        <v>18</v>
      </c>
      <c r="F30" s="3" t="s">
        <v>15</v>
      </c>
      <c r="G30" s="3" t="s">
        <v>76</v>
      </c>
      <c r="H30" s="4" t="s">
        <v>11</v>
      </c>
    </row>
    <row r="31" spans="1:8" x14ac:dyDescent="0.25">
      <c r="A31" s="6" t="s">
        <v>77</v>
      </c>
      <c r="B31" s="6" t="s">
        <v>20</v>
      </c>
      <c r="D31" s="9">
        <v>16.170000000000002</v>
      </c>
      <c r="E31" s="9">
        <v>89.32</v>
      </c>
      <c r="F31" s="3" t="s">
        <v>35</v>
      </c>
      <c r="G31" s="3" t="s">
        <v>78</v>
      </c>
      <c r="H31" s="4" t="s">
        <v>11</v>
      </c>
    </row>
    <row r="32" spans="1:8" x14ac:dyDescent="0.25">
      <c r="A32" s="6" t="s">
        <v>79</v>
      </c>
      <c r="B32" s="6" t="s">
        <v>34</v>
      </c>
      <c r="D32" s="9">
        <v>3</v>
      </c>
      <c r="E32" s="9">
        <v>12</v>
      </c>
      <c r="F32" s="3" t="s">
        <v>15</v>
      </c>
      <c r="G32" s="3" t="s">
        <v>80</v>
      </c>
      <c r="H32" s="4" t="s">
        <v>11</v>
      </c>
    </row>
    <row r="33" spans="1:8" x14ac:dyDescent="0.25">
      <c r="A33" s="6" t="s">
        <v>81</v>
      </c>
      <c r="B33" s="6" t="s">
        <v>34</v>
      </c>
      <c r="F33" s="3" t="s">
        <v>15</v>
      </c>
      <c r="G33" s="3" t="s">
        <v>82</v>
      </c>
      <c r="H33" s="4" t="s">
        <v>11</v>
      </c>
    </row>
    <row r="34" spans="1:8" x14ac:dyDescent="0.25">
      <c r="A34" s="6" t="s">
        <v>83</v>
      </c>
      <c r="B34" s="6" t="str">
        <f>"MATERIA PRIMA - ITENS PARA MANUTENÇÃO "</f>
        <v xml:space="preserve">MATERIA PRIMA - ITENS PARA MANUTENÇÃO </v>
      </c>
      <c r="C34" s="9">
        <v>55.32</v>
      </c>
      <c r="D34" s="9">
        <v>27.66</v>
      </c>
      <c r="E34" s="9">
        <v>1</v>
      </c>
      <c r="F34" s="3" t="s">
        <v>15</v>
      </c>
      <c r="G34" s="3" t="s">
        <v>84</v>
      </c>
      <c r="H34" s="4" t="s">
        <v>11</v>
      </c>
    </row>
    <row r="35" spans="1:8" x14ac:dyDescent="0.25">
      <c r="A35" s="6" t="s">
        <v>85</v>
      </c>
      <c r="B35" s="6" t="str">
        <f>"MATERIA PRIMA - ITENS PARA MANUTENÇÃO "</f>
        <v xml:space="preserve">MATERIA PRIMA - ITENS PARA MANUTENÇÃO </v>
      </c>
      <c r="C35" s="9">
        <v>152.52000000000001</v>
      </c>
      <c r="D35" s="9">
        <v>76.260000000000005</v>
      </c>
      <c r="E35" s="9">
        <v>1</v>
      </c>
      <c r="F35" s="3" t="s">
        <v>15</v>
      </c>
      <c r="G35" s="3" t="s">
        <v>86</v>
      </c>
      <c r="H35" s="4" t="s">
        <v>11</v>
      </c>
    </row>
    <row r="36" spans="1:8" x14ac:dyDescent="0.25">
      <c r="A36" s="6" t="s">
        <v>87</v>
      </c>
      <c r="B36" s="6" t="s">
        <v>63</v>
      </c>
      <c r="D36" s="9">
        <v>92.34</v>
      </c>
      <c r="E36" s="9">
        <v>6</v>
      </c>
      <c r="F36" s="3" t="s">
        <v>15</v>
      </c>
      <c r="G36" s="3" t="s">
        <v>88</v>
      </c>
      <c r="H36" s="4" t="s">
        <v>11</v>
      </c>
    </row>
    <row r="37" spans="1:8" x14ac:dyDescent="0.25">
      <c r="A37" s="6" t="s">
        <v>89</v>
      </c>
      <c r="B37" s="6" t="s">
        <v>20</v>
      </c>
      <c r="D37" s="9">
        <v>75.62</v>
      </c>
      <c r="E37" s="9">
        <v>0.81399999999999995</v>
      </c>
      <c r="F37" s="3" t="s">
        <v>35</v>
      </c>
      <c r="G37" s="3" t="s">
        <v>90</v>
      </c>
      <c r="H37" s="4" t="s">
        <v>11</v>
      </c>
    </row>
    <row r="38" spans="1:8" x14ac:dyDescent="0.25">
      <c r="A38" s="6" t="s">
        <v>91</v>
      </c>
      <c r="B38" s="6" t="s">
        <v>92</v>
      </c>
      <c r="C38" s="9">
        <v>38</v>
      </c>
      <c r="D38" s="9">
        <v>14.32</v>
      </c>
      <c r="F38" s="3" t="s">
        <v>15</v>
      </c>
      <c r="G38" s="3" t="s">
        <v>93</v>
      </c>
      <c r="H38" s="4" t="s">
        <v>11</v>
      </c>
    </row>
    <row r="39" spans="1:8" x14ac:dyDescent="0.25">
      <c r="A39" s="6" t="s">
        <v>94</v>
      </c>
      <c r="B39" s="6" t="s">
        <v>34</v>
      </c>
      <c r="C39" s="9">
        <v>114.98</v>
      </c>
      <c r="D39" s="9">
        <v>57.49</v>
      </c>
      <c r="E39" s="9">
        <v>1</v>
      </c>
      <c r="F39" s="3" t="s">
        <v>35</v>
      </c>
      <c r="G39" s="3" t="s">
        <v>95</v>
      </c>
      <c r="H39" s="4" t="s">
        <v>11</v>
      </c>
    </row>
    <row r="40" spans="1:8" x14ac:dyDescent="0.25">
      <c r="A40" s="6" t="s">
        <v>96</v>
      </c>
      <c r="B40" s="6" t="s">
        <v>34</v>
      </c>
      <c r="C40" s="9">
        <v>57.98</v>
      </c>
      <c r="D40" s="9">
        <v>28.99</v>
      </c>
      <c r="E40" s="9">
        <v>1.05</v>
      </c>
      <c r="F40" s="3" t="s">
        <v>35</v>
      </c>
      <c r="G40" s="3" t="s">
        <v>97</v>
      </c>
      <c r="H40" s="4" t="s">
        <v>11</v>
      </c>
    </row>
    <row r="41" spans="1:8" x14ac:dyDescent="0.25">
      <c r="A41" s="6" t="s">
        <v>98</v>
      </c>
      <c r="B41" s="6" t="s">
        <v>20</v>
      </c>
      <c r="D41" s="9">
        <v>140</v>
      </c>
      <c r="E41" s="9">
        <v>0.13200000000000001</v>
      </c>
      <c r="F41" s="3" t="s">
        <v>15</v>
      </c>
      <c r="G41" s="3" t="s">
        <v>99</v>
      </c>
      <c r="H41" s="4" t="s">
        <v>11</v>
      </c>
    </row>
    <row r="42" spans="1:8" x14ac:dyDescent="0.25">
      <c r="A42" s="6" t="s">
        <v>100</v>
      </c>
      <c r="B42" s="6" t="s">
        <v>34</v>
      </c>
      <c r="F42" s="3" t="s">
        <v>15</v>
      </c>
      <c r="G42" s="3" t="s">
        <v>101</v>
      </c>
      <c r="H42" s="4" t="s">
        <v>11</v>
      </c>
    </row>
    <row r="43" spans="1:8" x14ac:dyDescent="0.25">
      <c r="A43" s="6" t="str">
        <f>"APERITIVO APEROL 750ML - ESTOQUE "</f>
        <v xml:space="preserve">APERITIVO APEROL 750ML - ESTOQUE </v>
      </c>
      <c r="B43" s="6" t="s">
        <v>22</v>
      </c>
      <c r="D43" s="9">
        <v>54.13</v>
      </c>
      <c r="E43" s="9">
        <v>19.25</v>
      </c>
      <c r="F43" s="3" t="s">
        <v>23</v>
      </c>
      <c r="G43" s="3" t="s">
        <v>102</v>
      </c>
      <c r="H43" s="4" t="s">
        <v>11</v>
      </c>
    </row>
    <row r="44" spans="1:8" x14ac:dyDescent="0.25">
      <c r="A44" s="6" t="s">
        <v>103</v>
      </c>
      <c r="B44" s="6" t="s">
        <v>22</v>
      </c>
      <c r="D44" s="9">
        <v>46.36</v>
      </c>
      <c r="E44" s="9">
        <v>5.09</v>
      </c>
      <c r="F44" s="3" t="s">
        <v>23</v>
      </c>
      <c r="G44" s="3" t="s">
        <v>104</v>
      </c>
      <c r="H44" s="4" t="s">
        <v>11</v>
      </c>
    </row>
    <row r="45" spans="1:8" x14ac:dyDescent="0.25">
      <c r="A45" s="6" t="s">
        <v>105</v>
      </c>
      <c r="B45" s="6" t="s">
        <v>22</v>
      </c>
      <c r="E45" s="9">
        <v>1.22</v>
      </c>
      <c r="F45" s="3" t="s">
        <v>23</v>
      </c>
      <c r="G45" s="3" t="s">
        <v>106</v>
      </c>
      <c r="H45" s="4" t="s">
        <v>11</v>
      </c>
    </row>
    <row r="46" spans="1:8" x14ac:dyDescent="0.25">
      <c r="A46" s="6" t="s">
        <v>107</v>
      </c>
      <c r="B46" s="6" t="s">
        <v>92</v>
      </c>
      <c r="C46" s="9">
        <v>32</v>
      </c>
      <c r="D46" s="9">
        <v>11.63</v>
      </c>
      <c r="E46" s="9">
        <v>-310</v>
      </c>
      <c r="F46" s="3" t="s">
        <v>15</v>
      </c>
      <c r="G46" s="3" t="s">
        <v>108</v>
      </c>
      <c r="H46" s="4" t="s">
        <v>11</v>
      </c>
    </row>
    <row r="47" spans="1:8" x14ac:dyDescent="0.25">
      <c r="A47" s="6" t="s">
        <v>109</v>
      </c>
      <c r="B47" s="6" t="str">
        <f>"MATERIA PRIMA - ITENS PARA MANUTENÇÃO "</f>
        <v xml:space="preserve">MATERIA PRIMA - ITENS PARA MANUTENÇÃO </v>
      </c>
      <c r="C47" s="9">
        <v>74.319999999999993</v>
      </c>
      <c r="D47" s="9">
        <v>37.159999999999997</v>
      </c>
      <c r="E47" s="9">
        <v>1</v>
      </c>
      <c r="F47" s="3" t="s">
        <v>15</v>
      </c>
      <c r="G47" s="3" t="s">
        <v>110</v>
      </c>
      <c r="H47" s="4" t="s">
        <v>11</v>
      </c>
    </row>
    <row r="48" spans="1:8" x14ac:dyDescent="0.25">
      <c r="A48" s="6" t="s">
        <v>111</v>
      </c>
      <c r="B48" s="6" t="s">
        <v>34</v>
      </c>
      <c r="D48" s="9">
        <v>5.98</v>
      </c>
      <c r="E48" s="9">
        <v>35</v>
      </c>
      <c r="F48" s="3" t="s">
        <v>35</v>
      </c>
      <c r="G48" s="3" t="s">
        <v>112</v>
      </c>
      <c r="H48" s="4" t="s">
        <v>11</v>
      </c>
    </row>
    <row r="49" spans="1:8" x14ac:dyDescent="0.25">
      <c r="A49" s="6" t="s">
        <v>113</v>
      </c>
      <c r="B49" s="6" t="s">
        <v>114</v>
      </c>
      <c r="F49" s="3" t="s">
        <v>35</v>
      </c>
      <c r="G49" s="3" t="s">
        <v>115</v>
      </c>
      <c r="H49" s="4" t="s">
        <v>11</v>
      </c>
    </row>
    <row r="50" spans="1:8" x14ac:dyDescent="0.25">
      <c r="A50" s="6" t="s">
        <v>116</v>
      </c>
      <c r="B50" s="6" t="s">
        <v>63</v>
      </c>
      <c r="C50" s="9">
        <v>167.28</v>
      </c>
      <c r="D50" s="9">
        <v>72.41</v>
      </c>
      <c r="E50" s="9">
        <v>1</v>
      </c>
      <c r="F50" s="3" t="s">
        <v>15</v>
      </c>
      <c r="G50" s="3" t="s">
        <v>117</v>
      </c>
      <c r="H50" s="4" t="s">
        <v>11</v>
      </c>
    </row>
    <row r="51" spans="1:8" x14ac:dyDescent="0.25">
      <c r="A51" s="6" t="s">
        <v>118</v>
      </c>
      <c r="B51" s="6" t="s">
        <v>26</v>
      </c>
      <c r="C51" s="9">
        <v>20</v>
      </c>
      <c r="D51" s="9">
        <v>9.18</v>
      </c>
      <c r="F51" s="3" t="s">
        <v>15</v>
      </c>
      <c r="G51" s="3" t="s">
        <v>119</v>
      </c>
      <c r="H51" s="4" t="s">
        <v>11</v>
      </c>
    </row>
    <row r="52" spans="1:8" x14ac:dyDescent="0.25">
      <c r="A52" s="6" t="s">
        <v>120</v>
      </c>
      <c r="B52" s="6" t="s">
        <v>92</v>
      </c>
      <c r="C52" s="9">
        <v>30</v>
      </c>
      <c r="D52" s="9">
        <v>7.39</v>
      </c>
      <c r="F52" s="3" t="s">
        <v>15</v>
      </c>
      <c r="G52" s="3" t="s">
        <v>121</v>
      </c>
      <c r="H52" s="4" t="s">
        <v>11</v>
      </c>
    </row>
    <row r="53" spans="1:8" x14ac:dyDescent="0.25">
      <c r="A53" s="6" t="s">
        <v>122</v>
      </c>
      <c r="B53" s="6" t="s">
        <v>123</v>
      </c>
      <c r="C53" s="9">
        <v>30</v>
      </c>
      <c r="D53" s="9">
        <v>7.39</v>
      </c>
      <c r="F53" s="3" t="s">
        <v>15</v>
      </c>
      <c r="G53" s="3" t="s">
        <v>124</v>
      </c>
      <c r="H53" s="4" t="s">
        <v>11</v>
      </c>
    </row>
    <row r="54" spans="1:8" x14ac:dyDescent="0.25">
      <c r="A54" s="6" t="s">
        <v>125</v>
      </c>
      <c r="B54" s="6" t="s">
        <v>92</v>
      </c>
      <c r="C54" s="9">
        <v>20</v>
      </c>
      <c r="D54" s="9">
        <v>1.1100000000000001</v>
      </c>
      <c r="F54" s="3" t="s">
        <v>15</v>
      </c>
      <c r="G54" s="3" t="s">
        <v>126</v>
      </c>
      <c r="H54" s="4" t="s">
        <v>11</v>
      </c>
    </row>
    <row r="55" spans="1:8" x14ac:dyDescent="0.25">
      <c r="A55" s="6" t="s">
        <v>127</v>
      </c>
      <c r="B55" s="6" t="s">
        <v>123</v>
      </c>
      <c r="C55" s="9">
        <v>20</v>
      </c>
      <c r="D55" s="9">
        <v>1.1100000000000001</v>
      </c>
      <c r="F55" s="3" t="s">
        <v>15</v>
      </c>
      <c r="G55" s="3" t="s">
        <v>128</v>
      </c>
      <c r="H55" s="4" t="s">
        <v>11</v>
      </c>
    </row>
    <row r="56" spans="1:8" x14ac:dyDescent="0.25">
      <c r="A56" s="6" t="s">
        <v>129</v>
      </c>
      <c r="B56" s="6" t="s">
        <v>20</v>
      </c>
      <c r="D56" s="9">
        <v>37.97</v>
      </c>
      <c r="E56" s="9">
        <v>8.3450000000000006</v>
      </c>
      <c r="F56" s="3" t="s">
        <v>35</v>
      </c>
      <c r="G56" s="3" t="s">
        <v>130</v>
      </c>
      <c r="H56" s="4" t="s">
        <v>11</v>
      </c>
    </row>
    <row r="57" spans="1:8" x14ac:dyDescent="0.25">
      <c r="A57" s="6" t="s">
        <v>131</v>
      </c>
      <c r="B57" s="6" t="s">
        <v>132</v>
      </c>
      <c r="C57" s="9">
        <v>85</v>
      </c>
      <c r="D57" s="9">
        <v>35.520000000000003</v>
      </c>
      <c r="F57" s="3" t="s">
        <v>15</v>
      </c>
      <c r="G57" s="3" t="s">
        <v>133</v>
      </c>
      <c r="H57" s="4" t="s">
        <v>11</v>
      </c>
    </row>
    <row r="58" spans="1:8" x14ac:dyDescent="0.25">
      <c r="A58" s="6" t="s">
        <v>134</v>
      </c>
      <c r="B58" s="6" t="s">
        <v>132</v>
      </c>
      <c r="C58" s="9">
        <v>70</v>
      </c>
      <c r="D58" s="9">
        <v>26.76</v>
      </c>
      <c r="F58" s="3" t="s">
        <v>15</v>
      </c>
      <c r="G58" s="3" t="s">
        <v>135</v>
      </c>
      <c r="H58" s="4" t="s">
        <v>11</v>
      </c>
    </row>
    <row r="59" spans="1:8" x14ac:dyDescent="0.25">
      <c r="A59" s="6" t="s">
        <v>136</v>
      </c>
      <c r="B59" s="6" t="s">
        <v>132</v>
      </c>
      <c r="C59" s="9">
        <v>90</v>
      </c>
      <c r="D59" s="9">
        <v>32.22</v>
      </c>
      <c r="F59" s="3" t="s">
        <v>15</v>
      </c>
      <c r="G59" s="3" t="s">
        <v>137</v>
      </c>
      <c r="H59" s="4" t="s">
        <v>11</v>
      </c>
    </row>
    <row r="60" spans="1:8" x14ac:dyDescent="0.25">
      <c r="A60" s="6" t="s">
        <v>138</v>
      </c>
      <c r="B60" s="6" t="s">
        <v>132</v>
      </c>
      <c r="C60" s="9">
        <v>85</v>
      </c>
      <c r="D60" s="9">
        <v>24.66</v>
      </c>
      <c r="F60" s="3" t="s">
        <v>15</v>
      </c>
      <c r="G60" s="3" t="s">
        <v>139</v>
      </c>
      <c r="H60" s="4" t="s">
        <v>11</v>
      </c>
    </row>
    <row r="61" spans="1:8" x14ac:dyDescent="0.25">
      <c r="A61" s="6" t="s">
        <v>140</v>
      </c>
      <c r="B61" s="6" t="s">
        <v>132</v>
      </c>
      <c r="C61" s="9">
        <v>85</v>
      </c>
      <c r="D61" s="9">
        <v>25.32</v>
      </c>
      <c r="F61" s="3" t="s">
        <v>15</v>
      </c>
      <c r="G61" s="3" t="s">
        <v>141</v>
      </c>
      <c r="H61" s="4" t="s">
        <v>11</v>
      </c>
    </row>
    <row r="62" spans="1:8" x14ac:dyDescent="0.25">
      <c r="A62" s="6" t="s">
        <v>142</v>
      </c>
      <c r="B62" s="6" t="s">
        <v>132</v>
      </c>
      <c r="C62" s="9">
        <v>85</v>
      </c>
      <c r="D62" s="9">
        <v>27.96</v>
      </c>
      <c r="F62" s="3" t="s">
        <v>15</v>
      </c>
      <c r="G62" s="3" t="s">
        <v>143</v>
      </c>
      <c r="H62" s="4" t="s">
        <v>11</v>
      </c>
    </row>
    <row r="63" spans="1:8" x14ac:dyDescent="0.25">
      <c r="A63" s="6" t="s">
        <v>144</v>
      </c>
      <c r="B63" s="6" t="s">
        <v>63</v>
      </c>
      <c r="D63" s="9">
        <v>69.13</v>
      </c>
      <c r="E63" s="9">
        <v>11</v>
      </c>
      <c r="F63" s="3" t="s">
        <v>15</v>
      </c>
      <c r="G63" s="3" t="s">
        <v>145</v>
      </c>
      <c r="H63" s="4" t="s">
        <v>11</v>
      </c>
    </row>
    <row r="64" spans="1:8" x14ac:dyDescent="0.25">
      <c r="A64" s="6" t="s">
        <v>146</v>
      </c>
      <c r="B64" s="6" t="s">
        <v>29</v>
      </c>
      <c r="F64" s="3" t="s">
        <v>15</v>
      </c>
      <c r="G64" s="3" t="s">
        <v>147</v>
      </c>
      <c r="H64" s="4" t="s">
        <v>11</v>
      </c>
    </row>
    <row r="65" spans="1:8" x14ac:dyDescent="0.25">
      <c r="A65" s="6" t="s">
        <v>148</v>
      </c>
      <c r="B65" s="6" t="str">
        <f>"MATERIA PRIMA - ITENS PARA MANUTENÇÃO "</f>
        <v xml:space="preserve">MATERIA PRIMA - ITENS PARA MANUTENÇÃO </v>
      </c>
      <c r="C65" s="9">
        <v>31.78</v>
      </c>
      <c r="D65" s="9">
        <v>15.89</v>
      </c>
      <c r="E65" s="9">
        <v>6</v>
      </c>
      <c r="F65" s="3" t="s">
        <v>15</v>
      </c>
      <c r="G65" s="3" t="s">
        <v>149</v>
      </c>
      <c r="H65" s="4" t="s">
        <v>11</v>
      </c>
    </row>
    <row r="66" spans="1:8" x14ac:dyDescent="0.25">
      <c r="A66" s="6" t="s">
        <v>150</v>
      </c>
      <c r="B66" s="6" t="s">
        <v>29</v>
      </c>
      <c r="D66" s="9">
        <v>12.99</v>
      </c>
      <c r="F66" s="3" t="s">
        <v>15</v>
      </c>
      <c r="G66" s="3" t="s">
        <v>151</v>
      </c>
      <c r="H66" s="4" t="s">
        <v>11</v>
      </c>
    </row>
    <row r="67" spans="1:8" x14ac:dyDescent="0.25">
      <c r="A67" s="6" t="s">
        <v>152</v>
      </c>
      <c r="B67" s="6" t="s">
        <v>38</v>
      </c>
      <c r="C67" s="9">
        <v>22</v>
      </c>
      <c r="D67" s="9">
        <v>3.55</v>
      </c>
      <c r="E67" s="9">
        <v>-1006</v>
      </c>
      <c r="F67" s="3" t="s">
        <v>15</v>
      </c>
      <c r="G67" s="3" t="s">
        <v>153</v>
      </c>
      <c r="H67" s="4" t="s">
        <v>11</v>
      </c>
    </row>
    <row r="68" spans="1:8" x14ac:dyDescent="0.25">
      <c r="A68" s="6" t="str">
        <f>"BATATA FRITA (PORCAO) - ESTOQUE "</f>
        <v xml:space="preserve">BATATA FRITA (PORCAO) - ESTOQUE </v>
      </c>
      <c r="B68" s="6" t="s">
        <v>34</v>
      </c>
      <c r="F68" s="3" t="s">
        <v>15</v>
      </c>
      <c r="G68" s="3" t="s">
        <v>154</v>
      </c>
      <c r="H68" s="4" t="s">
        <v>11</v>
      </c>
    </row>
    <row r="69" spans="1:8" x14ac:dyDescent="0.25">
      <c r="A69" s="6" t="s">
        <v>155</v>
      </c>
      <c r="B69" s="6" t="s">
        <v>34</v>
      </c>
      <c r="D69" s="9">
        <v>9</v>
      </c>
      <c r="E69" s="9">
        <v>10</v>
      </c>
      <c r="F69" s="3" t="s">
        <v>35</v>
      </c>
      <c r="G69" s="3" t="s">
        <v>156</v>
      </c>
      <c r="H69" s="4" t="s">
        <v>11</v>
      </c>
    </row>
    <row r="70" spans="1:8" x14ac:dyDescent="0.25">
      <c r="A70" s="6" t="s">
        <v>157</v>
      </c>
      <c r="B70" s="6" t="s">
        <v>34</v>
      </c>
      <c r="F70" s="3" t="s">
        <v>35</v>
      </c>
      <c r="G70" s="3" t="s">
        <v>158</v>
      </c>
      <c r="H70" s="4" t="s">
        <v>11</v>
      </c>
    </row>
    <row r="71" spans="1:8" x14ac:dyDescent="0.25">
      <c r="A71" s="6" t="s">
        <v>159</v>
      </c>
      <c r="B71" s="6" t="s">
        <v>34</v>
      </c>
      <c r="D71" s="9">
        <v>17.73</v>
      </c>
      <c r="E71" s="9">
        <v>234.7</v>
      </c>
      <c r="F71" s="3" t="s">
        <v>35</v>
      </c>
      <c r="G71" s="3" t="s">
        <v>160</v>
      </c>
      <c r="H71" s="4" t="s">
        <v>11</v>
      </c>
    </row>
    <row r="72" spans="1:8" x14ac:dyDescent="0.25">
      <c r="A72" s="6" t="s">
        <v>161</v>
      </c>
      <c r="B72" s="6" t="s">
        <v>34</v>
      </c>
      <c r="E72" s="9">
        <v>-85.2</v>
      </c>
      <c r="F72" s="3" t="s">
        <v>35</v>
      </c>
      <c r="G72" s="3" t="s">
        <v>162</v>
      </c>
      <c r="H72" s="4" t="s">
        <v>11</v>
      </c>
    </row>
    <row r="73" spans="1:8" x14ac:dyDescent="0.25">
      <c r="A73" s="6" t="s">
        <v>163</v>
      </c>
      <c r="B73" s="6" t="s">
        <v>34</v>
      </c>
      <c r="D73" s="9">
        <v>15.49</v>
      </c>
      <c r="E73" s="9">
        <v>-367.8</v>
      </c>
      <c r="F73" s="3" t="s">
        <v>35</v>
      </c>
      <c r="G73" s="3" t="s">
        <v>164</v>
      </c>
      <c r="H73" s="4" t="s">
        <v>11</v>
      </c>
    </row>
    <row r="74" spans="1:8" x14ac:dyDescent="0.25">
      <c r="A74" s="6" t="s">
        <v>165</v>
      </c>
      <c r="B74" s="6" t="s">
        <v>114</v>
      </c>
      <c r="F74" s="3" t="s">
        <v>35</v>
      </c>
      <c r="G74" s="3" t="s">
        <v>166</v>
      </c>
      <c r="H74" s="4" t="s">
        <v>11</v>
      </c>
    </row>
    <row r="75" spans="1:8" x14ac:dyDescent="0.25">
      <c r="A75" s="6" t="s">
        <v>167</v>
      </c>
      <c r="B75" s="6" t="s">
        <v>63</v>
      </c>
      <c r="D75" s="9">
        <v>2.1</v>
      </c>
      <c r="E75" s="9">
        <v>6</v>
      </c>
      <c r="F75" s="3" t="s">
        <v>15</v>
      </c>
      <c r="G75" s="3" t="s">
        <v>168</v>
      </c>
      <c r="H75" s="4" t="s">
        <v>11</v>
      </c>
    </row>
    <row r="76" spans="1:8" x14ac:dyDescent="0.25">
      <c r="A76" s="6" t="s">
        <v>169</v>
      </c>
      <c r="B76" s="6" t="s">
        <v>29</v>
      </c>
      <c r="C76" s="9">
        <v>63.54</v>
      </c>
      <c r="D76" s="9">
        <v>31.77</v>
      </c>
      <c r="E76" s="9">
        <v>3</v>
      </c>
      <c r="F76" s="3" t="s">
        <v>15</v>
      </c>
      <c r="G76" s="3" t="s">
        <v>170</v>
      </c>
      <c r="H76" s="4" t="s">
        <v>11</v>
      </c>
    </row>
    <row r="77" spans="1:8" x14ac:dyDescent="0.25">
      <c r="A77" s="6" t="s">
        <v>171</v>
      </c>
      <c r="B77" s="6" t="s">
        <v>20</v>
      </c>
      <c r="D77" s="9">
        <v>799.5</v>
      </c>
      <c r="E77" s="9">
        <v>-1.4330000000000001</v>
      </c>
      <c r="F77" s="3" t="s">
        <v>23</v>
      </c>
      <c r="G77" s="3" t="s">
        <v>172</v>
      </c>
      <c r="H77" s="4" t="s">
        <v>11</v>
      </c>
    </row>
    <row r="78" spans="1:8" x14ac:dyDescent="0.25">
      <c r="A78" s="6" t="s">
        <v>173</v>
      </c>
      <c r="B78" s="6" t="s">
        <v>20</v>
      </c>
      <c r="D78" s="9">
        <v>694.58</v>
      </c>
      <c r="E78" s="9">
        <v>0.8</v>
      </c>
      <c r="F78" s="3" t="s">
        <v>23</v>
      </c>
      <c r="G78" s="3" t="s">
        <v>174</v>
      </c>
      <c r="H78" s="4" t="s">
        <v>11</v>
      </c>
    </row>
    <row r="79" spans="1:8" x14ac:dyDescent="0.25">
      <c r="A79" s="6" t="s">
        <v>175</v>
      </c>
      <c r="B79" s="6" t="s">
        <v>92</v>
      </c>
      <c r="C79" s="9">
        <v>28</v>
      </c>
      <c r="D79" s="9">
        <v>11.1</v>
      </c>
      <c r="E79" s="9">
        <v>-54</v>
      </c>
      <c r="F79" s="3" t="s">
        <v>15</v>
      </c>
      <c r="G79" s="3" t="s">
        <v>176</v>
      </c>
      <c r="H79" s="4" t="s">
        <v>11</v>
      </c>
    </row>
    <row r="80" spans="1:8" x14ac:dyDescent="0.25">
      <c r="A80" s="6" t="s">
        <v>177</v>
      </c>
      <c r="B80" s="6" t="s">
        <v>114</v>
      </c>
      <c r="E80" s="9">
        <v>-76.680000000000007</v>
      </c>
      <c r="F80" s="3" t="s">
        <v>35</v>
      </c>
      <c r="G80" s="3" t="s">
        <v>178</v>
      </c>
      <c r="H80" s="4" t="s">
        <v>11</v>
      </c>
    </row>
    <row r="81" spans="1:8" x14ac:dyDescent="0.25">
      <c r="A81" s="6" t="s">
        <v>179</v>
      </c>
      <c r="B81" s="6" t="s">
        <v>92</v>
      </c>
      <c r="C81" s="9">
        <v>28</v>
      </c>
      <c r="D81" s="9">
        <v>7.93</v>
      </c>
      <c r="E81" s="9">
        <v>-4</v>
      </c>
      <c r="F81" s="3" t="s">
        <v>15</v>
      </c>
      <c r="G81" s="3" t="s">
        <v>180</v>
      </c>
      <c r="H81" s="4" t="s">
        <v>11</v>
      </c>
    </row>
    <row r="82" spans="1:8" x14ac:dyDescent="0.25">
      <c r="A82" s="6" t="s">
        <v>181</v>
      </c>
      <c r="B82" s="6" t="s">
        <v>182</v>
      </c>
      <c r="F82" s="3" t="s">
        <v>15</v>
      </c>
      <c r="G82" s="3" t="s">
        <v>183</v>
      </c>
      <c r="H82" s="4" t="s">
        <v>11</v>
      </c>
    </row>
    <row r="83" spans="1:8" x14ac:dyDescent="0.25">
      <c r="A83" s="6" t="s">
        <v>184</v>
      </c>
      <c r="B83" s="6" t="s">
        <v>182</v>
      </c>
      <c r="C83" s="9">
        <v>285.8</v>
      </c>
      <c r="D83" s="9">
        <v>142.9</v>
      </c>
      <c r="E83" s="9">
        <v>40</v>
      </c>
      <c r="F83" s="3" t="s">
        <v>15</v>
      </c>
      <c r="G83" s="3" t="s">
        <v>185</v>
      </c>
      <c r="H83" s="4" t="s">
        <v>11</v>
      </c>
    </row>
    <row r="84" spans="1:8" x14ac:dyDescent="0.25">
      <c r="A84" s="6" t="s">
        <v>186</v>
      </c>
      <c r="B84" s="6" t="str">
        <f>"MATERIA PRIMA - ITENS PARA MANUTENÇÃO "</f>
        <v xml:space="preserve">MATERIA PRIMA - ITENS PARA MANUTENÇÃO </v>
      </c>
      <c r="C84" s="9">
        <v>10.44</v>
      </c>
      <c r="D84" s="9">
        <v>5.22</v>
      </c>
      <c r="E84" s="9">
        <v>60</v>
      </c>
      <c r="F84" s="3" t="s">
        <v>15</v>
      </c>
      <c r="G84" s="3" t="s">
        <v>187</v>
      </c>
      <c r="H84" s="4" t="s">
        <v>11</v>
      </c>
    </row>
    <row r="85" spans="1:8" x14ac:dyDescent="0.25">
      <c r="A85" s="6" t="s">
        <v>188</v>
      </c>
      <c r="B85" s="6" t="s">
        <v>63</v>
      </c>
      <c r="D85" s="9">
        <v>172.8</v>
      </c>
      <c r="E85" s="9">
        <v>2</v>
      </c>
      <c r="F85" s="3" t="s">
        <v>15</v>
      </c>
      <c r="G85" s="3" t="s">
        <v>189</v>
      </c>
      <c r="H85" s="4" t="s">
        <v>11</v>
      </c>
    </row>
    <row r="86" spans="1:8" x14ac:dyDescent="0.25">
      <c r="A86" s="6" t="s">
        <v>190</v>
      </c>
      <c r="B86" s="6" t="str">
        <f>"MATERIA PRIMA - ITENS PARA MANUTENÇÃO "</f>
        <v xml:space="preserve">MATERIA PRIMA - ITENS PARA MANUTENÇÃO </v>
      </c>
      <c r="C86" s="9">
        <v>7.2</v>
      </c>
      <c r="D86" s="9">
        <v>3.6</v>
      </c>
      <c r="E86" s="9">
        <v>24</v>
      </c>
      <c r="F86" s="3" t="s">
        <v>15</v>
      </c>
      <c r="G86" s="3" t="s">
        <v>191</v>
      </c>
      <c r="H86" s="4" t="s">
        <v>11</v>
      </c>
    </row>
    <row r="87" spans="1:8" x14ac:dyDescent="0.25">
      <c r="A87" s="6" t="s">
        <v>192</v>
      </c>
      <c r="B87" s="6" t="s">
        <v>182</v>
      </c>
      <c r="C87" s="9">
        <v>40</v>
      </c>
      <c r="F87" s="3" t="s">
        <v>15</v>
      </c>
      <c r="G87" s="3" t="s">
        <v>193</v>
      </c>
      <c r="H87" s="4" t="s">
        <v>11</v>
      </c>
    </row>
    <row r="88" spans="1:8" x14ac:dyDescent="0.25">
      <c r="A88" s="6" t="s">
        <v>194</v>
      </c>
      <c r="B88" s="6" t="s">
        <v>182</v>
      </c>
      <c r="C88" s="9">
        <v>40</v>
      </c>
      <c r="F88" s="3" t="s">
        <v>15</v>
      </c>
      <c r="G88" s="3" t="s">
        <v>195</v>
      </c>
      <c r="H88" s="4" t="s">
        <v>11</v>
      </c>
    </row>
    <row r="89" spans="1:8" x14ac:dyDescent="0.25">
      <c r="A89" s="6" t="s">
        <v>196</v>
      </c>
      <c r="B89" s="6" t="s">
        <v>182</v>
      </c>
      <c r="C89" s="9">
        <v>40</v>
      </c>
      <c r="F89" s="3" t="s">
        <v>15</v>
      </c>
      <c r="G89" s="3" t="s">
        <v>197</v>
      </c>
      <c r="H89" s="4" t="s">
        <v>11</v>
      </c>
    </row>
    <row r="90" spans="1:8" x14ac:dyDescent="0.25">
      <c r="A90" s="6" t="s">
        <v>198</v>
      </c>
      <c r="B90" s="6" t="s">
        <v>199</v>
      </c>
      <c r="C90" s="9">
        <v>0.46</v>
      </c>
      <c r="D90" s="9">
        <v>0.23</v>
      </c>
      <c r="E90" s="9">
        <v>5000</v>
      </c>
      <c r="F90" s="3" t="s">
        <v>15</v>
      </c>
      <c r="G90" s="3" t="s">
        <v>200</v>
      </c>
      <c r="H90" s="4" t="s">
        <v>11</v>
      </c>
    </row>
    <row r="91" spans="1:8" x14ac:dyDescent="0.25">
      <c r="A91" s="6" t="s">
        <v>201</v>
      </c>
      <c r="B91" s="6" t="s">
        <v>114</v>
      </c>
      <c r="F91" s="3" t="s">
        <v>35</v>
      </c>
      <c r="G91" s="3" t="s">
        <v>202</v>
      </c>
      <c r="H91" s="4" t="s">
        <v>11</v>
      </c>
    </row>
    <row r="92" spans="1:8" x14ac:dyDescent="0.25">
      <c r="A92" s="6" t="s">
        <v>203</v>
      </c>
      <c r="B92" s="6" t="s">
        <v>38</v>
      </c>
      <c r="C92" s="9">
        <v>32</v>
      </c>
      <c r="E92" s="9">
        <v>-636</v>
      </c>
      <c r="F92" s="3" t="s">
        <v>15</v>
      </c>
      <c r="G92" s="3" t="s">
        <v>204</v>
      </c>
      <c r="H92" s="4" t="s">
        <v>11</v>
      </c>
    </row>
    <row r="93" spans="1:8" x14ac:dyDescent="0.25">
      <c r="A93" s="6" t="str">
        <f>"BOLINHO DE RISOTO CREMOSO (PORCAO) - ESTOQUE "</f>
        <v xml:space="preserve">BOLINHO DE RISOTO CREMOSO (PORCAO) - ESTOQUE </v>
      </c>
      <c r="B93" s="6" t="s">
        <v>34</v>
      </c>
      <c r="F93" s="3" t="s">
        <v>15</v>
      </c>
      <c r="G93" s="3" t="s">
        <v>205</v>
      </c>
      <c r="H93" s="4" t="s">
        <v>11</v>
      </c>
    </row>
    <row r="94" spans="1:8" x14ac:dyDescent="0.25">
      <c r="A94" s="6" t="s">
        <v>206</v>
      </c>
      <c r="B94" s="6" t="s">
        <v>114</v>
      </c>
      <c r="C94" s="9">
        <v>104.98</v>
      </c>
      <c r="D94" s="9">
        <v>53.61</v>
      </c>
      <c r="E94" s="9">
        <v>32.549999999999997</v>
      </c>
      <c r="F94" s="3" t="s">
        <v>35</v>
      </c>
      <c r="G94" s="3" t="s">
        <v>207</v>
      </c>
      <c r="H94" s="4" t="s">
        <v>11</v>
      </c>
    </row>
    <row r="95" spans="1:8" x14ac:dyDescent="0.25">
      <c r="A95" s="6" t="s">
        <v>208</v>
      </c>
      <c r="B95" s="6" t="s">
        <v>20</v>
      </c>
      <c r="D95" s="9">
        <v>2.2400000000000002</v>
      </c>
      <c r="E95" s="9">
        <v>301.11</v>
      </c>
      <c r="F95" s="3" t="s">
        <v>35</v>
      </c>
      <c r="G95" s="3" t="s">
        <v>209</v>
      </c>
      <c r="H95" s="4" t="s">
        <v>11</v>
      </c>
    </row>
    <row r="96" spans="1:8" x14ac:dyDescent="0.25">
      <c r="A96" s="6" t="s">
        <v>210</v>
      </c>
      <c r="B96" s="6" t="s">
        <v>182</v>
      </c>
      <c r="C96" s="9">
        <v>90</v>
      </c>
      <c r="E96" s="9">
        <v>-2</v>
      </c>
      <c r="F96" s="3" t="s">
        <v>15</v>
      </c>
      <c r="G96" s="3" t="s">
        <v>211</v>
      </c>
      <c r="H96" s="4" t="s">
        <v>11</v>
      </c>
    </row>
    <row r="97" spans="1:8" x14ac:dyDescent="0.25">
      <c r="A97" s="6" t="s">
        <v>212</v>
      </c>
      <c r="B97" s="6" t="s">
        <v>182</v>
      </c>
      <c r="C97" s="9">
        <v>90</v>
      </c>
      <c r="E97" s="9">
        <v>-1</v>
      </c>
      <c r="F97" s="3" t="s">
        <v>15</v>
      </c>
      <c r="G97" s="3" t="s">
        <v>213</v>
      </c>
      <c r="H97" s="4" t="s">
        <v>11</v>
      </c>
    </row>
    <row r="98" spans="1:8" x14ac:dyDescent="0.25">
      <c r="A98" s="6" t="s">
        <v>214</v>
      </c>
      <c r="B98" s="6" t="s">
        <v>182</v>
      </c>
      <c r="C98" s="9">
        <v>90</v>
      </c>
      <c r="F98" s="3" t="s">
        <v>15</v>
      </c>
      <c r="G98" s="3" t="s">
        <v>215</v>
      </c>
      <c r="H98" s="4" t="s">
        <v>11</v>
      </c>
    </row>
    <row r="99" spans="1:8" x14ac:dyDescent="0.25">
      <c r="A99" s="6" t="s">
        <v>216</v>
      </c>
      <c r="B99" s="6" t="s">
        <v>29</v>
      </c>
      <c r="D99" s="9">
        <v>17.55</v>
      </c>
      <c r="E99" s="9">
        <v>22</v>
      </c>
      <c r="F99" s="3" t="s">
        <v>15</v>
      </c>
      <c r="G99" s="3" t="s">
        <v>217</v>
      </c>
      <c r="H99" s="4" t="s">
        <v>11</v>
      </c>
    </row>
    <row r="100" spans="1:8" x14ac:dyDescent="0.25">
      <c r="A100" s="6" t="s">
        <v>218</v>
      </c>
      <c r="B100" s="6" t="s">
        <v>29</v>
      </c>
      <c r="F100" s="3" t="s">
        <v>15</v>
      </c>
      <c r="G100" s="3" t="s">
        <v>219</v>
      </c>
      <c r="H100" s="4" t="s">
        <v>11</v>
      </c>
    </row>
    <row r="101" spans="1:8" x14ac:dyDescent="0.25">
      <c r="A101" s="6" t="s">
        <v>220</v>
      </c>
      <c r="B101" s="6" t="s">
        <v>92</v>
      </c>
      <c r="C101" s="9">
        <v>36</v>
      </c>
      <c r="D101" s="9">
        <v>16.239999999999998</v>
      </c>
      <c r="E101" s="9">
        <v>-17</v>
      </c>
      <c r="F101" s="3" t="s">
        <v>15</v>
      </c>
      <c r="G101" s="3" t="s">
        <v>221</v>
      </c>
      <c r="H101" s="4" t="s">
        <v>11</v>
      </c>
    </row>
    <row r="102" spans="1:8" x14ac:dyDescent="0.25">
      <c r="A102" s="6" t="s">
        <v>222</v>
      </c>
      <c r="B102" s="6" t="s">
        <v>92</v>
      </c>
      <c r="C102" s="9">
        <v>30</v>
      </c>
      <c r="D102" s="9">
        <v>7.55</v>
      </c>
      <c r="E102" s="9">
        <v>-69</v>
      </c>
      <c r="F102" s="3" t="s">
        <v>15</v>
      </c>
      <c r="G102" s="3" t="s">
        <v>223</v>
      </c>
      <c r="H102" s="4" t="s">
        <v>11</v>
      </c>
    </row>
    <row r="103" spans="1:8" x14ac:dyDescent="0.25">
      <c r="A103" s="6" t="s">
        <v>224</v>
      </c>
      <c r="B103" s="6" t="s">
        <v>199</v>
      </c>
      <c r="D103" s="9">
        <v>0.15</v>
      </c>
      <c r="E103" s="9">
        <v>144</v>
      </c>
      <c r="F103" s="3" t="s">
        <v>15</v>
      </c>
      <c r="G103" s="3" t="s">
        <v>225</v>
      </c>
      <c r="H103" s="4" t="s">
        <v>11</v>
      </c>
    </row>
    <row r="104" spans="1:8" x14ac:dyDescent="0.25">
      <c r="A104" s="6" t="s">
        <v>226</v>
      </c>
      <c r="B104" s="6" t="str">
        <f>"MATERIA PRIMA - ITENS PARA MANUTENÇÃO "</f>
        <v xml:space="preserve">MATERIA PRIMA - ITENS PARA MANUTENÇÃO </v>
      </c>
      <c r="C104" s="9">
        <v>17.940000000000001</v>
      </c>
      <c r="D104" s="9">
        <v>8.9700000000000006</v>
      </c>
      <c r="E104" s="9">
        <v>1</v>
      </c>
      <c r="F104" s="3" t="s">
        <v>15</v>
      </c>
      <c r="G104" s="3" t="s">
        <v>227</v>
      </c>
      <c r="H104" s="4" t="s">
        <v>11</v>
      </c>
    </row>
    <row r="105" spans="1:8" x14ac:dyDescent="0.25">
      <c r="A105" s="6" t="s">
        <v>228</v>
      </c>
      <c r="B105" s="6" t="str">
        <f>"MATERIA PRIMA - ITENS PARA MANUTENÇÃO "</f>
        <v xml:space="preserve">MATERIA PRIMA - ITENS PARA MANUTENÇÃO </v>
      </c>
      <c r="C105" s="9">
        <v>20.34</v>
      </c>
      <c r="D105" s="9">
        <v>10.17</v>
      </c>
      <c r="E105" s="9">
        <v>3</v>
      </c>
      <c r="F105" s="3" t="s">
        <v>15</v>
      </c>
      <c r="G105" s="3" t="s">
        <v>229</v>
      </c>
      <c r="H105" s="4" t="s">
        <v>11</v>
      </c>
    </row>
    <row r="106" spans="1:8" x14ac:dyDescent="0.25">
      <c r="A106" s="6" t="s">
        <v>230</v>
      </c>
      <c r="B106" s="6" t="str">
        <f>"MATERIA PRIMA - ITENS PARA MANUTENÇÃO "</f>
        <v xml:space="preserve">MATERIA PRIMA - ITENS PARA MANUTENÇÃO </v>
      </c>
      <c r="C106" s="9">
        <v>29.42</v>
      </c>
      <c r="D106" s="9">
        <v>14.71</v>
      </c>
      <c r="E106" s="9">
        <v>1</v>
      </c>
      <c r="F106" s="3" t="s">
        <v>15</v>
      </c>
      <c r="G106" s="3" t="s">
        <v>231</v>
      </c>
      <c r="H106" s="4" t="s">
        <v>11</v>
      </c>
    </row>
    <row r="107" spans="1:8" x14ac:dyDescent="0.25">
      <c r="A107" s="6" t="s">
        <v>232</v>
      </c>
      <c r="B107" s="6" t="str">
        <f>"MATERIA PRIMA - ITENS PARA MANUTENÇÃO "</f>
        <v xml:space="preserve">MATERIA PRIMA - ITENS PARA MANUTENÇÃO </v>
      </c>
      <c r="C107" s="9">
        <v>0.54</v>
      </c>
      <c r="D107" s="9">
        <v>0.27</v>
      </c>
      <c r="E107" s="9">
        <v>60</v>
      </c>
      <c r="F107" s="3" t="s">
        <v>15</v>
      </c>
      <c r="G107" s="3" t="s">
        <v>233</v>
      </c>
      <c r="H107" s="4" t="s">
        <v>11</v>
      </c>
    </row>
    <row r="108" spans="1:8" x14ac:dyDescent="0.25">
      <c r="A108" s="6" t="s">
        <v>234</v>
      </c>
      <c r="B108" s="6" t="s">
        <v>63</v>
      </c>
      <c r="C108" s="9">
        <v>43.04</v>
      </c>
      <c r="D108" s="9">
        <v>22.98</v>
      </c>
      <c r="E108" s="9">
        <v>3</v>
      </c>
      <c r="F108" s="3" t="s">
        <v>15</v>
      </c>
      <c r="G108" s="3" t="s">
        <v>235</v>
      </c>
      <c r="H108" s="4" t="s">
        <v>11</v>
      </c>
    </row>
    <row r="109" spans="1:8" x14ac:dyDescent="0.25">
      <c r="A109" s="6" t="s">
        <v>236</v>
      </c>
      <c r="B109" s="6" t="str">
        <f>"MATERIA PRIMA - ITENS PARA MANUTENÇÃO "</f>
        <v xml:space="preserve">MATERIA PRIMA - ITENS PARA MANUTENÇÃO </v>
      </c>
      <c r="C109" s="9">
        <v>6.14</v>
      </c>
      <c r="D109" s="9">
        <v>3.07</v>
      </c>
      <c r="E109" s="9">
        <v>2</v>
      </c>
      <c r="F109" s="3" t="s">
        <v>15</v>
      </c>
      <c r="G109" s="3" t="s">
        <v>237</v>
      </c>
      <c r="H109" s="4" t="s">
        <v>11</v>
      </c>
    </row>
    <row r="110" spans="1:8" x14ac:dyDescent="0.25">
      <c r="A110" s="6" t="s">
        <v>238</v>
      </c>
      <c r="B110" s="6" t="str">
        <f>"MATERIA PRIMA - ITENS PARA MANUTENÇÃO "</f>
        <v xml:space="preserve">MATERIA PRIMA - ITENS PARA MANUTENÇÃO </v>
      </c>
      <c r="C110" s="9">
        <v>11.9</v>
      </c>
      <c r="D110" s="9">
        <v>5.95</v>
      </c>
      <c r="E110" s="9">
        <v>20</v>
      </c>
      <c r="F110" s="3" t="s">
        <v>15</v>
      </c>
      <c r="G110" s="3" t="s">
        <v>239</v>
      </c>
      <c r="H110" s="4" t="s">
        <v>11</v>
      </c>
    </row>
    <row r="111" spans="1:8" x14ac:dyDescent="0.25">
      <c r="A111" s="6" t="s">
        <v>240</v>
      </c>
      <c r="B111" s="6" t="str">
        <f>"MATERIA PRIMA - ITENS PARA MANUTENÇÃO "</f>
        <v xml:space="preserve">MATERIA PRIMA - ITENS PARA MANUTENÇÃO </v>
      </c>
      <c r="C111" s="9">
        <v>11.58</v>
      </c>
      <c r="D111" s="9">
        <v>5.79</v>
      </c>
      <c r="E111" s="9">
        <v>3</v>
      </c>
      <c r="F111" s="3" t="s">
        <v>15</v>
      </c>
      <c r="G111" s="3" t="s">
        <v>241</v>
      </c>
      <c r="H111" s="4" t="s">
        <v>11</v>
      </c>
    </row>
    <row r="112" spans="1:8" x14ac:dyDescent="0.25">
      <c r="A112" s="6" t="s">
        <v>242</v>
      </c>
      <c r="B112" s="6" t="s">
        <v>22</v>
      </c>
      <c r="E112" s="9">
        <v>0.3</v>
      </c>
      <c r="F112" s="3" t="s">
        <v>23</v>
      </c>
      <c r="G112" s="3" t="s">
        <v>243</v>
      </c>
      <c r="H112" s="4" t="s">
        <v>11</v>
      </c>
    </row>
    <row r="113" spans="1:8" x14ac:dyDescent="0.25">
      <c r="A113" s="6" t="s">
        <v>244</v>
      </c>
      <c r="B113" s="6" t="s">
        <v>22</v>
      </c>
      <c r="D113" s="9">
        <v>98.57</v>
      </c>
      <c r="E113" s="9">
        <v>6.5</v>
      </c>
      <c r="F113" s="3" t="s">
        <v>23</v>
      </c>
      <c r="G113" s="3" t="s">
        <v>245</v>
      </c>
      <c r="H113" s="4" t="s">
        <v>11</v>
      </c>
    </row>
    <row r="114" spans="1:8" x14ac:dyDescent="0.25">
      <c r="A114" s="6" t="s">
        <v>246</v>
      </c>
      <c r="B114" s="6" t="s">
        <v>22</v>
      </c>
      <c r="E114" s="9">
        <v>0.14000000000000001</v>
      </c>
      <c r="F114" s="3" t="s">
        <v>23</v>
      </c>
      <c r="G114" s="3" t="s">
        <v>247</v>
      </c>
      <c r="H114" s="4" t="s">
        <v>11</v>
      </c>
    </row>
    <row r="115" spans="1:8" x14ac:dyDescent="0.25">
      <c r="A115" s="6" t="s">
        <v>248</v>
      </c>
      <c r="B115" s="6" t="s">
        <v>22</v>
      </c>
      <c r="D115" s="9">
        <v>23.11</v>
      </c>
      <c r="E115" s="9">
        <v>-0.02</v>
      </c>
      <c r="F115" s="3" t="s">
        <v>23</v>
      </c>
      <c r="G115" s="3" t="s">
        <v>249</v>
      </c>
      <c r="H115" s="4" t="s">
        <v>11</v>
      </c>
    </row>
    <row r="116" spans="1:8" x14ac:dyDescent="0.25">
      <c r="A116" s="6" t="s">
        <v>250</v>
      </c>
      <c r="B116" s="6" t="s">
        <v>22</v>
      </c>
      <c r="D116" s="9">
        <v>23.07</v>
      </c>
      <c r="E116" s="9">
        <v>2.67</v>
      </c>
      <c r="F116" s="3" t="s">
        <v>23</v>
      </c>
      <c r="G116" s="3" t="s">
        <v>251</v>
      </c>
      <c r="H116" s="4" t="s">
        <v>11</v>
      </c>
    </row>
    <row r="117" spans="1:8" x14ac:dyDescent="0.25">
      <c r="A117" s="6" t="s">
        <v>252</v>
      </c>
      <c r="B117" s="6" t="s">
        <v>26</v>
      </c>
      <c r="C117" s="9">
        <v>18</v>
      </c>
      <c r="E117" s="9">
        <v>0.7</v>
      </c>
      <c r="F117" s="3" t="s">
        <v>15</v>
      </c>
      <c r="G117" s="3" t="s">
        <v>253</v>
      </c>
      <c r="H117" s="4" t="s">
        <v>11</v>
      </c>
    </row>
    <row r="118" spans="1:8" x14ac:dyDescent="0.25">
      <c r="A118" s="6" t="str">
        <f>"CACHAÇA REGUI OURO - DOSE "</f>
        <v xml:space="preserve">CACHAÇA REGUI OURO - DOSE </v>
      </c>
      <c r="B118" s="6" t="s">
        <v>26</v>
      </c>
      <c r="C118" s="9">
        <v>25</v>
      </c>
      <c r="D118" s="9">
        <v>4.93</v>
      </c>
      <c r="F118" s="3" t="s">
        <v>15</v>
      </c>
      <c r="G118" s="3" t="s">
        <v>254</v>
      </c>
      <c r="H118" s="4" t="s">
        <v>11</v>
      </c>
    </row>
    <row r="119" spans="1:8" x14ac:dyDescent="0.25">
      <c r="A119" s="6" t="s">
        <v>255</v>
      </c>
      <c r="B119" s="6" t="s">
        <v>26</v>
      </c>
      <c r="C119" s="9">
        <v>18</v>
      </c>
      <c r="F119" s="3" t="s">
        <v>15</v>
      </c>
      <c r="G119" s="3" t="s">
        <v>256</v>
      </c>
      <c r="H119" s="4" t="s">
        <v>11</v>
      </c>
    </row>
    <row r="120" spans="1:8" x14ac:dyDescent="0.25">
      <c r="A120" s="6" t="s">
        <v>257</v>
      </c>
      <c r="B120" s="6" t="s">
        <v>34</v>
      </c>
      <c r="D120" s="9">
        <v>35.36</v>
      </c>
      <c r="E120" s="9">
        <v>1.1000000000000001</v>
      </c>
      <c r="F120" s="3" t="s">
        <v>15</v>
      </c>
      <c r="G120" s="3" t="s">
        <v>258</v>
      </c>
      <c r="H120" s="4" t="s">
        <v>11</v>
      </c>
    </row>
    <row r="121" spans="1:8" x14ac:dyDescent="0.25">
      <c r="A121" s="6" t="s">
        <v>259</v>
      </c>
      <c r="B121" s="6" t="s">
        <v>92</v>
      </c>
      <c r="C121" s="9">
        <v>25</v>
      </c>
      <c r="D121" s="9">
        <v>7.24</v>
      </c>
      <c r="E121" s="9">
        <v>-625</v>
      </c>
      <c r="F121" s="3" t="s">
        <v>15</v>
      </c>
      <c r="G121" s="3" t="s">
        <v>260</v>
      </c>
      <c r="H121" s="4" t="s">
        <v>11</v>
      </c>
    </row>
    <row r="122" spans="1:8" x14ac:dyDescent="0.25">
      <c r="A122" s="6" t="s">
        <v>261</v>
      </c>
      <c r="B122" s="6" t="s">
        <v>92</v>
      </c>
      <c r="C122" s="9">
        <v>25</v>
      </c>
      <c r="D122" s="9">
        <v>3.13</v>
      </c>
      <c r="E122" s="9">
        <v>-142</v>
      </c>
      <c r="F122" s="3" t="s">
        <v>15</v>
      </c>
      <c r="G122" s="3" t="s">
        <v>262</v>
      </c>
      <c r="H122" s="4" t="s">
        <v>11</v>
      </c>
    </row>
    <row r="123" spans="1:8" x14ac:dyDescent="0.25">
      <c r="A123" s="6" t="s">
        <v>263</v>
      </c>
      <c r="B123" s="6" t="s">
        <v>92</v>
      </c>
      <c r="C123" s="9">
        <v>25</v>
      </c>
      <c r="D123" s="9">
        <v>2.64</v>
      </c>
      <c r="E123" s="9">
        <v>-400</v>
      </c>
      <c r="F123" s="3" t="s">
        <v>15</v>
      </c>
      <c r="G123" s="3" t="s">
        <v>264</v>
      </c>
      <c r="H123" s="4" t="s">
        <v>11</v>
      </c>
    </row>
    <row r="124" spans="1:8" x14ac:dyDescent="0.25">
      <c r="A124" s="6" t="s">
        <v>265</v>
      </c>
      <c r="B124" s="6" t="s">
        <v>92</v>
      </c>
      <c r="C124" s="9">
        <v>25</v>
      </c>
      <c r="D124" s="9">
        <v>3.35</v>
      </c>
      <c r="E124" s="9">
        <v>-27</v>
      </c>
      <c r="F124" s="3" t="s">
        <v>15</v>
      </c>
      <c r="G124" s="3" t="s">
        <v>266</v>
      </c>
      <c r="H124" s="4" t="s">
        <v>11</v>
      </c>
    </row>
    <row r="125" spans="1:8" x14ac:dyDescent="0.25">
      <c r="A125" s="6" t="s">
        <v>267</v>
      </c>
      <c r="B125" s="6" t="s">
        <v>92</v>
      </c>
      <c r="C125" s="9">
        <v>30</v>
      </c>
      <c r="D125" s="9">
        <v>10.08</v>
      </c>
      <c r="E125" s="9">
        <v>-7</v>
      </c>
      <c r="F125" s="3" t="s">
        <v>15</v>
      </c>
      <c r="G125" s="3" t="s">
        <v>268</v>
      </c>
      <c r="H125" s="4" t="s">
        <v>11</v>
      </c>
    </row>
    <row r="126" spans="1:8" x14ac:dyDescent="0.25">
      <c r="A126" s="6" t="s">
        <v>269</v>
      </c>
      <c r="B126" s="6" t="s">
        <v>92</v>
      </c>
      <c r="C126" s="9">
        <v>25</v>
      </c>
      <c r="D126" s="9">
        <v>3.84</v>
      </c>
      <c r="E126" s="9">
        <v>-1433</v>
      </c>
      <c r="F126" s="3" t="s">
        <v>15</v>
      </c>
      <c r="G126" s="3" t="s">
        <v>270</v>
      </c>
      <c r="H126" s="4" t="s">
        <v>11</v>
      </c>
    </row>
    <row r="127" spans="1:8" x14ac:dyDescent="0.25">
      <c r="A127" s="6" t="str">
        <f>"CAIPIRA DE VODKA IMPORTADA "</f>
        <v xml:space="preserve">CAIPIRA DE VODKA IMPORTADA </v>
      </c>
      <c r="B127" s="6" t="s">
        <v>92</v>
      </c>
      <c r="C127" s="9">
        <v>30</v>
      </c>
      <c r="D127" s="9">
        <v>5.58</v>
      </c>
      <c r="F127" s="3" t="s">
        <v>15</v>
      </c>
      <c r="G127" s="3" t="s">
        <v>271</v>
      </c>
      <c r="H127" s="4" t="s">
        <v>11</v>
      </c>
    </row>
    <row r="128" spans="1:8" x14ac:dyDescent="0.25">
      <c r="A128" s="6" t="s">
        <v>272</v>
      </c>
      <c r="B128" s="6" t="s">
        <v>29</v>
      </c>
      <c r="D128" s="9">
        <v>0.85</v>
      </c>
      <c r="E128" s="9">
        <v>800</v>
      </c>
      <c r="F128" s="3" t="s">
        <v>15</v>
      </c>
      <c r="G128" s="3" t="s">
        <v>273</v>
      </c>
      <c r="H128" s="4" t="s">
        <v>11</v>
      </c>
    </row>
    <row r="129" spans="1:8" x14ac:dyDescent="0.25">
      <c r="A129" s="6" t="s">
        <v>274</v>
      </c>
      <c r="B129" s="6" t="s">
        <v>29</v>
      </c>
      <c r="F129" s="3" t="s">
        <v>15</v>
      </c>
      <c r="G129" s="3" t="s">
        <v>275</v>
      </c>
      <c r="H129" s="4" t="s">
        <v>11</v>
      </c>
    </row>
    <row r="130" spans="1:8" x14ac:dyDescent="0.25">
      <c r="A130" s="6" t="s">
        <v>276</v>
      </c>
      <c r="B130" s="6" t="s">
        <v>34</v>
      </c>
      <c r="D130" s="9">
        <v>18</v>
      </c>
      <c r="E130" s="9">
        <v>1.01</v>
      </c>
      <c r="F130" s="3" t="s">
        <v>35</v>
      </c>
      <c r="G130" s="3" t="s">
        <v>277</v>
      </c>
      <c r="H130" s="4" t="s">
        <v>11</v>
      </c>
    </row>
    <row r="131" spans="1:8" x14ac:dyDescent="0.25">
      <c r="A131" s="6" t="str">
        <f>"CALDO DE LEGUMES "</f>
        <v xml:space="preserve">CALDO DE LEGUMES </v>
      </c>
      <c r="B131" s="6" t="s">
        <v>34</v>
      </c>
      <c r="D131" s="9">
        <v>20.53</v>
      </c>
      <c r="E131" s="9">
        <v>1.1000000000000001</v>
      </c>
      <c r="F131" s="3" t="s">
        <v>35</v>
      </c>
      <c r="G131" s="3" t="s">
        <v>278</v>
      </c>
      <c r="H131" s="4" t="s">
        <v>11</v>
      </c>
    </row>
    <row r="132" spans="1:8" x14ac:dyDescent="0.25">
      <c r="A132" s="6" t="s">
        <v>279</v>
      </c>
      <c r="B132" s="6" t="s">
        <v>280</v>
      </c>
      <c r="C132" s="9">
        <v>600</v>
      </c>
      <c r="E132" s="9">
        <v>-28</v>
      </c>
      <c r="F132" s="3" t="s">
        <v>15</v>
      </c>
      <c r="G132" s="3" t="s">
        <v>281</v>
      </c>
      <c r="H132" s="4" t="s">
        <v>11</v>
      </c>
    </row>
    <row r="133" spans="1:8" x14ac:dyDescent="0.25">
      <c r="A133" s="6" t="s">
        <v>282</v>
      </c>
      <c r="B133" s="6" t="s">
        <v>182</v>
      </c>
      <c r="C133" s="9">
        <v>68.599999999999994</v>
      </c>
      <c r="D133" s="9">
        <v>37.15</v>
      </c>
      <c r="E133" s="9">
        <v>151</v>
      </c>
      <c r="F133" s="3" t="s">
        <v>15</v>
      </c>
      <c r="G133" s="3" t="s">
        <v>283</v>
      </c>
      <c r="H133" s="4" t="s">
        <v>11</v>
      </c>
    </row>
    <row r="134" spans="1:8" x14ac:dyDescent="0.25">
      <c r="A134" s="6" t="s">
        <v>284</v>
      </c>
      <c r="B134" s="6" t="s">
        <v>182</v>
      </c>
      <c r="F134" s="3" t="s">
        <v>15</v>
      </c>
      <c r="G134" s="3" t="s">
        <v>285</v>
      </c>
      <c r="H134" s="4" t="s">
        <v>11</v>
      </c>
    </row>
    <row r="135" spans="1:8" x14ac:dyDescent="0.25">
      <c r="A135" s="6" t="s">
        <v>286</v>
      </c>
      <c r="B135" s="6" t="s">
        <v>182</v>
      </c>
      <c r="C135" s="9">
        <v>80</v>
      </c>
      <c r="F135" s="3" t="s">
        <v>15</v>
      </c>
      <c r="G135" s="3" t="s">
        <v>287</v>
      </c>
      <c r="H135" s="4" t="s">
        <v>11</v>
      </c>
    </row>
    <row r="136" spans="1:8" x14ac:dyDescent="0.25">
      <c r="A136" s="6" t="s">
        <v>288</v>
      </c>
      <c r="B136" s="6" t="s">
        <v>182</v>
      </c>
      <c r="C136" s="9">
        <v>80</v>
      </c>
      <c r="F136" s="3" t="s">
        <v>15</v>
      </c>
      <c r="G136" s="3" t="s">
        <v>289</v>
      </c>
      <c r="H136" s="4" t="s">
        <v>11</v>
      </c>
    </row>
    <row r="137" spans="1:8" x14ac:dyDescent="0.25">
      <c r="A137" s="6" t="s">
        <v>290</v>
      </c>
      <c r="B137" s="6" t="s">
        <v>182</v>
      </c>
      <c r="C137" s="9">
        <v>80</v>
      </c>
      <c r="F137" s="3" t="s">
        <v>15</v>
      </c>
      <c r="G137" s="3" t="s">
        <v>291</v>
      </c>
      <c r="H137" s="4" t="s">
        <v>11</v>
      </c>
    </row>
    <row r="138" spans="1:8" x14ac:dyDescent="0.25">
      <c r="A138" s="6" t="s">
        <v>292</v>
      </c>
      <c r="B138" s="6" t="s">
        <v>182</v>
      </c>
      <c r="C138" s="9">
        <v>80</v>
      </c>
      <c r="F138" s="3" t="s">
        <v>15</v>
      </c>
      <c r="G138" s="3" t="s">
        <v>293</v>
      </c>
      <c r="H138" s="4" t="s">
        <v>11</v>
      </c>
    </row>
    <row r="139" spans="1:8" x14ac:dyDescent="0.25">
      <c r="A139" s="6" t="s">
        <v>294</v>
      </c>
      <c r="B139" s="6" t="s">
        <v>182</v>
      </c>
      <c r="C139" s="9">
        <v>80</v>
      </c>
      <c r="F139" s="3" t="s">
        <v>15</v>
      </c>
      <c r="G139" s="3" t="s">
        <v>295</v>
      </c>
      <c r="H139" s="4" t="s">
        <v>11</v>
      </c>
    </row>
    <row r="140" spans="1:8" x14ac:dyDescent="0.25">
      <c r="A140" s="6" t="s">
        <v>296</v>
      </c>
      <c r="B140" s="6" t="s">
        <v>182</v>
      </c>
      <c r="C140" s="9">
        <v>80</v>
      </c>
      <c r="E140" s="9">
        <v>-8</v>
      </c>
      <c r="F140" s="3" t="s">
        <v>15</v>
      </c>
      <c r="G140" s="3" t="s">
        <v>297</v>
      </c>
      <c r="H140" s="4" t="s">
        <v>11</v>
      </c>
    </row>
    <row r="141" spans="1:8" x14ac:dyDescent="0.25">
      <c r="A141" s="6" t="s">
        <v>298</v>
      </c>
      <c r="B141" s="6" t="s">
        <v>182</v>
      </c>
      <c r="C141" s="9">
        <v>80</v>
      </c>
      <c r="E141" s="9">
        <v>-9</v>
      </c>
      <c r="F141" s="3" t="s">
        <v>15</v>
      </c>
      <c r="G141" s="3" t="s">
        <v>299</v>
      </c>
      <c r="H141" s="4" t="s">
        <v>11</v>
      </c>
    </row>
    <row r="142" spans="1:8" x14ac:dyDescent="0.25">
      <c r="A142" s="6" t="s">
        <v>300</v>
      </c>
      <c r="B142" s="6" t="s">
        <v>182</v>
      </c>
      <c r="C142" s="9">
        <v>80</v>
      </c>
      <c r="E142" s="9">
        <v>-1</v>
      </c>
      <c r="F142" s="3" t="s">
        <v>15</v>
      </c>
      <c r="G142" s="3" t="s">
        <v>301</v>
      </c>
      <c r="H142" s="4" t="s">
        <v>11</v>
      </c>
    </row>
    <row r="143" spans="1:8" x14ac:dyDescent="0.25">
      <c r="A143" s="6" t="s">
        <v>302</v>
      </c>
      <c r="B143" s="6" t="s">
        <v>182</v>
      </c>
      <c r="C143" s="9">
        <v>80</v>
      </c>
      <c r="E143" s="9">
        <v>-2</v>
      </c>
      <c r="F143" s="3" t="s">
        <v>15</v>
      </c>
      <c r="G143" s="3" t="s">
        <v>303</v>
      </c>
      <c r="H143" s="4" t="s">
        <v>11</v>
      </c>
    </row>
    <row r="144" spans="1:8" x14ac:dyDescent="0.25">
      <c r="A144" s="6" t="s">
        <v>304</v>
      </c>
      <c r="B144" s="6" t="s">
        <v>182</v>
      </c>
      <c r="C144" s="9">
        <v>80</v>
      </c>
      <c r="F144" s="3" t="s">
        <v>15</v>
      </c>
      <c r="G144" s="3" t="s">
        <v>305</v>
      </c>
      <c r="H144" s="4" t="s">
        <v>11</v>
      </c>
    </row>
    <row r="145" spans="1:8" x14ac:dyDescent="0.25">
      <c r="A145" s="6" t="s">
        <v>306</v>
      </c>
      <c r="B145" s="6" t="s">
        <v>182</v>
      </c>
      <c r="C145" s="9">
        <v>80</v>
      </c>
      <c r="F145" s="3" t="s">
        <v>15</v>
      </c>
      <c r="G145" s="3" t="s">
        <v>307</v>
      </c>
      <c r="H145" s="4" t="s">
        <v>11</v>
      </c>
    </row>
    <row r="146" spans="1:8" x14ac:dyDescent="0.25">
      <c r="A146" s="6" t="s">
        <v>308</v>
      </c>
      <c r="B146" s="6" t="s">
        <v>182</v>
      </c>
      <c r="C146" s="9">
        <v>80</v>
      </c>
      <c r="F146" s="3" t="s">
        <v>15</v>
      </c>
      <c r="G146" s="3" t="s">
        <v>309</v>
      </c>
      <c r="H146" s="4" t="s">
        <v>11</v>
      </c>
    </row>
    <row r="147" spans="1:8" x14ac:dyDescent="0.25">
      <c r="A147" s="6" t="s">
        <v>310</v>
      </c>
      <c r="B147" s="6" t="s">
        <v>182</v>
      </c>
      <c r="C147" s="9">
        <v>80</v>
      </c>
      <c r="F147" s="3" t="s">
        <v>15</v>
      </c>
      <c r="G147" s="3" t="s">
        <v>311</v>
      </c>
      <c r="H147" s="4" t="s">
        <v>11</v>
      </c>
    </row>
    <row r="148" spans="1:8" x14ac:dyDescent="0.25">
      <c r="A148" s="6" t="s">
        <v>312</v>
      </c>
      <c r="B148" s="6" t="s">
        <v>182</v>
      </c>
      <c r="C148" s="9">
        <v>80</v>
      </c>
      <c r="F148" s="3" t="s">
        <v>15</v>
      </c>
      <c r="G148" s="3" t="s">
        <v>313</v>
      </c>
      <c r="H148" s="4" t="s">
        <v>11</v>
      </c>
    </row>
    <row r="149" spans="1:8" x14ac:dyDescent="0.25">
      <c r="A149" s="6" t="s">
        <v>314</v>
      </c>
      <c r="B149" s="6" t="s">
        <v>182</v>
      </c>
      <c r="C149" s="9">
        <v>80</v>
      </c>
      <c r="F149" s="3" t="s">
        <v>15</v>
      </c>
      <c r="G149" s="3" t="s">
        <v>315</v>
      </c>
      <c r="H149" s="4" t="s">
        <v>11</v>
      </c>
    </row>
    <row r="150" spans="1:8" x14ac:dyDescent="0.25">
      <c r="A150" s="6" t="s">
        <v>316</v>
      </c>
      <c r="B150" s="6" t="s">
        <v>182</v>
      </c>
      <c r="C150" s="9">
        <v>80</v>
      </c>
      <c r="F150" s="3" t="s">
        <v>15</v>
      </c>
      <c r="G150" s="3" t="s">
        <v>317</v>
      </c>
      <c r="H150" s="4" t="s">
        <v>11</v>
      </c>
    </row>
    <row r="151" spans="1:8" x14ac:dyDescent="0.25">
      <c r="A151" s="6" t="s">
        <v>318</v>
      </c>
      <c r="B151" s="6" t="s">
        <v>182</v>
      </c>
      <c r="C151" s="9">
        <v>80</v>
      </c>
      <c r="F151" s="3" t="s">
        <v>15</v>
      </c>
      <c r="G151" s="3" t="s">
        <v>319</v>
      </c>
      <c r="H151" s="4" t="s">
        <v>11</v>
      </c>
    </row>
    <row r="152" spans="1:8" x14ac:dyDescent="0.25">
      <c r="A152" s="6" t="s">
        <v>320</v>
      </c>
      <c r="B152" s="6" t="s">
        <v>182</v>
      </c>
      <c r="C152" s="9">
        <v>80</v>
      </c>
      <c r="F152" s="3" t="s">
        <v>15</v>
      </c>
      <c r="G152" s="3" t="s">
        <v>321</v>
      </c>
      <c r="H152" s="4" t="s">
        <v>11</v>
      </c>
    </row>
    <row r="153" spans="1:8" x14ac:dyDescent="0.25">
      <c r="A153" s="6" t="s">
        <v>322</v>
      </c>
      <c r="B153" s="6" t="s">
        <v>182</v>
      </c>
      <c r="C153" s="9">
        <v>80</v>
      </c>
      <c r="F153" s="3" t="s">
        <v>15</v>
      </c>
      <c r="G153" s="3" t="s">
        <v>323</v>
      </c>
      <c r="H153" s="4" t="s">
        <v>11</v>
      </c>
    </row>
    <row r="154" spans="1:8" x14ac:dyDescent="0.25">
      <c r="A154" s="6" t="s">
        <v>324</v>
      </c>
      <c r="B154" s="6" t="s">
        <v>182</v>
      </c>
      <c r="C154" s="9">
        <v>80</v>
      </c>
      <c r="F154" s="3" t="s">
        <v>15</v>
      </c>
      <c r="G154" s="3" t="s">
        <v>325</v>
      </c>
      <c r="H154" s="4" t="s">
        <v>11</v>
      </c>
    </row>
    <row r="155" spans="1:8" x14ac:dyDescent="0.25">
      <c r="A155" s="6" t="s">
        <v>326</v>
      </c>
      <c r="B155" s="6" t="s">
        <v>182</v>
      </c>
      <c r="C155" s="9">
        <v>80</v>
      </c>
      <c r="F155" s="3" t="s">
        <v>15</v>
      </c>
      <c r="G155" s="3" t="s">
        <v>327</v>
      </c>
      <c r="H155" s="4" t="s">
        <v>11</v>
      </c>
    </row>
    <row r="156" spans="1:8" x14ac:dyDescent="0.25">
      <c r="A156" s="6" t="s">
        <v>328</v>
      </c>
      <c r="B156" s="6" t="s">
        <v>182</v>
      </c>
      <c r="C156" s="9">
        <v>80</v>
      </c>
      <c r="F156" s="3" t="s">
        <v>15</v>
      </c>
      <c r="G156" s="3" t="s">
        <v>329</v>
      </c>
      <c r="H156" s="4" t="s">
        <v>11</v>
      </c>
    </row>
    <row r="157" spans="1:8" x14ac:dyDescent="0.25">
      <c r="A157" s="6" t="s">
        <v>330</v>
      </c>
      <c r="B157" s="6" t="s">
        <v>182</v>
      </c>
      <c r="C157" s="9">
        <v>80</v>
      </c>
      <c r="F157" s="3" t="s">
        <v>15</v>
      </c>
      <c r="G157" s="3" t="s">
        <v>331</v>
      </c>
      <c r="H157" s="4" t="s">
        <v>11</v>
      </c>
    </row>
    <row r="158" spans="1:8" x14ac:dyDescent="0.25">
      <c r="A158" s="6" t="s">
        <v>332</v>
      </c>
      <c r="B158" s="6" t="s">
        <v>182</v>
      </c>
      <c r="C158" s="9">
        <v>80</v>
      </c>
      <c r="F158" s="3" t="s">
        <v>15</v>
      </c>
      <c r="G158" s="3" t="s">
        <v>333</v>
      </c>
      <c r="H158" s="4" t="s">
        <v>11</v>
      </c>
    </row>
    <row r="159" spans="1:8" x14ac:dyDescent="0.25">
      <c r="A159" s="6" t="s">
        <v>334</v>
      </c>
      <c r="B159" s="6" t="s">
        <v>182</v>
      </c>
      <c r="C159" s="9">
        <v>80</v>
      </c>
      <c r="F159" s="3" t="s">
        <v>15</v>
      </c>
      <c r="G159" s="3" t="s">
        <v>335</v>
      </c>
      <c r="H159" s="4" t="s">
        <v>11</v>
      </c>
    </row>
    <row r="160" spans="1:8" x14ac:dyDescent="0.25">
      <c r="A160" s="6" t="s">
        <v>336</v>
      </c>
      <c r="B160" s="6" t="s">
        <v>182</v>
      </c>
      <c r="C160" s="9">
        <v>70</v>
      </c>
      <c r="F160" s="3" t="s">
        <v>15</v>
      </c>
      <c r="G160" s="3" t="s">
        <v>337</v>
      </c>
      <c r="H160" s="4" t="s">
        <v>11</v>
      </c>
    </row>
    <row r="161" spans="1:8" x14ac:dyDescent="0.25">
      <c r="A161" s="6" t="s">
        <v>338</v>
      </c>
      <c r="B161" s="6" t="s">
        <v>182</v>
      </c>
      <c r="C161" s="9">
        <v>70</v>
      </c>
      <c r="F161" s="3" t="s">
        <v>15</v>
      </c>
      <c r="G161" s="3" t="s">
        <v>339</v>
      </c>
      <c r="H161" s="4" t="s">
        <v>11</v>
      </c>
    </row>
    <row r="162" spans="1:8" x14ac:dyDescent="0.25">
      <c r="A162" s="6" t="s">
        <v>340</v>
      </c>
      <c r="B162" s="6" t="s">
        <v>182</v>
      </c>
      <c r="C162" s="9">
        <v>70</v>
      </c>
      <c r="F162" s="3" t="s">
        <v>15</v>
      </c>
      <c r="G162" s="3" t="s">
        <v>341</v>
      </c>
      <c r="H162" s="4" t="s">
        <v>11</v>
      </c>
    </row>
    <row r="163" spans="1:8" x14ac:dyDescent="0.25">
      <c r="A163" s="6" t="s">
        <v>342</v>
      </c>
      <c r="B163" s="6" t="s">
        <v>182</v>
      </c>
      <c r="C163" s="9">
        <v>80</v>
      </c>
      <c r="F163" s="3" t="s">
        <v>15</v>
      </c>
      <c r="G163" s="3" t="s">
        <v>343</v>
      </c>
      <c r="H163" s="4" t="s">
        <v>11</v>
      </c>
    </row>
    <row r="164" spans="1:8" x14ac:dyDescent="0.25">
      <c r="A164" s="6" t="s">
        <v>344</v>
      </c>
      <c r="B164" s="6" t="s">
        <v>182</v>
      </c>
      <c r="C164" s="9">
        <v>80</v>
      </c>
      <c r="F164" s="3" t="s">
        <v>15</v>
      </c>
      <c r="G164" s="3" t="s">
        <v>345</v>
      </c>
      <c r="H164" s="4" t="s">
        <v>11</v>
      </c>
    </row>
    <row r="165" spans="1:8" x14ac:dyDescent="0.25">
      <c r="A165" s="6" t="s">
        <v>346</v>
      </c>
      <c r="B165" s="6" t="s">
        <v>182</v>
      </c>
      <c r="C165" s="9">
        <v>80</v>
      </c>
      <c r="F165" s="3" t="s">
        <v>15</v>
      </c>
      <c r="G165" s="3" t="s">
        <v>347</v>
      </c>
      <c r="H165" s="4" t="s">
        <v>11</v>
      </c>
    </row>
    <row r="166" spans="1:8" x14ac:dyDescent="0.25">
      <c r="A166" s="6" t="s">
        <v>348</v>
      </c>
      <c r="B166" s="6" t="s">
        <v>182</v>
      </c>
      <c r="C166" s="9">
        <v>80</v>
      </c>
      <c r="F166" s="3" t="s">
        <v>15</v>
      </c>
      <c r="G166" s="3" t="s">
        <v>349</v>
      </c>
      <c r="H166" s="4" t="s">
        <v>11</v>
      </c>
    </row>
    <row r="167" spans="1:8" x14ac:dyDescent="0.25">
      <c r="A167" s="6" t="s">
        <v>350</v>
      </c>
      <c r="B167" s="6" t="s">
        <v>182</v>
      </c>
      <c r="C167" s="9">
        <v>80</v>
      </c>
      <c r="F167" s="3" t="s">
        <v>15</v>
      </c>
      <c r="G167" s="3" t="s">
        <v>351</v>
      </c>
      <c r="H167" s="4" t="s">
        <v>11</v>
      </c>
    </row>
    <row r="168" spans="1:8" x14ac:dyDescent="0.25">
      <c r="A168" s="6" t="s">
        <v>352</v>
      </c>
      <c r="B168" s="6" t="s">
        <v>26</v>
      </c>
      <c r="C168" s="9">
        <v>18</v>
      </c>
      <c r="D168" s="9">
        <v>2.78</v>
      </c>
      <c r="F168" s="3" t="s">
        <v>15</v>
      </c>
      <c r="G168" s="3" t="s">
        <v>353</v>
      </c>
      <c r="H168" s="4" t="s">
        <v>11</v>
      </c>
    </row>
    <row r="169" spans="1:8" x14ac:dyDescent="0.25">
      <c r="A169" s="6" t="s">
        <v>354</v>
      </c>
      <c r="B169" s="6" t="s">
        <v>92</v>
      </c>
      <c r="C169" s="9">
        <v>30</v>
      </c>
      <c r="D169" s="9">
        <v>3.56</v>
      </c>
      <c r="F169" s="3" t="s">
        <v>15</v>
      </c>
      <c r="G169" s="3" t="s">
        <v>355</v>
      </c>
      <c r="H169" s="4" t="s">
        <v>11</v>
      </c>
    </row>
    <row r="170" spans="1:8" x14ac:dyDescent="0.25">
      <c r="A170" s="6" t="s">
        <v>356</v>
      </c>
      <c r="B170" s="6" t="s">
        <v>20</v>
      </c>
      <c r="D170" s="9">
        <v>127.39</v>
      </c>
      <c r="E170" s="9">
        <v>1.8879999999999999</v>
      </c>
      <c r="F170" s="3" t="s">
        <v>35</v>
      </c>
      <c r="G170" s="3" t="s">
        <v>357</v>
      </c>
      <c r="H170" s="4" t="s">
        <v>11</v>
      </c>
    </row>
    <row r="171" spans="1:8" x14ac:dyDescent="0.25">
      <c r="A171" s="6" t="s">
        <v>358</v>
      </c>
      <c r="B171" s="6" t="str">
        <f>"MATERIA PRIMA - ITENS PARA MANUTENÇÃO "</f>
        <v xml:space="preserve">MATERIA PRIMA - ITENS PARA MANUTENÇÃO </v>
      </c>
      <c r="C171" s="9">
        <v>2.34</v>
      </c>
      <c r="D171" s="9">
        <v>1.17</v>
      </c>
      <c r="E171" s="9">
        <v>50</v>
      </c>
      <c r="F171" s="3" t="s">
        <v>15</v>
      </c>
      <c r="G171" s="3" t="s">
        <v>359</v>
      </c>
      <c r="H171" s="4" t="s">
        <v>11</v>
      </c>
    </row>
    <row r="172" spans="1:8" x14ac:dyDescent="0.25">
      <c r="A172" s="6" t="s">
        <v>360</v>
      </c>
      <c r="B172" s="6" t="s">
        <v>20</v>
      </c>
      <c r="C172" s="9">
        <v>12.6</v>
      </c>
      <c r="D172" s="9">
        <v>26.17</v>
      </c>
      <c r="E172" s="9">
        <v>7</v>
      </c>
      <c r="F172" s="3" t="s">
        <v>361</v>
      </c>
      <c r="G172" s="3" t="s">
        <v>362</v>
      </c>
      <c r="H172" s="4" t="s">
        <v>11</v>
      </c>
    </row>
    <row r="173" spans="1:8" x14ac:dyDescent="0.25">
      <c r="A173" s="6" t="s">
        <v>363</v>
      </c>
      <c r="B173" s="6" t="s">
        <v>20</v>
      </c>
      <c r="D173" s="9">
        <v>6.12</v>
      </c>
      <c r="E173" s="9">
        <v>288.3</v>
      </c>
      <c r="F173" s="3" t="s">
        <v>15</v>
      </c>
      <c r="G173" s="3" t="s">
        <v>364</v>
      </c>
      <c r="H173" s="4" t="s">
        <v>11</v>
      </c>
    </row>
    <row r="174" spans="1:8" x14ac:dyDescent="0.25">
      <c r="A174" s="6" t="s">
        <v>365</v>
      </c>
      <c r="B174" s="6" t="s">
        <v>34</v>
      </c>
      <c r="F174" s="3" t="s">
        <v>15</v>
      </c>
      <c r="G174" s="3" t="s">
        <v>366</v>
      </c>
      <c r="H174" s="4" t="s">
        <v>11</v>
      </c>
    </row>
    <row r="175" spans="1:8" x14ac:dyDescent="0.25">
      <c r="A175" s="6" t="s">
        <v>367</v>
      </c>
      <c r="B175" s="6" t="s">
        <v>92</v>
      </c>
      <c r="C175" s="9">
        <v>32</v>
      </c>
      <c r="D175" s="9">
        <v>13.75</v>
      </c>
      <c r="F175" s="3" t="s">
        <v>15</v>
      </c>
      <c r="G175" s="3" t="s">
        <v>368</v>
      </c>
      <c r="H175" s="4" t="s">
        <v>11</v>
      </c>
    </row>
    <row r="176" spans="1:8" x14ac:dyDescent="0.25">
      <c r="A176" s="6" t="s">
        <v>369</v>
      </c>
      <c r="B176" s="6" t="s">
        <v>114</v>
      </c>
      <c r="F176" s="3" t="s">
        <v>35</v>
      </c>
      <c r="G176" s="3" t="s">
        <v>370</v>
      </c>
      <c r="H176" s="4" t="s">
        <v>11</v>
      </c>
    </row>
    <row r="177" spans="1:8" x14ac:dyDescent="0.25">
      <c r="A177" s="6" t="s">
        <v>371</v>
      </c>
      <c r="B177" s="6" t="s">
        <v>114</v>
      </c>
      <c r="F177" s="3" t="s">
        <v>35</v>
      </c>
      <c r="G177" s="3" t="s">
        <v>372</v>
      </c>
      <c r="H177" s="4" t="s">
        <v>11</v>
      </c>
    </row>
    <row r="178" spans="1:8" x14ac:dyDescent="0.25">
      <c r="A178" s="6" t="s">
        <v>373</v>
      </c>
      <c r="B178" s="6" t="s">
        <v>114</v>
      </c>
      <c r="F178" s="3" t="s">
        <v>35</v>
      </c>
      <c r="G178" s="3" t="s">
        <v>374</v>
      </c>
      <c r="H178" s="4" t="s">
        <v>11</v>
      </c>
    </row>
    <row r="179" spans="1:8" x14ac:dyDescent="0.25">
      <c r="A179" s="6" t="s">
        <v>375</v>
      </c>
      <c r="B179" s="6" t="s">
        <v>114</v>
      </c>
      <c r="F179" s="3" t="s">
        <v>35</v>
      </c>
      <c r="G179" s="3" t="s">
        <v>376</v>
      </c>
      <c r="H179" s="4" t="s">
        <v>11</v>
      </c>
    </row>
    <row r="180" spans="1:8" x14ac:dyDescent="0.25">
      <c r="A180" s="6" t="s">
        <v>377</v>
      </c>
      <c r="B180" s="6" t="s">
        <v>114</v>
      </c>
      <c r="F180" s="3" t="s">
        <v>35</v>
      </c>
      <c r="G180" s="3" t="s">
        <v>378</v>
      </c>
      <c r="H180" s="4" t="s">
        <v>11</v>
      </c>
    </row>
    <row r="181" spans="1:8" x14ac:dyDescent="0.25">
      <c r="A181" s="6" t="s">
        <v>379</v>
      </c>
      <c r="B181" s="6" t="s">
        <v>114</v>
      </c>
      <c r="F181" s="3" t="s">
        <v>35</v>
      </c>
      <c r="G181" s="3" t="s">
        <v>380</v>
      </c>
      <c r="H181" s="4" t="s">
        <v>11</v>
      </c>
    </row>
    <row r="182" spans="1:8" x14ac:dyDescent="0.25">
      <c r="A182" s="6" t="s">
        <v>381</v>
      </c>
      <c r="B182" s="6" t="s">
        <v>114</v>
      </c>
      <c r="F182" s="3" t="s">
        <v>35</v>
      </c>
      <c r="G182" s="3" t="s">
        <v>382</v>
      </c>
      <c r="H182" s="4" t="s">
        <v>11</v>
      </c>
    </row>
    <row r="183" spans="1:8" x14ac:dyDescent="0.25">
      <c r="A183" s="6" t="s">
        <v>383</v>
      </c>
      <c r="B183" s="6" t="s">
        <v>114</v>
      </c>
      <c r="F183" s="3" t="s">
        <v>35</v>
      </c>
      <c r="G183" s="3" t="s">
        <v>384</v>
      </c>
      <c r="H183" s="4" t="s">
        <v>11</v>
      </c>
    </row>
    <row r="184" spans="1:8" x14ac:dyDescent="0.25">
      <c r="A184" s="6" t="s">
        <v>385</v>
      </c>
      <c r="B184" s="6" t="s">
        <v>114</v>
      </c>
      <c r="F184" s="3" t="s">
        <v>35</v>
      </c>
      <c r="G184" s="3" t="s">
        <v>386</v>
      </c>
      <c r="H184" s="4" t="s">
        <v>11</v>
      </c>
    </row>
    <row r="185" spans="1:8" x14ac:dyDescent="0.25">
      <c r="A185" s="6" t="s">
        <v>387</v>
      </c>
      <c r="B185" s="6" t="s">
        <v>114</v>
      </c>
      <c r="D185" s="9">
        <v>8.2799999999999994</v>
      </c>
      <c r="E185" s="9">
        <v>20.504000000000001</v>
      </c>
      <c r="F185" s="3" t="s">
        <v>35</v>
      </c>
      <c r="G185" s="3" t="s">
        <v>388</v>
      </c>
      <c r="H185" s="4" t="s">
        <v>11</v>
      </c>
    </row>
    <row r="186" spans="1:8" x14ac:dyDescent="0.25">
      <c r="A186" s="6" t="s">
        <v>389</v>
      </c>
      <c r="B186" s="6" t="s">
        <v>114</v>
      </c>
      <c r="F186" s="3" t="s">
        <v>35</v>
      </c>
      <c r="G186" s="3" t="s">
        <v>390</v>
      </c>
      <c r="H186" s="4" t="s">
        <v>11</v>
      </c>
    </row>
    <row r="187" spans="1:8" x14ac:dyDescent="0.25">
      <c r="A187" s="6" t="s">
        <v>391</v>
      </c>
      <c r="B187" s="6" t="s">
        <v>114</v>
      </c>
      <c r="F187" s="3" t="s">
        <v>35</v>
      </c>
      <c r="G187" s="3" t="s">
        <v>392</v>
      </c>
      <c r="H187" s="4" t="s">
        <v>11</v>
      </c>
    </row>
    <row r="188" spans="1:8" x14ac:dyDescent="0.25">
      <c r="A188" s="6" t="s">
        <v>393</v>
      </c>
      <c r="B188" s="6" t="s">
        <v>114</v>
      </c>
      <c r="F188" s="3" t="s">
        <v>35</v>
      </c>
      <c r="G188" s="3" t="s">
        <v>394</v>
      </c>
      <c r="H188" s="4" t="s">
        <v>11</v>
      </c>
    </row>
    <row r="189" spans="1:8" x14ac:dyDescent="0.25">
      <c r="A189" s="6" t="s">
        <v>395</v>
      </c>
      <c r="B189" s="6" t="s">
        <v>114</v>
      </c>
      <c r="F189" s="3" t="s">
        <v>35</v>
      </c>
      <c r="G189" s="3" t="s">
        <v>396</v>
      </c>
      <c r="H189" s="4" t="s">
        <v>11</v>
      </c>
    </row>
    <row r="190" spans="1:8" x14ac:dyDescent="0.25">
      <c r="A190" s="6" t="s">
        <v>397</v>
      </c>
      <c r="B190" s="6" t="s">
        <v>114</v>
      </c>
      <c r="F190" s="3" t="s">
        <v>35</v>
      </c>
      <c r="G190" s="3" t="s">
        <v>398</v>
      </c>
      <c r="H190" s="4" t="s">
        <v>11</v>
      </c>
    </row>
    <row r="191" spans="1:8" x14ac:dyDescent="0.25">
      <c r="A191" s="6" t="s">
        <v>399</v>
      </c>
      <c r="B191" s="6" t="s">
        <v>114</v>
      </c>
      <c r="F191" s="3" t="s">
        <v>35</v>
      </c>
      <c r="G191" s="3" t="s">
        <v>400</v>
      </c>
      <c r="H191" s="4" t="s">
        <v>11</v>
      </c>
    </row>
    <row r="192" spans="1:8" x14ac:dyDescent="0.25">
      <c r="A192" s="6" t="s">
        <v>401</v>
      </c>
      <c r="B192" s="6" t="s">
        <v>114</v>
      </c>
      <c r="F192" s="3" t="s">
        <v>35</v>
      </c>
      <c r="G192" s="3" t="s">
        <v>402</v>
      </c>
      <c r="H192" s="4" t="s">
        <v>11</v>
      </c>
    </row>
    <row r="193" spans="1:8" x14ac:dyDescent="0.25">
      <c r="A193" s="6" t="s">
        <v>403</v>
      </c>
      <c r="B193" s="6" t="s">
        <v>114</v>
      </c>
      <c r="F193" s="3" t="s">
        <v>35</v>
      </c>
      <c r="G193" s="3" t="s">
        <v>404</v>
      </c>
      <c r="H193" s="4" t="s">
        <v>11</v>
      </c>
    </row>
    <row r="194" spans="1:8" x14ac:dyDescent="0.25">
      <c r="A194" s="6" t="s">
        <v>405</v>
      </c>
      <c r="B194" s="6" t="s">
        <v>114</v>
      </c>
      <c r="F194" s="3" t="s">
        <v>35</v>
      </c>
      <c r="G194" s="3" t="s">
        <v>406</v>
      </c>
      <c r="H194" s="4" t="s">
        <v>11</v>
      </c>
    </row>
    <row r="195" spans="1:8" x14ac:dyDescent="0.25">
      <c r="A195" s="6" t="s">
        <v>407</v>
      </c>
      <c r="B195" s="6" t="s">
        <v>114</v>
      </c>
      <c r="F195" s="3" t="s">
        <v>35</v>
      </c>
      <c r="G195" s="3" t="s">
        <v>408</v>
      </c>
      <c r="H195" s="4" t="s">
        <v>11</v>
      </c>
    </row>
    <row r="196" spans="1:8" x14ac:dyDescent="0.25">
      <c r="A196" s="6" t="s">
        <v>409</v>
      </c>
      <c r="B196" s="6" t="s">
        <v>114</v>
      </c>
      <c r="F196" s="3" t="s">
        <v>35</v>
      </c>
      <c r="G196" s="3" t="s">
        <v>410</v>
      </c>
      <c r="H196" s="4" t="s">
        <v>11</v>
      </c>
    </row>
    <row r="197" spans="1:8" x14ac:dyDescent="0.25">
      <c r="A197" s="6" t="s">
        <v>411</v>
      </c>
      <c r="B197" s="6" t="s">
        <v>114</v>
      </c>
      <c r="F197" s="3" t="s">
        <v>35</v>
      </c>
      <c r="G197" s="3" t="s">
        <v>412</v>
      </c>
      <c r="H197" s="4" t="s">
        <v>11</v>
      </c>
    </row>
    <row r="198" spans="1:8" x14ac:dyDescent="0.25">
      <c r="A198" s="6" t="s">
        <v>413</v>
      </c>
      <c r="B198" s="6" t="s">
        <v>34</v>
      </c>
      <c r="F198" s="3" t="s">
        <v>15</v>
      </c>
      <c r="G198" s="3" t="s">
        <v>414</v>
      </c>
      <c r="H198" s="4" t="s">
        <v>11</v>
      </c>
    </row>
    <row r="199" spans="1:8" x14ac:dyDescent="0.25">
      <c r="A199" s="6" t="s">
        <v>415</v>
      </c>
      <c r="B199" s="6" t="s">
        <v>20</v>
      </c>
      <c r="D199" s="9">
        <v>7.0000000000000007E-2</v>
      </c>
      <c r="E199" s="9">
        <v>3</v>
      </c>
      <c r="F199" s="3" t="s">
        <v>15</v>
      </c>
      <c r="G199" s="3" t="s">
        <v>416</v>
      </c>
      <c r="H199" s="4" t="s">
        <v>11</v>
      </c>
    </row>
    <row r="200" spans="1:8" x14ac:dyDescent="0.25">
      <c r="A200" s="6" t="s">
        <v>417</v>
      </c>
      <c r="B200" s="6" t="s">
        <v>34</v>
      </c>
      <c r="D200" s="9">
        <v>0.15</v>
      </c>
      <c r="E200" s="9">
        <v>190</v>
      </c>
      <c r="F200" s="3" t="s">
        <v>15</v>
      </c>
      <c r="G200" s="3" t="s">
        <v>418</v>
      </c>
      <c r="H200" s="4" t="s">
        <v>11</v>
      </c>
    </row>
    <row r="201" spans="1:8" x14ac:dyDescent="0.25">
      <c r="A201" s="6" t="s">
        <v>419</v>
      </c>
      <c r="B201" s="6" t="s">
        <v>34</v>
      </c>
      <c r="D201" s="9">
        <v>0.43</v>
      </c>
      <c r="E201" s="9">
        <v>2110</v>
      </c>
      <c r="F201" s="3" t="s">
        <v>15</v>
      </c>
      <c r="G201" s="3" t="s">
        <v>420</v>
      </c>
      <c r="H201" s="4" t="s">
        <v>11</v>
      </c>
    </row>
    <row r="202" spans="1:8" x14ac:dyDescent="0.25">
      <c r="A202" s="6" t="s">
        <v>421</v>
      </c>
      <c r="B202" s="6" t="s">
        <v>34</v>
      </c>
      <c r="F202" s="3" t="s">
        <v>15</v>
      </c>
      <c r="G202" s="3" t="s">
        <v>422</v>
      </c>
      <c r="H202" s="4" t="s">
        <v>11</v>
      </c>
    </row>
    <row r="203" spans="1:8" x14ac:dyDescent="0.25">
      <c r="A203" s="6" t="s">
        <v>423</v>
      </c>
      <c r="B203" s="6" t="s">
        <v>34</v>
      </c>
      <c r="D203" s="9">
        <v>0.11</v>
      </c>
      <c r="E203" s="9">
        <v>104</v>
      </c>
      <c r="F203" s="3" t="s">
        <v>35</v>
      </c>
      <c r="G203" s="3" t="s">
        <v>424</v>
      </c>
      <c r="H203" s="4" t="s">
        <v>11</v>
      </c>
    </row>
    <row r="204" spans="1:8" x14ac:dyDescent="0.25">
      <c r="A204" s="6" t="s">
        <v>425</v>
      </c>
      <c r="B204" s="6" t="s">
        <v>34</v>
      </c>
      <c r="E204" s="9">
        <v>-0.40500000000000003</v>
      </c>
      <c r="F204" s="3" t="s">
        <v>35</v>
      </c>
      <c r="G204" s="3" t="s">
        <v>426</v>
      </c>
      <c r="H204" s="4" t="s">
        <v>11</v>
      </c>
    </row>
    <row r="205" spans="1:8" x14ac:dyDescent="0.25">
      <c r="A205" s="6" t="s">
        <v>427</v>
      </c>
      <c r="B205" s="6" t="s">
        <v>34</v>
      </c>
      <c r="F205" s="3" t="s">
        <v>15</v>
      </c>
      <c r="G205" s="3" t="s">
        <v>428</v>
      </c>
      <c r="H205" s="4" t="s">
        <v>11</v>
      </c>
    </row>
    <row r="206" spans="1:8" x14ac:dyDescent="0.25">
      <c r="A206" s="6" t="s">
        <v>429</v>
      </c>
      <c r="B206" s="6" t="s">
        <v>63</v>
      </c>
      <c r="F206" s="3" t="s">
        <v>15</v>
      </c>
      <c r="G206" s="3" t="s">
        <v>430</v>
      </c>
      <c r="H206" s="4" t="s">
        <v>11</v>
      </c>
    </row>
    <row r="207" spans="1:8" x14ac:dyDescent="0.25">
      <c r="A207" s="6" t="s">
        <v>431</v>
      </c>
      <c r="B207" s="6" t="s">
        <v>63</v>
      </c>
      <c r="D207" s="9">
        <v>87.17</v>
      </c>
      <c r="E207" s="9">
        <v>33</v>
      </c>
      <c r="F207" s="3" t="s">
        <v>15</v>
      </c>
      <c r="G207" s="3" t="s">
        <v>432</v>
      </c>
      <c r="H207" s="4" t="s">
        <v>11</v>
      </c>
    </row>
    <row r="208" spans="1:8" x14ac:dyDescent="0.25">
      <c r="A208" s="6" t="s">
        <v>433</v>
      </c>
      <c r="B208" s="6" t="s">
        <v>63</v>
      </c>
      <c r="D208" s="9">
        <v>14.86</v>
      </c>
      <c r="E208" s="9">
        <v>8</v>
      </c>
      <c r="F208" s="3" t="s">
        <v>15</v>
      </c>
      <c r="G208" s="3" t="s">
        <v>434</v>
      </c>
      <c r="H208" s="4" t="s">
        <v>11</v>
      </c>
    </row>
    <row r="209" spans="1:8" x14ac:dyDescent="0.25">
      <c r="A209" s="6" t="s">
        <v>435</v>
      </c>
      <c r="B209" s="6" t="s">
        <v>92</v>
      </c>
      <c r="C209" s="9">
        <v>18</v>
      </c>
      <c r="D209" s="9">
        <v>6.75</v>
      </c>
      <c r="E209" s="9">
        <v>-126</v>
      </c>
      <c r="F209" s="3" t="s">
        <v>15</v>
      </c>
      <c r="G209" s="3" t="s">
        <v>436</v>
      </c>
      <c r="H209" s="4" t="s">
        <v>11</v>
      </c>
    </row>
    <row r="210" spans="1:8" x14ac:dyDescent="0.25">
      <c r="A210" s="6" t="s">
        <v>437</v>
      </c>
      <c r="B210" s="6" t="s">
        <v>20</v>
      </c>
      <c r="D210" s="9">
        <v>63.82</v>
      </c>
      <c r="E210" s="9">
        <v>13.1</v>
      </c>
      <c r="F210" s="3" t="s">
        <v>15</v>
      </c>
      <c r="G210" s="3" t="s">
        <v>438</v>
      </c>
      <c r="H210" s="4" t="s">
        <v>11</v>
      </c>
    </row>
    <row r="211" spans="1:8" x14ac:dyDescent="0.25">
      <c r="A211" s="6" t="s">
        <v>439</v>
      </c>
      <c r="B211" s="6" t="s">
        <v>199</v>
      </c>
      <c r="D211" s="9">
        <v>5.92</v>
      </c>
      <c r="E211" s="9">
        <v>1</v>
      </c>
      <c r="F211" s="3" t="s">
        <v>15</v>
      </c>
      <c r="G211" s="3" t="s">
        <v>440</v>
      </c>
      <c r="H211" s="4" t="s">
        <v>11</v>
      </c>
    </row>
    <row r="212" spans="1:8" x14ac:dyDescent="0.25">
      <c r="A212" s="6" t="s">
        <v>441</v>
      </c>
      <c r="B212" s="6" t="s">
        <v>132</v>
      </c>
      <c r="C212" s="9">
        <v>15</v>
      </c>
      <c r="D212" s="9">
        <v>5.92</v>
      </c>
      <c r="F212" s="3" t="s">
        <v>15</v>
      </c>
      <c r="G212" s="3" t="s">
        <v>442</v>
      </c>
      <c r="H212" s="4" t="s">
        <v>11</v>
      </c>
    </row>
    <row r="213" spans="1:8" x14ac:dyDescent="0.25">
      <c r="A213" s="6" t="s">
        <v>443</v>
      </c>
      <c r="B213" s="6" t="s">
        <v>132</v>
      </c>
      <c r="C213" s="9">
        <v>13</v>
      </c>
      <c r="D213" s="9">
        <v>4.46</v>
      </c>
      <c r="F213" s="3" t="s">
        <v>15</v>
      </c>
      <c r="G213" s="3" t="s">
        <v>444</v>
      </c>
      <c r="H213" s="4" t="s">
        <v>11</v>
      </c>
    </row>
    <row r="214" spans="1:8" x14ac:dyDescent="0.25">
      <c r="A214" s="6" t="s">
        <v>445</v>
      </c>
      <c r="B214" s="6" t="s">
        <v>199</v>
      </c>
      <c r="D214" s="9">
        <v>4.46</v>
      </c>
      <c r="E214" s="9">
        <v>926</v>
      </c>
      <c r="F214" s="3" t="s">
        <v>15</v>
      </c>
      <c r="G214" s="3" t="s">
        <v>446</v>
      </c>
      <c r="H214" s="4" t="s">
        <v>11</v>
      </c>
    </row>
    <row r="215" spans="1:8" x14ac:dyDescent="0.25">
      <c r="A215" s="6" t="s">
        <v>447</v>
      </c>
      <c r="B215" s="6" t="s">
        <v>199</v>
      </c>
      <c r="C215" s="9">
        <v>7.18</v>
      </c>
      <c r="D215" s="9">
        <v>3.47</v>
      </c>
      <c r="E215" s="9">
        <v>72</v>
      </c>
      <c r="F215" s="3" t="s">
        <v>15</v>
      </c>
      <c r="G215" s="3" t="s">
        <v>448</v>
      </c>
      <c r="H215" s="4" t="s">
        <v>11</v>
      </c>
    </row>
    <row r="216" spans="1:8" x14ac:dyDescent="0.25">
      <c r="A216" s="6" t="s">
        <v>449</v>
      </c>
      <c r="B216" s="6" t="s">
        <v>199</v>
      </c>
      <c r="D216" s="9">
        <v>4.54</v>
      </c>
      <c r="E216" s="9">
        <v>8</v>
      </c>
      <c r="F216" s="3" t="s">
        <v>15</v>
      </c>
      <c r="G216" s="3" t="s">
        <v>450</v>
      </c>
      <c r="H216" s="4" t="s">
        <v>11</v>
      </c>
    </row>
    <row r="217" spans="1:8" x14ac:dyDescent="0.25">
      <c r="A217" s="6" t="s">
        <v>451</v>
      </c>
      <c r="B217" s="6" t="s">
        <v>132</v>
      </c>
      <c r="C217" s="9">
        <v>16</v>
      </c>
      <c r="D217" s="9">
        <v>5.37</v>
      </c>
      <c r="E217" s="9">
        <v>480</v>
      </c>
      <c r="F217" s="3" t="s">
        <v>15</v>
      </c>
      <c r="G217" s="3" t="s">
        <v>452</v>
      </c>
      <c r="H217" s="4" t="s">
        <v>11</v>
      </c>
    </row>
    <row r="218" spans="1:8" x14ac:dyDescent="0.25">
      <c r="A218" s="6" t="s">
        <v>453</v>
      </c>
      <c r="B218" s="6" t="s">
        <v>199</v>
      </c>
      <c r="D218" s="9">
        <v>5.3</v>
      </c>
      <c r="E218" s="9">
        <v>178</v>
      </c>
      <c r="F218" s="3" t="s">
        <v>15</v>
      </c>
      <c r="G218" s="3" t="s">
        <v>454</v>
      </c>
      <c r="H218" s="4" t="s">
        <v>11</v>
      </c>
    </row>
    <row r="219" spans="1:8" x14ac:dyDescent="0.25">
      <c r="A219" s="6" t="s">
        <v>455</v>
      </c>
      <c r="B219" s="6" t="s">
        <v>199</v>
      </c>
      <c r="D219" s="9">
        <v>5.37</v>
      </c>
      <c r="E219" s="9">
        <v>173</v>
      </c>
      <c r="F219" s="3" t="s">
        <v>15</v>
      </c>
      <c r="G219" s="3" t="s">
        <v>456</v>
      </c>
      <c r="H219" s="4" t="s">
        <v>11</v>
      </c>
    </row>
    <row r="220" spans="1:8" x14ac:dyDescent="0.25">
      <c r="A220" s="6" t="s">
        <v>457</v>
      </c>
      <c r="B220" s="6" t="s">
        <v>132</v>
      </c>
      <c r="C220" s="9">
        <v>16</v>
      </c>
      <c r="D220" s="9">
        <v>5.3</v>
      </c>
      <c r="E220" s="9">
        <v>-124</v>
      </c>
      <c r="F220" s="3" t="s">
        <v>15</v>
      </c>
      <c r="G220" s="3" t="s">
        <v>458</v>
      </c>
      <c r="H220" s="4" t="s">
        <v>11</v>
      </c>
    </row>
    <row r="221" spans="1:8" x14ac:dyDescent="0.25">
      <c r="A221" s="6" t="s">
        <v>459</v>
      </c>
      <c r="B221" s="6" t="s">
        <v>132</v>
      </c>
      <c r="C221" s="9">
        <v>21</v>
      </c>
      <c r="D221" s="9">
        <v>8.56</v>
      </c>
      <c r="F221" s="3" t="s">
        <v>15</v>
      </c>
      <c r="G221" s="3" t="s">
        <v>460</v>
      </c>
      <c r="H221" s="4" t="s">
        <v>11</v>
      </c>
    </row>
    <row r="222" spans="1:8" x14ac:dyDescent="0.25">
      <c r="A222" s="6" t="s">
        <v>461</v>
      </c>
      <c r="B222" s="6" t="s">
        <v>199</v>
      </c>
      <c r="D222" s="9">
        <v>8.56</v>
      </c>
      <c r="E222" s="9">
        <v>-24</v>
      </c>
      <c r="F222" s="3" t="s">
        <v>15</v>
      </c>
      <c r="G222" s="3" t="s">
        <v>462</v>
      </c>
      <c r="H222" s="4" t="s">
        <v>11</v>
      </c>
    </row>
    <row r="223" spans="1:8" x14ac:dyDescent="0.25">
      <c r="A223" s="6" t="s">
        <v>463</v>
      </c>
      <c r="B223" s="6" t="s">
        <v>199</v>
      </c>
      <c r="D223" s="9">
        <v>8.61</v>
      </c>
      <c r="E223" s="9">
        <v>47</v>
      </c>
      <c r="F223" s="3" t="s">
        <v>15</v>
      </c>
      <c r="G223" s="3" t="s">
        <v>464</v>
      </c>
      <c r="H223" s="4" t="s">
        <v>11</v>
      </c>
    </row>
    <row r="224" spans="1:8" x14ac:dyDescent="0.25">
      <c r="A224" s="6" t="s">
        <v>465</v>
      </c>
      <c r="B224" s="6" t="s">
        <v>132</v>
      </c>
      <c r="C224" s="9">
        <v>18</v>
      </c>
      <c r="D224" s="9">
        <v>6.97</v>
      </c>
      <c r="F224" s="3" t="s">
        <v>15</v>
      </c>
      <c r="G224" s="3" t="s">
        <v>466</v>
      </c>
      <c r="H224" s="4" t="s">
        <v>11</v>
      </c>
    </row>
    <row r="225" spans="1:8" x14ac:dyDescent="0.25">
      <c r="A225" s="6" t="s">
        <v>467</v>
      </c>
      <c r="B225" s="6" t="s">
        <v>132</v>
      </c>
      <c r="C225" s="9">
        <v>17</v>
      </c>
      <c r="D225" s="9">
        <v>6.45</v>
      </c>
      <c r="F225" s="3" t="s">
        <v>15</v>
      </c>
      <c r="G225" s="3" t="s">
        <v>468</v>
      </c>
      <c r="H225" s="4" t="s">
        <v>11</v>
      </c>
    </row>
    <row r="226" spans="1:8" x14ac:dyDescent="0.25">
      <c r="A226" s="6" t="s">
        <v>469</v>
      </c>
      <c r="B226" s="6" t="s">
        <v>132</v>
      </c>
      <c r="C226" s="9">
        <v>17</v>
      </c>
      <c r="D226" s="9">
        <v>6.19</v>
      </c>
      <c r="F226" s="3" t="s">
        <v>15</v>
      </c>
      <c r="G226" s="3" t="s">
        <v>470</v>
      </c>
      <c r="H226" s="4" t="s">
        <v>11</v>
      </c>
    </row>
    <row r="227" spans="1:8" x14ac:dyDescent="0.25">
      <c r="A227" s="6" t="s">
        <v>471</v>
      </c>
      <c r="B227" s="6" t="s">
        <v>199</v>
      </c>
      <c r="D227" s="9">
        <v>6.19</v>
      </c>
      <c r="E227" s="9">
        <v>-5</v>
      </c>
      <c r="F227" s="3" t="s">
        <v>15</v>
      </c>
      <c r="G227" s="3" t="s">
        <v>472</v>
      </c>
      <c r="H227" s="4" t="s">
        <v>11</v>
      </c>
    </row>
    <row r="228" spans="1:8" x14ac:dyDescent="0.25">
      <c r="A228" s="6" t="s">
        <v>473</v>
      </c>
      <c r="B228" s="6" t="s">
        <v>132</v>
      </c>
      <c r="C228" s="9">
        <v>17</v>
      </c>
      <c r="D228" s="9">
        <v>6.19</v>
      </c>
      <c r="E228" s="9">
        <v>24</v>
      </c>
      <c r="F228" s="3" t="s">
        <v>15</v>
      </c>
      <c r="G228" s="3" t="s">
        <v>474</v>
      </c>
      <c r="H228" s="4" t="s">
        <v>11</v>
      </c>
    </row>
    <row r="229" spans="1:8" x14ac:dyDescent="0.25">
      <c r="A229" s="6" t="s">
        <v>475</v>
      </c>
      <c r="B229" s="6" t="s">
        <v>199</v>
      </c>
      <c r="D229" s="9">
        <v>6.19</v>
      </c>
      <c r="E229" s="9">
        <v>4</v>
      </c>
      <c r="F229" s="3" t="s">
        <v>15</v>
      </c>
      <c r="G229" s="3" t="s">
        <v>476</v>
      </c>
      <c r="H229" s="4" t="s">
        <v>11</v>
      </c>
    </row>
    <row r="230" spans="1:8" x14ac:dyDescent="0.25">
      <c r="A230" s="6" t="s">
        <v>477</v>
      </c>
      <c r="B230" s="6" t="s">
        <v>132</v>
      </c>
      <c r="C230" s="9">
        <v>17</v>
      </c>
      <c r="D230" s="9">
        <v>6.43</v>
      </c>
      <c r="F230" s="3" t="s">
        <v>15</v>
      </c>
      <c r="G230" s="3" t="s">
        <v>478</v>
      </c>
      <c r="H230" s="4" t="s">
        <v>11</v>
      </c>
    </row>
    <row r="231" spans="1:8" x14ac:dyDescent="0.25">
      <c r="A231" s="6" t="s">
        <v>479</v>
      </c>
      <c r="B231" s="6" t="s">
        <v>199</v>
      </c>
      <c r="D231" s="9">
        <v>6.43</v>
      </c>
      <c r="E231" s="9">
        <v>10</v>
      </c>
      <c r="F231" s="3" t="s">
        <v>15</v>
      </c>
      <c r="G231" s="3" t="s">
        <v>480</v>
      </c>
      <c r="H231" s="4" t="s">
        <v>11</v>
      </c>
    </row>
    <row r="232" spans="1:8" x14ac:dyDescent="0.25">
      <c r="A232" s="6" t="str">
        <f>"CERVEJA SPATEN "</f>
        <v xml:space="preserve">CERVEJA SPATEN </v>
      </c>
      <c r="B232" s="6" t="s">
        <v>132</v>
      </c>
      <c r="C232" s="9">
        <v>15</v>
      </c>
      <c r="D232" s="9">
        <v>4.1100000000000003</v>
      </c>
      <c r="E232" s="9">
        <v>-1408</v>
      </c>
      <c r="F232" s="3" t="s">
        <v>15</v>
      </c>
      <c r="G232" s="3" t="s">
        <v>481</v>
      </c>
      <c r="H232" s="4" t="s">
        <v>11</v>
      </c>
    </row>
    <row r="233" spans="1:8" x14ac:dyDescent="0.25">
      <c r="A233" s="6" t="s">
        <v>482</v>
      </c>
      <c r="B233" s="6" t="s">
        <v>199</v>
      </c>
      <c r="C233" s="9">
        <v>8.7799999999999994</v>
      </c>
      <c r="D233" s="9">
        <v>3.76</v>
      </c>
      <c r="E233" s="9">
        <v>5953</v>
      </c>
      <c r="F233" s="3" t="s">
        <v>15</v>
      </c>
      <c r="G233" s="3" t="s">
        <v>483</v>
      </c>
      <c r="H233" s="4" t="s">
        <v>11</v>
      </c>
    </row>
    <row r="234" spans="1:8" x14ac:dyDescent="0.25">
      <c r="A234" s="6" t="s">
        <v>484</v>
      </c>
      <c r="B234" s="6" t="s">
        <v>199</v>
      </c>
      <c r="D234" s="9">
        <v>4.1100000000000003</v>
      </c>
      <c r="E234" s="9">
        <v>1026</v>
      </c>
      <c r="F234" s="3" t="s">
        <v>15</v>
      </c>
      <c r="G234" s="3" t="s">
        <v>485</v>
      </c>
      <c r="H234" s="4" t="s">
        <v>11</v>
      </c>
    </row>
    <row r="235" spans="1:8" x14ac:dyDescent="0.25">
      <c r="A235" s="6" t="s">
        <v>486</v>
      </c>
      <c r="B235" s="6" t="s">
        <v>132</v>
      </c>
      <c r="C235" s="9">
        <v>15</v>
      </c>
      <c r="D235" s="9">
        <v>4.22</v>
      </c>
      <c r="F235" s="3" t="s">
        <v>15</v>
      </c>
      <c r="G235" s="3" t="s">
        <v>487</v>
      </c>
      <c r="H235" s="4" t="s">
        <v>11</v>
      </c>
    </row>
    <row r="236" spans="1:8" x14ac:dyDescent="0.25">
      <c r="A236" s="6" t="s">
        <v>488</v>
      </c>
      <c r="B236" s="6" t="s">
        <v>132</v>
      </c>
      <c r="C236" s="9">
        <v>15</v>
      </c>
      <c r="D236" s="9">
        <v>4.66</v>
      </c>
      <c r="E236" s="9">
        <v>20</v>
      </c>
      <c r="F236" s="3" t="s">
        <v>15</v>
      </c>
      <c r="G236" s="3" t="s">
        <v>489</v>
      </c>
      <c r="H236" s="4" t="s">
        <v>11</v>
      </c>
    </row>
    <row r="237" spans="1:8" x14ac:dyDescent="0.25">
      <c r="A237" s="6" t="str">
        <f>"CHA FLOR DE HIBISCO - ESTOQUE "</f>
        <v xml:space="preserve">CHA FLOR DE HIBISCO - ESTOQUE </v>
      </c>
      <c r="B237" s="6" t="s">
        <v>20</v>
      </c>
      <c r="D237" s="9">
        <v>65</v>
      </c>
      <c r="E237" s="9">
        <v>1.208</v>
      </c>
      <c r="F237" s="3" t="s">
        <v>35</v>
      </c>
      <c r="G237" s="3" t="s">
        <v>490</v>
      </c>
      <c r="H237" s="4" t="s">
        <v>11</v>
      </c>
    </row>
    <row r="238" spans="1:8" x14ac:dyDescent="0.25">
      <c r="A238" s="6" t="s">
        <v>491</v>
      </c>
      <c r="B238" s="6" t="s">
        <v>20</v>
      </c>
      <c r="D238" s="9">
        <v>3.33</v>
      </c>
      <c r="E238" s="9">
        <v>18.010000000000002</v>
      </c>
      <c r="F238" s="3" t="s">
        <v>35</v>
      </c>
      <c r="G238" s="3" t="s">
        <v>492</v>
      </c>
      <c r="H238" s="4" t="s">
        <v>11</v>
      </c>
    </row>
    <row r="239" spans="1:8" x14ac:dyDescent="0.25">
      <c r="A239" s="6" t="s">
        <v>493</v>
      </c>
      <c r="B239" s="6" t="s">
        <v>38</v>
      </c>
      <c r="C239" s="9">
        <v>22</v>
      </c>
      <c r="E239" s="9">
        <v>-47</v>
      </c>
      <c r="F239" s="3" t="s">
        <v>15</v>
      </c>
      <c r="G239" s="3" t="s">
        <v>494</v>
      </c>
      <c r="H239" s="4" t="s">
        <v>11</v>
      </c>
    </row>
    <row r="240" spans="1:8" x14ac:dyDescent="0.25">
      <c r="A240" s="6" t="str">
        <f>"CHEESECAKE CARAMELO SALGADO - ESTOQUE "</f>
        <v xml:space="preserve">CHEESECAKE CARAMELO SALGADO - ESTOQUE </v>
      </c>
      <c r="B240" s="6" t="s">
        <v>34</v>
      </c>
      <c r="F240" s="3" t="s">
        <v>15</v>
      </c>
      <c r="G240" s="3" t="s">
        <v>495</v>
      </c>
      <c r="H240" s="4" t="s">
        <v>11</v>
      </c>
    </row>
    <row r="241" spans="1:8" x14ac:dyDescent="0.25">
      <c r="A241" s="6" t="str">
        <f>"CHOCOLATE SELECAO "</f>
        <v xml:space="preserve">CHOCOLATE SELECAO </v>
      </c>
      <c r="B241" s="6" t="s">
        <v>34</v>
      </c>
      <c r="F241" s="3" t="s">
        <v>15</v>
      </c>
      <c r="G241" s="3" t="s">
        <v>496</v>
      </c>
      <c r="H241" s="4" t="s">
        <v>11</v>
      </c>
    </row>
    <row r="242" spans="1:8" x14ac:dyDescent="0.25">
      <c r="A242" s="6" t="str">
        <f>"CHOPE APA CROSS 300ML "</f>
        <v xml:space="preserve">CHOPE APA CROSS 300ML </v>
      </c>
      <c r="B242" s="6" t="s">
        <v>497</v>
      </c>
      <c r="C242" s="9">
        <v>18</v>
      </c>
      <c r="E242" s="9">
        <v>-14</v>
      </c>
      <c r="F242" s="3" t="s">
        <v>15</v>
      </c>
      <c r="G242" s="3" t="s">
        <v>498</v>
      </c>
      <c r="H242" s="4" t="s">
        <v>11</v>
      </c>
    </row>
    <row r="243" spans="1:8" x14ac:dyDescent="0.25">
      <c r="A243" s="6" t="str">
        <f>"CHOPE APA CROSS 470ML "</f>
        <v xml:space="preserve">CHOPE APA CROSS 470ML </v>
      </c>
      <c r="B243" s="6" t="s">
        <v>497</v>
      </c>
      <c r="C243" s="9">
        <v>25</v>
      </c>
      <c r="D243" s="9">
        <v>3.59</v>
      </c>
      <c r="E243" s="9">
        <v>-134</v>
      </c>
      <c r="F243" s="3" t="s">
        <v>15</v>
      </c>
      <c r="G243" s="3" t="s">
        <v>499</v>
      </c>
      <c r="H243" s="4" t="s">
        <v>11</v>
      </c>
    </row>
    <row r="244" spans="1:8" x14ac:dyDescent="0.25">
      <c r="A244" s="6" t="s">
        <v>500</v>
      </c>
      <c r="B244" s="6" t="s">
        <v>199</v>
      </c>
      <c r="D244" s="9">
        <v>12.68</v>
      </c>
      <c r="E244" s="9">
        <v>757.6</v>
      </c>
      <c r="F244" s="3" t="s">
        <v>23</v>
      </c>
      <c r="G244" s="3" t="s">
        <v>501</v>
      </c>
      <c r="H244" s="4" t="s">
        <v>11</v>
      </c>
    </row>
    <row r="245" spans="1:8" x14ac:dyDescent="0.25">
      <c r="A245" s="6" t="str">
        <f>"CHOPE BASTARDS HECTOR FIVE ROUNDS 30L - ESTOQUE "</f>
        <v xml:space="preserve">CHOPE BASTARDS HECTOR FIVE ROUNDS 30L - ESTOQUE </v>
      </c>
      <c r="B245" s="6" t="s">
        <v>199</v>
      </c>
      <c r="D245" s="9">
        <v>16.510000000000002</v>
      </c>
      <c r="E245" s="9">
        <v>960.6</v>
      </c>
      <c r="F245" s="3" t="s">
        <v>23</v>
      </c>
      <c r="G245" s="3" t="s">
        <v>502</v>
      </c>
      <c r="H245" s="4" t="s">
        <v>11</v>
      </c>
    </row>
    <row r="246" spans="1:8" x14ac:dyDescent="0.25">
      <c r="A246" s="6" t="str">
        <f>"CHOPE BASTARDS HERMES E RENATO 30L - ESTOQUE "</f>
        <v xml:space="preserve">CHOPE BASTARDS HERMES E RENATO 30L - ESTOQUE </v>
      </c>
      <c r="B246" s="6" t="s">
        <v>199</v>
      </c>
      <c r="D246" s="9">
        <v>11.5</v>
      </c>
      <c r="E246" s="9">
        <v>120</v>
      </c>
      <c r="F246" s="3" t="s">
        <v>23</v>
      </c>
      <c r="G246" s="3" t="s">
        <v>503</v>
      </c>
      <c r="H246" s="4" t="s">
        <v>11</v>
      </c>
    </row>
    <row r="247" spans="1:8" x14ac:dyDescent="0.25">
      <c r="A247" s="6" t="s">
        <v>504</v>
      </c>
      <c r="B247" s="6" t="s">
        <v>199</v>
      </c>
      <c r="D247" s="9">
        <v>11.5</v>
      </c>
      <c r="E247" s="9">
        <v>120</v>
      </c>
      <c r="F247" s="3" t="s">
        <v>23</v>
      </c>
      <c r="G247" s="3" t="s">
        <v>505</v>
      </c>
      <c r="H247" s="4" t="s">
        <v>11</v>
      </c>
    </row>
    <row r="248" spans="1:8" x14ac:dyDescent="0.25">
      <c r="A248" s="6" t="str">
        <f>"CHOPE BASTARDS RANNA RIDER  - ESTOQUE "</f>
        <v xml:space="preserve">CHOPE BASTARDS RANNA RIDER  - ESTOQUE </v>
      </c>
      <c r="B248" s="6" t="s">
        <v>199</v>
      </c>
      <c r="D248" s="9">
        <v>11.5</v>
      </c>
      <c r="E248" s="9">
        <v>90</v>
      </c>
      <c r="F248" s="3" t="s">
        <v>23</v>
      </c>
      <c r="G248" s="3" t="s">
        <v>506</v>
      </c>
      <c r="H248" s="4" t="s">
        <v>11</v>
      </c>
    </row>
    <row r="249" spans="1:8" x14ac:dyDescent="0.25">
      <c r="A249" s="6" t="s">
        <v>507</v>
      </c>
      <c r="B249" s="6" t="s">
        <v>199</v>
      </c>
      <c r="D249" s="9">
        <v>11.34</v>
      </c>
      <c r="E249" s="9">
        <v>2417.6</v>
      </c>
      <c r="F249" s="3" t="s">
        <v>23</v>
      </c>
      <c r="G249" s="3" t="s">
        <v>508</v>
      </c>
      <c r="H249" s="4" t="s">
        <v>11</v>
      </c>
    </row>
    <row r="250" spans="1:8" x14ac:dyDescent="0.25">
      <c r="A250" s="6" t="str">
        <f>"CHOPE BASTARDS WILLIE THE BITTER 30L - ESTOQUE "</f>
        <v xml:space="preserve">CHOPE BASTARDS WILLIE THE BITTER 30L - ESTOQUE </v>
      </c>
      <c r="B250" s="6" t="s">
        <v>199</v>
      </c>
      <c r="D250" s="9">
        <v>12.35</v>
      </c>
      <c r="E250" s="9">
        <v>974.6</v>
      </c>
      <c r="F250" s="3" t="s">
        <v>23</v>
      </c>
      <c r="G250" s="3" t="s">
        <v>509</v>
      </c>
      <c r="H250" s="4" t="s">
        <v>11</v>
      </c>
    </row>
    <row r="251" spans="1:8" x14ac:dyDescent="0.25">
      <c r="A251" s="6" t="str">
        <f>"CHOPE BASTARDS ZE DO MORRO R 30L - ESTOQUE "</f>
        <v xml:space="preserve">CHOPE BASTARDS ZE DO MORRO R 30L - ESTOQUE </v>
      </c>
      <c r="B251" s="6" t="s">
        <v>199</v>
      </c>
      <c r="D251" s="9">
        <v>12.78</v>
      </c>
      <c r="E251" s="9">
        <v>60</v>
      </c>
      <c r="F251" s="3" t="s">
        <v>23</v>
      </c>
      <c r="G251" s="3" t="s">
        <v>510</v>
      </c>
      <c r="H251" s="4" t="s">
        <v>11</v>
      </c>
    </row>
    <row r="252" spans="1:8" x14ac:dyDescent="0.25">
      <c r="A252" s="6" t="s">
        <v>511</v>
      </c>
      <c r="B252" s="6" t="s">
        <v>497</v>
      </c>
      <c r="C252" s="9">
        <v>13</v>
      </c>
      <c r="D252" s="9">
        <v>3.36</v>
      </c>
      <c r="F252" s="3" t="s">
        <v>15</v>
      </c>
      <c r="G252" s="3" t="s">
        <v>512</v>
      </c>
      <c r="H252" s="4" t="s">
        <v>11</v>
      </c>
    </row>
    <row r="253" spans="1:8" x14ac:dyDescent="0.25">
      <c r="A253" s="6" t="s">
        <v>513</v>
      </c>
      <c r="B253" s="6" t="s">
        <v>497</v>
      </c>
      <c r="C253" s="9">
        <v>20</v>
      </c>
      <c r="D253" s="9">
        <v>5.26</v>
      </c>
      <c r="F253" s="3" t="s">
        <v>15</v>
      </c>
      <c r="G253" s="3" t="s">
        <v>514</v>
      </c>
      <c r="H253" s="4" t="s">
        <v>11</v>
      </c>
    </row>
    <row r="254" spans="1:8" x14ac:dyDescent="0.25">
      <c r="A254" s="6" t="s">
        <v>515</v>
      </c>
      <c r="B254" s="6" t="s">
        <v>199</v>
      </c>
      <c r="C254" s="9">
        <v>25</v>
      </c>
      <c r="D254" s="9">
        <v>11.2</v>
      </c>
      <c r="E254" s="9">
        <v>4124.2700000000004</v>
      </c>
      <c r="F254" s="3" t="s">
        <v>23</v>
      </c>
      <c r="G254" s="3" t="s">
        <v>516</v>
      </c>
      <c r="H254" s="4" t="s">
        <v>11</v>
      </c>
    </row>
    <row r="255" spans="1:8" x14ac:dyDescent="0.25">
      <c r="A255" s="6" t="s">
        <v>517</v>
      </c>
      <c r="B255" s="6" t="s">
        <v>199</v>
      </c>
      <c r="D255" s="9">
        <v>1.1299999999999999</v>
      </c>
      <c r="E255" s="9">
        <v>2714.3</v>
      </c>
      <c r="F255" s="3" t="s">
        <v>23</v>
      </c>
      <c r="G255" s="3" t="s">
        <v>518</v>
      </c>
      <c r="H255" s="4" t="s">
        <v>11</v>
      </c>
    </row>
    <row r="256" spans="1:8" x14ac:dyDescent="0.25">
      <c r="A256" s="6" t="s">
        <v>519</v>
      </c>
      <c r="B256" s="6" t="s">
        <v>199</v>
      </c>
      <c r="D256" s="9">
        <v>17.04</v>
      </c>
      <c r="E256" s="9">
        <v>101.05</v>
      </c>
      <c r="F256" s="3" t="s">
        <v>23</v>
      </c>
      <c r="G256" s="3" t="s">
        <v>520</v>
      </c>
      <c r="H256" s="4" t="s">
        <v>11</v>
      </c>
    </row>
    <row r="257" spans="1:8" x14ac:dyDescent="0.25">
      <c r="A257" s="6" t="s">
        <v>521</v>
      </c>
      <c r="B257" s="6" t="s">
        <v>199</v>
      </c>
      <c r="F257" s="3" t="s">
        <v>23</v>
      </c>
      <c r="G257" s="3" t="s">
        <v>522</v>
      </c>
      <c r="H257" s="4" t="s">
        <v>11</v>
      </c>
    </row>
    <row r="258" spans="1:8" x14ac:dyDescent="0.25">
      <c r="A258" s="6" t="s">
        <v>523</v>
      </c>
      <c r="B258" s="6" t="s">
        <v>497</v>
      </c>
      <c r="C258" s="9">
        <v>20</v>
      </c>
      <c r="D258" s="9">
        <v>4.63</v>
      </c>
      <c r="F258" s="3" t="s">
        <v>15</v>
      </c>
      <c r="G258" s="3" t="s">
        <v>524</v>
      </c>
      <c r="H258" s="4" t="s">
        <v>11</v>
      </c>
    </row>
    <row r="259" spans="1:8" x14ac:dyDescent="0.25">
      <c r="A259" s="6" t="s">
        <v>525</v>
      </c>
      <c r="B259" s="6" t="s">
        <v>497</v>
      </c>
      <c r="C259" s="9">
        <v>25</v>
      </c>
      <c r="D259" s="9">
        <v>7.25</v>
      </c>
      <c r="F259" s="3" t="s">
        <v>15</v>
      </c>
      <c r="G259" s="3" t="s">
        <v>526</v>
      </c>
      <c r="H259" s="4" t="s">
        <v>11</v>
      </c>
    </row>
    <row r="260" spans="1:8" x14ac:dyDescent="0.25">
      <c r="A260" s="6" t="s">
        <v>527</v>
      </c>
      <c r="B260" s="6" t="s">
        <v>199</v>
      </c>
      <c r="D260" s="9">
        <v>15.42</v>
      </c>
      <c r="E260" s="9">
        <v>143.41999999999999</v>
      </c>
      <c r="F260" s="3" t="s">
        <v>23</v>
      </c>
      <c r="G260" s="3" t="s">
        <v>528</v>
      </c>
      <c r="H260" s="4" t="s">
        <v>11</v>
      </c>
    </row>
    <row r="261" spans="1:8" x14ac:dyDescent="0.25">
      <c r="A261" s="6" t="str">
        <f>"CHOPE IPA CROSS 300ML "</f>
        <v xml:space="preserve">CHOPE IPA CROSS 300ML </v>
      </c>
      <c r="B261" s="6" t="s">
        <v>497</v>
      </c>
      <c r="C261" s="9">
        <v>18</v>
      </c>
      <c r="E261" s="9">
        <v>-51</v>
      </c>
      <c r="F261" s="3" t="s">
        <v>15</v>
      </c>
      <c r="G261" s="3" t="s">
        <v>529</v>
      </c>
      <c r="H261" s="4" t="s">
        <v>11</v>
      </c>
    </row>
    <row r="262" spans="1:8" x14ac:dyDescent="0.25">
      <c r="A262" s="6" t="s">
        <v>530</v>
      </c>
      <c r="B262" s="6" t="s">
        <v>497</v>
      </c>
      <c r="C262" s="9">
        <v>25</v>
      </c>
      <c r="D262" s="9">
        <v>3.59</v>
      </c>
      <c r="E262" s="9">
        <v>-1769</v>
      </c>
      <c r="F262" s="3" t="s">
        <v>15</v>
      </c>
      <c r="G262" s="3" t="s">
        <v>531</v>
      </c>
      <c r="H262" s="4" t="s">
        <v>11</v>
      </c>
    </row>
    <row r="263" spans="1:8" x14ac:dyDescent="0.25">
      <c r="A263" s="6" t="s">
        <v>532</v>
      </c>
      <c r="B263" s="6" t="s">
        <v>497</v>
      </c>
      <c r="C263" s="9">
        <v>18</v>
      </c>
      <c r="D263" s="9">
        <v>4.7</v>
      </c>
      <c r="F263" s="3" t="s">
        <v>15</v>
      </c>
      <c r="G263" s="3" t="s">
        <v>533</v>
      </c>
      <c r="H263" s="4" t="s">
        <v>11</v>
      </c>
    </row>
    <row r="264" spans="1:8" x14ac:dyDescent="0.25">
      <c r="A264" s="6" t="s">
        <v>534</v>
      </c>
      <c r="B264" s="6" t="s">
        <v>497</v>
      </c>
      <c r="C264" s="9">
        <v>22</v>
      </c>
      <c r="D264" s="9">
        <v>7.36</v>
      </c>
      <c r="F264" s="3" t="s">
        <v>15</v>
      </c>
      <c r="G264" s="3" t="s">
        <v>535</v>
      </c>
      <c r="H264" s="4" t="s">
        <v>11</v>
      </c>
    </row>
    <row r="265" spans="1:8" x14ac:dyDescent="0.25">
      <c r="A265" s="6" t="s">
        <v>536</v>
      </c>
      <c r="B265" s="6" t="s">
        <v>199</v>
      </c>
      <c r="D265" s="9">
        <v>15.66</v>
      </c>
      <c r="E265" s="9">
        <v>2922.16</v>
      </c>
      <c r="F265" s="3" t="s">
        <v>23</v>
      </c>
      <c r="G265" s="3" t="s">
        <v>537</v>
      </c>
      <c r="H265" s="4" t="s">
        <v>11</v>
      </c>
    </row>
    <row r="266" spans="1:8" x14ac:dyDescent="0.25">
      <c r="A266" s="6" t="s">
        <v>538</v>
      </c>
      <c r="B266" s="6" t="s">
        <v>199</v>
      </c>
      <c r="D266" s="9">
        <v>15.89</v>
      </c>
      <c r="E266" s="9">
        <v>1390.77</v>
      </c>
      <c r="F266" s="3" t="s">
        <v>23</v>
      </c>
      <c r="G266" s="3" t="s">
        <v>539</v>
      </c>
      <c r="H266" s="4" t="s">
        <v>11</v>
      </c>
    </row>
    <row r="267" spans="1:8" x14ac:dyDescent="0.25">
      <c r="A267" s="6" t="s">
        <v>540</v>
      </c>
      <c r="B267" s="6" t="s">
        <v>497</v>
      </c>
      <c r="C267" s="9">
        <v>18</v>
      </c>
      <c r="D267" s="9">
        <v>4.5</v>
      </c>
      <c r="F267" s="3" t="s">
        <v>15</v>
      </c>
      <c r="G267" s="3" t="s">
        <v>541</v>
      </c>
      <c r="H267" s="4" t="s">
        <v>11</v>
      </c>
    </row>
    <row r="268" spans="1:8" x14ac:dyDescent="0.25">
      <c r="A268" s="6" t="s">
        <v>542</v>
      </c>
      <c r="B268" s="6" t="s">
        <v>497</v>
      </c>
      <c r="C268" s="9">
        <v>22</v>
      </c>
      <c r="D268" s="9">
        <v>7.05</v>
      </c>
      <c r="F268" s="3" t="s">
        <v>15</v>
      </c>
      <c r="G268" s="3" t="s">
        <v>543</v>
      </c>
      <c r="H268" s="4" t="s">
        <v>11</v>
      </c>
    </row>
    <row r="269" spans="1:8" x14ac:dyDescent="0.25">
      <c r="A269" s="6" t="s">
        <v>544</v>
      </c>
      <c r="B269" s="6" t="s">
        <v>199</v>
      </c>
      <c r="D269" s="9">
        <v>14.99</v>
      </c>
      <c r="E269" s="9">
        <v>2213.62</v>
      </c>
      <c r="F269" s="3" t="s">
        <v>23</v>
      </c>
      <c r="G269" s="3" t="s">
        <v>545</v>
      </c>
      <c r="H269" s="4" t="s">
        <v>11</v>
      </c>
    </row>
    <row r="270" spans="1:8" x14ac:dyDescent="0.25">
      <c r="A270" s="6" t="str">
        <f>"CHOPE PATAGONIA PILSENER - 300ML "</f>
        <v xml:space="preserve">CHOPE PATAGONIA PILSENER - 300ML </v>
      </c>
      <c r="B270" s="6" t="s">
        <v>497</v>
      </c>
      <c r="C270" s="9">
        <v>16</v>
      </c>
      <c r="D270" s="9">
        <v>4.7699999999999996</v>
      </c>
      <c r="F270" s="3" t="s">
        <v>15</v>
      </c>
      <c r="G270" s="3" t="s">
        <v>546</v>
      </c>
      <c r="H270" s="4" t="s">
        <v>11</v>
      </c>
    </row>
    <row r="271" spans="1:8" x14ac:dyDescent="0.25">
      <c r="A271" s="6" t="str">
        <f>"CHOPE PATAGONIA PILSENER - 470ML "</f>
        <v xml:space="preserve">CHOPE PATAGONIA PILSENER - 470ML </v>
      </c>
      <c r="B271" s="6" t="s">
        <v>497</v>
      </c>
      <c r="C271" s="9">
        <v>18</v>
      </c>
      <c r="D271" s="9">
        <v>7.47</v>
      </c>
      <c r="F271" s="3" t="s">
        <v>15</v>
      </c>
      <c r="G271" s="3" t="s">
        <v>547</v>
      </c>
      <c r="H271" s="4" t="s">
        <v>11</v>
      </c>
    </row>
    <row r="272" spans="1:8" x14ac:dyDescent="0.25">
      <c r="A272" s="6" t="s">
        <v>548</v>
      </c>
      <c r="B272" s="6" t="s">
        <v>199</v>
      </c>
      <c r="D272" s="9">
        <v>6.39</v>
      </c>
      <c r="E272" s="9">
        <v>847.83</v>
      </c>
      <c r="F272" s="3" t="s">
        <v>23</v>
      </c>
      <c r="G272" s="3" t="s">
        <v>549</v>
      </c>
      <c r="H272" s="4" t="s">
        <v>11</v>
      </c>
    </row>
    <row r="273" spans="1:8" x14ac:dyDescent="0.25">
      <c r="A273" s="6" t="str">
        <f>"CHOPE PILSEN CROSS - ESTOQUE "</f>
        <v xml:space="preserve">CHOPE PILSEN CROSS - ESTOQUE </v>
      </c>
      <c r="B273" s="6" t="s">
        <v>199</v>
      </c>
      <c r="D273" s="9">
        <v>12.4</v>
      </c>
      <c r="E273" s="9">
        <v>-1434</v>
      </c>
      <c r="F273" s="3" t="s">
        <v>23</v>
      </c>
      <c r="G273" s="3" t="s">
        <v>550</v>
      </c>
      <c r="H273" s="4" t="s">
        <v>11</v>
      </c>
    </row>
    <row r="274" spans="1:8" x14ac:dyDescent="0.25">
      <c r="A274" s="6" t="str">
        <f>"CHOPE PILSEN CROSS 300ML "</f>
        <v xml:space="preserve">CHOPE PILSEN CROSS 300ML </v>
      </c>
      <c r="B274" s="6" t="s">
        <v>497</v>
      </c>
      <c r="C274" s="9">
        <v>11</v>
      </c>
      <c r="D274" s="9">
        <v>3.36</v>
      </c>
      <c r="F274" s="3" t="s">
        <v>15</v>
      </c>
      <c r="G274" s="3" t="s">
        <v>551</v>
      </c>
      <c r="H274" s="4" t="s">
        <v>11</v>
      </c>
    </row>
    <row r="275" spans="1:8" x14ac:dyDescent="0.25">
      <c r="A275" s="6" t="str">
        <f>"CHOPE PILSEN CROSS 470ML "</f>
        <v xml:space="preserve">CHOPE PILSEN CROSS 470ML </v>
      </c>
      <c r="B275" s="6" t="s">
        <v>497</v>
      </c>
      <c r="C275" s="9">
        <v>15</v>
      </c>
      <c r="D275" s="9">
        <v>5.83</v>
      </c>
      <c r="F275" s="3" t="s">
        <v>15</v>
      </c>
      <c r="G275" s="3" t="s">
        <v>552</v>
      </c>
      <c r="H275" s="4" t="s">
        <v>11</v>
      </c>
    </row>
    <row r="276" spans="1:8" x14ac:dyDescent="0.25">
      <c r="A276" s="6" t="str">
        <f>"CHOPE STELLA  - ESTOQUE "</f>
        <v xml:space="preserve">CHOPE STELLA  - ESTOQUE </v>
      </c>
      <c r="B276" s="6" t="s">
        <v>199</v>
      </c>
      <c r="E276" s="9">
        <v>-13.29</v>
      </c>
      <c r="F276" s="3" t="s">
        <v>23</v>
      </c>
      <c r="G276" s="3" t="s">
        <v>553</v>
      </c>
      <c r="H276" s="4" t="s">
        <v>11</v>
      </c>
    </row>
    <row r="277" spans="1:8" x14ac:dyDescent="0.25">
      <c r="A277" s="6" t="s">
        <v>554</v>
      </c>
      <c r="B277" s="6" t="s">
        <v>38</v>
      </c>
      <c r="C277" s="9">
        <v>19</v>
      </c>
      <c r="E277" s="9">
        <v>-150</v>
      </c>
      <c r="F277" s="3" t="s">
        <v>15</v>
      </c>
      <c r="G277" s="3" t="s">
        <v>555</v>
      </c>
      <c r="H277" s="4" t="s">
        <v>11</v>
      </c>
    </row>
    <row r="278" spans="1:8" x14ac:dyDescent="0.25">
      <c r="A278" s="6" t="str">
        <f>"CHURROS DE DOCE DE LEITE - ESTOQUE "</f>
        <v xml:space="preserve">CHURROS DE DOCE DE LEITE - ESTOQUE </v>
      </c>
      <c r="B278" s="6" t="s">
        <v>34</v>
      </c>
      <c r="F278" s="3" t="s">
        <v>15</v>
      </c>
      <c r="G278" s="3" t="s">
        <v>556</v>
      </c>
      <c r="H278" s="4" t="s">
        <v>11</v>
      </c>
    </row>
    <row r="279" spans="1:8" x14ac:dyDescent="0.25">
      <c r="A279" s="6" t="s">
        <v>557</v>
      </c>
      <c r="B279" s="6" t="s">
        <v>182</v>
      </c>
      <c r="C279" s="9">
        <v>20</v>
      </c>
      <c r="D279" s="9">
        <v>11.75</v>
      </c>
      <c r="E279" s="9">
        <v>16</v>
      </c>
      <c r="F279" s="3" t="s">
        <v>15</v>
      </c>
      <c r="G279" s="3" t="s">
        <v>558</v>
      </c>
      <c r="H279" s="4" t="s">
        <v>11</v>
      </c>
    </row>
    <row r="280" spans="1:8" x14ac:dyDescent="0.25">
      <c r="A280" s="6" t="s">
        <v>559</v>
      </c>
      <c r="B280" s="6" t="s">
        <v>182</v>
      </c>
      <c r="C280" s="9">
        <v>20</v>
      </c>
      <c r="D280" s="9">
        <v>14</v>
      </c>
      <c r="E280" s="9">
        <v>-11</v>
      </c>
      <c r="F280" s="3" t="s">
        <v>15</v>
      </c>
      <c r="G280" s="3" t="s">
        <v>560</v>
      </c>
      <c r="H280" s="4" t="s">
        <v>11</v>
      </c>
    </row>
    <row r="281" spans="1:8" x14ac:dyDescent="0.25">
      <c r="A281" s="6" t="s">
        <v>561</v>
      </c>
      <c r="B281" s="6" t="s">
        <v>182</v>
      </c>
      <c r="C281" s="9">
        <v>20</v>
      </c>
      <c r="D281" s="9">
        <v>14</v>
      </c>
      <c r="E281" s="9">
        <v>-95</v>
      </c>
      <c r="F281" s="3" t="s">
        <v>15</v>
      </c>
      <c r="G281" s="3" t="s">
        <v>562</v>
      </c>
      <c r="H281" s="4" t="s">
        <v>11</v>
      </c>
    </row>
    <row r="282" spans="1:8" x14ac:dyDescent="0.25">
      <c r="A282" s="6" t="s">
        <v>563</v>
      </c>
      <c r="B282" s="6" t="s">
        <v>182</v>
      </c>
      <c r="C282" s="9">
        <v>20</v>
      </c>
      <c r="D282" s="9">
        <v>11.5</v>
      </c>
      <c r="E282" s="9">
        <v>3</v>
      </c>
      <c r="F282" s="3" t="s">
        <v>15</v>
      </c>
      <c r="G282" s="3" t="s">
        <v>564</v>
      </c>
      <c r="H282" s="4" t="s">
        <v>11</v>
      </c>
    </row>
    <row r="283" spans="1:8" x14ac:dyDescent="0.25">
      <c r="A283" s="6" t="s">
        <v>565</v>
      </c>
      <c r="B283" s="6" t="s">
        <v>20</v>
      </c>
      <c r="F283" s="3" t="s">
        <v>15</v>
      </c>
      <c r="G283" s="3" t="s">
        <v>566</v>
      </c>
      <c r="H283" s="4" t="s">
        <v>11</v>
      </c>
    </row>
    <row r="284" spans="1:8" x14ac:dyDescent="0.25">
      <c r="A284" s="6" t="s">
        <v>567</v>
      </c>
      <c r="B284" s="6" t="s">
        <v>20</v>
      </c>
      <c r="D284" s="9">
        <v>29.7</v>
      </c>
      <c r="E284" s="9">
        <v>4.3</v>
      </c>
      <c r="F284" s="3" t="s">
        <v>35</v>
      </c>
      <c r="G284" s="3" t="s">
        <v>568</v>
      </c>
      <c r="H284" s="4" t="s">
        <v>11</v>
      </c>
    </row>
    <row r="285" spans="1:8" x14ac:dyDescent="0.25">
      <c r="A285" s="6" t="s">
        <v>569</v>
      </c>
      <c r="B285" s="6" t="s">
        <v>20</v>
      </c>
      <c r="F285" s="3" t="s">
        <v>15</v>
      </c>
      <c r="G285" s="3" t="s">
        <v>570</v>
      </c>
      <c r="H285" s="4" t="s">
        <v>11</v>
      </c>
    </row>
    <row r="286" spans="1:8" x14ac:dyDescent="0.25">
      <c r="A286" s="6" t="s">
        <v>571</v>
      </c>
      <c r="B286" s="6" t="s">
        <v>34</v>
      </c>
      <c r="F286" s="3" t="s">
        <v>15</v>
      </c>
      <c r="G286" s="3" t="s">
        <v>572</v>
      </c>
      <c r="H286" s="4" t="s">
        <v>11</v>
      </c>
    </row>
    <row r="287" spans="1:8" x14ac:dyDescent="0.25">
      <c r="A287" s="6" t="s">
        <v>573</v>
      </c>
      <c r="B287" s="6" t="str">
        <f>"MATERIA PRIMA - ITENS PARA MANUTENÇÃO "</f>
        <v xml:space="preserve">MATERIA PRIMA - ITENS PARA MANUTENÇÃO </v>
      </c>
      <c r="C287" s="9">
        <v>57.6</v>
      </c>
      <c r="D287" s="9">
        <v>24.73</v>
      </c>
      <c r="E287" s="9">
        <v>7</v>
      </c>
      <c r="F287" s="3" t="s">
        <v>15</v>
      </c>
      <c r="G287" s="3" t="s">
        <v>574</v>
      </c>
      <c r="H287" s="4" t="s">
        <v>11</v>
      </c>
    </row>
    <row r="288" spans="1:8" x14ac:dyDescent="0.25">
      <c r="A288" s="6" t="str">
        <f>"COMBO ABSOLUT + 5 ENERGÉTICOS "</f>
        <v xml:space="preserve">COMBO ABSOLUT + 5 ENERGÉTICOS </v>
      </c>
      <c r="B288" s="6" t="s">
        <v>575</v>
      </c>
      <c r="C288" s="9">
        <v>350</v>
      </c>
      <c r="D288" s="9">
        <v>112</v>
      </c>
      <c r="F288" s="3" t="s">
        <v>15</v>
      </c>
      <c r="G288" s="3" t="s">
        <v>576</v>
      </c>
      <c r="H288" s="4" t="s">
        <v>11</v>
      </c>
    </row>
    <row r="289" spans="1:8" x14ac:dyDescent="0.25">
      <c r="A289" s="6" t="str">
        <f>"COMBO ABSOLUT + 5 REFRI LATA "</f>
        <v xml:space="preserve">COMBO ABSOLUT + 5 REFRI LATA </v>
      </c>
      <c r="B289" s="6" t="s">
        <v>575</v>
      </c>
      <c r="C289" s="9">
        <v>270</v>
      </c>
      <c r="D289" s="9">
        <v>74.900000000000006</v>
      </c>
      <c r="F289" s="3" t="s">
        <v>15</v>
      </c>
      <c r="G289" s="3" t="s">
        <v>577</v>
      </c>
      <c r="H289" s="4" t="s">
        <v>11</v>
      </c>
    </row>
    <row r="290" spans="1:8" x14ac:dyDescent="0.25">
      <c r="A290" s="6" t="str">
        <f>"COMBO BACARDI CARTA BLANCA + 5 REFRI LATA "</f>
        <v xml:space="preserve">COMBO BACARDI CARTA BLANCA + 5 REFRI LATA </v>
      </c>
      <c r="B290" s="6" t="s">
        <v>575</v>
      </c>
      <c r="C290" s="9">
        <v>220</v>
      </c>
      <c r="D290" s="9">
        <v>50.79</v>
      </c>
      <c r="F290" s="3" t="s">
        <v>15</v>
      </c>
      <c r="G290" s="3" t="s">
        <v>578</v>
      </c>
      <c r="H290" s="4" t="s">
        <v>11</v>
      </c>
    </row>
    <row r="291" spans="1:8" x14ac:dyDescent="0.25">
      <c r="A291" s="6" t="str">
        <f>"COMBO BACARDI ORO + 5 REFRI LATA "</f>
        <v xml:space="preserve">COMBO BACARDI ORO + 5 REFRI LATA </v>
      </c>
      <c r="B291" s="6" t="s">
        <v>575</v>
      </c>
      <c r="C291" s="9">
        <v>240</v>
      </c>
      <c r="D291" s="9">
        <v>59.85</v>
      </c>
      <c r="F291" s="3" t="s">
        <v>15</v>
      </c>
      <c r="G291" s="3" t="s">
        <v>579</v>
      </c>
      <c r="H291" s="4" t="s">
        <v>11</v>
      </c>
    </row>
    <row r="292" spans="1:8" x14ac:dyDescent="0.25">
      <c r="A292" s="6" t="str">
        <f>"COMBO GIN BEEFEATER + 5 TONICAS "</f>
        <v xml:space="preserve">COMBO GIN BEEFEATER + 5 TONICAS </v>
      </c>
      <c r="B292" s="6" t="s">
        <v>575</v>
      </c>
      <c r="C292" s="9">
        <v>320</v>
      </c>
      <c r="D292" s="9">
        <v>101.02</v>
      </c>
      <c r="F292" s="3" t="s">
        <v>15</v>
      </c>
      <c r="G292" s="3" t="s">
        <v>580</v>
      </c>
      <c r="H292" s="4" t="s">
        <v>11</v>
      </c>
    </row>
    <row r="293" spans="1:8" x14ac:dyDescent="0.25">
      <c r="A293" s="6" t="str">
        <f>"COMBO JACK DANIELS + 5 ENERGÉTICOS "</f>
        <v xml:space="preserve">COMBO JACK DANIELS + 5 ENERGÉTICOS </v>
      </c>
      <c r="B293" s="6" t="s">
        <v>575</v>
      </c>
      <c r="C293" s="9">
        <v>450</v>
      </c>
      <c r="D293" s="9">
        <v>145.41</v>
      </c>
      <c r="F293" s="3" t="s">
        <v>15</v>
      </c>
      <c r="G293" s="3" t="s">
        <v>581</v>
      </c>
      <c r="H293" s="4" t="s">
        <v>11</v>
      </c>
    </row>
    <row r="294" spans="1:8" x14ac:dyDescent="0.25">
      <c r="A294" s="6" t="str">
        <f>"COMBO JACK DANIELS + 5 REFRI LATA "</f>
        <v xml:space="preserve">COMBO JACK DANIELS + 5 REFRI LATA </v>
      </c>
      <c r="B294" s="6" t="s">
        <v>575</v>
      </c>
      <c r="C294" s="9">
        <v>385</v>
      </c>
      <c r="D294" s="9">
        <v>108.31</v>
      </c>
      <c r="F294" s="3" t="s">
        <v>15</v>
      </c>
      <c r="G294" s="3" t="s">
        <v>582</v>
      </c>
      <c r="H294" s="4" t="s">
        <v>11</v>
      </c>
    </row>
    <row r="295" spans="1:8" x14ac:dyDescent="0.25">
      <c r="A295" s="6" t="s">
        <v>583</v>
      </c>
      <c r="B295" s="6" t="s">
        <v>575</v>
      </c>
      <c r="C295" s="9">
        <v>400</v>
      </c>
      <c r="D295" s="9">
        <v>139.78</v>
      </c>
      <c r="F295" s="3" t="s">
        <v>15</v>
      </c>
      <c r="G295" s="3" t="s">
        <v>584</v>
      </c>
      <c r="H295" s="4" t="s">
        <v>11</v>
      </c>
    </row>
    <row r="296" spans="1:8" x14ac:dyDescent="0.25">
      <c r="A296" s="6" t="str">
        <f>"COMBO JIM BEAM + 5 ENERGÉTICOS "</f>
        <v xml:space="preserve">COMBO JIM BEAM + 5 ENERGÉTICOS </v>
      </c>
      <c r="B296" s="6" t="s">
        <v>575</v>
      </c>
      <c r="C296" s="9">
        <v>440</v>
      </c>
      <c r="D296" s="9">
        <v>124.94</v>
      </c>
      <c r="F296" s="3" t="s">
        <v>15</v>
      </c>
      <c r="G296" s="3" t="s">
        <v>585</v>
      </c>
      <c r="H296" s="4" t="s">
        <v>11</v>
      </c>
    </row>
    <row r="297" spans="1:8" x14ac:dyDescent="0.25">
      <c r="A297" s="6" t="s">
        <v>586</v>
      </c>
      <c r="B297" s="6" t="s">
        <v>575</v>
      </c>
      <c r="C297" s="9">
        <v>420</v>
      </c>
      <c r="D297" s="9">
        <v>166.02</v>
      </c>
      <c r="F297" s="3" t="s">
        <v>15</v>
      </c>
      <c r="G297" s="3" t="s">
        <v>587</v>
      </c>
      <c r="H297" s="4" t="s">
        <v>11</v>
      </c>
    </row>
    <row r="298" spans="1:8" x14ac:dyDescent="0.25">
      <c r="A298" s="6" t="s">
        <v>588</v>
      </c>
      <c r="B298" s="6" t="s">
        <v>575</v>
      </c>
      <c r="C298" s="9">
        <v>270</v>
      </c>
      <c r="D298" s="9">
        <v>72.11</v>
      </c>
      <c r="F298" s="3" t="s">
        <v>15</v>
      </c>
      <c r="G298" s="3" t="s">
        <v>589</v>
      </c>
      <c r="H298" s="4" t="s">
        <v>11</v>
      </c>
    </row>
    <row r="299" spans="1:8" x14ac:dyDescent="0.25">
      <c r="A299" s="6" t="s">
        <v>590</v>
      </c>
      <c r="B299" s="6" t="s">
        <v>575</v>
      </c>
      <c r="C299" s="9">
        <v>220</v>
      </c>
      <c r="D299" s="9">
        <v>35.01</v>
      </c>
      <c r="F299" s="3" t="s">
        <v>15</v>
      </c>
      <c r="G299" s="3" t="s">
        <v>591</v>
      </c>
      <c r="H299" s="4" t="s">
        <v>11</v>
      </c>
    </row>
    <row r="300" spans="1:8" x14ac:dyDescent="0.25">
      <c r="A300" s="6" t="str">
        <f>"COMBO WHISKY JAMESON + 5 ENERGÉTICOS "</f>
        <v xml:space="preserve">COMBO WHISKY JAMESON + 5 ENERGÉTICOS </v>
      </c>
      <c r="B300" s="6" t="s">
        <v>575</v>
      </c>
      <c r="C300" s="9">
        <v>350</v>
      </c>
      <c r="D300" s="9">
        <v>115.53</v>
      </c>
      <c r="F300" s="3" t="s">
        <v>15</v>
      </c>
      <c r="G300" s="3" t="s">
        <v>592</v>
      </c>
      <c r="H300" s="4" t="s">
        <v>11</v>
      </c>
    </row>
    <row r="301" spans="1:8" x14ac:dyDescent="0.25">
      <c r="A301" s="6" t="str">
        <f>"COMENDADOR 			"</f>
        <v xml:space="preserve">COMENDADOR 			</v>
      </c>
      <c r="B301" s="6" t="s">
        <v>92</v>
      </c>
      <c r="C301" s="9">
        <v>36</v>
      </c>
      <c r="D301" s="9">
        <v>13.17</v>
      </c>
      <c r="F301" s="3" t="s">
        <v>15</v>
      </c>
      <c r="G301" s="3" t="s">
        <v>593</v>
      </c>
      <c r="H301" s="4" t="s">
        <v>11</v>
      </c>
    </row>
    <row r="302" spans="1:8" x14ac:dyDescent="0.25">
      <c r="A302" s="6" t="s">
        <v>594</v>
      </c>
      <c r="B302" s="6" t="s">
        <v>29</v>
      </c>
      <c r="D302" s="9">
        <v>0.99</v>
      </c>
      <c r="E302" s="9">
        <v>4400</v>
      </c>
      <c r="F302" s="3" t="s">
        <v>15</v>
      </c>
      <c r="G302" s="3" t="s">
        <v>595</v>
      </c>
      <c r="H302" s="4" t="s">
        <v>11</v>
      </c>
    </row>
    <row r="303" spans="1:8" x14ac:dyDescent="0.25">
      <c r="A303" s="6" t="s">
        <v>594</v>
      </c>
      <c r="B303" s="6" t="s">
        <v>29</v>
      </c>
      <c r="F303" s="3" t="s">
        <v>15</v>
      </c>
      <c r="G303" s="3" t="s">
        <v>596</v>
      </c>
      <c r="H303" s="4" t="s">
        <v>11</v>
      </c>
    </row>
    <row r="304" spans="1:8" x14ac:dyDescent="0.25">
      <c r="A304" s="6" t="s">
        <v>597</v>
      </c>
      <c r="B304" s="6" t="str">
        <f>"MATERIA PRIMA - ITENS PARA MANUTENÇÃO "</f>
        <v xml:space="preserve">MATERIA PRIMA - ITENS PARA MANUTENÇÃO </v>
      </c>
      <c r="C304" s="9">
        <v>7.48</v>
      </c>
      <c r="D304" s="9">
        <v>3.74</v>
      </c>
      <c r="E304" s="9">
        <v>10</v>
      </c>
      <c r="F304" s="3" t="s">
        <v>15</v>
      </c>
      <c r="G304" s="3" t="s">
        <v>598</v>
      </c>
      <c r="H304" s="4" t="s">
        <v>11</v>
      </c>
    </row>
    <row r="305" spans="1:8" x14ac:dyDescent="0.25">
      <c r="A305" s="6" t="s">
        <v>599</v>
      </c>
      <c r="B305" s="6" t="s">
        <v>26</v>
      </c>
      <c r="C305" s="9">
        <v>18</v>
      </c>
      <c r="D305" s="9">
        <v>2.11</v>
      </c>
      <c r="F305" s="3" t="s">
        <v>15</v>
      </c>
      <c r="G305" s="3" t="s">
        <v>600</v>
      </c>
      <c r="H305" s="4" t="s">
        <v>11</v>
      </c>
    </row>
    <row r="306" spans="1:8" x14ac:dyDescent="0.25">
      <c r="A306" s="6" t="s">
        <v>601</v>
      </c>
      <c r="B306" s="6" t="s">
        <v>22</v>
      </c>
      <c r="D306" s="9">
        <v>35.119999999999997</v>
      </c>
      <c r="E306" s="9">
        <v>4.7300000000000004</v>
      </c>
      <c r="F306" s="3" t="s">
        <v>23</v>
      </c>
      <c r="G306" s="3" t="s">
        <v>602</v>
      </c>
      <c r="H306" s="4" t="s">
        <v>11</v>
      </c>
    </row>
    <row r="307" spans="1:8" x14ac:dyDescent="0.25">
      <c r="A307" s="6" t="s">
        <v>603</v>
      </c>
      <c r="B307" s="6" t="s">
        <v>26</v>
      </c>
      <c r="C307" s="9">
        <v>20</v>
      </c>
      <c r="D307" s="9">
        <v>11.04</v>
      </c>
      <c r="F307" s="3" t="s">
        <v>15</v>
      </c>
      <c r="G307" s="3" t="s">
        <v>604</v>
      </c>
      <c r="H307" s="4" t="s">
        <v>11</v>
      </c>
    </row>
    <row r="308" spans="1:8" x14ac:dyDescent="0.25">
      <c r="A308" s="6" t="s">
        <v>605</v>
      </c>
      <c r="B308" s="6" t="s">
        <v>22</v>
      </c>
      <c r="D308" s="9">
        <v>184.01</v>
      </c>
      <c r="E308" s="9">
        <v>2.94</v>
      </c>
      <c r="F308" s="3" t="s">
        <v>23</v>
      </c>
      <c r="G308" s="3" t="s">
        <v>606</v>
      </c>
      <c r="H308" s="4" t="s">
        <v>11</v>
      </c>
    </row>
    <row r="309" spans="1:8" x14ac:dyDescent="0.25">
      <c r="A309" s="6" t="s">
        <v>607</v>
      </c>
      <c r="B309" s="6" t="s">
        <v>22</v>
      </c>
      <c r="E309" s="9">
        <v>-16.8</v>
      </c>
      <c r="F309" s="3" t="s">
        <v>23</v>
      </c>
      <c r="G309" s="3" t="s">
        <v>608</v>
      </c>
      <c r="H309" s="4" t="s">
        <v>11</v>
      </c>
    </row>
    <row r="310" spans="1:8" x14ac:dyDescent="0.25">
      <c r="A310" s="6" t="str">
        <f>"COPO 270ML GRANITY "</f>
        <v xml:space="preserve">COPO 270ML GRANITY </v>
      </c>
      <c r="B310" s="6" t="s">
        <v>29</v>
      </c>
      <c r="D310" s="9">
        <v>23.34</v>
      </c>
      <c r="E310" s="9">
        <v>60</v>
      </c>
      <c r="F310" s="3" t="s">
        <v>15</v>
      </c>
      <c r="G310" s="3" t="s">
        <v>609</v>
      </c>
      <c r="H310" s="4" t="s">
        <v>11</v>
      </c>
    </row>
    <row r="311" spans="1:8" x14ac:dyDescent="0.25">
      <c r="A311" s="6" t="s">
        <v>610</v>
      </c>
      <c r="B311" s="6" t="s">
        <v>29</v>
      </c>
      <c r="F311" s="3" t="s">
        <v>15</v>
      </c>
      <c r="G311" s="3" t="s">
        <v>611</v>
      </c>
      <c r="H311" s="4" t="s">
        <v>11</v>
      </c>
    </row>
    <row r="312" spans="1:8" x14ac:dyDescent="0.25">
      <c r="A312" s="6" t="s">
        <v>610</v>
      </c>
      <c r="B312" s="6" t="s">
        <v>29</v>
      </c>
      <c r="F312" s="3" t="s">
        <v>15</v>
      </c>
      <c r="G312" s="3" t="s">
        <v>612</v>
      </c>
      <c r="H312" s="4" t="s">
        <v>11</v>
      </c>
    </row>
    <row r="313" spans="1:8" x14ac:dyDescent="0.25">
      <c r="A313" s="6" t="s">
        <v>613</v>
      </c>
      <c r="B313" s="6" t="s">
        <v>29</v>
      </c>
      <c r="D313" s="9">
        <v>0.28999999999999998</v>
      </c>
      <c r="E313" s="9">
        <v>60014</v>
      </c>
      <c r="F313" s="3" t="s">
        <v>15</v>
      </c>
      <c r="G313" s="3" t="s">
        <v>614</v>
      </c>
      <c r="H313" s="4" t="s">
        <v>11</v>
      </c>
    </row>
    <row r="314" spans="1:8" x14ac:dyDescent="0.25">
      <c r="A314" s="6" t="s">
        <v>615</v>
      </c>
      <c r="B314" s="6" t="s">
        <v>29</v>
      </c>
      <c r="D314" s="9">
        <v>4.1100000000000003</v>
      </c>
      <c r="E314" s="9">
        <v>780</v>
      </c>
      <c r="F314" s="3" t="s">
        <v>15</v>
      </c>
      <c r="G314" s="3" t="s">
        <v>616</v>
      </c>
      <c r="H314" s="4" t="s">
        <v>11</v>
      </c>
    </row>
    <row r="315" spans="1:8" x14ac:dyDescent="0.25">
      <c r="A315" s="6" t="s">
        <v>617</v>
      </c>
      <c r="B315" s="6" t="s">
        <v>29</v>
      </c>
      <c r="C315" s="9">
        <v>3.8</v>
      </c>
      <c r="D315" s="9">
        <v>1.9</v>
      </c>
      <c r="E315" s="9">
        <v>300</v>
      </c>
      <c r="F315" s="3" t="s">
        <v>15</v>
      </c>
      <c r="G315" s="3" t="s">
        <v>618</v>
      </c>
      <c r="H315" s="4" t="s">
        <v>11</v>
      </c>
    </row>
    <row r="316" spans="1:8" x14ac:dyDescent="0.25">
      <c r="A316" s="6" t="s">
        <v>619</v>
      </c>
      <c r="B316" s="6" t="s">
        <v>29</v>
      </c>
      <c r="D316" s="9">
        <v>8.91</v>
      </c>
      <c r="E316" s="9">
        <v>24</v>
      </c>
      <c r="F316" s="3" t="s">
        <v>15</v>
      </c>
      <c r="G316" s="3" t="s">
        <v>620</v>
      </c>
      <c r="H316" s="4" t="s">
        <v>11</v>
      </c>
    </row>
    <row r="317" spans="1:8" x14ac:dyDescent="0.25">
      <c r="A317" s="6" t="s">
        <v>621</v>
      </c>
      <c r="B317" s="6" t="s">
        <v>29</v>
      </c>
      <c r="D317" s="9">
        <v>9.86</v>
      </c>
      <c r="E317" s="9">
        <v>48</v>
      </c>
      <c r="F317" s="3" t="s">
        <v>15</v>
      </c>
      <c r="G317" s="3" t="s">
        <v>622</v>
      </c>
      <c r="H317" s="4" t="s">
        <v>11</v>
      </c>
    </row>
    <row r="318" spans="1:8" x14ac:dyDescent="0.25">
      <c r="A318" s="6" t="s">
        <v>623</v>
      </c>
      <c r="B318" s="6" t="s">
        <v>29</v>
      </c>
      <c r="D318" s="9">
        <v>21.3</v>
      </c>
      <c r="E318" s="9">
        <v>60</v>
      </c>
      <c r="F318" s="3" t="s">
        <v>15</v>
      </c>
      <c r="G318" s="3" t="s">
        <v>624</v>
      </c>
      <c r="H318" s="4" t="s">
        <v>11</v>
      </c>
    </row>
    <row r="319" spans="1:8" x14ac:dyDescent="0.25">
      <c r="A319" s="6" t="s">
        <v>625</v>
      </c>
      <c r="B319" s="6" t="s">
        <v>29</v>
      </c>
      <c r="D319" s="9">
        <v>6.87</v>
      </c>
      <c r="E319" s="9">
        <v>852</v>
      </c>
      <c r="F319" s="3" t="s">
        <v>15</v>
      </c>
      <c r="G319" s="3" t="s">
        <v>626</v>
      </c>
      <c r="H319" s="4" t="s">
        <v>11</v>
      </c>
    </row>
    <row r="320" spans="1:8" x14ac:dyDescent="0.25">
      <c r="A320" s="6" t="s">
        <v>627</v>
      </c>
      <c r="B320" s="6" t="s">
        <v>29</v>
      </c>
      <c r="D320" s="9">
        <v>2</v>
      </c>
      <c r="E320" s="9">
        <v>3000</v>
      </c>
      <c r="F320" s="3" t="s">
        <v>15</v>
      </c>
      <c r="G320" s="3" t="s">
        <v>628</v>
      </c>
      <c r="H320" s="4" t="s">
        <v>11</v>
      </c>
    </row>
    <row r="321" spans="1:8" x14ac:dyDescent="0.25">
      <c r="A321" s="6" t="s">
        <v>629</v>
      </c>
      <c r="B321" s="6" t="s">
        <v>29</v>
      </c>
      <c r="F321" s="3" t="s">
        <v>15</v>
      </c>
      <c r="G321" s="3" t="s">
        <v>630</v>
      </c>
      <c r="H321" s="4" t="s">
        <v>11</v>
      </c>
    </row>
    <row r="322" spans="1:8" x14ac:dyDescent="0.25">
      <c r="A322" s="6" t="s">
        <v>631</v>
      </c>
      <c r="B322" s="6" t="s">
        <v>29</v>
      </c>
      <c r="D322" s="9">
        <v>8</v>
      </c>
      <c r="E322" s="9">
        <v>50</v>
      </c>
      <c r="F322" s="3" t="s">
        <v>15</v>
      </c>
      <c r="G322" s="3" t="s">
        <v>632</v>
      </c>
      <c r="H322" s="4" t="s">
        <v>11</v>
      </c>
    </row>
    <row r="323" spans="1:8" x14ac:dyDescent="0.25">
      <c r="A323" s="6" t="s">
        <v>633</v>
      </c>
      <c r="B323" s="6" t="s">
        <v>29</v>
      </c>
      <c r="D323" s="9">
        <v>7.79</v>
      </c>
      <c r="E323" s="9">
        <v>964</v>
      </c>
      <c r="F323" s="3" t="s">
        <v>15</v>
      </c>
      <c r="G323" s="3" t="s">
        <v>634</v>
      </c>
      <c r="H323" s="4" t="s">
        <v>11</v>
      </c>
    </row>
    <row r="324" spans="1:8" x14ac:dyDescent="0.25">
      <c r="A324" s="6" t="s">
        <v>635</v>
      </c>
      <c r="B324" s="6" t="s">
        <v>29</v>
      </c>
      <c r="D324" s="9">
        <v>3.91</v>
      </c>
      <c r="E324" s="9">
        <v>120</v>
      </c>
      <c r="F324" s="3" t="s">
        <v>15</v>
      </c>
      <c r="G324" s="3" t="s">
        <v>636</v>
      </c>
      <c r="H324" s="4" t="s">
        <v>11</v>
      </c>
    </row>
    <row r="325" spans="1:8" x14ac:dyDescent="0.25">
      <c r="A325" s="6" t="str">
        <f>"COPO WHISKY - VIDRO "</f>
        <v xml:space="preserve">COPO WHISKY - VIDRO </v>
      </c>
      <c r="B325" s="6" t="s">
        <v>29</v>
      </c>
      <c r="D325" s="9">
        <v>10.33</v>
      </c>
      <c r="E325" s="9">
        <v>63</v>
      </c>
      <c r="F325" s="3" t="s">
        <v>15</v>
      </c>
      <c r="G325" s="3" t="s">
        <v>637</v>
      </c>
      <c r="H325" s="4" t="s">
        <v>11</v>
      </c>
    </row>
    <row r="326" spans="1:8" x14ac:dyDescent="0.25">
      <c r="A326" s="6" t="s">
        <v>638</v>
      </c>
      <c r="B326" s="6" t="s">
        <v>182</v>
      </c>
      <c r="C326" s="9">
        <v>140</v>
      </c>
      <c r="F326" s="3" t="s">
        <v>15</v>
      </c>
      <c r="G326" s="3" t="s">
        <v>639</v>
      </c>
      <c r="H326" s="4" t="s">
        <v>11</v>
      </c>
    </row>
    <row r="327" spans="1:8" x14ac:dyDescent="0.25">
      <c r="A327" s="6" t="s">
        <v>640</v>
      </c>
      <c r="B327" s="6" t="s">
        <v>182</v>
      </c>
      <c r="C327" s="9">
        <v>140</v>
      </c>
      <c r="F327" s="3" t="s">
        <v>15</v>
      </c>
      <c r="G327" s="3" t="s">
        <v>641</v>
      </c>
      <c r="H327" s="4" t="s">
        <v>11</v>
      </c>
    </row>
    <row r="328" spans="1:8" x14ac:dyDescent="0.25">
      <c r="A328" s="6" t="s">
        <v>642</v>
      </c>
      <c r="B328" s="6" t="s">
        <v>34</v>
      </c>
      <c r="C328" s="9">
        <v>50.4</v>
      </c>
      <c r="D328" s="9">
        <v>25.2</v>
      </c>
      <c r="E328" s="9">
        <v>62.3</v>
      </c>
      <c r="F328" s="3" t="s">
        <v>35</v>
      </c>
      <c r="G328" s="3" t="s">
        <v>643</v>
      </c>
      <c r="H328" s="4" t="s">
        <v>11</v>
      </c>
    </row>
    <row r="329" spans="1:8" x14ac:dyDescent="0.25">
      <c r="A329" s="6" t="s">
        <v>644</v>
      </c>
      <c r="B329" s="6" t="s">
        <v>114</v>
      </c>
      <c r="D329" s="9">
        <v>23.81</v>
      </c>
      <c r="E329" s="9">
        <v>-82.34</v>
      </c>
      <c r="F329" s="3" t="s">
        <v>35</v>
      </c>
      <c r="G329" s="3" t="s">
        <v>645</v>
      </c>
      <c r="H329" s="4" t="s">
        <v>11</v>
      </c>
    </row>
    <row r="330" spans="1:8" x14ac:dyDescent="0.25">
      <c r="A330" s="6" t="s">
        <v>646</v>
      </c>
      <c r="B330" s="6" t="s">
        <v>38</v>
      </c>
      <c r="C330" s="9">
        <v>34</v>
      </c>
      <c r="D330" s="9">
        <v>13.1</v>
      </c>
      <c r="F330" s="3" t="s">
        <v>15</v>
      </c>
      <c r="G330" s="3" t="s">
        <v>647</v>
      </c>
      <c r="H330" s="4" t="s">
        <v>11</v>
      </c>
    </row>
    <row r="331" spans="1:8" x14ac:dyDescent="0.25">
      <c r="A331" s="6" t="str">
        <f>"COSTELINHA AO BARBECUE - ESTOQUE "</f>
        <v xml:space="preserve">COSTELINHA AO BARBECUE - ESTOQUE </v>
      </c>
      <c r="B331" s="6" t="s">
        <v>34</v>
      </c>
      <c r="F331" s="3" t="s">
        <v>15</v>
      </c>
      <c r="G331" s="3" t="s">
        <v>648</v>
      </c>
      <c r="H331" s="4" t="s">
        <v>11</v>
      </c>
    </row>
    <row r="332" spans="1:8" x14ac:dyDescent="0.25">
      <c r="A332" s="6" t="s">
        <v>649</v>
      </c>
      <c r="B332" s="6" t="s">
        <v>34</v>
      </c>
      <c r="C332" s="9">
        <v>67.38</v>
      </c>
      <c r="D332" s="9">
        <v>34.409999999999997</v>
      </c>
      <c r="E332" s="9">
        <v>32.549999999999997</v>
      </c>
      <c r="F332" s="3" t="s">
        <v>35</v>
      </c>
      <c r="G332" s="3" t="s">
        <v>650</v>
      </c>
      <c r="H332" s="4" t="s">
        <v>11</v>
      </c>
    </row>
    <row r="333" spans="1:8" x14ac:dyDescent="0.25">
      <c r="A333" s="6" t="s">
        <v>651</v>
      </c>
      <c r="B333" s="6" t="s">
        <v>114</v>
      </c>
      <c r="C333" s="9">
        <v>67.38</v>
      </c>
      <c r="D333" s="9">
        <v>33.69</v>
      </c>
      <c r="E333" s="9">
        <v>1.05</v>
      </c>
      <c r="F333" s="3" t="s">
        <v>35</v>
      </c>
      <c r="G333" s="3" t="s">
        <v>652</v>
      </c>
      <c r="H333" s="4" t="s">
        <v>11</v>
      </c>
    </row>
    <row r="334" spans="1:8" x14ac:dyDescent="0.25">
      <c r="A334" s="6" t="s">
        <v>653</v>
      </c>
      <c r="B334" s="6" t="s">
        <v>20</v>
      </c>
      <c r="D334" s="9">
        <v>170</v>
      </c>
      <c r="E334" s="9">
        <v>0.56200000000000006</v>
      </c>
      <c r="F334" s="3" t="s">
        <v>35</v>
      </c>
      <c r="G334" s="3" t="s">
        <v>654</v>
      </c>
      <c r="H334" s="4" t="s">
        <v>11</v>
      </c>
    </row>
    <row r="335" spans="1:8" x14ac:dyDescent="0.25">
      <c r="A335" s="6" t="s">
        <v>655</v>
      </c>
      <c r="B335" s="6" t="s">
        <v>34</v>
      </c>
      <c r="D335" s="9">
        <v>4.72</v>
      </c>
      <c r="E335" s="9">
        <v>7</v>
      </c>
      <c r="F335" s="3" t="s">
        <v>15</v>
      </c>
      <c r="G335" s="3" t="s">
        <v>656</v>
      </c>
      <c r="H335" s="4" t="s">
        <v>11</v>
      </c>
    </row>
    <row r="336" spans="1:8" x14ac:dyDescent="0.25">
      <c r="A336" s="6" t="s">
        <v>657</v>
      </c>
      <c r="B336" s="6" t="s">
        <v>92</v>
      </c>
      <c r="C336" s="9">
        <v>29</v>
      </c>
      <c r="D336" s="9">
        <v>5.19</v>
      </c>
      <c r="F336" s="3" t="s">
        <v>15</v>
      </c>
      <c r="G336" s="3" t="s">
        <v>658</v>
      </c>
      <c r="H336" s="4" t="s">
        <v>11</v>
      </c>
    </row>
    <row r="337" spans="1:8" x14ac:dyDescent="0.25">
      <c r="A337" s="6" t="s">
        <v>659</v>
      </c>
      <c r="B337" s="6" t="s">
        <v>123</v>
      </c>
      <c r="C337" s="9">
        <v>29</v>
      </c>
      <c r="D337" s="9">
        <v>5.19</v>
      </c>
      <c r="F337" s="3" t="s">
        <v>15</v>
      </c>
      <c r="G337" s="3" t="s">
        <v>660</v>
      </c>
      <c r="H337" s="4" t="s">
        <v>11</v>
      </c>
    </row>
    <row r="338" spans="1:8" x14ac:dyDescent="0.25">
      <c r="A338" s="6" t="s">
        <v>661</v>
      </c>
      <c r="B338" s="6" t="s">
        <v>92</v>
      </c>
      <c r="C338" s="9">
        <v>32</v>
      </c>
      <c r="D338" s="9">
        <v>5.0999999999999996</v>
      </c>
      <c r="E338" s="9">
        <v>-494</v>
      </c>
      <c r="F338" s="3" t="s">
        <v>15</v>
      </c>
      <c r="G338" s="3" t="s">
        <v>662</v>
      </c>
      <c r="H338" s="4" t="s">
        <v>11</v>
      </c>
    </row>
    <row r="339" spans="1:8" x14ac:dyDescent="0.25">
      <c r="A339" s="6" t="s">
        <v>663</v>
      </c>
      <c r="B339" s="6" t="s">
        <v>92</v>
      </c>
      <c r="C339" s="9">
        <v>32</v>
      </c>
      <c r="D339" s="9">
        <v>10.19</v>
      </c>
      <c r="E339" s="9">
        <v>-8</v>
      </c>
      <c r="F339" s="3" t="s">
        <v>15</v>
      </c>
      <c r="G339" s="3" t="s">
        <v>664</v>
      </c>
      <c r="H339" s="4" t="s">
        <v>11</v>
      </c>
    </row>
    <row r="340" spans="1:8" x14ac:dyDescent="0.25">
      <c r="A340" s="6" t="s">
        <v>665</v>
      </c>
      <c r="B340" s="6" t="s">
        <v>92</v>
      </c>
      <c r="C340" s="9">
        <v>32</v>
      </c>
      <c r="D340" s="9">
        <v>17.13</v>
      </c>
      <c r="F340" s="3" t="s">
        <v>15</v>
      </c>
      <c r="G340" s="3" t="s">
        <v>666</v>
      </c>
      <c r="H340" s="4" t="s">
        <v>11</v>
      </c>
    </row>
    <row r="341" spans="1:8" x14ac:dyDescent="0.25">
      <c r="A341" s="6" t="s">
        <v>667</v>
      </c>
      <c r="B341" s="6" t="str">
        <f>"MATERIA PRIMA - ITENS PARA MANUTENÇÃO "</f>
        <v xml:space="preserve">MATERIA PRIMA - ITENS PARA MANUTENÇÃO </v>
      </c>
      <c r="C341" s="9">
        <v>11</v>
      </c>
      <c r="D341" s="9">
        <v>5.5</v>
      </c>
      <c r="E341" s="9">
        <v>10</v>
      </c>
      <c r="F341" s="3" t="s">
        <v>9</v>
      </c>
      <c r="G341" s="3" t="s">
        <v>668</v>
      </c>
      <c r="H341" s="4" t="s">
        <v>11</v>
      </c>
    </row>
    <row r="342" spans="1:8" x14ac:dyDescent="0.25">
      <c r="A342" s="6" t="s">
        <v>669</v>
      </c>
      <c r="B342" s="6" t="s">
        <v>63</v>
      </c>
      <c r="C342" s="9">
        <v>237.76</v>
      </c>
      <c r="D342" s="9">
        <v>125.25</v>
      </c>
      <c r="E342" s="9">
        <v>18</v>
      </c>
      <c r="F342" s="3" t="s">
        <v>15</v>
      </c>
      <c r="G342" s="3" t="s">
        <v>670</v>
      </c>
      <c r="H342" s="4" t="s">
        <v>11</v>
      </c>
    </row>
    <row r="343" spans="1:8" x14ac:dyDescent="0.25">
      <c r="A343" s="6" t="s">
        <v>671</v>
      </c>
      <c r="B343" s="6" t="s">
        <v>63</v>
      </c>
      <c r="F343" s="3" t="s">
        <v>15</v>
      </c>
      <c r="G343" s="3" t="s">
        <v>672</v>
      </c>
      <c r="H343" s="4" t="s">
        <v>11</v>
      </c>
    </row>
    <row r="344" spans="1:8" x14ac:dyDescent="0.25">
      <c r="A344" s="6" t="s">
        <v>673</v>
      </c>
      <c r="B344" s="6" t="s">
        <v>63</v>
      </c>
      <c r="F344" s="3" t="s">
        <v>15</v>
      </c>
      <c r="G344" s="3" t="s">
        <v>674</v>
      </c>
      <c r="H344" s="4" t="s">
        <v>11</v>
      </c>
    </row>
    <row r="345" spans="1:8" x14ac:dyDescent="0.25">
      <c r="A345" s="6" t="s">
        <v>675</v>
      </c>
      <c r="B345" s="6" t="s">
        <v>63</v>
      </c>
      <c r="F345" s="3" t="s">
        <v>15</v>
      </c>
      <c r="G345" s="3" t="s">
        <v>676</v>
      </c>
      <c r="H345" s="4" t="s">
        <v>11</v>
      </c>
    </row>
    <row r="346" spans="1:8" x14ac:dyDescent="0.25">
      <c r="A346" s="6" t="s">
        <v>677</v>
      </c>
      <c r="B346" s="6" t="s">
        <v>63</v>
      </c>
      <c r="C346" s="9">
        <v>235.42</v>
      </c>
      <c r="D346" s="9">
        <v>123.9</v>
      </c>
      <c r="E346" s="9">
        <v>17</v>
      </c>
      <c r="F346" s="3" t="s">
        <v>15</v>
      </c>
      <c r="G346" s="3" t="s">
        <v>678</v>
      </c>
      <c r="H346" s="4" t="s">
        <v>11</v>
      </c>
    </row>
    <row r="347" spans="1:8" x14ac:dyDescent="0.25">
      <c r="A347" s="6" t="s">
        <v>679</v>
      </c>
      <c r="B347" s="6" t="s">
        <v>63</v>
      </c>
      <c r="F347" s="3" t="s">
        <v>15</v>
      </c>
      <c r="G347" s="3" t="s">
        <v>680</v>
      </c>
      <c r="H347" s="4" t="s">
        <v>11</v>
      </c>
    </row>
    <row r="348" spans="1:8" x14ac:dyDescent="0.25">
      <c r="A348" s="6" t="s">
        <v>681</v>
      </c>
      <c r="B348" s="6" t="s">
        <v>63</v>
      </c>
      <c r="C348" s="9">
        <v>167.28</v>
      </c>
      <c r="D348" s="9">
        <v>87.69</v>
      </c>
      <c r="E348" s="9">
        <v>28</v>
      </c>
      <c r="F348" s="3" t="s">
        <v>15</v>
      </c>
      <c r="G348" s="3" t="s">
        <v>682</v>
      </c>
      <c r="H348" s="4" t="s">
        <v>11</v>
      </c>
    </row>
    <row r="349" spans="1:8" x14ac:dyDescent="0.25">
      <c r="A349" s="6" t="s">
        <v>683</v>
      </c>
      <c r="B349" s="6" t="s">
        <v>63</v>
      </c>
      <c r="F349" s="3" t="s">
        <v>15</v>
      </c>
      <c r="G349" s="3" t="s">
        <v>684</v>
      </c>
      <c r="H349" s="4" t="s">
        <v>11</v>
      </c>
    </row>
    <row r="350" spans="1:8" x14ac:dyDescent="0.25">
      <c r="A350" s="6" t="s">
        <v>685</v>
      </c>
      <c r="B350" s="6" t="s">
        <v>63</v>
      </c>
      <c r="C350" s="9">
        <v>479.74</v>
      </c>
      <c r="D350" s="9">
        <v>253.11</v>
      </c>
      <c r="E350" s="9">
        <v>16</v>
      </c>
      <c r="F350" s="3" t="s">
        <v>15</v>
      </c>
      <c r="G350" s="3" t="s">
        <v>686</v>
      </c>
      <c r="H350" s="4" t="s">
        <v>11</v>
      </c>
    </row>
    <row r="351" spans="1:8" x14ac:dyDescent="0.25">
      <c r="A351" s="6" t="s">
        <v>687</v>
      </c>
      <c r="B351" s="6" t="str">
        <f>"MATERIA PRIMA - ITENS PARA MANUTENÇÃO "</f>
        <v xml:space="preserve">MATERIA PRIMA - ITENS PARA MANUTENÇÃO </v>
      </c>
      <c r="C351" s="9">
        <v>103.3</v>
      </c>
      <c r="D351" s="9">
        <v>51.65</v>
      </c>
      <c r="E351" s="9">
        <v>1</v>
      </c>
      <c r="F351" s="3" t="s">
        <v>15</v>
      </c>
      <c r="G351" s="3" t="s">
        <v>688</v>
      </c>
      <c r="H351" s="4" t="s">
        <v>11</v>
      </c>
    </row>
    <row r="352" spans="1:8" x14ac:dyDescent="0.25">
      <c r="A352" s="6" t="s">
        <v>689</v>
      </c>
      <c r="B352" s="6" t="s">
        <v>20</v>
      </c>
      <c r="D352" s="9">
        <v>95</v>
      </c>
      <c r="F352" s="3" t="s">
        <v>15</v>
      </c>
      <c r="G352" s="3" t="s">
        <v>690</v>
      </c>
      <c r="H352" s="4" t="s">
        <v>11</v>
      </c>
    </row>
    <row r="353" spans="1:8" x14ac:dyDescent="0.25">
      <c r="A353" s="6" t="s">
        <v>691</v>
      </c>
      <c r="B353" s="6" t="s">
        <v>20</v>
      </c>
      <c r="C353" s="9">
        <v>190</v>
      </c>
      <c r="D353" s="9">
        <v>95</v>
      </c>
      <c r="E353" s="9">
        <v>40</v>
      </c>
      <c r="F353" s="3" t="s">
        <v>15</v>
      </c>
      <c r="G353" s="3" t="s">
        <v>692</v>
      </c>
      <c r="H353" s="4" t="s">
        <v>11</v>
      </c>
    </row>
    <row r="354" spans="1:8" x14ac:dyDescent="0.25">
      <c r="A354" s="6" t="s">
        <v>693</v>
      </c>
      <c r="B354" s="6" t="str">
        <f>"MATERIA PRIMA - ITENS PARA MANUTENÇÃO "</f>
        <v xml:space="preserve">MATERIA PRIMA - ITENS PARA MANUTENÇÃO </v>
      </c>
      <c r="C354" s="9">
        <v>35</v>
      </c>
      <c r="D354" s="9">
        <v>17.5</v>
      </c>
      <c r="E354" s="9">
        <v>2</v>
      </c>
      <c r="F354" s="3" t="s">
        <v>15</v>
      </c>
      <c r="G354" s="3" t="s">
        <v>694</v>
      </c>
      <c r="H354" s="4" t="s">
        <v>11</v>
      </c>
    </row>
    <row r="355" spans="1:8" x14ac:dyDescent="0.25">
      <c r="A355" s="6" t="s">
        <v>695</v>
      </c>
      <c r="B355" s="6" t="str">
        <f>"MATERIA PRIMA - ITENS PARA MANUTENÇÃO "</f>
        <v xml:space="preserve">MATERIA PRIMA - ITENS PARA MANUTENÇÃO </v>
      </c>
      <c r="C355" s="9">
        <v>10</v>
      </c>
      <c r="D355" s="9">
        <v>5</v>
      </c>
      <c r="E355" s="9">
        <v>3</v>
      </c>
      <c r="F355" s="3" t="s">
        <v>15</v>
      </c>
      <c r="G355" s="3" t="s">
        <v>696</v>
      </c>
      <c r="H355" s="4" t="s">
        <v>11</v>
      </c>
    </row>
    <row r="356" spans="1:8" x14ac:dyDescent="0.25">
      <c r="A356" s="6" t="s">
        <v>697</v>
      </c>
      <c r="B356" s="6" t="str">
        <f>"MATERIA PRIMA - ITENS PARA MANUTENÇÃO "</f>
        <v xml:space="preserve">MATERIA PRIMA - ITENS PARA MANUTENÇÃO </v>
      </c>
      <c r="C356" s="9">
        <v>15</v>
      </c>
      <c r="D356" s="9">
        <v>7.5</v>
      </c>
      <c r="E356" s="9">
        <v>10</v>
      </c>
      <c r="F356" s="3" t="s">
        <v>15</v>
      </c>
      <c r="G356" s="3" t="s">
        <v>698</v>
      </c>
      <c r="H356" s="4" t="s">
        <v>11</v>
      </c>
    </row>
    <row r="357" spans="1:8" x14ac:dyDescent="0.25">
      <c r="A357" s="6" t="s">
        <v>699</v>
      </c>
      <c r="B357" s="6" t="s">
        <v>63</v>
      </c>
      <c r="D357" s="9">
        <v>269.99</v>
      </c>
      <c r="E357" s="9">
        <v>1</v>
      </c>
      <c r="F357" s="3" t="s">
        <v>15</v>
      </c>
      <c r="G357" s="3" t="s">
        <v>700</v>
      </c>
      <c r="H357" s="4" t="s">
        <v>11</v>
      </c>
    </row>
    <row r="358" spans="1:8" x14ac:dyDescent="0.25">
      <c r="A358" s="6" t="s">
        <v>701</v>
      </c>
      <c r="B358" s="6" t="s">
        <v>63</v>
      </c>
      <c r="D358" s="9">
        <v>124.95</v>
      </c>
      <c r="E358" s="9">
        <v>9</v>
      </c>
      <c r="F358" s="3" t="s">
        <v>15</v>
      </c>
      <c r="G358" s="3" t="s">
        <v>702</v>
      </c>
      <c r="H358" s="4" t="s">
        <v>11</v>
      </c>
    </row>
    <row r="359" spans="1:8" x14ac:dyDescent="0.25">
      <c r="A359" s="6" t="s">
        <v>703</v>
      </c>
      <c r="B359" s="6" t="s">
        <v>63</v>
      </c>
      <c r="F359" s="3" t="s">
        <v>15</v>
      </c>
      <c r="G359" s="3" t="s">
        <v>704</v>
      </c>
      <c r="H359" s="4" t="s">
        <v>11</v>
      </c>
    </row>
    <row r="360" spans="1:8" x14ac:dyDescent="0.25">
      <c r="A360" s="6" t="s">
        <v>705</v>
      </c>
      <c r="B360" s="6" t="s">
        <v>63</v>
      </c>
      <c r="D360" s="9">
        <v>29.93</v>
      </c>
      <c r="E360" s="9">
        <v>2</v>
      </c>
      <c r="F360" s="3" t="s">
        <v>15</v>
      </c>
      <c r="G360" s="3" t="s">
        <v>706</v>
      </c>
      <c r="H360" s="4" t="s">
        <v>11</v>
      </c>
    </row>
    <row r="361" spans="1:8" x14ac:dyDescent="0.25">
      <c r="A361" s="6" t="s">
        <v>707</v>
      </c>
      <c r="B361" s="6" t="s">
        <v>63</v>
      </c>
      <c r="F361" s="3" t="s">
        <v>15</v>
      </c>
      <c r="G361" s="3" t="s">
        <v>708</v>
      </c>
      <c r="H361" s="4" t="s">
        <v>11</v>
      </c>
    </row>
    <row r="362" spans="1:8" x14ac:dyDescent="0.25">
      <c r="A362" s="6" t="s">
        <v>709</v>
      </c>
      <c r="B362" s="6" t="s">
        <v>63</v>
      </c>
      <c r="D362" s="9">
        <v>290.97000000000003</v>
      </c>
      <c r="E362" s="9">
        <v>3</v>
      </c>
      <c r="F362" s="3" t="s">
        <v>15</v>
      </c>
      <c r="G362" s="3" t="s">
        <v>710</v>
      </c>
      <c r="H362" s="4" t="s">
        <v>11</v>
      </c>
    </row>
    <row r="363" spans="1:8" x14ac:dyDescent="0.25">
      <c r="A363" s="6" t="s">
        <v>711</v>
      </c>
      <c r="B363" s="6" t="s">
        <v>182</v>
      </c>
      <c r="C363" s="9">
        <v>60</v>
      </c>
      <c r="E363" s="9">
        <v>-2</v>
      </c>
      <c r="F363" s="3" t="s">
        <v>15</v>
      </c>
      <c r="G363" s="3" t="s">
        <v>712</v>
      </c>
      <c r="H363" s="4" t="s">
        <v>11</v>
      </c>
    </row>
    <row r="364" spans="1:8" x14ac:dyDescent="0.25">
      <c r="A364" s="6" t="s">
        <v>713</v>
      </c>
      <c r="B364" s="6" t="s">
        <v>29</v>
      </c>
      <c r="C364" s="9">
        <v>5.44</v>
      </c>
      <c r="D364" s="9">
        <v>2.72</v>
      </c>
      <c r="E364" s="9">
        <v>100</v>
      </c>
      <c r="F364" s="3" t="s">
        <v>15</v>
      </c>
      <c r="G364" s="3" t="s">
        <v>714</v>
      </c>
      <c r="H364" s="4" t="s">
        <v>11</v>
      </c>
    </row>
    <row r="365" spans="1:8" x14ac:dyDescent="0.25">
      <c r="A365" s="6" t="s">
        <v>715</v>
      </c>
      <c r="B365" s="6" t="s">
        <v>47</v>
      </c>
      <c r="C365" s="9">
        <v>8.52</v>
      </c>
      <c r="D365" s="9">
        <v>4.33</v>
      </c>
      <c r="E365" s="9">
        <v>120</v>
      </c>
      <c r="F365" s="3" t="s">
        <v>23</v>
      </c>
      <c r="G365" s="3" t="s">
        <v>716</v>
      </c>
      <c r="H365" s="4" t="s">
        <v>11</v>
      </c>
    </row>
    <row r="366" spans="1:8" x14ac:dyDescent="0.25">
      <c r="A366" s="6" t="s">
        <v>717</v>
      </c>
      <c r="B366" s="6" t="s">
        <v>47</v>
      </c>
      <c r="D366" s="9">
        <v>6.87</v>
      </c>
      <c r="E366" s="9">
        <v>-56.6</v>
      </c>
      <c r="F366" s="3" t="s">
        <v>15</v>
      </c>
      <c r="G366" s="3" t="s">
        <v>718</v>
      </c>
      <c r="H366" s="4" t="s">
        <v>11</v>
      </c>
    </row>
    <row r="367" spans="1:8" x14ac:dyDescent="0.25">
      <c r="A367" s="6" t="s">
        <v>719</v>
      </c>
      <c r="B367" s="6" t="s">
        <v>47</v>
      </c>
      <c r="D367" s="9">
        <v>6.84</v>
      </c>
      <c r="E367" s="9">
        <v>8</v>
      </c>
      <c r="F367" s="3" t="s">
        <v>15</v>
      </c>
      <c r="G367" s="3" t="s">
        <v>720</v>
      </c>
      <c r="H367" s="4" t="s">
        <v>11</v>
      </c>
    </row>
    <row r="368" spans="1:8" x14ac:dyDescent="0.25">
      <c r="A368" s="6" t="s">
        <v>721</v>
      </c>
      <c r="B368" s="6" t="s">
        <v>47</v>
      </c>
      <c r="D368" s="9">
        <v>6.87</v>
      </c>
      <c r="E368" s="9">
        <v>60</v>
      </c>
      <c r="F368" s="3" t="s">
        <v>15</v>
      </c>
      <c r="G368" s="3" t="s">
        <v>722</v>
      </c>
      <c r="H368" s="4" t="s">
        <v>11</v>
      </c>
    </row>
    <row r="369" spans="1:8" x14ac:dyDescent="0.25">
      <c r="A369" s="6" t="str">
        <f>"ENERGETICO MONSTER ULTRA VIOLET 473ML LATA - ESTOQUE "</f>
        <v xml:space="preserve">ENERGETICO MONSTER ULTRA VIOLET 473ML LATA - ESTOQUE </v>
      </c>
      <c r="B369" s="6" t="s">
        <v>47</v>
      </c>
      <c r="D369" s="9">
        <v>6.7</v>
      </c>
      <c r="E369" s="9">
        <v>42</v>
      </c>
      <c r="F369" s="3" t="s">
        <v>15</v>
      </c>
      <c r="G369" s="3" t="s">
        <v>723</v>
      </c>
      <c r="H369" s="4" t="s">
        <v>11</v>
      </c>
    </row>
    <row r="370" spans="1:8" x14ac:dyDescent="0.25">
      <c r="A370" s="6" t="s">
        <v>724</v>
      </c>
      <c r="B370" s="6" t="s">
        <v>47</v>
      </c>
      <c r="D370" s="9">
        <v>6.87</v>
      </c>
      <c r="E370" s="9">
        <v>48</v>
      </c>
      <c r="F370" s="3" t="s">
        <v>15</v>
      </c>
      <c r="G370" s="3" t="s">
        <v>725</v>
      </c>
      <c r="H370" s="4" t="s">
        <v>11</v>
      </c>
    </row>
    <row r="371" spans="1:8" x14ac:dyDescent="0.25">
      <c r="A371" s="6" t="s">
        <v>726</v>
      </c>
      <c r="B371" s="6" t="s">
        <v>280</v>
      </c>
      <c r="C371" s="9">
        <v>10</v>
      </c>
      <c r="E371" s="9">
        <v>-147</v>
      </c>
      <c r="F371" s="3" t="s">
        <v>15</v>
      </c>
      <c r="G371" s="3" t="s">
        <v>727</v>
      </c>
      <c r="H371" s="4" t="s">
        <v>11</v>
      </c>
    </row>
    <row r="372" spans="1:8" x14ac:dyDescent="0.25">
      <c r="A372" s="6" t="s">
        <v>728</v>
      </c>
      <c r="B372" s="6" t="s">
        <v>280</v>
      </c>
      <c r="C372" s="9">
        <v>15</v>
      </c>
      <c r="E372" s="9">
        <v>-2072</v>
      </c>
      <c r="F372" s="3" t="s">
        <v>15</v>
      </c>
      <c r="G372" s="3" t="s">
        <v>729</v>
      </c>
      <c r="H372" s="4" t="s">
        <v>11</v>
      </c>
    </row>
    <row r="373" spans="1:8" x14ac:dyDescent="0.25">
      <c r="A373" s="6" t="s">
        <v>730</v>
      </c>
      <c r="B373" s="6" t="s">
        <v>280</v>
      </c>
      <c r="C373" s="9">
        <v>20</v>
      </c>
      <c r="E373" s="9">
        <v>-46645</v>
      </c>
      <c r="F373" s="3" t="s">
        <v>15</v>
      </c>
      <c r="G373" s="3" t="s">
        <v>731</v>
      </c>
      <c r="H373" s="4" t="s">
        <v>11</v>
      </c>
    </row>
    <row r="374" spans="1:8" x14ac:dyDescent="0.25">
      <c r="A374" s="6" t="s">
        <v>732</v>
      </c>
      <c r="B374" s="6" t="s">
        <v>280</v>
      </c>
      <c r="E374" s="9">
        <v>-24659</v>
      </c>
      <c r="F374" s="3" t="s">
        <v>15</v>
      </c>
      <c r="G374" s="3" t="s">
        <v>733</v>
      </c>
      <c r="H374" s="4" t="s">
        <v>11</v>
      </c>
    </row>
    <row r="375" spans="1:8" x14ac:dyDescent="0.25">
      <c r="A375" s="6" t="s">
        <v>734</v>
      </c>
      <c r="B375" s="6" t="s">
        <v>280</v>
      </c>
      <c r="C375" s="9">
        <v>25</v>
      </c>
      <c r="E375" s="9">
        <v>-8067</v>
      </c>
      <c r="F375" s="3" t="s">
        <v>15</v>
      </c>
      <c r="G375" s="3" t="s">
        <v>735</v>
      </c>
      <c r="H375" s="4" t="s">
        <v>11</v>
      </c>
    </row>
    <row r="376" spans="1:8" x14ac:dyDescent="0.25">
      <c r="A376" s="6" t="s">
        <v>736</v>
      </c>
      <c r="B376" s="6" t="s">
        <v>280</v>
      </c>
      <c r="C376" s="9">
        <v>30</v>
      </c>
      <c r="E376" s="9">
        <v>-975</v>
      </c>
      <c r="F376" s="3" t="s">
        <v>15</v>
      </c>
      <c r="G376" s="3" t="s">
        <v>737</v>
      </c>
      <c r="H376" s="4" t="s">
        <v>11</v>
      </c>
    </row>
    <row r="377" spans="1:8" x14ac:dyDescent="0.25">
      <c r="A377" s="6" t="s">
        <v>738</v>
      </c>
      <c r="B377" s="6" t="s">
        <v>63</v>
      </c>
      <c r="C377" s="9">
        <v>11.36</v>
      </c>
      <c r="D377" s="9">
        <v>6.84</v>
      </c>
      <c r="E377" s="9">
        <v>6</v>
      </c>
      <c r="F377" s="3" t="s">
        <v>15</v>
      </c>
      <c r="G377" s="3" t="s">
        <v>739</v>
      </c>
      <c r="H377" s="4" t="s">
        <v>11</v>
      </c>
    </row>
    <row r="378" spans="1:8" x14ac:dyDescent="0.25">
      <c r="A378" s="6" t="s">
        <v>740</v>
      </c>
      <c r="B378" s="6" t="s">
        <v>63</v>
      </c>
      <c r="D378" s="9">
        <v>5.19</v>
      </c>
      <c r="E378" s="9">
        <v>20</v>
      </c>
      <c r="F378" s="3" t="s">
        <v>15</v>
      </c>
      <c r="G378" s="3" t="s">
        <v>741</v>
      </c>
      <c r="H378" s="4" t="s">
        <v>11</v>
      </c>
    </row>
    <row r="379" spans="1:8" x14ac:dyDescent="0.25">
      <c r="A379" s="6" t="s">
        <v>742</v>
      </c>
      <c r="B379" s="6" t="s">
        <v>63</v>
      </c>
      <c r="D379" s="9">
        <v>2.92</v>
      </c>
      <c r="E379" s="9">
        <v>188</v>
      </c>
      <c r="F379" s="3" t="s">
        <v>15</v>
      </c>
      <c r="G379" s="3" t="s">
        <v>743</v>
      </c>
      <c r="H379" s="4" t="s">
        <v>11</v>
      </c>
    </row>
    <row r="380" spans="1:8" x14ac:dyDescent="0.25">
      <c r="A380" s="6" t="s">
        <v>744</v>
      </c>
      <c r="B380" s="6" t="s">
        <v>63</v>
      </c>
      <c r="D380" s="9">
        <v>1.1599999999999999</v>
      </c>
      <c r="E380" s="9">
        <v>82</v>
      </c>
      <c r="F380" s="3" t="s">
        <v>15</v>
      </c>
      <c r="G380" s="3" t="s">
        <v>745</v>
      </c>
      <c r="H380" s="4" t="s">
        <v>11</v>
      </c>
    </row>
    <row r="381" spans="1:8" x14ac:dyDescent="0.25">
      <c r="A381" s="6" t="s">
        <v>746</v>
      </c>
      <c r="B381" s="6" t="s">
        <v>63</v>
      </c>
      <c r="C381" s="9">
        <v>16.600000000000001</v>
      </c>
      <c r="D381" s="9">
        <v>9.15</v>
      </c>
      <c r="E381" s="9">
        <v>2</v>
      </c>
      <c r="F381" s="3" t="s">
        <v>15</v>
      </c>
      <c r="G381" s="3" t="s">
        <v>747</v>
      </c>
      <c r="H381" s="4" t="s">
        <v>11</v>
      </c>
    </row>
    <row r="382" spans="1:8" x14ac:dyDescent="0.25">
      <c r="A382" s="6" t="s">
        <v>748</v>
      </c>
      <c r="B382" s="6" t="s">
        <v>20</v>
      </c>
      <c r="D382" s="9">
        <v>1.76</v>
      </c>
      <c r="F382" s="3" t="s">
        <v>23</v>
      </c>
      <c r="G382" s="3" t="s">
        <v>749</v>
      </c>
      <c r="H382" s="4" t="s">
        <v>11</v>
      </c>
    </row>
    <row r="383" spans="1:8" x14ac:dyDescent="0.25">
      <c r="A383" s="6" t="s">
        <v>750</v>
      </c>
      <c r="B383" s="6" t="s">
        <v>20</v>
      </c>
      <c r="F383" s="3" t="s">
        <v>15</v>
      </c>
      <c r="G383" s="3" t="s">
        <v>751</v>
      </c>
      <c r="H383" s="4" t="s">
        <v>11</v>
      </c>
    </row>
    <row r="384" spans="1:8" x14ac:dyDescent="0.25">
      <c r="A384" s="6" t="s">
        <v>752</v>
      </c>
      <c r="B384" s="6" t="s">
        <v>22</v>
      </c>
      <c r="D384" s="9">
        <v>32</v>
      </c>
      <c r="E384" s="9">
        <v>20.55</v>
      </c>
      <c r="F384" s="3" t="s">
        <v>23</v>
      </c>
      <c r="G384" s="3" t="s">
        <v>753</v>
      </c>
      <c r="H384" s="4" t="s">
        <v>11</v>
      </c>
    </row>
    <row r="385" spans="1:8" x14ac:dyDescent="0.25">
      <c r="A385" s="6" t="str">
        <f>"ESPUMANTE CHANDON 750ML "</f>
        <v xml:space="preserve">ESPUMANTE CHANDON 750ML </v>
      </c>
      <c r="B385" s="6" t="s">
        <v>575</v>
      </c>
      <c r="C385" s="9">
        <v>250</v>
      </c>
      <c r="F385" s="3" t="s">
        <v>23</v>
      </c>
      <c r="G385" s="3" t="s">
        <v>754</v>
      </c>
      <c r="H385" s="4" t="s">
        <v>11</v>
      </c>
    </row>
    <row r="386" spans="1:8" x14ac:dyDescent="0.25">
      <c r="A386" s="6" t="str">
        <f>"ESPUMANTE CHANDON 750ML - ESTOQUE "</f>
        <v xml:space="preserve">ESPUMANTE CHANDON 750ML - ESTOQUE </v>
      </c>
      <c r="B386" s="6" t="s">
        <v>22</v>
      </c>
      <c r="E386" s="9">
        <v>5.25</v>
      </c>
      <c r="F386" s="3" t="s">
        <v>23</v>
      </c>
      <c r="G386" s="3" t="s">
        <v>755</v>
      </c>
      <c r="H386" s="4" t="s">
        <v>11</v>
      </c>
    </row>
    <row r="387" spans="1:8" x14ac:dyDescent="0.25">
      <c r="A387" s="6" t="s">
        <v>756</v>
      </c>
      <c r="B387" s="6" t="s">
        <v>22</v>
      </c>
      <c r="D387" s="9">
        <v>102.29</v>
      </c>
      <c r="E387" s="9">
        <v>18</v>
      </c>
      <c r="F387" s="3" t="s">
        <v>23</v>
      </c>
      <c r="G387" s="3" t="s">
        <v>757</v>
      </c>
      <c r="H387" s="4" t="s">
        <v>11</v>
      </c>
    </row>
    <row r="388" spans="1:8" x14ac:dyDescent="0.25">
      <c r="A388" s="6" t="s">
        <v>758</v>
      </c>
      <c r="B388" s="6" t="s">
        <v>22</v>
      </c>
      <c r="C388" s="9">
        <v>57.28</v>
      </c>
      <c r="D388" s="9">
        <v>30.04</v>
      </c>
      <c r="E388" s="9">
        <v>9.9</v>
      </c>
      <c r="F388" s="3" t="s">
        <v>23</v>
      </c>
      <c r="G388" s="3" t="s">
        <v>759</v>
      </c>
      <c r="H388" s="4" t="s">
        <v>11</v>
      </c>
    </row>
    <row r="389" spans="1:8" x14ac:dyDescent="0.25">
      <c r="A389" s="6" t="s">
        <v>760</v>
      </c>
      <c r="B389" s="6" t="s">
        <v>22</v>
      </c>
      <c r="D389" s="9">
        <v>34.700000000000003</v>
      </c>
      <c r="E389" s="9">
        <v>11.88</v>
      </c>
      <c r="F389" s="3" t="s">
        <v>23</v>
      </c>
      <c r="G389" s="3" t="s">
        <v>761</v>
      </c>
      <c r="H389" s="4" t="s">
        <v>11</v>
      </c>
    </row>
    <row r="390" spans="1:8" x14ac:dyDescent="0.25">
      <c r="A390" s="6" t="s">
        <v>762</v>
      </c>
      <c r="B390" s="6" t="s">
        <v>22</v>
      </c>
      <c r="D390" s="9">
        <v>7.94</v>
      </c>
      <c r="E390" s="9">
        <v>0.75</v>
      </c>
      <c r="F390" s="3" t="s">
        <v>23</v>
      </c>
      <c r="G390" s="3" t="s">
        <v>763</v>
      </c>
      <c r="H390" s="4" t="s">
        <v>11</v>
      </c>
    </row>
    <row r="391" spans="1:8" x14ac:dyDescent="0.25">
      <c r="A391" s="6" t="s">
        <v>764</v>
      </c>
      <c r="B391" s="6" t="s">
        <v>22</v>
      </c>
      <c r="F391" s="3" t="s">
        <v>23</v>
      </c>
      <c r="G391" s="3" t="s">
        <v>765</v>
      </c>
      <c r="H391" s="4" t="s">
        <v>11</v>
      </c>
    </row>
    <row r="392" spans="1:8" x14ac:dyDescent="0.25">
      <c r="A392" s="6" t="str">
        <f>"ESPUMANTE TERRA NOVA MOSCATEL 750ML "</f>
        <v xml:space="preserve">ESPUMANTE TERRA NOVA MOSCATEL 750ML </v>
      </c>
      <c r="B392" s="6" t="s">
        <v>575</v>
      </c>
      <c r="C392" s="9">
        <v>120</v>
      </c>
      <c r="D392" s="9">
        <v>23.93</v>
      </c>
      <c r="E392" s="9">
        <v>42948</v>
      </c>
      <c r="F392" s="3" t="s">
        <v>23</v>
      </c>
      <c r="G392" s="3" t="s">
        <v>766</v>
      </c>
      <c r="H392" s="4" t="s">
        <v>11</v>
      </c>
    </row>
    <row r="393" spans="1:8" x14ac:dyDescent="0.25">
      <c r="A393" s="6" t="s">
        <v>767</v>
      </c>
      <c r="B393" s="6" t="s">
        <v>575</v>
      </c>
      <c r="C393" s="9">
        <v>120</v>
      </c>
      <c r="D393" s="9">
        <v>28.04</v>
      </c>
      <c r="F393" s="3" t="s">
        <v>23</v>
      </c>
      <c r="G393" s="3" t="s">
        <v>768</v>
      </c>
      <c r="H393" s="4" t="s">
        <v>11</v>
      </c>
    </row>
    <row r="394" spans="1:8" x14ac:dyDescent="0.25">
      <c r="A394" s="6" t="str">
        <f>"ESPUMANTE TERRA NOVA ROSE BRUT 750ML - ESTOQUE "</f>
        <v xml:space="preserve">ESPUMANTE TERRA NOVA ROSE BRUT 750ML - ESTOQUE </v>
      </c>
      <c r="B394" s="6" t="s">
        <v>22</v>
      </c>
      <c r="D394" s="9">
        <v>37.39</v>
      </c>
      <c r="E394" s="9">
        <v>3.75</v>
      </c>
      <c r="F394" s="3" t="s">
        <v>23</v>
      </c>
      <c r="G394" s="3" t="s">
        <v>769</v>
      </c>
      <c r="H394" s="4" t="s">
        <v>11</v>
      </c>
    </row>
    <row r="395" spans="1:8" x14ac:dyDescent="0.25">
      <c r="A395" s="6" t="s">
        <v>770</v>
      </c>
      <c r="B395" s="6" t="s">
        <v>22</v>
      </c>
      <c r="D395" s="9">
        <v>31.9</v>
      </c>
      <c r="E395" s="9">
        <v>1.5</v>
      </c>
      <c r="F395" s="3" t="s">
        <v>23</v>
      </c>
      <c r="G395" s="3" t="s">
        <v>771</v>
      </c>
      <c r="H395" s="4" t="s">
        <v>11</v>
      </c>
    </row>
    <row r="396" spans="1:8" x14ac:dyDescent="0.25">
      <c r="A396" s="6" t="s">
        <v>772</v>
      </c>
      <c r="B396" s="6" t="s">
        <v>63</v>
      </c>
      <c r="C396" s="9">
        <v>146.86000000000001</v>
      </c>
      <c r="D396" s="9">
        <v>73.430000000000007</v>
      </c>
      <c r="E396" s="9">
        <v>1</v>
      </c>
      <c r="F396" s="3" t="s">
        <v>15</v>
      </c>
      <c r="G396" s="3" t="s">
        <v>773</v>
      </c>
      <c r="H396" s="4" t="s">
        <v>11</v>
      </c>
    </row>
    <row r="397" spans="1:8" x14ac:dyDescent="0.25">
      <c r="A397" s="6" t="s">
        <v>774</v>
      </c>
      <c r="B397" s="6" t="str">
        <f>"MATERIA PRIMA - ITENS PARA MANUTENÇÃO "</f>
        <v xml:space="preserve">MATERIA PRIMA - ITENS PARA MANUTENÇÃO </v>
      </c>
      <c r="C397" s="9">
        <v>11.62</v>
      </c>
      <c r="D397" s="9">
        <v>5.81</v>
      </c>
      <c r="E397" s="9">
        <v>1</v>
      </c>
      <c r="F397" s="3" t="s">
        <v>15</v>
      </c>
      <c r="G397" s="3" t="s">
        <v>775</v>
      </c>
      <c r="H397" s="4" t="s">
        <v>11</v>
      </c>
    </row>
    <row r="398" spans="1:8" x14ac:dyDescent="0.25">
      <c r="A398" s="6" t="str">
        <f>"EVANESCENSE			"</f>
        <v xml:space="preserve">EVANESCENSE			</v>
      </c>
      <c r="B398" s="6" t="s">
        <v>92</v>
      </c>
      <c r="C398" s="9">
        <v>35</v>
      </c>
      <c r="D398" s="9">
        <v>10.58</v>
      </c>
      <c r="E398" s="9">
        <v>-210</v>
      </c>
      <c r="F398" s="3" t="s">
        <v>15</v>
      </c>
      <c r="G398" s="3" t="s">
        <v>776</v>
      </c>
      <c r="H398" s="4" t="s">
        <v>11</v>
      </c>
    </row>
    <row r="399" spans="1:8" x14ac:dyDescent="0.25">
      <c r="A399" s="6" t="s">
        <v>777</v>
      </c>
      <c r="B399" s="6" t="s">
        <v>29</v>
      </c>
      <c r="C399" s="9">
        <v>26.82</v>
      </c>
      <c r="D399" s="9">
        <v>13.41</v>
      </c>
      <c r="E399" s="9">
        <v>50</v>
      </c>
      <c r="F399" s="3" t="s">
        <v>15</v>
      </c>
      <c r="G399" s="3" t="s">
        <v>778</v>
      </c>
      <c r="H399" s="4" t="s">
        <v>11</v>
      </c>
    </row>
    <row r="400" spans="1:8" x14ac:dyDescent="0.25">
      <c r="A400" s="6" t="s">
        <v>779</v>
      </c>
      <c r="B400" s="6" t="s">
        <v>47</v>
      </c>
      <c r="C400" s="9">
        <v>5.0199999999999996</v>
      </c>
      <c r="D400" s="9">
        <v>2.5099999999999998</v>
      </c>
      <c r="E400" s="9">
        <v>570</v>
      </c>
      <c r="F400" s="3" t="s">
        <v>15</v>
      </c>
      <c r="G400" s="3" t="s">
        <v>780</v>
      </c>
      <c r="H400" s="4" t="s">
        <v>11</v>
      </c>
    </row>
    <row r="401" spans="1:8" x14ac:dyDescent="0.25">
      <c r="A401" s="6" t="s">
        <v>781</v>
      </c>
      <c r="B401" s="6" t="s">
        <v>34</v>
      </c>
      <c r="F401" s="3" t="s">
        <v>15</v>
      </c>
      <c r="G401" s="3" t="s">
        <v>782</v>
      </c>
      <c r="H401" s="4" t="s">
        <v>11</v>
      </c>
    </row>
    <row r="402" spans="1:8" x14ac:dyDescent="0.25">
      <c r="A402" s="6" t="s">
        <v>783</v>
      </c>
      <c r="B402" s="6" t="s">
        <v>34</v>
      </c>
      <c r="F402" s="3" t="s">
        <v>15</v>
      </c>
      <c r="G402" s="3" t="s">
        <v>784</v>
      </c>
      <c r="H402" s="4" t="s">
        <v>11</v>
      </c>
    </row>
    <row r="403" spans="1:8" x14ac:dyDescent="0.25">
      <c r="A403" s="6" t="str">
        <f>"FARINHA PANKO "</f>
        <v xml:space="preserve">FARINHA PANKO </v>
      </c>
      <c r="B403" s="6" t="s">
        <v>34</v>
      </c>
      <c r="D403" s="9">
        <v>17.98</v>
      </c>
      <c r="E403" s="9">
        <v>7.0000000000000007E-2</v>
      </c>
      <c r="F403" s="3" t="s">
        <v>35</v>
      </c>
      <c r="G403" s="3" t="s">
        <v>785</v>
      </c>
      <c r="H403" s="4" t="s">
        <v>11</v>
      </c>
    </row>
    <row r="404" spans="1:8" x14ac:dyDescent="0.25">
      <c r="A404" s="6" t="s">
        <v>786</v>
      </c>
      <c r="B404" s="6" t="s">
        <v>34</v>
      </c>
      <c r="D404" s="9">
        <v>4.7699999999999996</v>
      </c>
      <c r="E404" s="9">
        <v>-117.76</v>
      </c>
      <c r="F404" s="3" t="s">
        <v>35</v>
      </c>
      <c r="G404" s="3" t="s">
        <v>787</v>
      </c>
      <c r="H404" s="4" t="s">
        <v>11</v>
      </c>
    </row>
    <row r="405" spans="1:8" x14ac:dyDescent="0.25">
      <c r="A405" s="6" t="s">
        <v>788</v>
      </c>
      <c r="B405" s="6" t="s">
        <v>34</v>
      </c>
      <c r="F405" s="3" t="s">
        <v>35</v>
      </c>
      <c r="G405" s="3" t="s">
        <v>789</v>
      </c>
      <c r="H405" s="4" t="s">
        <v>11</v>
      </c>
    </row>
    <row r="406" spans="1:8" x14ac:dyDescent="0.25">
      <c r="A406" s="6" t="s">
        <v>790</v>
      </c>
      <c r="B406" s="6" t="s">
        <v>34</v>
      </c>
      <c r="C406" s="9">
        <v>28.4</v>
      </c>
      <c r="D406" s="9">
        <v>14.19</v>
      </c>
      <c r="E406" s="9">
        <v>5.5</v>
      </c>
      <c r="F406" s="3" t="s">
        <v>35</v>
      </c>
      <c r="G406" s="3" t="s">
        <v>791</v>
      </c>
      <c r="H406" s="4" t="s">
        <v>11</v>
      </c>
    </row>
    <row r="407" spans="1:8" x14ac:dyDescent="0.25">
      <c r="A407" s="6" t="s">
        <v>792</v>
      </c>
      <c r="B407" s="6" t="s">
        <v>20</v>
      </c>
      <c r="D407" s="9">
        <v>0.16</v>
      </c>
      <c r="F407" s="3" t="s">
        <v>15</v>
      </c>
      <c r="G407" s="3" t="s">
        <v>793</v>
      </c>
      <c r="H407" s="4" t="s">
        <v>11</v>
      </c>
    </row>
    <row r="408" spans="1:8" x14ac:dyDescent="0.25">
      <c r="A408" s="6" t="s">
        <v>794</v>
      </c>
      <c r="B408" s="6" t="s">
        <v>20</v>
      </c>
      <c r="D408" s="9">
        <v>0.06</v>
      </c>
      <c r="F408" s="3" t="s">
        <v>15</v>
      </c>
      <c r="G408" s="3" t="s">
        <v>795</v>
      </c>
      <c r="H408" s="4" t="s">
        <v>11</v>
      </c>
    </row>
    <row r="409" spans="1:8" x14ac:dyDescent="0.25">
      <c r="A409" s="6" t="s">
        <v>796</v>
      </c>
      <c r="B409" s="6" t="s">
        <v>20</v>
      </c>
      <c r="D409" s="9">
        <v>1.45</v>
      </c>
      <c r="E409" s="9">
        <v>4</v>
      </c>
      <c r="F409" s="3" t="s">
        <v>23</v>
      </c>
      <c r="G409" s="3" t="s">
        <v>797</v>
      </c>
      <c r="H409" s="4" t="s">
        <v>11</v>
      </c>
    </row>
    <row r="410" spans="1:8" x14ac:dyDescent="0.25">
      <c r="A410" s="6" t="s">
        <v>798</v>
      </c>
      <c r="B410" s="6" t="s">
        <v>20</v>
      </c>
      <c r="D410" s="9">
        <v>0.2</v>
      </c>
      <c r="F410" s="3" t="s">
        <v>15</v>
      </c>
      <c r="G410" s="3" t="s">
        <v>799</v>
      </c>
      <c r="H410" s="4" t="s">
        <v>11</v>
      </c>
    </row>
    <row r="411" spans="1:8" x14ac:dyDescent="0.25">
      <c r="A411" s="6" t="s">
        <v>800</v>
      </c>
      <c r="B411" s="6" t="s">
        <v>34</v>
      </c>
      <c r="D411" s="9">
        <v>8.8699999999999992</v>
      </c>
      <c r="E411" s="9">
        <v>14</v>
      </c>
      <c r="F411" s="3" t="s">
        <v>35</v>
      </c>
      <c r="G411" s="3" t="s">
        <v>801</v>
      </c>
      <c r="H411" s="4" t="s">
        <v>11</v>
      </c>
    </row>
    <row r="412" spans="1:8" x14ac:dyDescent="0.25">
      <c r="A412" s="6" t="s">
        <v>802</v>
      </c>
      <c r="B412" s="6" t="str">
        <f>"MATERIA PRIMA - ITENS PARA MANUTENÇÃO "</f>
        <v xml:space="preserve">MATERIA PRIMA - ITENS PARA MANUTENÇÃO </v>
      </c>
      <c r="C412" s="9">
        <v>41</v>
      </c>
      <c r="D412" s="9">
        <v>20.5</v>
      </c>
      <c r="E412" s="9">
        <v>6</v>
      </c>
      <c r="F412" s="3" t="s">
        <v>15</v>
      </c>
      <c r="G412" s="3" t="s">
        <v>803</v>
      </c>
      <c r="H412" s="4" t="s">
        <v>11</v>
      </c>
    </row>
    <row r="413" spans="1:8" x14ac:dyDescent="0.25">
      <c r="A413" s="6" t="str">
        <f>"FIBRA LIMPEZA "</f>
        <v xml:space="preserve">FIBRA LIMPEZA </v>
      </c>
      <c r="B413" s="6" t="s">
        <v>63</v>
      </c>
      <c r="D413" s="9">
        <v>3.3</v>
      </c>
      <c r="E413" s="9">
        <v>83</v>
      </c>
      <c r="F413" s="3" t="s">
        <v>15</v>
      </c>
      <c r="G413" s="3" t="s">
        <v>804</v>
      </c>
      <c r="H413" s="4" t="s">
        <v>11</v>
      </c>
    </row>
    <row r="414" spans="1:8" x14ac:dyDescent="0.25">
      <c r="A414" s="6" t="s">
        <v>805</v>
      </c>
      <c r="B414" s="6" t="s">
        <v>29</v>
      </c>
      <c r="D414" s="9">
        <v>154.80000000000001</v>
      </c>
      <c r="E414" s="9">
        <v>1</v>
      </c>
      <c r="F414" s="3" t="s">
        <v>15</v>
      </c>
      <c r="G414" s="3" t="s">
        <v>806</v>
      </c>
      <c r="H414" s="4" t="s">
        <v>11</v>
      </c>
    </row>
    <row r="415" spans="1:8" x14ac:dyDescent="0.25">
      <c r="A415" s="6" t="s">
        <v>807</v>
      </c>
      <c r="B415" s="6" t="str">
        <f>"MATERIA PRIMA - ITENS PARA MANUTENÇÃO "</f>
        <v xml:space="preserve">MATERIA PRIMA - ITENS PARA MANUTENÇÃO </v>
      </c>
      <c r="C415" s="9">
        <v>7.1</v>
      </c>
      <c r="D415" s="9">
        <v>3.55</v>
      </c>
      <c r="E415" s="9">
        <v>40</v>
      </c>
      <c r="F415" s="3" t="s">
        <v>15</v>
      </c>
      <c r="G415" s="3" t="s">
        <v>808</v>
      </c>
      <c r="H415" s="4" t="s">
        <v>11</v>
      </c>
    </row>
    <row r="416" spans="1:8" x14ac:dyDescent="0.25">
      <c r="A416" s="6" t="s">
        <v>809</v>
      </c>
      <c r="B416" s="6" t="str">
        <f>"MATERIA PRIMA - ITENS PARA MANUTENÇÃO "</f>
        <v xml:space="preserve">MATERIA PRIMA - ITENS PARA MANUTENÇÃO </v>
      </c>
      <c r="C416" s="9">
        <v>3.68</v>
      </c>
      <c r="D416" s="9">
        <v>1.84</v>
      </c>
      <c r="E416" s="9">
        <v>200</v>
      </c>
      <c r="F416" s="3" t="s">
        <v>15</v>
      </c>
      <c r="G416" s="3" t="s">
        <v>810</v>
      </c>
      <c r="H416" s="4" t="s">
        <v>11</v>
      </c>
    </row>
    <row r="417" spans="1:8" x14ac:dyDescent="0.25">
      <c r="A417" s="6" t="s">
        <v>811</v>
      </c>
      <c r="B417" s="6" t="str">
        <f>"MATERIA PRIMA - ITENS PARA MANUTENÇÃO "</f>
        <v xml:space="preserve">MATERIA PRIMA - ITENS PARA MANUTENÇÃO </v>
      </c>
      <c r="C417" s="9">
        <v>6.42</v>
      </c>
      <c r="D417" s="9">
        <v>3.53</v>
      </c>
      <c r="E417" s="9">
        <v>85</v>
      </c>
      <c r="F417" s="3" t="s">
        <v>15</v>
      </c>
      <c r="G417" s="3" t="s">
        <v>812</v>
      </c>
      <c r="H417" s="4" t="s">
        <v>11</v>
      </c>
    </row>
    <row r="418" spans="1:8" x14ac:dyDescent="0.25">
      <c r="A418" s="6" t="s">
        <v>813</v>
      </c>
      <c r="B418" s="6" t="str">
        <f>"MATERIA PRIMA - ITENS PARA MANUTENÇÃO "</f>
        <v xml:space="preserve">MATERIA PRIMA - ITENS PARA MANUTENÇÃO </v>
      </c>
      <c r="C418" s="9">
        <v>15.4</v>
      </c>
      <c r="D418" s="9">
        <v>7.7</v>
      </c>
      <c r="E418" s="9">
        <v>30</v>
      </c>
      <c r="F418" s="3" t="s">
        <v>15</v>
      </c>
      <c r="G418" s="3" t="s">
        <v>814</v>
      </c>
      <c r="H418" s="4" t="s">
        <v>11</v>
      </c>
    </row>
    <row r="419" spans="1:8" x14ac:dyDescent="0.25">
      <c r="A419" s="6" t="s">
        <v>815</v>
      </c>
      <c r="B419" s="6" t="s">
        <v>26</v>
      </c>
      <c r="C419" s="9">
        <v>25</v>
      </c>
      <c r="D419" s="9">
        <v>6.2</v>
      </c>
      <c r="F419" s="3" t="s">
        <v>15</v>
      </c>
      <c r="G419" s="3" t="s">
        <v>816</v>
      </c>
      <c r="H419" s="4" t="s">
        <v>11</v>
      </c>
    </row>
    <row r="420" spans="1:8" x14ac:dyDescent="0.25">
      <c r="A420" s="6" t="s">
        <v>817</v>
      </c>
      <c r="B420" s="6" t="s">
        <v>92</v>
      </c>
      <c r="C420" s="9">
        <v>30</v>
      </c>
      <c r="D420" s="9">
        <v>11.92</v>
      </c>
      <c r="E420" s="9">
        <v>-6</v>
      </c>
      <c r="F420" s="3" t="s">
        <v>15</v>
      </c>
      <c r="G420" s="3" t="s">
        <v>818</v>
      </c>
      <c r="H420" s="4" t="s">
        <v>11</v>
      </c>
    </row>
    <row r="421" spans="1:8" x14ac:dyDescent="0.25">
      <c r="A421" s="6" t="str">
        <f>"FISH AND CHIPS - ESTOQUE "</f>
        <v xml:space="preserve">FISH AND CHIPS - ESTOQUE </v>
      </c>
      <c r="B421" s="6" t="s">
        <v>34</v>
      </c>
      <c r="F421" s="3" t="s">
        <v>15</v>
      </c>
      <c r="G421" s="3" t="s">
        <v>819</v>
      </c>
      <c r="H421" s="4" t="s">
        <v>11</v>
      </c>
    </row>
    <row r="422" spans="1:8" x14ac:dyDescent="0.25">
      <c r="A422" s="6" t="s">
        <v>820</v>
      </c>
      <c r="B422" s="6" t="s">
        <v>38</v>
      </c>
      <c r="C422" s="9">
        <v>28</v>
      </c>
      <c r="D422" s="9">
        <v>8.8000000000000007</v>
      </c>
      <c r="E422" s="9">
        <v>-5</v>
      </c>
      <c r="F422" s="3" t="s">
        <v>15</v>
      </c>
      <c r="G422" s="3" t="s">
        <v>821</v>
      </c>
      <c r="H422" s="4" t="s">
        <v>11</v>
      </c>
    </row>
    <row r="423" spans="1:8" x14ac:dyDescent="0.25">
      <c r="A423" s="6" t="str">
        <f>"FITA ADESIVA TRANSP. TECTAPE 48MMX100M	"</f>
        <v xml:space="preserve">FITA ADESIVA TRANSP. TECTAPE 48MMX100M	</v>
      </c>
      <c r="B423" s="6" t="s">
        <v>29</v>
      </c>
      <c r="D423" s="9">
        <v>7.19</v>
      </c>
      <c r="E423" s="9">
        <v>6</v>
      </c>
      <c r="F423" s="3" t="s">
        <v>15</v>
      </c>
      <c r="G423" s="3" t="s">
        <v>822</v>
      </c>
      <c r="H423" s="4" t="s">
        <v>11</v>
      </c>
    </row>
    <row r="424" spans="1:8" x14ac:dyDescent="0.25">
      <c r="A424" s="6" t="s">
        <v>823</v>
      </c>
      <c r="B424" s="6" t="s">
        <v>29</v>
      </c>
      <c r="D424" s="9">
        <v>8.01</v>
      </c>
      <c r="E424" s="9">
        <v>5</v>
      </c>
      <c r="F424" s="3" t="s">
        <v>15</v>
      </c>
      <c r="G424" s="3" t="s">
        <v>824</v>
      </c>
      <c r="H424" s="4" t="s">
        <v>11</v>
      </c>
    </row>
    <row r="425" spans="1:8" x14ac:dyDescent="0.25">
      <c r="A425" s="6" t="s">
        <v>825</v>
      </c>
      <c r="B425" s="6" t="str">
        <f>"MATERIA PRIMA - ITENS PARA MANUTENÇÃO "</f>
        <v xml:space="preserve">MATERIA PRIMA - ITENS PARA MANUTENÇÃO </v>
      </c>
      <c r="C425" s="9">
        <v>34.4</v>
      </c>
      <c r="D425" s="9">
        <v>17.2</v>
      </c>
      <c r="E425" s="9">
        <v>8</v>
      </c>
      <c r="F425" s="3" t="s">
        <v>15</v>
      </c>
      <c r="G425" s="3" t="s">
        <v>826</v>
      </c>
      <c r="H425" s="4" t="s">
        <v>11</v>
      </c>
    </row>
    <row r="426" spans="1:8" x14ac:dyDescent="0.25">
      <c r="A426" s="6" t="s">
        <v>827</v>
      </c>
      <c r="B426" s="6" t="str">
        <f>"MATERIA PRIMA - ITENS PARA MANUTENÇÃO "</f>
        <v xml:space="preserve">MATERIA PRIMA - ITENS PARA MANUTENÇÃO </v>
      </c>
      <c r="C426" s="9">
        <v>34.4</v>
      </c>
      <c r="D426" s="9">
        <v>23.5</v>
      </c>
      <c r="E426" s="9">
        <v>2</v>
      </c>
      <c r="F426" s="3" t="s">
        <v>15</v>
      </c>
      <c r="G426" s="3" t="s">
        <v>828</v>
      </c>
      <c r="H426" s="4" t="s">
        <v>11</v>
      </c>
    </row>
    <row r="427" spans="1:8" x14ac:dyDescent="0.25">
      <c r="A427" s="6" t="s">
        <v>829</v>
      </c>
      <c r="B427" s="6" t="str">
        <f>"MATERIA PRIMA - ITENS PARA MANUTENÇÃO "</f>
        <v xml:space="preserve">MATERIA PRIMA - ITENS PARA MANUTENÇÃO </v>
      </c>
      <c r="C427" s="9">
        <v>17.5</v>
      </c>
      <c r="D427" s="9">
        <v>9.09</v>
      </c>
      <c r="E427" s="9">
        <v>8</v>
      </c>
      <c r="F427" s="3" t="s">
        <v>15</v>
      </c>
      <c r="G427" s="3" t="s">
        <v>830</v>
      </c>
      <c r="H427" s="4" t="s">
        <v>11</v>
      </c>
    </row>
    <row r="428" spans="1:8" x14ac:dyDescent="0.25">
      <c r="A428" s="6" t="s">
        <v>831</v>
      </c>
      <c r="B428" s="6" t="str">
        <f>"MATERIA PRIMA - ITENS PARA MANUTENÇÃO "</f>
        <v xml:space="preserve">MATERIA PRIMA - ITENS PARA MANUTENÇÃO </v>
      </c>
      <c r="C428" s="9">
        <v>16.5</v>
      </c>
      <c r="D428" s="9">
        <v>8.25</v>
      </c>
      <c r="E428" s="9">
        <v>3</v>
      </c>
      <c r="F428" s="3" t="s">
        <v>15</v>
      </c>
      <c r="G428" s="3" t="s">
        <v>832</v>
      </c>
      <c r="H428" s="4" t="s">
        <v>11</v>
      </c>
    </row>
    <row r="429" spans="1:8" x14ac:dyDescent="0.25">
      <c r="A429" s="6" t="s">
        <v>833</v>
      </c>
      <c r="B429" s="6" t="s">
        <v>63</v>
      </c>
      <c r="F429" s="3" t="s">
        <v>15</v>
      </c>
      <c r="G429" s="3" t="s">
        <v>834</v>
      </c>
      <c r="H429" s="4" t="s">
        <v>11</v>
      </c>
    </row>
    <row r="430" spans="1:8" x14ac:dyDescent="0.25">
      <c r="A430" s="6" t="s">
        <v>835</v>
      </c>
      <c r="B430" s="6" t="s">
        <v>20</v>
      </c>
      <c r="D430" s="9">
        <v>1.1000000000000001</v>
      </c>
      <c r="E430" s="9">
        <v>1019</v>
      </c>
      <c r="F430" s="3" t="s">
        <v>15</v>
      </c>
      <c r="G430" s="3" t="s">
        <v>836</v>
      </c>
      <c r="H430" s="4" t="s">
        <v>11</v>
      </c>
    </row>
    <row r="431" spans="1:8" x14ac:dyDescent="0.25">
      <c r="A431" s="6" t="s">
        <v>837</v>
      </c>
      <c r="B431" s="6" t="s">
        <v>34</v>
      </c>
      <c r="F431" s="3" t="s">
        <v>15</v>
      </c>
      <c r="G431" s="3" t="s">
        <v>838</v>
      </c>
      <c r="H431" s="4" t="s">
        <v>11</v>
      </c>
    </row>
    <row r="432" spans="1:8" x14ac:dyDescent="0.25">
      <c r="A432" s="6" t="s">
        <v>839</v>
      </c>
      <c r="B432" s="6" t="s">
        <v>182</v>
      </c>
      <c r="C432" s="9">
        <v>3</v>
      </c>
      <c r="D432" s="9">
        <v>1.6</v>
      </c>
      <c r="E432" s="9">
        <v>-1341</v>
      </c>
      <c r="F432" s="3" t="s">
        <v>15</v>
      </c>
      <c r="G432" s="3" t="s">
        <v>840</v>
      </c>
      <c r="H432" s="4" t="s">
        <v>11</v>
      </c>
    </row>
    <row r="433" spans="1:8" x14ac:dyDescent="0.25">
      <c r="A433" s="6" t="s">
        <v>841</v>
      </c>
      <c r="B433" s="6" t="s">
        <v>92</v>
      </c>
      <c r="C433" s="9">
        <v>24</v>
      </c>
      <c r="D433" s="9">
        <v>3.16</v>
      </c>
      <c r="E433" s="9">
        <v>-4</v>
      </c>
      <c r="F433" s="3" t="s">
        <v>15</v>
      </c>
      <c r="G433" s="3" t="s">
        <v>842</v>
      </c>
      <c r="H433" s="4" t="s">
        <v>11</v>
      </c>
    </row>
    <row r="434" spans="1:8" x14ac:dyDescent="0.25">
      <c r="A434" s="6" t="s">
        <v>843</v>
      </c>
      <c r="B434" s="6" t="s">
        <v>92</v>
      </c>
      <c r="C434" s="9">
        <v>28</v>
      </c>
      <c r="D434" s="9">
        <v>6.49</v>
      </c>
      <c r="E434" s="9">
        <v>-4</v>
      </c>
      <c r="F434" s="3" t="s">
        <v>15</v>
      </c>
      <c r="G434" s="3" t="s">
        <v>844</v>
      </c>
      <c r="H434" s="4" t="s">
        <v>11</v>
      </c>
    </row>
    <row r="435" spans="1:8" x14ac:dyDescent="0.25">
      <c r="A435" s="6" t="s">
        <v>845</v>
      </c>
      <c r="B435" s="6" t="s">
        <v>34</v>
      </c>
      <c r="D435" s="9">
        <v>7.9</v>
      </c>
      <c r="E435" s="9">
        <v>2.5</v>
      </c>
      <c r="F435" s="3" t="s">
        <v>35</v>
      </c>
      <c r="G435" s="3" t="s">
        <v>846</v>
      </c>
      <c r="H435" s="4" t="s">
        <v>11</v>
      </c>
    </row>
    <row r="436" spans="1:8" x14ac:dyDescent="0.25">
      <c r="A436" s="6" t="s">
        <v>847</v>
      </c>
      <c r="B436" s="6" t="s">
        <v>848</v>
      </c>
      <c r="D436" s="9">
        <v>0.46</v>
      </c>
      <c r="E436" s="9">
        <v>-13.05</v>
      </c>
      <c r="F436" s="3" t="s">
        <v>15</v>
      </c>
      <c r="G436" s="3" t="s">
        <v>849</v>
      </c>
      <c r="H436" s="4" t="s">
        <v>11</v>
      </c>
    </row>
    <row r="437" spans="1:8" x14ac:dyDescent="0.25">
      <c r="A437" s="6" t="str">
        <f>"FRUTA ABACAXI UN 1.200KG - ESTOQUE "</f>
        <v xml:space="preserve">FRUTA ABACAXI UN 1.200KG - ESTOQUE </v>
      </c>
      <c r="B437" s="6" t="s">
        <v>20</v>
      </c>
      <c r="D437" s="9">
        <v>7.9</v>
      </c>
      <c r="E437" s="9">
        <v>122.94199999999999</v>
      </c>
      <c r="F437" s="3" t="s">
        <v>35</v>
      </c>
      <c r="G437" s="3" t="s">
        <v>850</v>
      </c>
      <c r="H437" s="4" t="s">
        <v>11</v>
      </c>
    </row>
    <row r="438" spans="1:8" x14ac:dyDescent="0.25">
      <c r="A438" s="6" t="s">
        <v>851</v>
      </c>
      <c r="B438" s="6" t="s">
        <v>20</v>
      </c>
      <c r="D438" s="9">
        <v>334.56</v>
      </c>
      <c r="E438" s="9">
        <v>27.821000000000002</v>
      </c>
      <c r="F438" s="3" t="s">
        <v>35</v>
      </c>
      <c r="G438" s="3" t="s">
        <v>852</v>
      </c>
      <c r="H438" s="4" t="s">
        <v>11</v>
      </c>
    </row>
    <row r="439" spans="1:8" x14ac:dyDescent="0.25">
      <c r="A439" s="6" t="s">
        <v>853</v>
      </c>
      <c r="B439" s="6" t="s">
        <v>20</v>
      </c>
      <c r="D439" s="9">
        <v>3.97</v>
      </c>
      <c r="E439" s="9">
        <v>29.2</v>
      </c>
      <c r="F439" s="3" t="s">
        <v>35</v>
      </c>
      <c r="G439" s="3" t="s">
        <v>854</v>
      </c>
      <c r="H439" s="4" t="s">
        <v>11</v>
      </c>
    </row>
    <row r="440" spans="1:8" x14ac:dyDescent="0.25">
      <c r="A440" s="6" t="s">
        <v>855</v>
      </c>
      <c r="B440" s="6" t="s">
        <v>20</v>
      </c>
      <c r="D440" s="9">
        <v>3</v>
      </c>
      <c r="E440" s="9">
        <v>10</v>
      </c>
      <c r="F440" s="3" t="s">
        <v>15</v>
      </c>
      <c r="G440" s="3" t="s">
        <v>856</v>
      </c>
      <c r="H440" s="4" t="s">
        <v>11</v>
      </c>
    </row>
    <row r="441" spans="1:8" x14ac:dyDescent="0.25">
      <c r="A441" s="6" t="s">
        <v>857</v>
      </c>
      <c r="B441" s="6" t="s">
        <v>20</v>
      </c>
      <c r="D441" s="9">
        <v>21.9</v>
      </c>
      <c r="E441" s="9">
        <v>3</v>
      </c>
      <c r="F441" s="3" t="s">
        <v>35</v>
      </c>
      <c r="G441" s="3" t="s">
        <v>858</v>
      </c>
      <c r="H441" s="4" t="s">
        <v>11</v>
      </c>
    </row>
    <row r="442" spans="1:8" x14ac:dyDescent="0.25">
      <c r="A442" s="6" t="s">
        <v>859</v>
      </c>
      <c r="B442" s="6" t="s">
        <v>20</v>
      </c>
      <c r="C442" s="9">
        <v>400</v>
      </c>
      <c r="D442" s="9">
        <v>236.57</v>
      </c>
      <c r="E442" s="9">
        <v>64.410499999999999</v>
      </c>
      <c r="F442" s="3" t="s">
        <v>35</v>
      </c>
      <c r="G442" s="3" t="s">
        <v>860</v>
      </c>
      <c r="H442" s="4" t="s">
        <v>11</v>
      </c>
    </row>
    <row r="443" spans="1:8" x14ac:dyDescent="0.25">
      <c r="A443" s="6" t="s">
        <v>861</v>
      </c>
      <c r="B443" s="6" t="s">
        <v>20</v>
      </c>
      <c r="D443" s="9">
        <v>47.22</v>
      </c>
      <c r="E443" s="9">
        <v>9</v>
      </c>
      <c r="F443" s="3" t="s">
        <v>35</v>
      </c>
      <c r="G443" s="3" t="s">
        <v>862</v>
      </c>
      <c r="H443" s="4" t="s">
        <v>11</v>
      </c>
    </row>
    <row r="444" spans="1:8" x14ac:dyDescent="0.25">
      <c r="A444" s="6" t="s">
        <v>863</v>
      </c>
      <c r="B444" s="6" t="s">
        <v>848</v>
      </c>
      <c r="D444" s="9">
        <v>1.88</v>
      </c>
      <c r="E444" s="9">
        <v>-111.25</v>
      </c>
      <c r="F444" s="3" t="s">
        <v>15</v>
      </c>
      <c r="G444" s="3" t="s">
        <v>864</v>
      </c>
      <c r="H444" s="4" t="s">
        <v>11</v>
      </c>
    </row>
    <row r="445" spans="1:8" x14ac:dyDescent="0.25">
      <c r="A445" s="6" t="s">
        <v>865</v>
      </c>
      <c r="B445" s="6" t="s">
        <v>20</v>
      </c>
      <c r="D445" s="9">
        <v>27.25</v>
      </c>
      <c r="E445" s="9">
        <v>45.262999999999998</v>
      </c>
      <c r="F445" s="3" t="s">
        <v>35</v>
      </c>
      <c r="G445" s="3" t="s">
        <v>866</v>
      </c>
      <c r="H445" s="4" t="s">
        <v>11</v>
      </c>
    </row>
    <row r="446" spans="1:8" x14ac:dyDescent="0.25">
      <c r="A446" s="6" t="s">
        <v>867</v>
      </c>
      <c r="B446" s="6" t="s">
        <v>20</v>
      </c>
      <c r="D446" s="9">
        <v>13.71</v>
      </c>
      <c r="E446" s="9">
        <v>1112.3009999999999</v>
      </c>
      <c r="F446" s="3" t="s">
        <v>35</v>
      </c>
      <c r="G446" s="3" t="s">
        <v>868</v>
      </c>
      <c r="H446" s="4" t="s">
        <v>11</v>
      </c>
    </row>
    <row r="447" spans="1:8" x14ac:dyDescent="0.25">
      <c r="A447" s="6" t="s">
        <v>869</v>
      </c>
      <c r="B447" s="6" t="s">
        <v>20</v>
      </c>
      <c r="D447" s="9">
        <v>16.989999999999998</v>
      </c>
      <c r="E447" s="9">
        <v>149.93799999999999</v>
      </c>
      <c r="F447" s="3" t="s">
        <v>35</v>
      </c>
      <c r="G447" s="3" t="s">
        <v>870</v>
      </c>
      <c r="H447" s="4" t="s">
        <v>11</v>
      </c>
    </row>
    <row r="448" spans="1:8" x14ac:dyDescent="0.25">
      <c r="A448" s="6" t="s">
        <v>871</v>
      </c>
      <c r="B448" s="6" t="s">
        <v>20</v>
      </c>
      <c r="D448" s="9">
        <v>7.86</v>
      </c>
      <c r="E448" s="9">
        <v>119.363</v>
      </c>
      <c r="F448" s="3" t="s">
        <v>35</v>
      </c>
      <c r="G448" s="3" t="s">
        <v>872</v>
      </c>
      <c r="H448" s="4" t="s">
        <v>11</v>
      </c>
    </row>
    <row r="449" spans="1:8" x14ac:dyDescent="0.25">
      <c r="A449" s="6" t="s">
        <v>873</v>
      </c>
      <c r="B449" s="6" t="s">
        <v>848</v>
      </c>
      <c r="D449" s="9">
        <v>0.11</v>
      </c>
      <c r="E449" s="9">
        <v>602.41600000000005</v>
      </c>
      <c r="F449" s="3" t="s">
        <v>15</v>
      </c>
      <c r="G449" s="3" t="s">
        <v>874</v>
      </c>
      <c r="H449" s="4" t="s">
        <v>11</v>
      </c>
    </row>
    <row r="450" spans="1:8" x14ac:dyDescent="0.25">
      <c r="A450" s="6" t="s">
        <v>875</v>
      </c>
      <c r="B450" s="6" t="s">
        <v>20</v>
      </c>
      <c r="C450" s="9">
        <v>11</v>
      </c>
      <c r="D450" s="9">
        <v>1.45</v>
      </c>
      <c r="E450" s="9">
        <v>5132.4204</v>
      </c>
      <c r="F450" s="3" t="s">
        <v>35</v>
      </c>
      <c r="G450" s="3" t="s">
        <v>876</v>
      </c>
      <c r="H450" s="4" t="s">
        <v>11</v>
      </c>
    </row>
    <row r="451" spans="1:8" x14ac:dyDescent="0.25">
      <c r="A451" s="6" t="s">
        <v>877</v>
      </c>
      <c r="B451" s="6" t="s">
        <v>20</v>
      </c>
      <c r="D451" s="9">
        <v>2.78</v>
      </c>
      <c r="E451" s="9">
        <v>18</v>
      </c>
      <c r="F451" s="3" t="s">
        <v>35</v>
      </c>
      <c r="G451" s="3" t="s">
        <v>878</v>
      </c>
      <c r="H451" s="4" t="s">
        <v>11</v>
      </c>
    </row>
    <row r="452" spans="1:8" x14ac:dyDescent="0.25">
      <c r="A452" s="6" t="s">
        <v>879</v>
      </c>
      <c r="B452" s="6" t="s">
        <v>34</v>
      </c>
      <c r="F452" s="3" t="s">
        <v>15</v>
      </c>
      <c r="G452" s="3" t="s">
        <v>880</v>
      </c>
      <c r="H452" s="4" t="s">
        <v>11</v>
      </c>
    </row>
    <row r="453" spans="1:8" x14ac:dyDescent="0.25">
      <c r="A453" s="6" t="s">
        <v>881</v>
      </c>
      <c r="B453" s="6" t="s">
        <v>20</v>
      </c>
      <c r="D453" s="9">
        <v>12</v>
      </c>
      <c r="E453" s="9">
        <v>1.6</v>
      </c>
      <c r="F453" s="3" t="s">
        <v>35</v>
      </c>
      <c r="G453" s="3" t="s">
        <v>882</v>
      </c>
      <c r="H453" s="4" t="s">
        <v>11</v>
      </c>
    </row>
    <row r="454" spans="1:8" x14ac:dyDescent="0.25">
      <c r="A454" s="6" t="s">
        <v>883</v>
      </c>
      <c r="B454" s="6" t="s">
        <v>848</v>
      </c>
      <c r="D454" s="9">
        <v>1.06</v>
      </c>
      <c r="F454" s="3" t="s">
        <v>15</v>
      </c>
      <c r="G454" s="3" t="s">
        <v>884</v>
      </c>
      <c r="H454" s="4" t="s">
        <v>11</v>
      </c>
    </row>
    <row r="455" spans="1:8" x14ac:dyDescent="0.25">
      <c r="A455" s="6" t="s">
        <v>885</v>
      </c>
      <c r="B455" s="6" t="s">
        <v>20</v>
      </c>
      <c r="D455" s="9">
        <v>11.75</v>
      </c>
      <c r="E455" s="9">
        <v>325.678</v>
      </c>
      <c r="F455" s="3" t="s">
        <v>35</v>
      </c>
      <c r="G455" s="3" t="s">
        <v>886</v>
      </c>
      <c r="H455" s="4" t="s">
        <v>11</v>
      </c>
    </row>
    <row r="456" spans="1:8" x14ac:dyDescent="0.25">
      <c r="A456" s="6" t="s">
        <v>887</v>
      </c>
      <c r="B456" s="6" t="s">
        <v>20</v>
      </c>
      <c r="D456" s="9">
        <v>60</v>
      </c>
      <c r="E456" s="9">
        <v>1</v>
      </c>
      <c r="F456" s="3" t="s">
        <v>15</v>
      </c>
      <c r="G456" s="3" t="s">
        <v>888</v>
      </c>
      <c r="H456" s="4" t="s">
        <v>11</v>
      </c>
    </row>
    <row r="457" spans="1:8" x14ac:dyDescent="0.25">
      <c r="A457" s="6" t="s">
        <v>889</v>
      </c>
      <c r="B457" s="6" t="s">
        <v>34</v>
      </c>
      <c r="F457" s="3" t="s">
        <v>15</v>
      </c>
      <c r="G457" s="3" t="s">
        <v>890</v>
      </c>
      <c r="H457" s="4" t="s">
        <v>11</v>
      </c>
    </row>
    <row r="458" spans="1:8" x14ac:dyDescent="0.25">
      <c r="A458" s="6" t="s">
        <v>891</v>
      </c>
      <c r="B458" s="6" t="s">
        <v>848</v>
      </c>
      <c r="D458" s="9">
        <v>1.28</v>
      </c>
      <c r="E458" s="9">
        <v>-499.80799999999999</v>
      </c>
      <c r="F458" s="3" t="s">
        <v>15</v>
      </c>
      <c r="G458" s="3" t="s">
        <v>892</v>
      </c>
      <c r="H458" s="4" t="s">
        <v>11</v>
      </c>
    </row>
    <row r="459" spans="1:8" x14ac:dyDescent="0.25">
      <c r="A459" s="6" t="s">
        <v>893</v>
      </c>
      <c r="B459" s="6" t="s">
        <v>20</v>
      </c>
      <c r="D459" s="9">
        <v>22.48</v>
      </c>
      <c r="E459" s="9">
        <v>297.58300000000003</v>
      </c>
      <c r="F459" s="3" t="s">
        <v>35</v>
      </c>
      <c r="G459" s="3" t="s">
        <v>894</v>
      </c>
      <c r="H459" s="4" t="s">
        <v>11</v>
      </c>
    </row>
    <row r="460" spans="1:8" x14ac:dyDescent="0.25">
      <c r="A460" s="6" t="s">
        <v>895</v>
      </c>
      <c r="B460" s="6" t="s">
        <v>20</v>
      </c>
      <c r="D460" s="9">
        <v>8.9</v>
      </c>
      <c r="E460" s="9">
        <v>2.5</v>
      </c>
      <c r="F460" s="3" t="s">
        <v>35</v>
      </c>
      <c r="G460" s="3" t="s">
        <v>896</v>
      </c>
      <c r="H460" s="4" t="s">
        <v>11</v>
      </c>
    </row>
    <row r="461" spans="1:8" x14ac:dyDescent="0.25">
      <c r="A461" s="6" t="s">
        <v>897</v>
      </c>
      <c r="B461" s="6" t="s">
        <v>20</v>
      </c>
      <c r="D461" s="9">
        <v>36.369999999999997</v>
      </c>
      <c r="E461" s="9">
        <v>10.33</v>
      </c>
      <c r="F461" s="3" t="s">
        <v>15</v>
      </c>
      <c r="G461" s="3" t="s">
        <v>898</v>
      </c>
      <c r="H461" s="4" t="s">
        <v>11</v>
      </c>
    </row>
    <row r="462" spans="1:8" x14ac:dyDescent="0.25">
      <c r="A462" s="6" t="s">
        <v>899</v>
      </c>
      <c r="B462" s="6" t="s">
        <v>20</v>
      </c>
      <c r="D462" s="9">
        <v>8.3000000000000007</v>
      </c>
      <c r="E462" s="9">
        <v>30</v>
      </c>
      <c r="F462" s="3" t="s">
        <v>35</v>
      </c>
      <c r="G462" s="3" t="s">
        <v>900</v>
      </c>
      <c r="H462" s="4" t="s">
        <v>11</v>
      </c>
    </row>
    <row r="463" spans="1:8" x14ac:dyDescent="0.25">
      <c r="A463" s="6" t="str">
        <f>"FRUTA UVA VERDE KG "</f>
        <v xml:space="preserve">FRUTA UVA VERDE KG </v>
      </c>
      <c r="B463" s="6" t="s">
        <v>20</v>
      </c>
      <c r="D463" s="9">
        <v>29.8</v>
      </c>
      <c r="E463" s="9">
        <v>0.5</v>
      </c>
      <c r="F463" s="3" t="s">
        <v>35</v>
      </c>
      <c r="G463" s="3" t="s">
        <v>901</v>
      </c>
      <c r="H463" s="4" t="s">
        <v>11</v>
      </c>
    </row>
    <row r="464" spans="1:8" x14ac:dyDescent="0.25">
      <c r="A464" s="6" t="s">
        <v>902</v>
      </c>
      <c r="B464" s="6" t="s">
        <v>29</v>
      </c>
      <c r="C464" s="9">
        <v>14.04</v>
      </c>
      <c r="D464" s="9">
        <v>7.02</v>
      </c>
      <c r="E464" s="9">
        <v>75</v>
      </c>
      <c r="F464" s="3" t="s">
        <v>15</v>
      </c>
      <c r="G464" s="3" t="s">
        <v>903</v>
      </c>
      <c r="H464" s="4" t="s">
        <v>11</v>
      </c>
    </row>
    <row r="465" spans="1:8" x14ac:dyDescent="0.25">
      <c r="A465" s="6" t="s">
        <v>904</v>
      </c>
      <c r="B465" s="6" t="s">
        <v>92</v>
      </c>
      <c r="C465" s="9">
        <v>30</v>
      </c>
      <c r="D465" s="9">
        <v>6.4</v>
      </c>
      <c r="F465" s="3" t="s">
        <v>15</v>
      </c>
      <c r="G465" s="3" t="s">
        <v>905</v>
      </c>
      <c r="H465" s="4" t="s">
        <v>11</v>
      </c>
    </row>
    <row r="466" spans="1:8" x14ac:dyDescent="0.25">
      <c r="A466" s="6" t="s">
        <v>906</v>
      </c>
      <c r="B466" s="6" t="s">
        <v>575</v>
      </c>
      <c r="C466" s="9">
        <v>250</v>
      </c>
      <c r="D466" s="9">
        <v>74.900000000000006</v>
      </c>
      <c r="F466" s="3" t="s">
        <v>15</v>
      </c>
      <c r="G466" s="3" t="s">
        <v>907</v>
      </c>
      <c r="H466" s="4" t="s">
        <v>11</v>
      </c>
    </row>
    <row r="467" spans="1:8" x14ac:dyDescent="0.25">
      <c r="A467" s="6" t="s">
        <v>908</v>
      </c>
      <c r="B467" s="6" t="s">
        <v>575</v>
      </c>
      <c r="C467" s="9">
        <v>340</v>
      </c>
      <c r="D467" s="9">
        <v>128.91999999999999</v>
      </c>
      <c r="F467" s="3" t="s">
        <v>15</v>
      </c>
      <c r="G467" s="3" t="s">
        <v>909</v>
      </c>
      <c r="H467" s="4" t="s">
        <v>11</v>
      </c>
    </row>
    <row r="468" spans="1:8" x14ac:dyDescent="0.25">
      <c r="A468" s="6" t="s">
        <v>910</v>
      </c>
      <c r="B468" s="6" t="s">
        <v>575</v>
      </c>
      <c r="C468" s="9">
        <v>190</v>
      </c>
      <c r="D468" s="9">
        <v>35.01</v>
      </c>
      <c r="F468" s="3" t="s">
        <v>15</v>
      </c>
      <c r="G468" s="3" t="s">
        <v>911</v>
      </c>
      <c r="H468" s="4" t="s">
        <v>11</v>
      </c>
    </row>
    <row r="469" spans="1:8" x14ac:dyDescent="0.25">
      <c r="A469" s="6" t="s">
        <v>912</v>
      </c>
      <c r="B469" s="6" t="s">
        <v>575</v>
      </c>
      <c r="C469" s="9">
        <v>360</v>
      </c>
      <c r="D469" s="9">
        <v>108.31</v>
      </c>
      <c r="E469" s="9">
        <v>29.6</v>
      </c>
      <c r="F469" s="3" t="s">
        <v>23</v>
      </c>
      <c r="G469" s="3" t="s">
        <v>913</v>
      </c>
      <c r="H469" s="4" t="s">
        <v>11</v>
      </c>
    </row>
    <row r="470" spans="1:8" x14ac:dyDescent="0.25">
      <c r="A470" s="6" t="s">
        <v>914</v>
      </c>
      <c r="B470" s="6" t="s">
        <v>575</v>
      </c>
      <c r="C470" s="9">
        <v>270</v>
      </c>
      <c r="D470" s="9">
        <v>78.430000000000007</v>
      </c>
      <c r="F470" s="3" t="s">
        <v>15</v>
      </c>
      <c r="G470" s="3" t="s">
        <v>915</v>
      </c>
      <c r="H470" s="4" t="s">
        <v>11</v>
      </c>
    </row>
    <row r="471" spans="1:8" x14ac:dyDescent="0.25">
      <c r="A471" s="6" t="s">
        <v>916</v>
      </c>
      <c r="B471" s="6" t="s">
        <v>575</v>
      </c>
      <c r="C471" s="9">
        <v>360</v>
      </c>
      <c r="D471" s="9">
        <v>87.84</v>
      </c>
      <c r="F471" s="3" t="s">
        <v>15</v>
      </c>
      <c r="G471" s="3" t="s">
        <v>917</v>
      </c>
      <c r="H471" s="4" t="s">
        <v>11</v>
      </c>
    </row>
    <row r="472" spans="1:8" x14ac:dyDescent="0.25">
      <c r="A472" s="6" t="s">
        <v>918</v>
      </c>
      <c r="B472" s="6" t="s">
        <v>92</v>
      </c>
      <c r="C472" s="9">
        <v>30</v>
      </c>
      <c r="D472" s="9">
        <v>12.18</v>
      </c>
      <c r="F472" s="3" t="s">
        <v>15</v>
      </c>
      <c r="G472" s="3" t="s">
        <v>919</v>
      </c>
      <c r="H472" s="4" t="s">
        <v>11</v>
      </c>
    </row>
    <row r="473" spans="1:8" x14ac:dyDescent="0.25">
      <c r="A473" s="6" t="s">
        <v>920</v>
      </c>
      <c r="B473" s="6" t="s">
        <v>20</v>
      </c>
      <c r="F473" s="3" t="s">
        <v>15</v>
      </c>
      <c r="G473" s="3" t="s">
        <v>921</v>
      </c>
      <c r="H473" s="4" t="s">
        <v>11</v>
      </c>
    </row>
    <row r="474" spans="1:8" x14ac:dyDescent="0.25">
      <c r="A474" s="6" t="s">
        <v>922</v>
      </c>
      <c r="B474" s="6" t="s">
        <v>20</v>
      </c>
      <c r="D474" s="9">
        <v>0.22</v>
      </c>
      <c r="E474" s="9">
        <v>480</v>
      </c>
      <c r="F474" s="3" t="s">
        <v>15</v>
      </c>
      <c r="G474" s="3" t="s">
        <v>923</v>
      </c>
      <c r="H474" s="4" t="s">
        <v>11</v>
      </c>
    </row>
    <row r="475" spans="1:8" x14ac:dyDescent="0.25">
      <c r="A475" s="6" t="s">
        <v>924</v>
      </c>
      <c r="B475" s="6" t="s">
        <v>20</v>
      </c>
      <c r="D475" s="9">
        <v>0.22</v>
      </c>
      <c r="E475" s="9">
        <v>1280</v>
      </c>
      <c r="F475" s="3" t="s">
        <v>15</v>
      </c>
      <c r="G475" s="3" t="s">
        <v>925</v>
      </c>
      <c r="H475" s="4" t="s">
        <v>11</v>
      </c>
    </row>
    <row r="476" spans="1:8" x14ac:dyDescent="0.25">
      <c r="A476" s="6" t="s">
        <v>926</v>
      </c>
      <c r="B476" s="6" t="s">
        <v>20</v>
      </c>
      <c r="D476" s="9">
        <v>1.37</v>
      </c>
      <c r="E476" s="9">
        <v>22400.808000000001</v>
      </c>
      <c r="F476" s="3" t="s">
        <v>35</v>
      </c>
      <c r="G476" s="3" t="s">
        <v>927</v>
      </c>
      <c r="H476" s="4" t="s">
        <v>11</v>
      </c>
    </row>
    <row r="477" spans="1:8" x14ac:dyDescent="0.25">
      <c r="A477" s="6" t="s">
        <v>928</v>
      </c>
      <c r="B477" s="6" t="s">
        <v>20</v>
      </c>
      <c r="D477" s="9">
        <v>4.0999999999999996</v>
      </c>
      <c r="E477" s="9">
        <v>-572</v>
      </c>
      <c r="F477" s="3" t="s">
        <v>15</v>
      </c>
      <c r="G477" s="3" t="s">
        <v>929</v>
      </c>
      <c r="H477" s="4" t="s">
        <v>11</v>
      </c>
    </row>
    <row r="478" spans="1:8" x14ac:dyDescent="0.25">
      <c r="A478" s="6" t="s">
        <v>930</v>
      </c>
      <c r="B478" s="6" t="s">
        <v>20</v>
      </c>
      <c r="C478" s="9">
        <v>5.2</v>
      </c>
      <c r="D478" s="9">
        <v>2.66</v>
      </c>
      <c r="E478" s="9">
        <v>2823</v>
      </c>
      <c r="F478" s="3" t="s">
        <v>15</v>
      </c>
      <c r="G478" s="3" t="s">
        <v>931</v>
      </c>
      <c r="H478" s="4" t="s">
        <v>11</v>
      </c>
    </row>
    <row r="479" spans="1:8" x14ac:dyDescent="0.25">
      <c r="A479" s="6" t="s">
        <v>932</v>
      </c>
      <c r="B479" s="6" t="s">
        <v>20</v>
      </c>
      <c r="D479" s="9">
        <v>4.7300000000000004</v>
      </c>
      <c r="E479" s="9">
        <v>3.4954999999999998</v>
      </c>
      <c r="F479" s="3" t="s">
        <v>35</v>
      </c>
      <c r="G479" s="3" t="s">
        <v>933</v>
      </c>
      <c r="H479" s="4" t="s">
        <v>11</v>
      </c>
    </row>
    <row r="480" spans="1:8" x14ac:dyDescent="0.25">
      <c r="A480" s="6" t="str">
        <f>"GIN BEEFEATER - DOSE "</f>
        <v xml:space="preserve">GIN BEEFEATER - DOSE </v>
      </c>
      <c r="B480" s="6" t="s">
        <v>26</v>
      </c>
      <c r="C480" s="9">
        <v>26</v>
      </c>
      <c r="D480" s="9">
        <v>7</v>
      </c>
      <c r="E480" s="9">
        <v>-2</v>
      </c>
      <c r="F480" s="3" t="s">
        <v>15</v>
      </c>
      <c r="G480" s="3" t="s">
        <v>934</v>
      </c>
      <c r="H480" s="4" t="s">
        <v>11</v>
      </c>
    </row>
    <row r="481" spans="1:8" x14ac:dyDescent="0.25">
      <c r="A481" s="6" t="str">
        <f>"GIN BEEFEATER 750ML - ESTOQUE "</f>
        <v xml:space="preserve">GIN BEEFEATER 750ML - ESTOQUE </v>
      </c>
      <c r="B481" s="6" t="s">
        <v>22</v>
      </c>
      <c r="D481" s="9">
        <v>116.69</v>
      </c>
      <c r="E481" s="9">
        <v>13.83</v>
      </c>
      <c r="F481" s="3" t="s">
        <v>23</v>
      </c>
      <c r="G481" s="3" t="s">
        <v>935</v>
      </c>
      <c r="H481" s="4" t="s">
        <v>11</v>
      </c>
    </row>
    <row r="482" spans="1:8" x14ac:dyDescent="0.25">
      <c r="A482" s="6" t="s">
        <v>936</v>
      </c>
      <c r="B482" s="6" t="s">
        <v>92</v>
      </c>
      <c r="C482" s="9">
        <v>35</v>
      </c>
      <c r="D482" s="9">
        <v>7</v>
      </c>
      <c r="F482" s="3" t="s">
        <v>15</v>
      </c>
      <c r="G482" s="3" t="s">
        <v>937</v>
      </c>
      <c r="H482" s="4" t="s">
        <v>11</v>
      </c>
    </row>
    <row r="483" spans="1:8" x14ac:dyDescent="0.25">
      <c r="A483" s="6" t="s">
        <v>938</v>
      </c>
      <c r="B483" s="6" t="s">
        <v>92</v>
      </c>
      <c r="C483" s="9">
        <v>35</v>
      </c>
      <c r="D483" s="9">
        <v>7</v>
      </c>
      <c r="F483" s="3" t="s">
        <v>15</v>
      </c>
      <c r="G483" s="3" t="s">
        <v>939</v>
      </c>
      <c r="H483" s="4" t="s">
        <v>11</v>
      </c>
    </row>
    <row r="484" spans="1:8" x14ac:dyDescent="0.25">
      <c r="A484" s="6" t="s">
        <v>940</v>
      </c>
      <c r="B484" s="6" t="s">
        <v>22</v>
      </c>
      <c r="E484" s="9">
        <v>-3.8</v>
      </c>
      <c r="F484" s="3" t="s">
        <v>23</v>
      </c>
      <c r="G484" s="3" t="s">
        <v>941</v>
      </c>
      <c r="H484" s="4" t="s">
        <v>11</v>
      </c>
    </row>
    <row r="485" spans="1:8" x14ac:dyDescent="0.25">
      <c r="A485" s="6" t="str">
        <f>"GIN HAMBRE - DOSE "</f>
        <v xml:space="preserve">GIN HAMBRE - DOSE </v>
      </c>
      <c r="B485" s="6" t="s">
        <v>26</v>
      </c>
      <c r="C485" s="9">
        <v>22</v>
      </c>
      <c r="D485" s="9">
        <v>4.3600000000000003</v>
      </c>
      <c r="F485" s="3" t="s">
        <v>15</v>
      </c>
      <c r="G485" s="3" t="s">
        <v>942</v>
      </c>
      <c r="H485" s="4" t="s">
        <v>11</v>
      </c>
    </row>
    <row r="486" spans="1:8" x14ac:dyDescent="0.25">
      <c r="A486" s="6" t="str">
        <f>"GIN HAMBRE - ESTOQUE "</f>
        <v xml:space="preserve">GIN HAMBRE - ESTOQUE </v>
      </c>
      <c r="B486" s="6" t="s">
        <v>22</v>
      </c>
      <c r="D486" s="9">
        <v>72.650000000000006</v>
      </c>
      <c r="E486" s="9">
        <v>109.72</v>
      </c>
      <c r="F486" s="3" t="s">
        <v>23</v>
      </c>
      <c r="G486" s="3" t="s">
        <v>943</v>
      </c>
      <c r="H486" s="4" t="s">
        <v>11</v>
      </c>
    </row>
    <row r="487" spans="1:8" x14ac:dyDescent="0.25">
      <c r="A487" s="6" t="str">
        <f>"GIN INFUSIONADO NA FRAMBOESA E HORTELA -  PRODUCAO BAR "</f>
        <v xml:space="preserve">GIN INFUSIONADO NA FRAMBOESA E HORTELA -  PRODUCAO BAR </v>
      </c>
      <c r="B487" s="6" t="s">
        <v>20</v>
      </c>
      <c r="D487" s="9">
        <v>142.13</v>
      </c>
      <c r="F487" s="3" t="s">
        <v>23</v>
      </c>
      <c r="G487" s="3" t="s">
        <v>944</v>
      </c>
      <c r="H487" s="4" t="s">
        <v>11</v>
      </c>
    </row>
    <row r="488" spans="1:8" x14ac:dyDescent="0.25">
      <c r="A488" s="6" t="s">
        <v>945</v>
      </c>
      <c r="B488" s="6" t="s">
        <v>22</v>
      </c>
      <c r="D488" s="9">
        <v>74.849999999999994</v>
      </c>
      <c r="E488" s="9">
        <v>33.5</v>
      </c>
      <c r="F488" s="3" t="s">
        <v>23</v>
      </c>
      <c r="G488" s="3" t="s">
        <v>946</v>
      </c>
      <c r="H488" s="4" t="s">
        <v>11</v>
      </c>
    </row>
    <row r="489" spans="1:8" x14ac:dyDescent="0.25">
      <c r="A489" s="6" t="s">
        <v>947</v>
      </c>
      <c r="B489" s="6" t="s">
        <v>22</v>
      </c>
      <c r="F489" s="3" t="s">
        <v>23</v>
      </c>
      <c r="G489" s="3" t="s">
        <v>948</v>
      </c>
      <c r="H489" s="4" t="s">
        <v>11</v>
      </c>
    </row>
    <row r="490" spans="1:8" x14ac:dyDescent="0.25">
      <c r="A490" s="6" t="s">
        <v>949</v>
      </c>
      <c r="B490" s="6" t="s">
        <v>22</v>
      </c>
      <c r="E490" s="9">
        <v>-0.40250000000000002</v>
      </c>
      <c r="F490" s="3" t="s">
        <v>23</v>
      </c>
      <c r="G490" s="3" t="s">
        <v>950</v>
      </c>
      <c r="H490" s="4" t="s">
        <v>11</v>
      </c>
    </row>
    <row r="491" spans="1:8" x14ac:dyDescent="0.25">
      <c r="A491" s="6" t="s">
        <v>951</v>
      </c>
      <c r="B491" s="6" t="s">
        <v>92</v>
      </c>
      <c r="C491" s="9">
        <v>34</v>
      </c>
      <c r="D491" s="9">
        <v>11.92</v>
      </c>
      <c r="E491" s="9">
        <v>-135</v>
      </c>
      <c r="F491" s="3" t="s">
        <v>15</v>
      </c>
      <c r="G491" s="3" t="s">
        <v>952</v>
      </c>
      <c r="H491" s="4" t="s">
        <v>11</v>
      </c>
    </row>
    <row r="492" spans="1:8" x14ac:dyDescent="0.25">
      <c r="A492" s="6" t="s">
        <v>953</v>
      </c>
      <c r="B492" s="6" t="s">
        <v>92</v>
      </c>
      <c r="C492" s="9">
        <v>34</v>
      </c>
      <c r="D492" s="9">
        <v>13.35</v>
      </c>
      <c r="E492" s="9">
        <v>-323</v>
      </c>
      <c r="F492" s="3" t="s">
        <v>15</v>
      </c>
      <c r="G492" s="3" t="s">
        <v>954</v>
      </c>
      <c r="H492" s="4" t="s">
        <v>11</v>
      </c>
    </row>
    <row r="493" spans="1:8" x14ac:dyDescent="0.25">
      <c r="A493" s="6" t="s">
        <v>955</v>
      </c>
      <c r="B493" s="6" t="s">
        <v>92</v>
      </c>
      <c r="C493" s="9">
        <v>38</v>
      </c>
      <c r="D493" s="9">
        <v>22.27</v>
      </c>
      <c r="E493" s="9">
        <v>-533</v>
      </c>
      <c r="F493" s="3" t="s">
        <v>15</v>
      </c>
      <c r="G493" s="3" t="s">
        <v>956</v>
      </c>
      <c r="H493" s="4" t="s">
        <v>11</v>
      </c>
    </row>
    <row r="494" spans="1:8" x14ac:dyDescent="0.25">
      <c r="A494" s="6" t="s">
        <v>957</v>
      </c>
      <c r="B494" s="6" t="s">
        <v>92</v>
      </c>
      <c r="C494" s="9">
        <v>30</v>
      </c>
      <c r="D494" s="9">
        <v>12.74</v>
      </c>
      <c r="E494" s="9">
        <v>-196</v>
      </c>
      <c r="F494" s="3" t="s">
        <v>15</v>
      </c>
      <c r="G494" s="3" t="s">
        <v>958</v>
      </c>
      <c r="H494" s="4" t="s">
        <v>11</v>
      </c>
    </row>
    <row r="495" spans="1:8" x14ac:dyDescent="0.25">
      <c r="A495" s="6" t="s">
        <v>959</v>
      </c>
      <c r="B495" s="6" t="s">
        <v>92</v>
      </c>
      <c r="C495" s="9">
        <v>32</v>
      </c>
      <c r="D495" s="9">
        <v>10.76</v>
      </c>
      <c r="E495" s="9">
        <v>-1415</v>
      </c>
      <c r="F495" s="3" t="s">
        <v>15</v>
      </c>
      <c r="G495" s="3" t="s">
        <v>960</v>
      </c>
      <c r="H495" s="4" t="s">
        <v>11</v>
      </c>
    </row>
    <row r="496" spans="1:8" x14ac:dyDescent="0.25">
      <c r="A496" s="6" t="s">
        <v>961</v>
      </c>
      <c r="B496" s="6" t="s">
        <v>29</v>
      </c>
      <c r="C496" s="9">
        <v>336</v>
      </c>
      <c r="D496" s="9">
        <v>168</v>
      </c>
      <c r="E496" s="9">
        <v>2</v>
      </c>
      <c r="F496" s="3" t="s">
        <v>15</v>
      </c>
      <c r="G496" s="3" t="s">
        <v>962</v>
      </c>
      <c r="H496" s="4" t="s">
        <v>11</v>
      </c>
    </row>
    <row r="497" spans="1:8" x14ac:dyDescent="0.25">
      <c r="A497" s="6" t="s">
        <v>963</v>
      </c>
      <c r="B497" s="6" t="s">
        <v>29</v>
      </c>
      <c r="C497" s="9">
        <v>57.6</v>
      </c>
      <c r="D497" s="9">
        <v>28.8</v>
      </c>
      <c r="E497" s="9">
        <v>2</v>
      </c>
      <c r="F497" s="3" t="s">
        <v>15</v>
      </c>
      <c r="G497" s="3" t="s">
        <v>964</v>
      </c>
      <c r="H497" s="4" t="s">
        <v>11</v>
      </c>
    </row>
    <row r="498" spans="1:8" x14ac:dyDescent="0.25">
      <c r="A498" s="6" t="s">
        <v>965</v>
      </c>
      <c r="B498" s="6" t="s">
        <v>20</v>
      </c>
      <c r="F498" s="3" t="s">
        <v>15</v>
      </c>
      <c r="G498" s="3" t="s">
        <v>966</v>
      </c>
      <c r="H498" s="4" t="s">
        <v>11</v>
      </c>
    </row>
    <row r="499" spans="1:8" x14ac:dyDescent="0.25">
      <c r="A499" s="6" t="s">
        <v>967</v>
      </c>
      <c r="B499" s="6" t="s">
        <v>47</v>
      </c>
      <c r="D499" s="9">
        <v>8.94</v>
      </c>
      <c r="E499" s="9">
        <v>56</v>
      </c>
      <c r="F499" s="3" t="s">
        <v>23</v>
      </c>
      <c r="G499" s="3" t="s">
        <v>968</v>
      </c>
      <c r="H499" s="4" t="s">
        <v>11</v>
      </c>
    </row>
    <row r="500" spans="1:8" x14ac:dyDescent="0.25">
      <c r="A500" s="6" t="s">
        <v>969</v>
      </c>
      <c r="B500" s="6" t="s">
        <v>47</v>
      </c>
      <c r="D500" s="9">
        <v>0.06</v>
      </c>
      <c r="E500" s="9">
        <v>144</v>
      </c>
      <c r="F500" s="3" t="s">
        <v>15</v>
      </c>
      <c r="G500" s="3" t="s">
        <v>970</v>
      </c>
      <c r="H500" s="4" t="s">
        <v>11</v>
      </c>
    </row>
    <row r="501" spans="1:8" x14ac:dyDescent="0.25">
      <c r="A501" s="6" t="s">
        <v>971</v>
      </c>
      <c r="B501" s="6" t="s">
        <v>182</v>
      </c>
      <c r="C501" s="9">
        <v>10</v>
      </c>
      <c r="E501" s="9">
        <v>-1634</v>
      </c>
      <c r="F501" s="3" t="s">
        <v>15</v>
      </c>
      <c r="G501" s="3" t="s">
        <v>972</v>
      </c>
      <c r="H501" s="4" t="s">
        <v>11</v>
      </c>
    </row>
    <row r="502" spans="1:8" x14ac:dyDescent="0.25">
      <c r="A502" s="6" t="s">
        <v>973</v>
      </c>
      <c r="B502" s="6" t="s">
        <v>29</v>
      </c>
      <c r="D502" s="9">
        <v>74.2</v>
      </c>
      <c r="E502" s="9">
        <v>76</v>
      </c>
      <c r="F502" s="3" t="s">
        <v>15</v>
      </c>
      <c r="G502" s="3" t="s">
        <v>974</v>
      </c>
      <c r="H502" s="4" t="s">
        <v>11</v>
      </c>
    </row>
    <row r="503" spans="1:8" x14ac:dyDescent="0.25">
      <c r="A503" s="6" t="s">
        <v>975</v>
      </c>
      <c r="B503" s="6" t="s">
        <v>29</v>
      </c>
      <c r="D503" s="9">
        <v>0.18</v>
      </c>
      <c r="E503" s="9">
        <v>8005</v>
      </c>
      <c r="F503" s="3" t="s">
        <v>15</v>
      </c>
      <c r="G503" s="3" t="s">
        <v>976</v>
      </c>
      <c r="H503" s="4" t="s">
        <v>11</v>
      </c>
    </row>
    <row r="504" spans="1:8" x14ac:dyDescent="0.25">
      <c r="A504" s="6" t="s">
        <v>977</v>
      </c>
      <c r="B504" s="6" t="s">
        <v>29</v>
      </c>
      <c r="D504" s="9">
        <v>148.53</v>
      </c>
      <c r="E504" s="9">
        <v>3</v>
      </c>
      <c r="F504" s="3" t="s">
        <v>15</v>
      </c>
      <c r="G504" s="3" t="s">
        <v>978</v>
      </c>
      <c r="H504" s="4" t="s">
        <v>11</v>
      </c>
    </row>
    <row r="505" spans="1:8" x14ac:dyDescent="0.25">
      <c r="A505" s="6" t="str">
        <f>"GUARDANAPO SACHE "</f>
        <v xml:space="preserve">GUARDANAPO SACHE </v>
      </c>
      <c r="B505" s="6" t="s">
        <v>29</v>
      </c>
      <c r="D505" s="9">
        <v>145.33000000000001</v>
      </c>
      <c r="E505" s="9">
        <v>12</v>
      </c>
      <c r="F505" s="3" t="s">
        <v>15</v>
      </c>
      <c r="G505" s="3" t="s">
        <v>979</v>
      </c>
      <c r="H505" s="4" t="s">
        <v>11</v>
      </c>
    </row>
    <row r="506" spans="1:8" x14ac:dyDescent="0.25">
      <c r="A506" s="6" t="s">
        <v>980</v>
      </c>
      <c r="B506" s="6" t="s">
        <v>981</v>
      </c>
      <c r="C506" s="9">
        <v>3</v>
      </c>
      <c r="D506" s="9">
        <v>1.6</v>
      </c>
      <c r="E506" s="9">
        <v>-327</v>
      </c>
      <c r="F506" s="3" t="s">
        <v>15</v>
      </c>
      <c r="G506" s="3" t="s">
        <v>982</v>
      </c>
      <c r="H506" s="4" t="s">
        <v>11</v>
      </c>
    </row>
    <row r="507" spans="1:8" x14ac:dyDescent="0.25">
      <c r="A507" s="6" t="s">
        <v>983</v>
      </c>
      <c r="B507" s="6" t="s">
        <v>182</v>
      </c>
      <c r="D507" s="9">
        <v>1.26</v>
      </c>
      <c r="E507" s="9">
        <v>105</v>
      </c>
      <c r="F507" s="3" t="s">
        <v>15</v>
      </c>
      <c r="G507" s="3" t="s">
        <v>984</v>
      </c>
      <c r="H507" s="4" t="s">
        <v>11</v>
      </c>
    </row>
    <row r="508" spans="1:8" x14ac:dyDescent="0.25">
      <c r="A508" s="6" t="s">
        <v>985</v>
      </c>
      <c r="B508" s="6" t="s">
        <v>182</v>
      </c>
      <c r="D508" s="9">
        <v>1.1100000000000001</v>
      </c>
      <c r="E508" s="9">
        <v>42</v>
      </c>
      <c r="F508" s="3" t="s">
        <v>15</v>
      </c>
      <c r="G508" s="3" t="s">
        <v>986</v>
      </c>
      <c r="H508" s="4" t="s">
        <v>11</v>
      </c>
    </row>
    <row r="509" spans="1:8" x14ac:dyDescent="0.25">
      <c r="A509" s="6" t="s">
        <v>987</v>
      </c>
      <c r="B509" s="6" t="s">
        <v>182</v>
      </c>
      <c r="D509" s="9">
        <v>1.61</v>
      </c>
      <c r="E509" s="9">
        <v>85</v>
      </c>
      <c r="F509" s="3" t="s">
        <v>15</v>
      </c>
      <c r="G509" s="3" t="s">
        <v>988</v>
      </c>
      <c r="H509" s="4" t="s">
        <v>11</v>
      </c>
    </row>
    <row r="510" spans="1:8" x14ac:dyDescent="0.25">
      <c r="A510" s="6" t="s">
        <v>989</v>
      </c>
      <c r="B510" s="6" t="s">
        <v>182</v>
      </c>
      <c r="D510" s="9">
        <v>1.33</v>
      </c>
      <c r="E510" s="9">
        <v>105</v>
      </c>
      <c r="F510" s="3" t="s">
        <v>15</v>
      </c>
      <c r="G510" s="3" t="s">
        <v>990</v>
      </c>
      <c r="H510" s="4" t="s">
        <v>11</v>
      </c>
    </row>
    <row r="511" spans="1:8" x14ac:dyDescent="0.25">
      <c r="A511" s="6" t="s">
        <v>991</v>
      </c>
      <c r="B511" s="6" t="s">
        <v>29</v>
      </c>
      <c r="D511" s="9">
        <v>145.80000000000001</v>
      </c>
      <c r="E511" s="9">
        <v>1</v>
      </c>
      <c r="F511" s="3" t="s">
        <v>15</v>
      </c>
      <c r="G511" s="3" t="s">
        <v>992</v>
      </c>
      <c r="H511" s="4" t="s">
        <v>11</v>
      </c>
    </row>
    <row r="512" spans="1:8" x14ac:dyDescent="0.25">
      <c r="A512" s="6" t="s">
        <v>993</v>
      </c>
      <c r="B512" s="6" t="s">
        <v>29</v>
      </c>
      <c r="D512" s="9">
        <v>0.35</v>
      </c>
      <c r="E512" s="9">
        <v>200</v>
      </c>
      <c r="F512" s="3" t="s">
        <v>15</v>
      </c>
      <c r="G512" s="3" t="s">
        <v>994</v>
      </c>
      <c r="H512" s="4" t="s">
        <v>11</v>
      </c>
    </row>
    <row r="513" spans="1:8" x14ac:dyDescent="0.25">
      <c r="A513" s="6" t="s">
        <v>995</v>
      </c>
      <c r="B513" s="6" t="s">
        <v>114</v>
      </c>
      <c r="F513" s="3" t="s">
        <v>35</v>
      </c>
      <c r="G513" s="3" t="s">
        <v>996</v>
      </c>
      <c r="H513" s="4" t="s">
        <v>11</v>
      </c>
    </row>
    <row r="514" spans="1:8" x14ac:dyDescent="0.25">
      <c r="A514" s="6" t="s">
        <v>997</v>
      </c>
      <c r="B514" s="6" t="s">
        <v>114</v>
      </c>
      <c r="F514" s="3" t="s">
        <v>35</v>
      </c>
      <c r="G514" s="3" t="s">
        <v>998</v>
      </c>
      <c r="H514" s="4" t="s">
        <v>11</v>
      </c>
    </row>
    <row r="515" spans="1:8" x14ac:dyDescent="0.25">
      <c r="A515" s="6" t="s">
        <v>999</v>
      </c>
      <c r="B515" s="6" t="s">
        <v>114</v>
      </c>
      <c r="C515" s="9">
        <v>2.76</v>
      </c>
      <c r="D515" s="9">
        <v>1.55</v>
      </c>
      <c r="E515" s="9">
        <v>360</v>
      </c>
      <c r="F515" s="3" t="s">
        <v>15</v>
      </c>
      <c r="G515" s="3" t="s">
        <v>1000</v>
      </c>
      <c r="H515" s="4" t="s">
        <v>11</v>
      </c>
    </row>
    <row r="516" spans="1:8" x14ac:dyDescent="0.25">
      <c r="A516" s="6" t="s">
        <v>1001</v>
      </c>
      <c r="B516" s="6" t="s">
        <v>114</v>
      </c>
      <c r="D516" s="9">
        <v>32.200000000000003</v>
      </c>
      <c r="E516" s="9">
        <v>12</v>
      </c>
      <c r="F516" s="3" t="s">
        <v>35</v>
      </c>
      <c r="G516" s="3" t="s">
        <v>1002</v>
      </c>
      <c r="H516" s="4" t="s">
        <v>11</v>
      </c>
    </row>
    <row r="517" spans="1:8" x14ac:dyDescent="0.25">
      <c r="A517" s="6" t="s">
        <v>1003</v>
      </c>
      <c r="B517" s="6" t="s">
        <v>34</v>
      </c>
      <c r="C517" s="9">
        <v>4.68</v>
      </c>
      <c r="D517" s="9">
        <v>2.34</v>
      </c>
      <c r="E517" s="9">
        <v>60</v>
      </c>
      <c r="F517" s="3" t="s">
        <v>15</v>
      </c>
      <c r="G517" s="3" t="s">
        <v>1004</v>
      </c>
      <c r="H517" s="4" t="s">
        <v>11</v>
      </c>
    </row>
    <row r="518" spans="1:8" x14ac:dyDescent="0.25">
      <c r="A518" s="6" t="s">
        <v>1005</v>
      </c>
      <c r="B518" s="6" t="s">
        <v>114</v>
      </c>
      <c r="F518" s="3" t="s">
        <v>35</v>
      </c>
      <c r="G518" s="3" t="s">
        <v>1006</v>
      </c>
      <c r="H518" s="4" t="s">
        <v>11</v>
      </c>
    </row>
    <row r="519" spans="1:8" x14ac:dyDescent="0.25">
      <c r="A519" s="6" t="s">
        <v>1007</v>
      </c>
      <c r="B519" s="6" t="s">
        <v>92</v>
      </c>
      <c r="C519" s="9">
        <v>34</v>
      </c>
      <c r="D519" s="9">
        <v>7.43</v>
      </c>
      <c r="F519" s="3" t="s">
        <v>15</v>
      </c>
      <c r="G519" s="3" t="s">
        <v>1008</v>
      </c>
      <c r="H519" s="4" t="s">
        <v>11</v>
      </c>
    </row>
    <row r="520" spans="1:8" x14ac:dyDescent="0.25">
      <c r="A520" s="6" t="s">
        <v>1009</v>
      </c>
      <c r="B520" s="6" t="s">
        <v>20</v>
      </c>
      <c r="D520" s="9">
        <v>20.65</v>
      </c>
      <c r="E520" s="9">
        <v>185.5478</v>
      </c>
      <c r="F520" s="3" t="s">
        <v>35</v>
      </c>
      <c r="G520" s="3" t="s">
        <v>1010</v>
      </c>
      <c r="H520" s="4" t="s">
        <v>11</v>
      </c>
    </row>
    <row r="521" spans="1:8" x14ac:dyDescent="0.25">
      <c r="A521" s="6" t="s">
        <v>1011</v>
      </c>
      <c r="B521" s="6" t="s">
        <v>20</v>
      </c>
      <c r="D521" s="9">
        <v>16.61</v>
      </c>
      <c r="E521" s="9">
        <v>1</v>
      </c>
      <c r="F521" s="3" t="s">
        <v>35</v>
      </c>
      <c r="G521" s="3" t="s">
        <v>1012</v>
      </c>
      <c r="H521" s="4" t="s">
        <v>11</v>
      </c>
    </row>
    <row r="522" spans="1:8" x14ac:dyDescent="0.25">
      <c r="A522" s="6" t="s">
        <v>1013</v>
      </c>
      <c r="B522" s="6" t="s">
        <v>47</v>
      </c>
      <c r="C522" s="9">
        <v>19.62</v>
      </c>
      <c r="D522" s="9">
        <v>9.81</v>
      </c>
      <c r="E522" s="9">
        <v>28</v>
      </c>
      <c r="F522" s="3" t="s">
        <v>15</v>
      </c>
      <c r="G522" s="3" t="s">
        <v>1014</v>
      </c>
      <c r="H522" s="4" t="s">
        <v>11</v>
      </c>
    </row>
    <row r="523" spans="1:8" x14ac:dyDescent="0.25">
      <c r="A523" s="6" t="s">
        <v>1015</v>
      </c>
      <c r="B523" s="6" t="s">
        <v>92</v>
      </c>
      <c r="C523" s="9">
        <v>42</v>
      </c>
      <c r="D523" s="9">
        <v>17.14</v>
      </c>
      <c r="E523" s="9">
        <v>-1225</v>
      </c>
      <c r="F523" s="3" t="s">
        <v>15</v>
      </c>
      <c r="G523" s="3" t="s">
        <v>1016</v>
      </c>
      <c r="H523" s="4" t="s">
        <v>11</v>
      </c>
    </row>
    <row r="524" spans="1:8" x14ac:dyDescent="0.25">
      <c r="A524" s="6" t="s">
        <v>1017</v>
      </c>
      <c r="B524" s="6" t="s">
        <v>26</v>
      </c>
      <c r="C524" s="9">
        <v>25</v>
      </c>
      <c r="D524" s="9">
        <v>8.8000000000000007</v>
      </c>
      <c r="E524" s="9">
        <v>-23</v>
      </c>
      <c r="F524" s="3" t="s">
        <v>15</v>
      </c>
      <c r="G524" s="3" t="s">
        <v>1018</v>
      </c>
      <c r="H524" s="4" t="s">
        <v>11</v>
      </c>
    </row>
    <row r="525" spans="1:8" x14ac:dyDescent="0.25">
      <c r="A525" s="6" t="s">
        <v>1019</v>
      </c>
      <c r="B525" s="6" t="s">
        <v>575</v>
      </c>
      <c r="C525" s="9">
        <v>110</v>
      </c>
      <c r="D525" s="9">
        <v>102.68</v>
      </c>
      <c r="F525" s="3" t="s">
        <v>15</v>
      </c>
      <c r="G525" s="3" t="s">
        <v>1020</v>
      </c>
      <c r="H525" s="4" t="s">
        <v>11</v>
      </c>
    </row>
    <row r="526" spans="1:8" x14ac:dyDescent="0.25">
      <c r="A526" s="6" t="s">
        <v>1021</v>
      </c>
      <c r="B526" s="6" t="s">
        <v>92</v>
      </c>
      <c r="C526" s="9">
        <v>38</v>
      </c>
      <c r="D526" s="9">
        <v>19.399999999999999</v>
      </c>
      <c r="E526" s="9">
        <v>-12</v>
      </c>
      <c r="F526" s="3" t="s">
        <v>15</v>
      </c>
      <c r="G526" s="3" t="s">
        <v>1022</v>
      </c>
      <c r="H526" s="4" t="s">
        <v>11</v>
      </c>
    </row>
    <row r="527" spans="1:8" x14ac:dyDescent="0.25">
      <c r="A527" s="6" t="str">
        <f>"JURUPINGA 975ML - ESTOQUE "</f>
        <v xml:space="preserve">JURUPINGA 975ML - ESTOQUE </v>
      </c>
      <c r="B527" s="6" t="s">
        <v>22</v>
      </c>
      <c r="F527" s="3" t="s">
        <v>23</v>
      </c>
      <c r="G527" s="3" t="s">
        <v>1023</v>
      </c>
      <c r="H527" s="4" t="s">
        <v>11</v>
      </c>
    </row>
    <row r="528" spans="1:8" x14ac:dyDescent="0.25">
      <c r="A528" s="6" t="s">
        <v>1024</v>
      </c>
      <c r="B528" s="6" t="s">
        <v>34</v>
      </c>
      <c r="D528" s="9">
        <v>28.95</v>
      </c>
      <c r="E528" s="9">
        <v>2</v>
      </c>
      <c r="F528" s="3" t="s">
        <v>15</v>
      </c>
      <c r="G528" s="3" t="s">
        <v>1025</v>
      </c>
      <c r="H528" s="4" t="s">
        <v>11</v>
      </c>
    </row>
    <row r="529" spans="1:8" x14ac:dyDescent="0.25">
      <c r="A529" s="6" t="s">
        <v>1026</v>
      </c>
      <c r="B529" s="6" t="s">
        <v>63</v>
      </c>
      <c r="F529" s="3" t="s">
        <v>15</v>
      </c>
      <c r="G529" s="3" t="s">
        <v>1027</v>
      </c>
      <c r="H529" s="4" t="s">
        <v>11</v>
      </c>
    </row>
    <row r="530" spans="1:8" x14ac:dyDescent="0.25">
      <c r="A530" s="6" t="s">
        <v>1028</v>
      </c>
      <c r="B530" s="6" t="str">
        <f>"MATERIA PRIMA - ITENS PARA MANUTENÇÃO "</f>
        <v xml:space="preserve">MATERIA PRIMA - ITENS PARA MANUTENÇÃO </v>
      </c>
      <c r="C530" s="9">
        <v>15.6</v>
      </c>
      <c r="D530" s="9">
        <v>7.8</v>
      </c>
      <c r="E530" s="9">
        <v>28</v>
      </c>
      <c r="F530" s="3" t="s">
        <v>15</v>
      </c>
      <c r="G530" s="3" t="s">
        <v>1029</v>
      </c>
      <c r="H530" s="4" t="s">
        <v>11</v>
      </c>
    </row>
    <row r="531" spans="1:8" x14ac:dyDescent="0.25">
      <c r="A531" s="6" t="s">
        <v>1030</v>
      </c>
      <c r="B531" s="6" t="str">
        <f>"MATERIA PRIMA - ITENS PARA MANUTENÇÃO "</f>
        <v xml:space="preserve">MATERIA PRIMA - ITENS PARA MANUTENÇÃO </v>
      </c>
      <c r="C531" s="9">
        <v>80.3</v>
      </c>
      <c r="D531" s="9">
        <v>36.6</v>
      </c>
      <c r="E531" s="9">
        <v>11</v>
      </c>
      <c r="F531" s="3" t="s">
        <v>15</v>
      </c>
      <c r="G531" s="3" t="s">
        <v>1031</v>
      </c>
      <c r="H531" s="4" t="s">
        <v>11</v>
      </c>
    </row>
    <row r="532" spans="1:8" x14ac:dyDescent="0.25">
      <c r="A532" s="6" t="s">
        <v>1032</v>
      </c>
      <c r="B532" s="6" t="s">
        <v>63</v>
      </c>
      <c r="F532" s="3" t="s">
        <v>15</v>
      </c>
      <c r="G532" s="3" t="s">
        <v>1033</v>
      </c>
      <c r="H532" s="4" t="s">
        <v>11</v>
      </c>
    </row>
    <row r="533" spans="1:8" x14ac:dyDescent="0.25">
      <c r="A533" s="6" t="str">
        <f>"LED ZEPPELIN "</f>
        <v xml:space="preserve">LED ZEPPELIN </v>
      </c>
      <c r="B533" s="6" t="s">
        <v>38</v>
      </c>
      <c r="C533" s="9">
        <v>35</v>
      </c>
      <c r="E533" s="9">
        <v>-1078</v>
      </c>
      <c r="F533" s="3" t="s">
        <v>15</v>
      </c>
      <c r="G533" s="3" t="s">
        <v>1034</v>
      </c>
      <c r="H533" s="4" t="s">
        <v>11</v>
      </c>
    </row>
    <row r="534" spans="1:8" x14ac:dyDescent="0.25">
      <c r="A534" s="6" t="str">
        <f>"LED ZEPPELIN  - ESTOQUE "</f>
        <v xml:space="preserve">LED ZEPPELIN  - ESTOQUE </v>
      </c>
      <c r="B534" s="6" t="s">
        <v>34</v>
      </c>
      <c r="F534" s="3" t="s">
        <v>15</v>
      </c>
      <c r="G534" s="3" t="s">
        <v>1035</v>
      </c>
      <c r="H534" s="4" t="s">
        <v>11</v>
      </c>
    </row>
    <row r="535" spans="1:8" x14ac:dyDescent="0.25">
      <c r="A535" s="6" t="s">
        <v>1036</v>
      </c>
      <c r="B535" s="6" t="s">
        <v>20</v>
      </c>
      <c r="D535" s="9">
        <v>10.02</v>
      </c>
      <c r="E535" s="9">
        <v>12.34</v>
      </c>
      <c r="F535" s="3" t="s">
        <v>1037</v>
      </c>
      <c r="G535" s="3" t="s">
        <v>1038</v>
      </c>
      <c r="H535" s="4" t="s">
        <v>11</v>
      </c>
    </row>
    <row r="536" spans="1:8" x14ac:dyDescent="0.25">
      <c r="A536" s="6" t="s">
        <v>1039</v>
      </c>
      <c r="B536" s="6" t="s">
        <v>20</v>
      </c>
      <c r="D536" s="9">
        <v>23.95</v>
      </c>
      <c r="E536" s="9">
        <v>0.18</v>
      </c>
      <c r="F536" s="3" t="s">
        <v>23</v>
      </c>
      <c r="G536" s="3" t="s">
        <v>1040</v>
      </c>
      <c r="H536" s="4" t="s">
        <v>11</v>
      </c>
    </row>
    <row r="537" spans="1:8" x14ac:dyDescent="0.25">
      <c r="A537" s="6" t="s">
        <v>1041</v>
      </c>
      <c r="B537" s="6" t="s">
        <v>34</v>
      </c>
      <c r="D537" s="9">
        <v>4.1900000000000004</v>
      </c>
      <c r="E537" s="9">
        <v>24</v>
      </c>
      <c r="F537" s="3" t="s">
        <v>15</v>
      </c>
      <c r="G537" s="3" t="s">
        <v>1042</v>
      </c>
      <c r="H537" s="4" t="s">
        <v>11</v>
      </c>
    </row>
    <row r="538" spans="1:8" x14ac:dyDescent="0.25">
      <c r="A538" s="6" t="s">
        <v>1043</v>
      </c>
      <c r="B538" s="6" t="s">
        <v>38</v>
      </c>
      <c r="C538" s="9">
        <v>25</v>
      </c>
      <c r="E538" s="9">
        <v>-328</v>
      </c>
      <c r="F538" s="3" t="s">
        <v>15</v>
      </c>
      <c r="G538" s="3" t="s">
        <v>1044</v>
      </c>
      <c r="H538" s="4" t="s">
        <v>11</v>
      </c>
    </row>
    <row r="539" spans="1:8" x14ac:dyDescent="0.25">
      <c r="A539" s="6" t="str">
        <f>"LETS PARTY (PORCAO SALGADINHO DES FESTA) - ESTOQUE "</f>
        <v xml:space="preserve">LETS PARTY (PORCAO SALGADINHO DES FESTA) - ESTOQUE </v>
      </c>
      <c r="B539" s="6" t="s">
        <v>34</v>
      </c>
      <c r="F539" s="3" t="s">
        <v>15</v>
      </c>
      <c r="G539" s="3" t="s">
        <v>1045</v>
      </c>
      <c r="H539" s="4" t="s">
        <v>11</v>
      </c>
    </row>
    <row r="540" spans="1:8" x14ac:dyDescent="0.25">
      <c r="A540" s="6" t="s">
        <v>1046</v>
      </c>
      <c r="B540" s="6" t="s">
        <v>26</v>
      </c>
      <c r="C540" s="9">
        <v>26</v>
      </c>
      <c r="D540" s="9">
        <v>11.42</v>
      </c>
      <c r="F540" s="3" t="s">
        <v>15</v>
      </c>
      <c r="G540" s="3" t="s">
        <v>1047</v>
      </c>
      <c r="H540" s="4" t="s">
        <v>11</v>
      </c>
    </row>
    <row r="541" spans="1:8" x14ac:dyDescent="0.25">
      <c r="A541" s="6" t="s">
        <v>1048</v>
      </c>
      <c r="B541" s="6" t="s">
        <v>22</v>
      </c>
      <c r="D541" s="9">
        <v>190.39</v>
      </c>
      <c r="E541" s="9">
        <v>5.23</v>
      </c>
      <c r="F541" s="3" t="s">
        <v>23</v>
      </c>
      <c r="G541" s="3" t="s">
        <v>1049</v>
      </c>
      <c r="H541" s="4" t="s">
        <v>11</v>
      </c>
    </row>
    <row r="542" spans="1:8" x14ac:dyDescent="0.25">
      <c r="A542" s="6" t="s">
        <v>1050</v>
      </c>
      <c r="B542" s="6" t="s">
        <v>22</v>
      </c>
      <c r="F542" s="3" t="s">
        <v>23</v>
      </c>
      <c r="G542" s="3" t="s">
        <v>1051</v>
      </c>
      <c r="H542" s="4" t="s">
        <v>11</v>
      </c>
    </row>
    <row r="543" spans="1:8" x14ac:dyDescent="0.25">
      <c r="A543" s="6" t="s">
        <v>1052</v>
      </c>
      <c r="B543" s="6" t="s">
        <v>22</v>
      </c>
      <c r="D543" s="9">
        <v>75.64</v>
      </c>
      <c r="E543" s="9">
        <v>1.9</v>
      </c>
      <c r="F543" s="3" t="s">
        <v>23</v>
      </c>
      <c r="G543" s="3" t="s">
        <v>1053</v>
      </c>
      <c r="H543" s="4" t="s">
        <v>11</v>
      </c>
    </row>
    <row r="544" spans="1:8" x14ac:dyDescent="0.25">
      <c r="A544" s="6" t="s">
        <v>1054</v>
      </c>
      <c r="B544" s="6" t="s">
        <v>22</v>
      </c>
      <c r="D544" s="9">
        <v>153.02000000000001</v>
      </c>
      <c r="E544" s="9">
        <v>8.19</v>
      </c>
      <c r="F544" s="3" t="s">
        <v>23</v>
      </c>
      <c r="G544" s="3" t="s">
        <v>1055</v>
      </c>
      <c r="H544" s="4" t="s">
        <v>11</v>
      </c>
    </row>
    <row r="545" spans="1:8" x14ac:dyDescent="0.25">
      <c r="A545" s="6" t="s">
        <v>1056</v>
      </c>
      <c r="B545" s="6" t="s">
        <v>22</v>
      </c>
      <c r="D545" s="9">
        <v>37.65</v>
      </c>
      <c r="E545" s="9">
        <v>1.48</v>
      </c>
      <c r="F545" s="3" t="s">
        <v>23</v>
      </c>
      <c r="G545" s="3" t="s">
        <v>1057</v>
      </c>
      <c r="H545" s="4" t="s">
        <v>11</v>
      </c>
    </row>
    <row r="546" spans="1:8" x14ac:dyDescent="0.25">
      <c r="A546" s="6" t="str">
        <f>"LICOR CURACAU BLUE 720ML - ESTOQUE "</f>
        <v xml:space="preserve">LICOR CURACAU BLUE 720ML - ESTOQUE </v>
      </c>
      <c r="B546" s="6" t="s">
        <v>22</v>
      </c>
      <c r="D546" s="9">
        <v>59.58</v>
      </c>
      <c r="E546" s="9">
        <v>1.44</v>
      </c>
      <c r="F546" s="3" t="s">
        <v>23</v>
      </c>
      <c r="G546" s="3" t="s">
        <v>1058</v>
      </c>
      <c r="H546" s="4" t="s">
        <v>11</v>
      </c>
    </row>
    <row r="547" spans="1:8" x14ac:dyDescent="0.25">
      <c r="A547" s="6" t="s">
        <v>1059</v>
      </c>
      <c r="B547" s="6" t="s">
        <v>22</v>
      </c>
      <c r="D547" s="9">
        <v>171.65</v>
      </c>
      <c r="E547" s="9">
        <v>1.9350000000000001</v>
      </c>
      <c r="F547" s="3" t="s">
        <v>23</v>
      </c>
      <c r="G547" s="3" t="s">
        <v>1060</v>
      </c>
      <c r="H547" s="4" t="s">
        <v>11</v>
      </c>
    </row>
    <row r="548" spans="1:8" x14ac:dyDescent="0.25">
      <c r="A548" s="6" t="s">
        <v>1061</v>
      </c>
      <c r="B548" s="6" t="s">
        <v>22</v>
      </c>
      <c r="D548" s="9">
        <v>103.28</v>
      </c>
      <c r="E548" s="9">
        <v>6.45</v>
      </c>
      <c r="F548" s="3" t="s">
        <v>23</v>
      </c>
      <c r="G548" s="3" t="s">
        <v>1062</v>
      </c>
      <c r="H548" s="4" t="s">
        <v>11</v>
      </c>
    </row>
    <row r="549" spans="1:8" x14ac:dyDescent="0.25">
      <c r="A549" s="6" t="s">
        <v>1063</v>
      </c>
      <c r="B549" s="6" t="s">
        <v>22</v>
      </c>
      <c r="D549" s="9">
        <v>146.68</v>
      </c>
      <c r="E549" s="9">
        <v>21.1</v>
      </c>
      <c r="F549" s="3" t="s">
        <v>23</v>
      </c>
      <c r="G549" s="3" t="s">
        <v>1064</v>
      </c>
      <c r="H549" s="4" t="s">
        <v>11</v>
      </c>
    </row>
    <row r="550" spans="1:8" x14ac:dyDescent="0.25">
      <c r="A550" s="6" t="str">
        <f>"LICOR PEACHTREE 700ML - ESTOQUE "</f>
        <v xml:space="preserve">LICOR PEACHTREE 700ML - ESTOQUE </v>
      </c>
      <c r="B550" s="6" t="s">
        <v>22</v>
      </c>
      <c r="D550" s="9">
        <v>191.63</v>
      </c>
      <c r="E550" s="9">
        <v>-6.76</v>
      </c>
      <c r="F550" s="3" t="s">
        <v>23</v>
      </c>
      <c r="G550" s="3" t="s">
        <v>1065</v>
      </c>
      <c r="H550" s="4" t="s">
        <v>11</v>
      </c>
    </row>
    <row r="551" spans="1:8" x14ac:dyDescent="0.25">
      <c r="A551" s="6" t="str">
        <f>"LICOR SAINT GERMAIN 700ML - ESTOQUE "</f>
        <v xml:space="preserve">LICOR SAINT GERMAIN 700ML - ESTOQUE </v>
      </c>
      <c r="B551" s="6" t="s">
        <v>22</v>
      </c>
      <c r="F551" s="3" t="s">
        <v>23</v>
      </c>
      <c r="G551" s="3" t="s">
        <v>1066</v>
      </c>
      <c r="H551" s="4" t="s">
        <v>11</v>
      </c>
    </row>
    <row r="552" spans="1:8" x14ac:dyDescent="0.25">
      <c r="A552" s="6" t="s">
        <v>1067</v>
      </c>
      <c r="B552" s="6" t="s">
        <v>22</v>
      </c>
      <c r="D552" s="9">
        <v>105.69</v>
      </c>
      <c r="E552" s="9">
        <v>1.38</v>
      </c>
      <c r="F552" s="3" t="s">
        <v>23</v>
      </c>
      <c r="G552" s="3" t="s">
        <v>1068</v>
      </c>
      <c r="H552" s="4" t="s">
        <v>11</v>
      </c>
    </row>
    <row r="553" spans="1:8" x14ac:dyDescent="0.25">
      <c r="A553" s="6" t="s">
        <v>1069</v>
      </c>
      <c r="B553" s="6" t="s">
        <v>22</v>
      </c>
      <c r="C553" s="9">
        <v>116.38</v>
      </c>
      <c r="D553" s="9">
        <v>58.19</v>
      </c>
      <c r="E553" s="9">
        <v>0.72</v>
      </c>
      <c r="F553" s="3" t="s">
        <v>23</v>
      </c>
      <c r="G553" s="3" t="s">
        <v>1070</v>
      </c>
      <c r="H553" s="4" t="s">
        <v>11</v>
      </c>
    </row>
    <row r="554" spans="1:8" x14ac:dyDescent="0.25">
      <c r="A554" s="6" t="s">
        <v>1071</v>
      </c>
      <c r="B554" s="6" t="s">
        <v>22</v>
      </c>
      <c r="D554" s="9">
        <v>65.459999999999994</v>
      </c>
      <c r="E554" s="9">
        <v>2.34</v>
      </c>
      <c r="F554" s="3" t="s">
        <v>23</v>
      </c>
      <c r="G554" s="3" t="s">
        <v>1072</v>
      </c>
      <c r="H554" s="4" t="s">
        <v>11</v>
      </c>
    </row>
    <row r="555" spans="1:8" x14ac:dyDescent="0.25">
      <c r="A555" s="6" t="s">
        <v>1073</v>
      </c>
      <c r="B555" s="6" t="s">
        <v>22</v>
      </c>
      <c r="D555" s="9">
        <v>58.92</v>
      </c>
      <c r="E555" s="9">
        <v>1.56</v>
      </c>
      <c r="F555" s="3" t="s">
        <v>23</v>
      </c>
      <c r="G555" s="3" t="s">
        <v>1074</v>
      </c>
      <c r="H555" s="4" t="s">
        <v>11</v>
      </c>
    </row>
    <row r="556" spans="1:8" x14ac:dyDescent="0.25">
      <c r="A556" s="6" t="s">
        <v>1075</v>
      </c>
      <c r="B556" s="6" t="s">
        <v>22</v>
      </c>
      <c r="D556" s="9">
        <v>59.19</v>
      </c>
      <c r="E556" s="9">
        <v>2</v>
      </c>
      <c r="F556" s="3" t="s">
        <v>23</v>
      </c>
      <c r="G556" s="3" t="s">
        <v>1076</v>
      </c>
      <c r="H556" s="4" t="s">
        <v>11</v>
      </c>
    </row>
    <row r="557" spans="1:8" x14ac:dyDescent="0.25">
      <c r="A557" s="6" t="s">
        <v>1077</v>
      </c>
      <c r="B557" s="6" t="s">
        <v>22</v>
      </c>
      <c r="D557" s="9">
        <v>60.95</v>
      </c>
      <c r="E557" s="9">
        <v>3.68</v>
      </c>
      <c r="F557" s="3" t="s">
        <v>23</v>
      </c>
      <c r="G557" s="3" t="s">
        <v>1078</v>
      </c>
      <c r="H557" s="4" t="s">
        <v>11</v>
      </c>
    </row>
    <row r="558" spans="1:8" x14ac:dyDescent="0.25">
      <c r="A558" s="6" t="s">
        <v>1079</v>
      </c>
      <c r="B558" s="6" t="s">
        <v>22</v>
      </c>
      <c r="D558" s="9">
        <v>63.61</v>
      </c>
      <c r="E558" s="9">
        <v>5.04</v>
      </c>
      <c r="F558" s="3" t="s">
        <v>23</v>
      </c>
      <c r="G558" s="3" t="s">
        <v>1080</v>
      </c>
      <c r="H558" s="4" t="s">
        <v>11</v>
      </c>
    </row>
    <row r="559" spans="1:8" x14ac:dyDescent="0.25">
      <c r="A559" s="6" t="str">
        <f>"LIMPA ALUMINIO "</f>
        <v xml:space="preserve">LIMPA ALUMINIO </v>
      </c>
      <c r="B559" s="6" t="s">
        <v>63</v>
      </c>
      <c r="D559" s="9">
        <v>67.760000000000005</v>
      </c>
      <c r="E559" s="9">
        <v>1</v>
      </c>
      <c r="F559" s="3" t="s">
        <v>15</v>
      </c>
      <c r="G559" s="3" t="s">
        <v>1081</v>
      </c>
      <c r="H559" s="4" t="s">
        <v>11</v>
      </c>
    </row>
    <row r="560" spans="1:8" x14ac:dyDescent="0.25">
      <c r="A560" s="6" t="s">
        <v>1082</v>
      </c>
      <c r="B560" s="6" t="s">
        <v>63</v>
      </c>
      <c r="D560" s="9">
        <v>21.13</v>
      </c>
      <c r="E560" s="9">
        <v>2</v>
      </c>
      <c r="F560" s="3" t="s">
        <v>15</v>
      </c>
      <c r="G560" s="3" t="s">
        <v>1083</v>
      </c>
      <c r="H560" s="4" t="s">
        <v>11</v>
      </c>
    </row>
    <row r="561" spans="1:8" x14ac:dyDescent="0.25">
      <c r="A561" s="6" t="s">
        <v>1084</v>
      </c>
      <c r="B561" s="6" t="s">
        <v>63</v>
      </c>
      <c r="D561" s="9">
        <v>4.41</v>
      </c>
      <c r="E561" s="9">
        <v>9</v>
      </c>
      <c r="F561" s="3" t="s">
        <v>15</v>
      </c>
      <c r="G561" s="3" t="s">
        <v>1085</v>
      </c>
      <c r="H561" s="4" t="s">
        <v>11</v>
      </c>
    </row>
    <row r="562" spans="1:8" x14ac:dyDescent="0.25">
      <c r="A562" s="6" t="s">
        <v>1086</v>
      </c>
      <c r="B562" s="6" t="s">
        <v>114</v>
      </c>
      <c r="F562" s="3" t="s">
        <v>35</v>
      </c>
      <c r="G562" s="3" t="s">
        <v>1087</v>
      </c>
      <c r="H562" s="4" t="s">
        <v>11</v>
      </c>
    </row>
    <row r="563" spans="1:8" x14ac:dyDescent="0.25">
      <c r="A563" s="6" t="s">
        <v>1088</v>
      </c>
      <c r="B563" s="6" t="s">
        <v>114</v>
      </c>
      <c r="F563" s="3" t="s">
        <v>35</v>
      </c>
      <c r="G563" s="3" t="s">
        <v>1089</v>
      </c>
      <c r="H563" s="4" t="s">
        <v>11</v>
      </c>
    </row>
    <row r="564" spans="1:8" x14ac:dyDescent="0.25">
      <c r="A564" s="6" t="str">
        <f>"LIXEIRA COM PEDAL 100L "</f>
        <v xml:space="preserve">LIXEIRA COM PEDAL 100L </v>
      </c>
      <c r="B564" s="6" t="s">
        <v>63</v>
      </c>
      <c r="D564" s="9">
        <v>380</v>
      </c>
      <c r="E564" s="9">
        <v>2</v>
      </c>
      <c r="F564" s="3" t="s">
        <v>15</v>
      </c>
      <c r="G564" s="3" t="s">
        <v>1090</v>
      </c>
      <c r="H564" s="4" t="s">
        <v>11</v>
      </c>
    </row>
    <row r="565" spans="1:8" x14ac:dyDescent="0.25">
      <c r="A565" s="6" t="s">
        <v>1091</v>
      </c>
      <c r="B565" s="6" t="s">
        <v>63</v>
      </c>
      <c r="D565" s="9">
        <v>399.9</v>
      </c>
      <c r="E565" s="9">
        <v>1</v>
      </c>
      <c r="F565" s="3" t="s">
        <v>15</v>
      </c>
      <c r="G565" s="3" t="s">
        <v>1092</v>
      </c>
      <c r="H565" s="4" t="s">
        <v>11</v>
      </c>
    </row>
    <row r="566" spans="1:8" x14ac:dyDescent="0.25">
      <c r="A566" s="6" t="s">
        <v>1093</v>
      </c>
      <c r="B566" s="6" t="s">
        <v>63</v>
      </c>
      <c r="F566" s="3" t="s">
        <v>15</v>
      </c>
      <c r="G566" s="3" t="s">
        <v>1094</v>
      </c>
      <c r="H566" s="4" t="s">
        <v>11</v>
      </c>
    </row>
    <row r="567" spans="1:8" x14ac:dyDescent="0.25">
      <c r="A567" s="6" t="s">
        <v>1095</v>
      </c>
      <c r="B567" s="6" t="s">
        <v>63</v>
      </c>
      <c r="D567" s="9">
        <v>10</v>
      </c>
      <c r="E567" s="9">
        <v>24</v>
      </c>
      <c r="F567" s="3" t="s">
        <v>15</v>
      </c>
      <c r="G567" s="3" t="s">
        <v>1096</v>
      </c>
      <c r="H567" s="4" t="s">
        <v>11</v>
      </c>
    </row>
    <row r="568" spans="1:8" x14ac:dyDescent="0.25">
      <c r="A568" s="6" t="s">
        <v>1097</v>
      </c>
      <c r="B568" s="6" t="s">
        <v>63</v>
      </c>
      <c r="D568" s="9">
        <v>8.15</v>
      </c>
      <c r="E568" s="9">
        <v>12</v>
      </c>
      <c r="F568" s="3" t="s">
        <v>15</v>
      </c>
      <c r="G568" s="3" t="s">
        <v>1098</v>
      </c>
      <c r="H568" s="4" t="s">
        <v>11</v>
      </c>
    </row>
    <row r="569" spans="1:8" x14ac:dyDescent="0.25">
      <c r="A569" s="6" t="s">
        <v>1099</v>
      </c>
      <c r="B569" s="6" t="str">
        <f>"MATERIA PRIMA - ITENS PARA MANUTENÇÃO "</f>
        <v xml:space="preserve">MATERIA PRIMA - ITENS PARA MANUTENÇÃO </v>
      </c>
      <c r="C569" s="9">
        <v>19</v>
      </c>
      <c r="D569" s="9">
        <v>9.5</v>
      </c>
      <c r="E569" s="9">
        <v>1</v>
      </c>
      <c r="F569" s="3" t="s">
        <v>15</v>
      </c>
      <c r="G569" s="3" t="s">
        <v>1100</v>
      </c>
      <c r="H569" s="4" t="s">
        <v>11</v>
      </c>
    </row>
    <row r="570" spans="1:8" x14ac:dyDescent="0.25">
      <c r="A570" s="6" t="s">
        <v>1101</v>
      </c>
      <c r="B570" s="6" t="s">
        <v>63</v>
      </c>
      <c r="F570" s="3" t="s">
        <v>15</v>
      </c>
      <c r="G570" s="3" t="s">
        <v>1102</v>
      </c>
      <c r="H570" s="4" t="s">
        <v>11</v>
      </c>
    </row>
    <row r="571" spans="1:8" x14ac:dyDescent="0.25">
      <c r="A571" s="6" t="s">
        <v>1103</v>
      </c>
      <c r="B571" s="6" t="s">
        <v>63</v>
      </c>
      <c r="F571" s="3" t="s">
        <v>15</v>
      </c>
      <c r="G571" s="3" t="s">
        <v>1104</v>
      </c>
      <c r="H571" s="4" t="s">
        <v>11</v>
      </c>
    </row>
    <row r="572" spans="1:8" x14ac:dyDescent="0.25">
      <c r="A572" s="6" t="s">
        <v>1103</v>
      </c>
      <c r="B572" s="6" t="str">
        <f>"MATERIA PRIMA - ITENS PARA MANUTENÇÃO "</f>
        <v xml:space="preserve">MATERIA PRIMA - ITENS PARA MANUTENÇÃO </v>
      </c>
      <c r="C572" s="9">
        <v>13</v>
      </c>
      <c r="D572" s="9">
        <v>6.83</v>
      </c>
      <c r="E572" s="9">
        <v>9</v>
      </c>
      <c r="F572" s="3" t="s">
        <v>9</v>
      </c>
      <c r="G572" s="3" t="s">
        <v>1105</v>
      </c>
      <c r="H572" s="4" t="s">
        <v>11</v>
      </c>
    </row>
    <row r="573" spans="1:8" x14ac:dyDescent="0.25">
      <c r="A573" s="6" t="s">
        <v>1106</v>
      </c>
      <c r="B573" s="6" t="str">
        <f>"MATERIA PRIMA - ITENS PARA MANUTENÇÃO "</f>
        <v xml:space="preserve">MATERIA PRIMA - ITENS PARA MANUTENÇÃO </v>
      </c>
      <c r="C573" s="9">
        <v>29.8</v>
      </c>
      <c r="D573" s="9">
        <v>14.9</v>
      </c>
      <c r="E573" s="9">
        <v>2</v>
      </c>
      <c r="F573" s="3" t="s">
        <v>15</v>
      </c>
      <c r="G573" s="3" t="s">
        <v>1107</v>
      </c>
      <c r="H573" s="4" t="s">
        <v>11</v>
      </c>
    </row>
    <row r="574" spans="1:8" x14ac:dyDescent="0.25">
      <c r="A574" s="6" t="s">
        <v>1108</v>
      </c>
      <c r="B574" s="6" t="s">
        <v>63</v>
      </c>
      <c r="F574" s="3" t="s">
        <v>15</v>
      </c>
      <c r="G574" s="3" t="s">
        <v>1109</v>
      </c>
      <c r="H574" s="4" t="s">
        <v>11</v>
      </c>
    </row>
    <row r="575" spans="1:8" x14ac:dyDescent="0.25">
      <c r="A575" s="6" t="s">
        <v>1110</v>
      </c>
      <c r="B575" s="6" t="str">
        <f>"MATERIA PRIMA - ITENS PARA MANUTENÇÃO "</f>
        <v xml:space="preserve">MATERIA PRIMA - ITENS PARA MANUTENÇÃO </v>
      </c>
      <c r="C575" s="9">
        <v>20</v>
      </c>
      <c r="D575" s="9">
        <v>10</v>
      </c>
      <c r="E575" s="9">
        <v>1</v>
      </c>
      <c r="F575" s="3" t="s">
        <v>15</v>
      </c>
      <c r="G575" s="3" t="s">
        <v>1111</v>
      </c>
      <c r="H575" s="4" t="s">
        <v>11</v>
      </c>
    </row>
    <row r="576" spans="1:8" x14ac:dyDescent="0.25">
      <c r="A576" s="6" t="s">
        <v>1112</v>
      </c>
      <c r="B576" s="6" t="s">
        <v>63</v>
      </c>
      <c r="D576" s="9">
        <v>8.3000000000000007</v>
      </c>
      <c r="E576" s="9">
        <v>42</v>
      </c>
      <c r="F576" s="3" t="s">
        <v>15</v>
      </c>
      <c r="G576" s="3" t="s">
        <v>1113</v>
      </c>
      <c r="H576" s="4" t="s">
        <v>11</v>
      </c>
    </row>
    <row r="577" spans="1:8" x14ac:dyDescent="0.25">
      <c r="A577" s="6" t="s">
        <v>1114</v>
      </c>
      <c r="B577" s="6" t="s">
        <v>63</v>
      </c>
      <c r="D577" s="9">
        <v>8.51</v>
      </c>
      <c r="E577" s="9">
        <v>40</v>
      </c>
      <c r="F577" s="3" t="s">
        <v>15</v>
      </c>
      <c r="G577" s="3" t="s">
        <v>1115</v>
      </c>
      <c r="H577" s="4" t="s">
        <v>11</v>
      </c>
    </row>
    <row r="578" spans="1:8" x14ac:dyDescent="0.25">
      <c r="A578" s="6" t="s">
        <v>1116</v>
      </c>
      <c r="B578" s="6" t="s">
        <v>63</v>
      </c>
      <c r="D578" s="9">
        <v>8.23</v>
      </c>
      <c r="E578" s="9">
        <v>41</v>
      </c>
      <c r="F578" s="3" t="s">
        <v>15</v>
      </c>
      <c r="G578" s="3" t="s">
        <v>1117</v>
      </c>
      <c r="H578" s="4" t="s">
        <v>11</v>
      </c>
    </row>
    <row r="579" spans="1:8" x14ac:dyDescent="0.25">
      <c r="A579" s="6" t="s">
        <v>1118</v>
      </c>
      <c r="B579" s="6" t="s">
        <v>63</v>
      </c>
      <c r="C579" s="9">
        <v>9.24</v>
      </c>
      <c r="D579" s="9">
        <v>4.62</v>
      </c>
      <c r="E579" s="9">
        <v>2</v>
      </c>
      <c r="F579" s="3" t="s">
        <v>15</v>
      </c>
      <c r="G579" s="3" t="s">
        <v>1119</v>
      </c>
      <c r="H579" s="4" t="s">
        <v>11</v>
      </c>
    </row>
    <row r="580" spans="1:8" x14ac:dyDescent="0.25">
      <c r="A580" s="6" t="s">
        <v>1120</v>
      </c>
      <c r="B580" s="6" t="s">
        <v>63</v>
      </c>
      <c r="C580" s="9">
        <v>9.24</v>
      </c>
      <c r="D580" s="9">
        <v>5</v>
      </c>
      <c r="E580" s="9">
        <v>6</v>
      </c>
      <c r="F580" s="3" t="s">
        <v>15</v>
      </c>
      <c r="G580" s="3" t="s">
        <v>1121</v>
      </c>
      <c r="H580" s="4" t="s">
        <v>11</v>
      </c>
    </row>
    <row r="581" spans="1:8" x14ac:dyDescent="0.25">
      <c r="A581" s="6" t="s">
        <v>1122</v>
      </c>
      <c r="B581" s="6" t="s">
        <v>63</v>
      </c>
      <c r="C581" s="9">
        <v>9.24</v>
      </c>
      <c r="D581" s="9">
        <v>5</v>
      </c>
      <c r="E581" s="9">
        <v>6</v>
      </c>
      <c r="F581" s="3" t="s">
        <v>15</v>
      </c>
      <c r="G581" s="3" t="s">
        <v>1123</v>
      </c>
      <c r="H581" s="4" t="s">
        <v>11</v>
      </c>
    </row>
    <row r="582" spans="1:8" x14ac:dyDescent="0.25">
      <c r="A582" s="6" t="s">
        <v>1124</v>
      </c>
      <c r="B582" s="6" t="s">
        <v>63</v>
      </c>
      <c r="F582" s="3" t="s">
        <v>15</v>
      </c>
      <c r="G582" s="3" t="s">
        <v>1125</v>
      </c>
      <c r="H582" s="4" t="s">
        <v>11</v>
      </c>
    </row>
    <row r="583" spans="1:8" x14ac:dyDescent="0.25">
      <c r="A583" s="6" t="s">
        <v>1126</v>
      </c>
      <c r="B583" s="6" t="s">
        <v>63</v>
      </c>
      <c r="D583" s="9">
        <v>46.71</v>
      </c>
      <c r="E583" s="9">
        <v>1</v>
      </c>
      <c r="F583" s="3" t="s">
        <v>15</v>
      </c>
      <c r="G583" s="3" t="s">
        <v>1127</v>
      </c>
      <c r="H583" s="4" t="s">
        <v>11</v>
      </c>
    </row>
    <row r="584" spans="1:8" x14ac:dyDescent="0.25">
      <c r="A584" s="6" t="s">
        <v>1128</v>
      </c>
      <c r="B584" s="6" t="s">
        <v>63</v>
      </c>
      <c r="D584" s="9">
        <v>1.17</v>
      </c>
      <c r="E584" s="9">
        <v>305</v>
      </c>
      <c r="F584" s="3" t="s">
        <v>15</v>
      </c>
      <c r="G584" s="3" t="s">
        <v>1129</v>
      </c>
      <c r="H584" s="4" t="s">
        <v>11</v>
      </c>
    </row>
    <row r="585" spans="1:8" x14ac:dyDescent="0.25">
      <c r="A585" s="6" t="s">
        <v>1130</v>
      </c>
      <c r="B585" s="6" t="str">
        <f>"MATERIA PRIMA - ITENS PARA MANUTENÇÃO "</f>
        <v xml:space="preserve">MATERIA PRIMA - ITENS PARA MANUTENÇÃO </v>
      </c>
      <c r="C585" s="9">
        <v>4.5999999999999996</v>
      </c>
      <c r="D585" s="9">
        <v>2.2999999999999998</v>
      </c>
      <c r="E585" s="9">
        <v>10</v>
      </c>
      <c r="F585" s="3" t="s">
        <v>15</v>
      </c>
      <c r="G585" s="3" t="s">
        <v>1131</v>
      </c>
      <c r="H585" s="4" t="s">
        <v>11</v>
      </c>
    </row>
    <row r="586" spans="1:8" x14ac:dyDescent="0.25">
      <c r="A586" s="6" t="s">
        <v>1132</v>
      </c>
      <c r="B586" s="6" t="s">
        <v>63</v>
      </c>
      <c r="D586" s="9">
        <v>5.18</v>
      </c>
      <c r="E586" s="9">
        <v>8</v>
      </c>
      <c r="F586" s="3" t="s">
        <v>15</v>
      </c>
      <c r="G586" s="3" t="s">
        <v>1133</v>
      </c>
      <c r="H586" s="4" t="s">
        <v>11</v>
      </c>
    </row>
    <row r="587" spans="1:8" x14ac:dyDescent="0.25">
      <c r="A587" s="6" t="s">
        <v>1134</v>
      </c>
      <c r="B587" s="6" t="s">
        <v>63</v>
      </c>
      <c r="D587" s="9">
        <v>5.18</v>
      </c>
      <c r="E587" s="9">
        <v>8</v>
      </c>
      <c r="F587" s="3" t="s">
        <v>15</v>
      </c>
      <c r="G587" s="3" t="s">
        <v>1135</v>
      </c>
      <c r="H587" s="4" t="s">
        <v>11</v>
      </c>
    </row>
    <row r="588" spans="1:8" x14ac:dyDescent="0.25">
      <c r="A588" s="6" t="s">
        <v>1136</v>
      </c>
      <c r="B588" s="6" t="s">
        <v>63</v>
      </c>
      <c r="D588" s="9">
        <v>9.15</v>
      </c>
      <c r="E588" s="9">
        <v>12</v>
      </c>
      <c r="F588" s="3" t="s">
        <v>15</v>
      </c>
      <c r="G588" s="3" t="s">
        <v>1137</v>
      </c>
      <c r="H588" s="4" t="s">
        <v>11</v>
      </c>
    </row>
    <row r="589" spans="1:8" x14ac:dyDescent="0.25">
      <c r="A589" s="6" t="s">
        <v>1138</v>
      </c>
      <c r="B589" s="6" t="s">
        <v>22</v>
      </c>
      <c r="F589" s="3" t="s">
        <v>23</v>
      </c>
      <c r="G589" s="3" t="s">
        <v>1139</v>
      </c>
      <c r="H589" s="4" t="s">
        <v>11</v>
      </c>
    </row>
    <row r="590" spans="1:8" x14ac:dyDescent="0.25">
      <c r="A590" s="6" t="s">
        <v>1140</v>
      </c>
      <c r="B590" s="6" t="s">
        <v>34</v>
      </c>
      <c r="C590" s="9">
        <v>18.28</v>
      </c>
      <c r="D590" s="9">
        <v>9.14</v>
      </c>
      <c r="E590" s="9">
        <v>5</v>
      </c>
      <c r="F590" s="3" t="s">
        <v>35</v>
      </c>
      <c r="G590" s="3" t="s">
        <v>1141</v>
      </c>
      <c r="H590" s="4" t="s">
        <v>11</v>
      </c>
    </row>
    <row r="591" spans="1:8" x14ac:dyDescent="0.25">
      <c r="A591" s="6" t="s">
        <v>1142</v>
      </c>
      <c r="B591" s="6" t="s">
        <v>34</v>
      </c>
      <c r="D591" s="9">
        <v>14.59</v>
      </c>
      <c r="E591" s="9">
        <v>19.600000000000001</v>
      </c>
      <c r="F591" s="3" t="s">
        <v>35</v>
      </c>
      <c r="G591" s="3" t="s">
        <v>1143</v>
      </c>
      <c r="H591" s="4" t="s">
        <v>11</v>
      </c>
    </row>
    <row r="592" spans="1:8" x14ac:dyDescent="0.25">
      <c r="A592" s="6" t="s">
        <v>1144</v>
      </c>
      <c r="B592" s="6" t="s">
        <v>34</v>
      </c>
      <c r="D592" s="9">
        <v>0.4</v>
      </c>
      <c r="E592" s="9">
        <v>1723</v>
      </c>
      <c r="F592" s="3" t="s">
        <v>15</v>
      </c>
      <c r="G592" s="3" t="s">
        <v>1145</v>
      </c>
      <c r="H592" s="4" t="s">
        <v>11</v>
      </c>
    </row>
    <row r="593" spans="1:8" x14ac:dyDescent="0.25">
      <c r="A593" s="6" t="s">
        <v>1146</v>
      </c>
      <c r="B593" s="6" t="s">
        <v>34</v>
      </c>
      <c r="F593" s="3" t="s">
        <v>15</v>
      </c>
      <c r="G593" s="3" t="s">
        <v>1147</v>
      </c>
      <c r="H593" s="4" t="s">
        <v>11</v>
      </c>
    </row>
    <row r="594" spans="1:8" x14ac:dyDescent="0.25">
      <c r="A594" s="6" t="s">
        <v>1148</v>
      </c>
      <c r="B594" s="6" t="s">
        <v>20</v>
      </c>
      <c r="F594" s="3" t="s">
        <v>15</v>
      </c>
      <c r="G594" s="3" t="s">
        <v>1149</v>
      </c>
      <c r="H594" s="4" t="s">
        <v>11</v>
      </c>
    </row>
    <row r="595" spans="1:8" x14ac:dyDescent="0.25">
      <c r="A595" s="6" t="s">
        <v>1150</v>
      </c>
      <c r="B595" s="6" t="s">
        <v>26</v>
      </c>
      <c r="C595" s="9">
        <v>20</v>
      </c>
      <c r="D595" s="9">
        <v>9.18</v>
      </c>
      <c r="F595" s="3" t="s">
        <v>15</v>
      </c>
      <c r="G595" s="3" t="s">
        <v>1151</v>
      </c>
      <c r="H595" s="4" t="s">
        <v>11</v>
      </c>
    </row>
    <row r="596" spans="1:8" x14ac:dyDescent="0.25">
      <c r="A596" s="6" t="s">
        <v>1152</v>
      </c>
      <c r="B596" s="6" t="s">
        <v>20</v>
      </c>
      <c r="D596" s="9">
        <v>80</v>
      </c>
      <c r="E596" s="9">
        <v>0.50800000000000001</v>
      </c>
      <c r="F596" s="3" t="s">
        <v>35</v>
      </c>
      <c r="G596" s="3" t="s">
        <v>1153</v>
      </c>
      <c r="H596" s="4" t="s">
        <v>11</v>
      </c>
    </row>
    <row r="597" spans="1:8" x14ac:dyDescent="0.25">
      <c r="A597" s="6" t="s">
        <v>1154</v>
      </c>
      <c r="B597" s="6" t="s">
        <v>34</v>
      </c>
      <c r="F597" s="3" t="s">
        <v>15</v>
      </c>
      <c r="G597" s="3" t="s">
        <v>1155</v>
      </c>
      <c r="H597" s="4" t="s">
        <v>11</v>
      </c>
    </row>
    <row r="598" spans="1:8" x14ac:dyDescent="0.25">
      <c r="A598" s="6" t="s">
        <v>1156</v>
      </c>
      <c r="B598" s="6" t="s">
        <v>92</v>
      </c>
      <c r="C598" s="9">
        <v>34</v>
      </c>
      <c r="D598" s="9">
        <v>14.82</v>
      </c>
      <c r="F598" s="3" t="s">
        <v>15</v>
      </c>
      <c r="G598" s="3" t="s">
        <v>1157</v>
      </c>
      <c r="H598" s="4" t="s">
        <v>11</v>
      </c>
    </row>
    <row r="599" spans="1:8" x14ac:dyDescent="0.25">
      <c r="A599" s="6" t="s">
        <v>1158</v>
      </c>
      <c r="B599" s="6" t="s">
        <v>34</v>
      </c>
      <c r="F599" s="3" t="s">
        <v>15</v>
      </c>
      <c r="G599" s="3" t="s">
        <v>1159</v>
      </c>
      <c r="H599" s="4" t="s">
        <v>11</v>
      </c>
    </row>
    <row r="600" spans="1:8" x14ac:dyDescent="0.25">
      <c r="A600" s="6" t="s">
        <v>1160</v>
      </c>
      <c r="B600" s="6" t="s">
        <v>92</v>
      </c>
      <c r="C600" s="9">
        <v>32</v>
      </c>
      <c r="D600" s="9">
        <v>11.61</v>
      </c>
      <c r="F600" s="3" t="s">
        <v>15</v>
      </c>
      <c r="G600" s="3" t="s">
        <v>1161</v>
      </c>
      <c r="H600" s="4" t="s">
        <v>11</v>
      </c>
    </row>
    <row r="601" spans="1:8" x14ac:dyDescent="0.25">
      <c r="A601" s="6" t="s">
        <v>1162</v>
      </c>
      <c r="B601" s="6" t="s">
        <v>20</v>
      </c>
      <c r="F601" s="3" t="s">
        <v>15</v>
      </c>
      <c r="G601" s="3" t="s">
        <v>1163</v>
      </c>
      <c r="H601" s="4" t="s">
        <v>11</v>
      </c>
    </row>
    <row r="602" spans="1:8" x14ac:dyDescent="0.25">
      <c r="A602" s="6" t="s">
        <v>1164</v>
      </c>
      <c r="B602" s="6" t="s">
        <v>22</v>
      </c>
      <c r="F602" s="3" t="s">
        <v>23</v>
      </c>
      <c r="G602" s="3" t="s">
        <v>1165</v>
      </c>
      <c r="H602" s="4" t="s">
        <v>11</v>
      </c>
    </row>
    <row r="603" spans="1:8" x14ac:dyDescent="0.25">
      <c r="A603" s="6" t="s">
        <v>1166</v>
      </c>
      <c r="B603" s="6" t="s">
        <v>22</v>
      </c>
      <c r="F603" s="3" t="s">
        <v>23</v>
      </c>
      <c r="G603" s="3" t="s">
        <v>1167</v>
      </c>
      <c r="H603" s="4" t="s">
        <v>11</v>
      </c>
    </row>
    <row r="604" spans="1:8" x14ac:dyDescent="0.25">
      <c r="A604" s="6" t="s">
        <v>1168</v>
      </c>
      <c r="B604" s="6" t="s">
        <v>34</v>
      </c>
      <c r="D604" s="9">
        <v>5.86</v>
      </c>
      <c r="E604" s="9">
        <v>232</v>
      </c>
      <c r="F604" s="3" t="s">
        <v>15</v>
      </c>
      <c r="G604" s="3" t="s">
        <v>1169</v>
      </c>
      <c r="H604" s="4" t="s">
        <v>11</v>
      </c>
    </row>
    <row r="605" spans="1:8" x14ac:dyDescent="0.25">
      <c r="A605" s="6" t="s">
        <v>1170</v>
      </c>
      <c r="B605" s="6" t="s">
        <v>34</v>
      </c>
      <c r="D605" s="9">
        <v>5.22</v>
      </c>
      <c r="E605" s="9">
        <v>417</v>
      </c>
      <c r="F605" s="3" t="s">
        <v>15</v>
      </c>
      <c r="G605" s="3" t="s">
        <v>1171</v>
      </c>
      <c r="H605" s="4" t="s">
        <v>11</v>
      </c>
    </row>
    <row r="606" spans="1:8" x14ac:dyDescent="0.25">
      <c r="A606" s="6" t="s">
        <v>1172</v>
      </c>
      <c r="B606" s="6" t="s">
        <v>34</v>
      </c>
      <c r="D606" s="9">
        <v>10.99</v>
      </c>
      <c r="E606" s="9">
        <v>-151.4</v>
      </c>
      <c r="F606" s="3" t="s">
        <v>35</v>
      </c>
      <c r="G606" s="3" t="s">
        <v>1173</v>
      </c>
      <c r="H606" s="4" t="s">
        <v>11</v>
      </c>
    </row>
    <row r="607" spans="1:8" x14ac:dyDescent="0.25">
      <c r="A607" s="6" t="str">
        <f>"MEZANINO - ABSINTO NACIONAL - DOSE "</f>
        <v xml:space="preserve">MEZANINO - ABSINTO NACIONAL - DOSE </v>
      </c>
      <c r="B607" s="6" t="s">
        <v>1174</v>
      </c>
      <c r="C607" s="9">
        <v>15</v>
      </c>
      <c r="D607" s="9">
        <v>3.44</v>
      </c>
      <c r="F607" s="3" t="s">
        <v>15</v>
      </c>
      <c r="G607" s="3" t="s">
        <v>1175</v>
      </c>
      <c r="H607" s="4" t="s">
        <v>11</v>
      </c>
    </row>
    <row r="608" spans="1:8" x14ac:dyDescent="0.25">
      <c r="A608" s="6" t="s">
        <v>1176</v>
      </c>
      <c r="B608" s="6" t="s">
        <v>1177</v>
      </c>
      <c r="C608" s="9">
        <v>8</v>
      </c>
      <c r="D608" s="9">
        <v>5.76</v>
      </c>
      <c r="F608" s="3" t="s">
        <v>15</v>
      </c>
      <c r="G608" s="3" t="s">
        <v>1178</v>
      </c>
      <c r="H608" s="4" t="s">
        <v>11</v>
      </c>
    </row>
    <row r="609" spans="1:8" x14ac:dyDescent="0.25">
      <c r="A609" s="6" t="s">
        <v>1179</v>
      </c>
      <c r="B609" s="6" t="s">
        <v>1177</v>
      </c>
      <c r="C609" s="9">
        <v>8</v>
      </c>
      <c r="D609" s="9">
        <v>1.23</v>
      </c>
      <c r="F609" s="3" t="s">
        <v>15</v>
      </c>
      <c r="G609" s="3" t="s">
        <v>1180</v>
      </c>
      <c r="H609" s="4" t="s">
        <v>11</v>
      </c>
    </row>
    <row r="610" spans="1:8" x14ac:dyDescent="0.25">
      <c r="A610" s="6" t="s">
        <v>1181</v>
      </c>
      <c r="B610" s="6" t="s">
        <v>1177</v>
      </c>
      <c r="C610" s="9">
        <v>8</v>
      </c>
      <c r="D610" s="9">
        <v>1.1399999999999999</v>
      </c>
      <c r="F610" s="3" t="s">
        <v>15</v>
      </c>
      <c r="G610" s="3" t="s">
        <v>1182</v>
      </c>
      <c r="H610" s="4" t="s">
        <v>11</v>
      </c>
    </row>
    <row r="611" spans="1:8" x14ac:dyDescent="0.25">
      <c r="A611" s="6" t="s">
        <v>1183</v>
      </c>
      <c r="B611" s="6" t="s">
        <v>1177</v>
      </c>
      <c r="C611" s="9">
        <v>8</v>
      </c>
      <c r="D611" s="9">
        <v>2.7</v>
      </c>
      <c r="F611" s="3" t="s">
        <v>15</v>
      </c>
      <c r="G611" s="3" t="s">
        <v>1184</v>
      </c>
      <c r="H611" s="4" t="s">
        <v>11</v>
      </c>
    </row>
    <row r="612" spans="1:8" x14ac:dyDescent="0.25">
      <c r="A612" s="6" t="s">
        <v>1185</v>
      </c>
      <c r="B612" s="6" t="s">
        <v>1177</v>
      </c>
      <c r="C612" s="9">
        <v>8</v>
      </c>
      <c r="D612" s="9">
        <v>2.6</v>
      </c>
      <c r="F612" s="3" t="s">
        <v>15</v>
      </c>
      <c r="G612" s="3" t="s">
        <v>1186</v>
      </c>
      <c r="H612" s="4" t="s">
        <v>11</v>
      </c>
    </row>
    <row r="613" spans="1:8" x14ac:dyDescent="0.25">
      <c r="A613" s="6" t="s">
        <v>1187</v>
      </c>
      <c r="B613" s="6" t="s">
        <v>123</v>
      </c>
      <c r="C613" s="9">
        <v>25</v>
      </c>
      <c r="E613" s="9">
        <v>-1</v>
      </c>
      <c r="F613" s="3" t="s">
        <v>15</v>
      </c>
      <c r="G613" s="3" t="s">
        <v>1188</v>
      </c>
      <c r="H613" s="4" t="s">
        <v>11</v>
      </c>
    </row>
    <row r="614" spans="1:8" x14ac:dyDescent="0.25">
      <c r="A614" s="6" t="str">
        <f>"MEZANINO - AMY WINEHOUSE "</f>
        <v xml:space="preserve">MEZANINO - AMY WINEHOUSE </v>
      </c>
      <c r="B614" s="6" t="s">
        <v>123</v>
      </c>
      <c r="C614" s="9">
        <v>38</v>
      </c>
      <c r="D614" s="9">
        <v>14.32</v>
      </c>
      <c r="F614" s="3" t="s">
        <v>15</v>
      </c>
      <c r="G614" s="3" t="s">
        <v>1189</v>
      </c>
      <c r="H614" s="4" t="s">
        <v>11</v>
      </c>
    </row>
    <row r="615" spans="1:8" x14ac:dyDescent="0.25">
      <c r="A615" s="6" t="s">
        <v>1190</v>
      </c>
      <c r="B615" s="6" t="s">
        <v>123</v>
      </c>
      <c r="C615" s="9">
        <v>32</v>
      </c>
      <c r="D615" s="9">
        <v>11.63</v>
      </c>
      <c r="E615" s="9">
        <v>-105</v>
      </c>
      <c r="F615" s="3" t="s">
        <v>15</v>
      </c>
      <c r="G615" s="3" t="s">
        <v>1191</v>
      </c>
      <c r="H615" s="4" t="s">
        <v>11</v>
      </c>
    </row>
    <row r="616" spans="1:8" x14ac:dyDescent="0.25">
      <c r="A616" s="6" t="s">
        <v>1192</v>
      </c>
      <c r="B616" s="6" t="s">
        <v>1174</v>
      </c>
      <c r="C616" s="9">
        <v>20</v>
      </c>
      <c r="D616" s="9">
        <v>9.18</v>
      </c>
      <c r="F616" s="3" t="s">
        <v>15</v>
      </c>
      <c r="G616" s="3" t="s">
        <v>1193</v>
      </c>
      <c r="H616" s="4" t="s">
        <v>11</v>
      </c>
    </row>
    <row r="617" spans="1:8" x14ac:dyDescent="0.25">
      <c r="A617" s="6" t="s">
        <v>1194</v>
      </c>
      <c r="B617" s="6" t="s">
        <v>1195</v>
      </c>
      <c r="C617" s="9">
        <v>85</v>
      </c>
      <c r="D617" s="9">
        <v>35.520000000000003</v>
      </c>
      <c r="F617" s="3" t="s">
        <v>15</v>
      </c>
      <c r="G617" s="3" t="s">
        <v>1196</v>
      </c>
      <c r="H617" s="4" t="s">
        <v>11</v>
      </c>
    </row>
    <row r="618" spans="1:8" x14ac:dyDescent="0.25">
      <c r="A618" s="6" t="s">
        <v>1197</v>
      </c>
      <c r="B618" s="6" t="s">
        <v>1195</v>
      </c>
      <c r="C618" s="9">
        <v>70</v>
      </c>
      <c r="D618" s="9">
        <v>26.76</v>
      </c>
      <c r="F618" s="3" t="s">
        <v>15</v>
      </c>
      <c r="G618" s="3" t="s">
        <v>1198</v>
      </c>
      <c r="H618" s="4" t="s">
        <v>11</v>
      </c>
    </row>
    <row r="619" spans="1:8" x14ac:dyDescent="0.25">
      <c r="A619" s="6" t="s">
        <v>1199</v>
      </c>
      <c r="B619" s="6" t="s">
        <v>1195</v>
      </c>
      <c r="C619" s="9">
        <v>90</v>
      </c>
      <c r="D619" s="9">
        <v>32.22</v>
      </c>
      <c r="F619" s="3" t="s">
        <v>15</v>
      </c>
      <c r="G619" s="3" t="s">
        <v>1200</v>
      </c>
      <c r="H619" s="4" t="s">
        <v>11</v>
      </c>
    </row>
    <row r="620" spans="1:8" x14ac:dyDescent="0.25">
      <c r="A620" s="6" t="s">
        <v>1201</v>
      </c>
      <c r="B620" s="6" t="s">
        <v>1195</v>
      </c>
      <c r="C620" s="9">
        <v>85</v>
      </c>
      <c r="D620" s="9">
        <v>24.66</v>
      </c>
      <c r="F620" s="3" t="s">
        <v>15</v>
      </c>
      <c r="G620" s="3" t="s">
        <v>1202</v>
      </c>
      <c r="H620" s="4" t="s">
        <v>11</v>
      </c>
    </row>
    <row r="621" spans="1:8" x14ac:dyDescent="0.25">
      <c r="A621" s="6" t="s">
        <v>1203</v>
      </c>
      <c r="B621" s="6" t="s">
        <v>1195</v>
      </c>
      <c r="C621" s="9">
        <v>85</v>
      </c>
      <c r="D621" s="9">
        <v>25.32</v>
      </c>
      <c r="F621" s="3" t="s">
        <v>15</v>
      </c>
      <c r="G621" s="3" t="s">
        <v>1204</v>
      </c>
      <c r="H621" s="4" t="s">
        <v>11</v>
      </c>
    </row>
    <row r="622" spans="1:8" x14ac:dyDescent="0.25">
      <c r="A622" s="6" t="s">
        <v>1205</v>
      </c>
      <c r="B622" s="6" t="s">
        <v>1195</v>
      </c>
      <c r="C622" s="9">
        <v>85</v>
      </c>
      <c r="D622" s="9">
        <v>27.96</v>
      </c>
      <c r="F622" s="3" t="s">
        <v>15</v>
      </c>
      <c r="G622" s="3" t="s">
        <v>1206</v>
      </c>
      <c r="H622" s="4" t="s">
        <v>11</v>
      </c>
    </row>
    <row r="623" spans="1:8" x14ac:dyDescent="0.25">
      <c r="A623" s="6" t="s">
        <v>1207</v>
      </c>
      <c r="B623" s="6" t="s">
        <v>123</v>
      </c>
      <c r="C623" s="9">
        <v>28</v>
      </c>
      <c r="D623" s="9">
        <v>11.1</v>
      </c>
      <c r="E623" s="9">
        <v>-27</v>
      </c>
      <c r="F623" s="3" t="s">
        <v>15</v>
      </c>
      <c r="G623" s="3" t="s">
        <v>1208</v>
      </c>
      <c r="H623" s="4" t="s">
        <v>11</v>
      </c>
    </row>
    <row r="624" spans="1:8" x14ac:dyDescent="0.25">
      <c r="A624" s="6" t="s">
        <v>1209</v>
      </c>
      <c r="B624" s="6" t="s">
        <v>123</v>
      </c>
      <c r="C624" s="9">
        <v>28</v>
      </c>
      <c r="D624" s="9">
        <v>7.93</v>
      </c>
      <c r="E624" s="9">
        <v>-75</v>
      </c>
      <c r="F624" s="3" t="s">
        <v>15</v>
      </c>
      <c r="G624" s="3" t="s">
        <v>1210</v>
      </c>
      <c r="H624" s="4" t="s">
        <v>11</v>
      </c>
    </row>
    <row r="625" spans="1:8" x14ac:dyDescent="0.25">
      <c r="A625" s="6" t="s">
        <v>1211</v>
      </c>
      <c r="B625" s="6" t="s">
        <v>123</v>
      </c>
      <c r="C625" s="9">
        <v>36</v>
      </c>
      <c r="D625" s="9">
        <v>16.239999999999998</v>
      </c>
      <c r="E625" s="9">
        <v>-2</v>
      </c>
      <c r="F625" s="3" t="s">
        <v>15</v>
      </c>
      <c r="G625" s="3" t="s">
        <v>1212</v>
      </c>
      <c r="H625" s="4" t="s">
        <v>11</v>
      </c>
    </row>
    <row r="626" spans="1:8" x14ac:dyDescent="0.25">
      <c r="A626" s="6" t="s">
        <v>1213</v>
      </c>
      <c r="B626" s="6" t="s">
        <v>123</v>
      </c>
      <c r="C626" s="9">
        <v>30</v>
      </c>
      <c r="D626" s="9">
        <v>7.55</v>
      </c>
      <c r="E626" s="9">
        <v>-35</v>
      </c>
      <c r="F626" s="3" t="s">
        <v>15</v>
      </c>
      <c r="G626" s="3" t="s">
        <v>1214</v>
      </c>
      <c r="H626" s="4" t="s">
        <v>11</v>
      </c>
    </row>
    <row r="627" spans="1:8" x14ac:dyDescent="0.25">
      <c r="A627" s="6" t="s">
        <v>1215</v>
      </c>
      <c r="B627" s="6" t="s">
        <v>1174</v>
      </c>
      <c r="C627" s="9">
        <v>18</v>
      </c>
      <c r="F627" s="3" t="s">
        <v>15</v>
      </c>
      <c r="G627" s="3" t="s">
        <v>1216</v>
      </c>
      <c r="H627" s="4" t="s">
        <v>11</v>
      </c>
    </row>
    <row r="628" spans="1:8" x14ac:dyDescent="0.25">
      <c r="A628" s="6" t="s">
        <v>1217</v>
      </c>
      <c r="B628" s="6" t="s">
        <v>1174</v>
      </c>
      <c r="C628" s="9">
        <v>25</v>
      </c>
      <c r="D628" s="9">
        <v>4.93</v>
      </c>
      <c r="F628" s="3" t="s">
        <v>15</v>
      </c>
      <c r="G628" s="3" t="s">
        <v>1218</v>
      </c>
      <c r="H628" s="4" t="s">
        <v>11</v>
      </c>
    </row>
    <row r="629" spans="1:8" x14ac:dyDescent="0.25">
      <c r="A629" s="6" t="s">
        <v>1219</v>
      </c>
      <c r="B629" s="6" t="s">
        <v>1174</v>
      </c>
      <c r="C629" s="9">
        <v>18</v>
      </c>
      <c r="F629" s="3" t="s">
        <v>15</v>
      </c>
      <c r="G629" s="3" t="s">
        <v>1220</v>
      </c>
      <c r="H629" s="4" t="s">
        <v>11</v>
      </c>
    </row>
    <row r="630" spans="1:8" x14ac:dyDescent="0.25">
      <c r="A630" s="6" t="s">
        <v>1221</v>
      </c>
      <c r="B630" s="6" t="s">
        <v>123</v>
      </c>
      <c r="C630" s="9">
        <v>25</v>
      </c>
      <c r="D630" s="9">
        <v>7.24</v>
      </c>
      <c r="E630" s="9">
        <v>-189</v>
      </c>
      <c r="F630" s="3" t="s">
        <v>15</v>
      </c>
      <c r="G630" s="3" t="s">
        <v>1222</v>
      </c>
      <c r="H630" s="4" t="s">
        <v>11</v>
      </c>
    </row>
    <row r="631" spans="1:8" x14ac:dyDescent="0.25">
      <c r="A631" s="6" t="s">
        <v>1223</v>
      </c>
      <c r="B631" s="6" t="s">
        <v>123</v>
      </c>
      <c r="C631" s="9">
        <v>25</v>
      </c>
      <c r="D631" s="9">
        <v>3.13</v>
      </c>
      <c r="E631" s="9">
        <v>-42</v>
      </c>
      <c r="F631" s="3" t="s">
        <v>15</v>
      </c>
      <c r="G631" s="3" t="s">
        <v>1224</v>
      </c>
      <c r="H631" s="4" t="s">
        <v>11</v>
      </c>
    </row>
    <row r="632" spans="1:8" x14ac:dyDescent="0.25">
      <c r="A632" s="6" t="s">
        <v>1225</v>
      </c>
      <c r="B632" s="6" t="s">
        <v>123</v>
      </c>
      <c r="C632" s="9">
        <v>25</v>
      </c>
      <c r="D632" s="9">
        <v>2.64</v>
      </c>
      <c r="E632" s="9">
        <v>-168</v>
      </c>
      <c r="F632" s="3" t="s">
        <v>15</v>
      </c>
      <c r="G632" s="3" t="s">
        <v>1226</v>
      </c>
      <c r="H632" s="4" t="s">
        <v>11</v>
      </c>
    </row>
    <row r="633" spans="1:8" x14ac:dyDescent="0.25">
      <c r="A633" s="6" t="s">
        <v>1227</v>
      </c>
      <c r="B633" s="6" t="s">
        <v>123</v>
      </c>
      <c r="C633" s="9">
        <v>25</v>
      </c>
      <c r="D633" s="9">
        <v>3.35</v>
      </c>
      <c r="E633" s="9">
        <v>-5</v>
      </c>
      <c r="F633" s="3" t="s">
        <v>15</v>
      </c>
      <c r="G633" s="3" t="s">
        <v>1228</v>
      </c>
      <c r="H633" s="4" t="s">
        <v>11</v>
      </c>
    </row>
    <row r="634" spans="1:8" x14ac:dyDescent="0.25">
      <c r="A634" s="6" t="s">
        <v>1229</v>
      </c>
      <c r="B634" s="6" t="s">
        <v>123</v>
      </c>
      <c r="C634" s="9">
        <v>30</v>
      </c>
      <c r="D634" s="9">
        <v>9.8800000000000008</v>
      </c>
      <c r="E634" s="9">
        <v>-2</v>
      </c>
      <c r="F634" s="3" t="s">
        <v>15</v>
      </c>
      <c r="G634" s="3" t="s">
        <v>1230</v>
      </c>
      <c r="H634" s="4" t="s">
        <v>11</v>
      </c>
    </row>
    <row r="635" spans="1:8" x14ac:dyDescent="0.25">
      <c r="A635" s="6" t="s">
        <v>1231</v>
      </c>
      <c r="B635" s="6" t="s">
        <v>123</v>
      </c>
      <c r="C635" s="9">
        <v>25</v>
      </c>
      <c r="D635" s="9">
        <v>3.84</v>
      </c>
      <c r="E635" s="9">
        <v>-493</v>
      </c>
      <c r="F635" s="3" t="s">
        <v>15</v>
      </c>
      <c r="G635" s="3" t="s">
        <v>1232</v>
      </c>
      <c r="H635" s="4" t="s">
        <v>11</v>
      </c>
    </row>
    <row r="636" spans="1:8" x14ac:dyDescent="0.25">
      <c r="A636" s="6" t="s">
        <v>1233</v>
      </c>
      <c r="B636" s="6" t="s">
        <v>123</v>
      </c>
      <c r="C636" s="9">
        <v>30</v>
      </c>
      <c r="D636" s="9">
        <v>5.58</v>
      </c>
      <c r="F636" s="3" t="s">
        <v>15</v>
      </c>
      <c r="G636" s="3" t="s">
        <v>1234</v>
      </c>
      <c r="H636" s="4" t="s">
        <v>11</v>
      </c>
    </row>
    <row r="637" spans="1:8" x14ac:dyDescent="0.25">
      <c r="A637" s="6" t="s">
        <v>1235</v>
      </c>
      <c r="B637" s="6" t="s">
        <v>1174</v>
      </c>
      <c r="C637" s="9">
        <v>18</v>
      </c>
      <c r="D637" s="9">
        <v>2.78</v>
      </c>
      <c r="F637" s="3" t="s">
        <v>15</v>
      </c>
      <c r="G637" s="3" t="s">
        <v>1236</v>
      </c>
      <c r="H637" s="4" t="s">
        <v>11</v>
      </c>
    </row>
    <row r="638" spans="1:8" x14ac:dyDescent="0.25">
      <c r="A638" s="6" t="str">
        <f>"MEZANINO - CARLOS SANTANA "</f>
        <v xml:space="preserve">MEZANINO - CARLOS SANTANA </v>
      </c>
      <c r="B638" s="6" t="s">
        <v>123</v>
      </c>
      <c r="C638" s="9">
        <v>32</v>
      </c>
      <c r="D638" s="9">
        <v>13.75</v>
      </c>
      <c r="F638" s="3" t="s">
        <v>15</v>
      </c>
      <c r="G638" s="3" t="s">
        <v>1237</v>
      </c>
      <c r="H638" s="4" t="s">
        <v>11</v>
      </c>
    </row>
    <row r="639" spans="1:8" x14ac:dyDescent="0.25">
      <c r="A639" s="6" t="s">
        <v>1238</v>
      </c>
      <c r="B639" s="6" t="s">
        <v>123</v>
      </c>
      <c r="C639" s="9">
        <v>18</v>
      </c>
      <c r="D639" s="9">
        <v>6.75</v>
      </c>
      <c r="E639" s="9">
        <v>-67</v>
      </c>
      <c r="F639" s="3" t="s">
        <v>15</v>
      </c>
      <c r="G639" s="3" t="s">
        <v>1239</v>
      </c>
      <c r="H639" s="4" t="s">
        <v>11</v>
      </c>
    </row>
    <row r="640" spans="1:8" x14ac:dyDescent="0.25">
      <c r="A640" s="6" t="s">
        <v>1240</v>
      </c>
      <c r="B640" s="6" t="s">
        <v>1195</v>
      </c>
      <c r="C640" s="9">
        <v>17</v>
      </c>
      <c r="D640" s="9">
        <v>6.45</v>
      </c>
      <c r="F640" s="3" t="s">
        <v>15</v>
      </c>
      <c r="G640" s="3" t="s">
        <v>1241</v>
      </c>
      <c r="H640" s="4" t="s">
        <v>11</v>
      </c>
    </row>
    <row r="641" spans="1:8" x14ac:dyDescent="0.25">
      <c r="A641" s="6" t="s">
        <v>1242</v>
      </c>
      <c r="B641" s="6" t="s">
        <v>1195</v>
      </c>
      <c r="C641" s="9">
        <v>15</v>
      </c>
      <c r="D641" s="9">
        <v>5.92</v>
      </c>
      <c r="F641" s="3" t="s">
        <v>15</v>
      </c>
      <c r="G641" s="3" t="s">
        <v>1243</v>
      </c>
      <c r="H641" s="4" t="s">
        <v>11</v>
      </c>
    </row>
    <row r="642" spans="1:8" x14ac:dyDescent="0.25">
      <c r="A642" s="6" t="s">
        <v>1244</v>
      </c>
      <c r="B642" s="6" t="s">
        <v>1195</v>
      </c>
      <c r="C642" s="9">
        <v>13</v>
      </c>
      <c r="D642" s="9">
        <v>4.46</v>
      </c>
      <c r="F642" s="3" t="s">
        <v>15</v>
      </c>
      <c r="G642" s="3" t="s">
        <v>1245</v>
      </c>
      <c r="H642" s="4" t="s">
        <v>11</v>
      </c>
    </row>
    <row r="643" spans="1:8" x14ac:dyDescent="0.25">
      <c r="A643" s="6" t="s">
        <v>1246</v>
      </c>
      <c r="B643" s="6" t="s">
        <v>1195</v>
      </c>
      <c r="C643" s="9">
        <v>16</v>
      </c>
      <c r="D643" s="9">
        <v>5.37</v>
      </c>
      <c r="F643" s="3" t="s">
        <v>15</v>
      </c>
      <c r="G643" s="3" t="s">
        <v>1247</v>
      </c>
      <c r="H643" s="4" t="s">
        <v>11</v>
      </c>
    </row>
    <row r="644" spans="1:8" x14ac:dyDescent="0.25">
      <c r="A644" s="6" t="s">
        <v>1248</v>
      </c>
      <c r="B644" s="6" t="s">
        <v>1195</v>
      </c>
      <c r="C644" s="9">
        <v>16</v>
      </c>
      <c r="D644" s="9">
        <v>21.76</v>
      </c>
      <c r="E644" s="9">
        <v>-130</v>
      </c>
      <c r="F644" s="3" t="s">
        <v>15</v>
      </c>
      <c r="G644" s="3" t="s">
        <v>1249</v>
      </c>
      <c r="H644" s="4" t="s">
        <v>11</v>
      </c>
    </row>
    <row r="645" spans="1:8" x14ac:dyDescent="0.25">
      <c r="A645" s="6" t="s">
        <v>1250</v>
      </c>
      <c r="B645" s="6" t="s">
        <v>1195</v>
      </c>
      <c r="C645" s="9">
        <v>21</v>
      </c>
      <c r="D645" s="9">
        <v>8.56</v>
      </c>
      <c r="F645" s="3" t="s">
        <v>15</v>
      </c>
      <c r="G645" s="3" t="s">
        <v>1251</v>
      </c>
      <c r="H645" s="4" t="s">
        <v>11</v>
      </c>
    </row>
    <row r="646" spans="1:8" x14ac:dyDescent="0.25">
      <c r="A646" s="6" t="s">
        <v>1252</v>
      </c>
      <c r="B646" s="6" t="s">
        <v>1195</v>
      </c>
      <c r="C646" s="9">
        <v>18</v>
      </c>
      <c r="D646" s="9">
        <v>6.97</v>
      </c>
      <c r="F646" s="3" t="s">
        <v>15</v>
      </c>
      <c r="G646" s="3" t="s">
        <v>1253</v>
      </c>
      <c r="H646" s="4" t="s">
        <v>11</v>
      </c>
    </row>
    <row r="647" spans="1:8" x14ac:dyDescent="0.25">
      <c r="A647" s="6" t="s">
        <v>1254</v>
      </c>
      <c r="B647" s="6" t="s">
        <v>1195</v>
      </c>
      <c r="C647" s="9">
        <v>17</v>
      </c>
      <c r="F647" s="3" t="s">
        <v>15</v>
      </c>
      <c r="G647" s="3" t="s">
        <v>1255</v>
      </c>
      <c r="H647" s="4" t="s">
        <v>11</v>
      </c>
    </row>
    <row r="648" spans="1:8" x14ac:dyDescent="0.25">
      <c r="A648" s="6" t="s">
        <v>1256</v>
      </c>
      <c r="B648" s="6" t="s">
        <v>1195</v>
      </c>
      <c r="C648" s="9">
        <v>17</v>
      </c>
      <c r="D648" s="9">
        <v>6.19</v>
      </c>
      <c r="F648" s="3" t="s">
        <v>15</v>
      </c>
      <c r="G648" s="3" t="s">
        <v>1257</v>
      </c>
      <c r="H648" s="4" t="s">
        <v>11</v>
      </c>
    </row>
    <row r="649" spans="1:8" x14ac:dyDescent="0.25">
      <c r="A649" s="6" t="s">
        <v>1258</v>
      </c>
      <c r="B649" s="6" t="s">
        <v>1195</v>
      </c>
      <c r="C649" s="9">
        <v>17</v>
      </c>
      <c r="D649" s="9">
        <v>6.19</v>
      </c>
      <c r="F649" s="3" t="s">
        <v>15</v>
      </c>
      <c r="G649" s="3" t="s">
        <v>1259</v>
      </c>
      <c r="H649" s="4" t="s">
        <v>11</v>
      </c>
    </row>
    <row r="650" spans="1:8" x14ac:dyDescent="0.25">
      <c r="A650" s="6" t="s">
        <v>1260</v>
      </c>
      <c r="B650" s="6" t="s">
        <v>1195</v>
      </c>
      <c r="C650" s="9">
        <v>17</v>
      </c>
      <c r="D650" s="9">
        <v>6.43</v>
      </c>
      <c r="F650" s="3" t="s">
        <v>15</v>
      </c>
      <c r="G650" s="3" t="s">
        <v>1261</v>
      </c>
      <c r="H650" s="4" t="s">
        <v>11</v>
      </c>
    </row>
    <row r="651" spans="1:8" x14ac:dyDescent="0.25">
      <c r="A651" s="6" t="str">
        <f>"MEZANINO - CERVEJA SPATEN "</f>
        <v xml:space="preserve">MEZANINO - CERVEJA SPATEN </v>
      </c>
      <c r="B651" s="6" t="s">
        <v>1195</v>
      </c>
      <c r="C651" s="9">
        <v>15</v>
      </c>
      <c r="D651" s="9">
        <v>4.1100000000000003</v>
      </c>
      <c r="F651" s="3" t="s">
        <v>15</v>
      </c>
      <c r="G651" s="3" t="s">
        <v>1262</v>
      </c>
      <c r="H651" s="4" t="s">
        <v>11</v>
      </c>
    </row>
    <row r="652" spans="1:8" x14ac:dyDescent="0.25">
      <c r="A652" s="6" t="s">
        <v>1263</v>
      </c>
      <c r="B652" s="6" t="s">
        <v>1195</v>
      </c>
      <c r="C652" s="9">
        <v>15</v>
      </c>
      <c r="D652" s="9">
        <v>4.22</v>
      </c>
      <c r="F652" s="3" t="s">
        <v>15</v>
      </c>
      <c r="G652" s="3" t="s">
        <v>1264</v>
      </c>
      <c r="H652" s="4" t="s">
        <v>11</v>
      </c>
    </row>
    <row r="653" spans="1:8" x14ac:dyDescent="0.25">
      <c r="A653" s="6" t="s">
        <v>1265</v>
      </c>
      <c r="B653" s="6" t="s">
        <v>1195</v>
      </c>
      <c r="C653" s="9">
        <v>15</v>
      </c>
      <c r="D653" s="9">
        <v>4.66</v>
      </c>
      <c r="F653" s="3" t="s">
        <v>15</v>
      </c>
      <c r="G653" s="3" t="s">
        <v>1266</v>
      </c>
      <c r="H653" s="4" t="s">
        <v>11</v>
      </c>
    </row>
    <row r="654" spans="1:8" x14ac:dyDescent="0.25">
      <c r="A654" s="6" t="str">
        <f>"MEZANINO - CHOPE APA CROSS 300ML "</f>
        <v xml:space="preserve">MEZANINO - CHOPE APA CROSS 300ML </v>
      </c>
      <c r="B654" s="6" t="s">
        <v>1267</v>
      </c>
      <c r="C654" s="9">
        <v>18</v>
      </c>
      <c r="F654" s="3" t="s">
        <v>15</v>
      </c>
      <c r="G654" s="3" t="s">
        <v>1268</v>
      </c>
      <c r="H654" s="4" t="s">
        <v>11</v>
      </c>
    </row>
    <row r="655" spans="1:8" x14ac:dyDescent="0.25">
      <c r="A655" s="6" t="str">
        <f>"MEZANINO - CHOPE APA CROSS 470ML "</f>
        <v xml:space="preserve">MEZANINO - CHOPE APA CROSS 470ML </v>
      </c>
      <c r="B655" s="6" t="s">
        <v>1267</v>
      </c>
      <c r="C655" s="9">
        <v>25</v>
      </c>
      <c r="D655" s="9">
        <v>3.59</v>
      </c>
      <c r="E655" s="9">
        <v>-43</v>
      </c>
      <c r="F655" s="3" t="s">
        <v>15</v>
      </c>
      <c r="G655" s="3" t="s">
        <v>1269</v>
      </c>
      <c r="H655" s="4" t="s">
        <v>11</v>
      </c>
    </row>
    <row r="656" spans="1:8" x14ac:dyDescent="0.25">
      <c r="A656" s="6" t="s">
        <v>1270</v>
      </c>
      <c r="B656" s="6" t="s">
        <v>1267</v>
      </c>
      <c r="C656" s="9">
        <v>13</v>
      </c>
      <c r="D656" s="9">
        <v>3.72</v>
      </c>
      <c r="F656" s="3" t="s">
        <v>15</v>
      </c>
      <c r="G656" s="3" t="s">
        <v>1271</v>
      </c>
      <c r="H656" s="4" t="s">
        <v>11</v>
      </c>
    </row>
    <row r="657" spans="1:8" x14ac:dyDescent="0.25">
      <c r="A657" s="6" t="s">
        <v>1272</v>
      </c>
      <c r="B657" s="6" t="s">
        <v>1267</v>
      </c>
      <c r="C657" s="9">
        <v>20</v>
      </c>
      <c r="D657" s="9">
        <v>5.83</v>
      </c>
      <c r="F657" s="3" t="s">
        <v>15</v>
      </c>
      <c r="G657" s="3" t="s">
        <v>1273</v>
      </c>
      <c r="H657" s="4" t="s">
        <v>11</v>
      </c>
    </row>
    <row r="658" spans="1:8" x14ac:dyDescent="0.25">
      <c r="A658" s="6" t="s">
        <v>1274</v>
      </c>
      <c r="B658" s="6" t="s">
        <v>1267</v>
      </c>
      <c r="C658" s="9">
        <v>20</v>
      </c>
      <c r="D658" s="9">
        <v>4.63</v>
      </c>
      <c r="F658" s="3" t="s">
        <v>15</v>
      </c>
      <c r="G658" s="3" t="s">
        <v>1275</v>
      </c>
      <c r="H658" s="4" t="s">
        <v>11</v>
      </c>
    </row>
    <row r="659" spans="1:8" x14ac:dyDescent="0.25">
      <c r="A659" s="6" t="s">
        <v>1276</v>
      </c>
      <c r="B659" s="6" t="s">
        <v>1267</v>
      </c>
      <c r="C659" s="9">
        <v>25</v>
      </c>
      <c r="D659" s="9">
        <v>7.25</v>
      </c>
      <c r="F659" s="3" t="s">
        <v>15</v>
      </c>
      <c r="G659" s="3" t="s">
        <v>1277</v>
      </c>
      <c r="H659" s="4" t="s">
        <v>11</v>
      </c>
    </row>
    <row r="660" spans="1:8" x14ac:dyDescent="0.25">
      <c r="A660" s="6" t="str">
        <f>"MEZANINO - CHOPE IPA CROSS 300ML "</f>
        <v xml:space="preserve">MEZANINO - CHOPE IPA CROSS 300ML </v>
      </c>
      <c r="B660" s="6" t="s">
        <v>1267</v>
      </c>
      <c r="C660" s="9">
        <v>18</v>
      </c>
      <c r="E660" s="9">
        <v>-15</v>
      </c>
      <c r="F660" s="3" t="s">
        <v>15</v>
      </c>
      <c r="G660" s="3" t="s">
        <v>1278</v>
      </c>
      <c r="H660" s="4" t="s">
        <v>11</v>
      </c>
    </row>
    <row r="661" spans="1:8" x14ac:dyDescent="0.25">
      <c r="A661" s="6" t="str">
        <f>"MEZANINO - CHOPE IPA CROSS 470ML "</f>
        <v xml:space="preserve">MEZANINO - CHOPE IPA CROSS 470ML </v>
      </c>
      <c r="B661" s="6" t="s">
        <v>1267</v>
      </c>
      <c r="C661" s="9">
        <v>25</v>
      </c>
      <c r="D661" s="9">
        <v>3.59</v>
      </c>
      <c r="E661" s="9">
        <v>-430</v>
      </c>
      <c r="F661" s="3" t="s">
        <v>15</v>
      </c>
      <c r="G661" s="3" t="s">
        <v>1279</v>
      </c>
      <c r="H661" s="4" t="s">
        <v>11</v>
      </c>
    </row>
    <row r="662" spans="1:8" x14ac:dyDescent="0.25">
      <c r="A662" s="6" t="s">
        <v>1280</v>
      </c>
      <c r="B662" s="6" t="s">
        <v>1267</v>
      </c>
      <c r="C662" s="9">
        <v>18</v>
      </c>
      <c r="D662" s="9">
        <v>4.7</v>
      </c>
      <c r="F662" s="3" t="s">
        <v>15</v>
      </c>
      <c r="G662" s="3" t="s">
        <v>1281</v>
      </c>
      <c r="H662" s="4" t="s">
        <v>11</v>
      </c>
    </row>
    <row r="663" spans="1:8" x14ac:dyDescent="0.25">
      <c r="A663" s="6" t="s">
        <v>1282</v>
      </c>
      <c r="B663" s="6" t="s">
        <v>1267</v>
      </c>
      <c r="C663" s="9">
        <v>22</v>
      </c>
      <c r="D663" s="9">
        <v>7.36</v>
      </c>
      <c r="F663" s="3" t="s">
        <v>15</v>
      </c>
      <c r="G663" s="3" t="s">
        <v>1283</v>
      </c>
      <c r="H663" s="4" t="s">
        <v>11</v>
      </c>
    </row>
    <row r="664" spans="1:8" x14ac:dyDescent="0.25">
      <c r="A664" s="6" t="s">
        <v>1284</v>
      </c>
      <c r="B664" s="6" t="s">
        <v>1267</v>
      </c>
      <c r="C664" s="9">
        <v>18</v>
      </c>
      <c r="D664" s="9">
        <v>4.5</v>
      </c>
      <c r="F664" s="3" t="s">
        <v>15</v>
      </c>
      <c r="G664" s="3" t="s">
        <v>1285</v>
      </c>
      <c r="H664" s="4" t="s">
        <v>11</v>
      </c>
    </row>
    <row r="665" spans="1:8" x14ac:dyDescent="0.25">
      <c r="A665" s="6" t="s">
        <v>1286</v>
      </c>
      <c r="B665" s="6" t="s">
        <v>1267</v>
      </c>
      <c r="C665" s="9">
        <v>22</v>
      </c>
      <c r="D665" s="9">
        <v>7.05</v>
      </c>
      <c r="F665" s="3" t="s">
        <v>15</v>
      </c>
      <c r="G665" s="3" t="s">
        <v>1287</v>
      </c>
      <c r="H665" s="4" t="s">
        <v>11</v>
      </c>
    </row>
    <row r="666" spans="1:8" x14ac:dyDescent="0.25">
      <c r="A666" s="6" t="str">
        <f>"MEZANINO - CHOPE PILSEN CROSS 300ML "</f>
        <v xml:space="preserve">MEZANINO - CHOPE PILSEN CROSS 300ML </v>
      </c>
      <c r="B666" s="6" t="s">
        <v>1267</v>
      </c>
      <c r="C666" s="9">
        <v>11</v>
      </c>
      <c r="D666" s="9">
        <v>3.36</v>
      </c>
      <c r="F666" s="3" t="s">
        <v>15</v>
      </c>
      <c r="G666" s="3" t="s">
        <v>1288</v>
      </c>
      <c r="H666" s="4" t="s">
        <v>11</v>
      </c>
    </row>
    <row r="667" spans="1:8" x14ac:dyDescent="0.25">
      <c r="A667" s="6" t="str">
        <f>"MEZANINO - CHOPE PILSEN CROSS 470ML "</f>
        <v xml:space="preserve">MEZANINO - CHOPE PILSEN CROSS 470ML </v>
      </c>
      <c r="B667" s="6" t="s">
        <v>1267</v>
      </c>
      <c r="C667" s="9">
        <v>15</v>
      </c>
      <c r="D667" s="9">
        <v>5.26</v>
      </c>
      <c r="F667" s="3" t="s">
        <v>15</v>
      </c>
      <c r="G667" s="3" t="s">
        <v>1289</v>
      </c>
      <c r="H667" s="4" t="s">
        <v>11</v>
      </c>
    </row>
    <row r="668" spans="1:8" x14ac:dyDescent="0.25">
      <c r="A668" s="6" t="str">
        <f>"MEZANINO - COMBO ABSOLUT + 5 ENERGÉTICOS "</f>
        <v xml:space="preserve">MEZANINO - COMBO ABSOLUT + 5 ENERGÉTICOS </v>
      </c>
      <c r="B668" s="6" t="s">
        <v>1290</v>
      </c>
      <c r="C668" s="9">
        <v>350</v>
      </c>
      <c r="D668" s="9">
        <v>112</v>
      </c>
      <c r="F668" s="3" t="s">
        <v>15</v>
      </c>
      <c r="G668" s="3" t="s">
        <v>1291</v>
      </c>
      <c r="H668" s="4" t="s">
        <v>11</v>
      </c>
    </row>
    <row r="669" spans="1:8" x14ac:dyDescent="0.25">
      <c r="A669" s="6" t="str">
        <f>"MEZANINO - COMBO ABSOLUT + 5 REFRI LATA "</f>
        <v xml:space="preserve">MEZANINO - COMBO ABSOLUT + 5 REFRI LATA </v>
      </c>
      <c r="B669" s="6" t="s">
        <v>1290</v>
      </c>
      <c r="C669" s="9">
        <v>270</v>
      </c>
      <c r="D669" s="9">
        <v>74.900000000000006</v>
      </c>
      <c r="F669" s="3" t="s">
        <v>15</v>
      </c>
      <c r="G669" s="3" t="s">
        <v>1292</v>
      </c>
      <c r="H669" s="4" t="s">
        <v>11</v>
      </c>
    </row>
    <row r="670" spans="1:8" x14ac:dyDescent="0.25">
      <c r="A670" s="6" t="s">
        <v>1293</v>
      </c>
      <c r="B670" s="6" t="s">
        <v>1290</v>
      </c>
      <c r="C670" s="9">
        <v>280</v>
      </c>
      <c r="D670" s="9">
        <v>54.49</v>
      </c>
      <c r="F670" s="3" t="s">
        <v>15</v>
      </c>
      <c r="G670" s="3" t="s">
        <v>1294</v>
      </c>
      <c r="H670" s="4" t="s">
        <v>11</v>
      </c>
    </row>
    <row r="671" spans="1:8" x14ac:dyDescent="0.25">
      <c r="A671" s="6" t="s">
        <v>1295</v>
      </c>
      <c r="B671" s="6" t="s">
        <v>1290</v>
      </c>
      <c r="C671" s="9">
        <v>400</v>
      </c>
      <c r="D671" s="9">
        <v>139.78</v>
      </c>
      <c r="F671" s="3" t="s">
        <v>15</v>
      </c>
      <c r="G671" s="3" t="s">
        <v>1296</v>
      </c>
      <c r="H671" s="4" t="s">
        <v>11</v>
      </c>
    </row>
    <row r="672" spans="1:8" x14ac:dyDescent="0.25">
      <c r="A672" s="6" t="s">
        <v>1297</v>
      </c>
      <c r="B672" s="6" t="s">
        <v>1290</v>
      </c>
      <c r="C672" s="9">
        <v>420</v>
      </c>
      <c r="D672" s="9">
        <v>166.02</v>
      </c>
      <c r="F672" s="3" t="s">
        <v>15</v>
      </c>
      <c r="G672" s="3" t="s">
        <v>1298</v>
      </c>
      <c r="H672" s="4" t="s">
        <v>11</v>
      </c>
    </row>
    <row r="673" spans="1:8" x14ac:dyDescent="0.25">
      <c r="A673" s="6" t="s">
        <v>1299</v>
      </c>
      <c r="B673" s="6" t="s">
        <v>1290</v>
      </c>
      <c r="C673" s="9">
        <v>270</v>
      </c>
      <c r="D673" s="9">
        <v>72.11</v>
      </c>
      <c r="F673" s="3" t="s">
        <v>15</v>
      </c>
      <c r="G673" s="3" t="s">
        <v>1300</v>
      </c>
      <c r="H673" s="4" t="s">
        <v>11</v>
      </c>
    </row>
    <row r="674" spans="1:8" x14ac:dyDescent="0.25">
      <c r="A674" s="6" t="s">
        <v>1301</v>
      </c>
      <c r="B674" s="6" t="s">
        <v>1290</v>
      </c>
      <c r="C674" s="9">
        <v>220</v>
      </c>
      <c r="D674" s="9">
        <v>35.01</v>
      </c>
      <c r="F674" s="3" t="s">
        <v>15</v>
      </c>
      <c r="G674" s="3" t="s">
        <v>1302</v>
      </c>
      <c r="H674" s="4" t="s">
        <v>11</v>
      </c>
    </row>
    <row r="675" spans="1:8" x14ac:dyDescent="0.25">
      <c r="A675" s="6" t="str">
        <f>"MEZANINO - COMENDADOR "</f>
        <v xml:space="preserve">MEZANINO - COMENDADOR </v>
      </c>
      <c r="B675" s="6" t="s">
        <v>123</v>
      </c>
      <c r="C675" s="9">
        <v>36</v>
      </c>
      <c r="D675" s="9">
        <v>13.17</v>
      </c>
      <c r="F675" s="3" t="s">
        <v>15</v>
      </c>
      <c r="G675" s="3" t="s">
        <v>1303</v>
      </c>
      <c r="H675" s="4" t="s">
        <v>11</v>
      </c>
    </row>
    <row r="676" spans="1:8" x14ac:dyDescent="0.25">
      <c r="A676" s="6" t="s">
        <v>1304</v>
      </c>
      <c r="B676" s="6" t="s">
        <v>1174</v>
      </c>
      <c r="C676" s="9">
        <v>18</v>
      </c>
      <c r="D676" s="9">
        <v>2.11</v>
      </c>
      <c r="F676" s="3" t="s">
        <v>15</v>
      </c>
      <c r="G676" s="3" t="s">
        <v>1305</v>
      </c>
      <c r="H676" s="4" t="s">
        <v>11</v>
      </c>
    </row>
    <row r="677" spans="1:8" x14ac:dyDescent="0.25">
      <c r="A677" s="6" t="s">
        <v>1306</v>
      </c>
      <c r="B677" s="6" t="s">
        <v>1174</v>
      </c>
      <c r="C677" s="9">
        <v>20</v>
      </c>
      <c r="D677" s="9">
        <v>11.04</v>
      </c>
      <c r="F677" s="3" t="s">
        <v>15</v>
      </c>
      <c r="G677" s="3" t="s">
        <v>1307</v>
      </c>
      <c r="H677" s="4" t="s">
        <v>11</v>
      </c>
    </row>
    <row r="678" spans="1:8" x14ac:dyDescent="0.25">
      <c r="A678" s="6" t="s">
        <v>1308</v>
      </c>
      <c r="B678" s="6" t="s">
        <v>123</v>
      </c>
      <c r="C678" s="9">
        <v>32</v>
      </c>
      <c r="D678" s="9">
        <v>5.0999999999999996</v>
      </c>
      <c r="E678" s="9">
        <v>-163</v>
      </c>
      <c r="F678" s="3" t="s">
        <v>15</v>
      </c>
      <c r="G678" s="3" t="s">
        <v>1309</v>
      </c>
      <c r="H678" s="4" t="s">
        <v>11</v>
      </c>
    </row>
    <row r="679" spans="1:8" x14ac:dyDescent="0.25">
      <c r="A679" s="6" t="s">
        <v>1310</v>
      </c>
      <c r="B679" s="6" t="s">
        <v>123</v>
      </c>
      <c r="C679" s="9">
        <v>32</v>
      </c>
      <c r="D679" s="9">
        <v>10.19</v>
      </c>
      <c r="F679" s="3" t="s">
        <v>15</v>
      </c>
      <c r="G679" s="3" t="s">
        <v>1311</v>
      </c>
      <c r="H679" s="4" t="s">
        <v>11</v>
      </c>
    </row>
    <row r="680" spans="1:8" x14ac:dyDescent="0.25">
      <c r="A680" s="6" t="str">
        <f>"MEZANINO - ESPUMANTE CHANDON 750ML "</f>
        <v xml:space="preserve">MEZANINO - ESPUMANTE CHANDON 750ML </v>
      </c>
      <c r="B680" s="6" t="s">
        <v>1290</v>
      </c>
      <c r="C680" s="9">
        <v>250</v>
      </c>
      <c r="F680" s="3" t="s">
        <v>23</v>
      </c>
      <c r="G680" s="3" t="s">
        <v>1312</v>
      </c>
      <c r="H680" s="4" t="s">
        <v>11</v>
      </c>
    </row>
    <row r="681" spans="1:8" x14ac:dyDescent="0.25">
      <c r="A681" s="6" t="s">
        <v>1313</v>
      </c>
      <c r="B681" s="6" t="s">
        <v>1290</v>
      </c>
      <c r="C681" s="9">
        <v>120</v>
      </c>
      <c r="D681" s="9">
        <v>28.04</v>
      </c>
      <c r="F681" s="3" t="s">
        <v>23</v>
      </c>
      <c r="G681" s="3" t="s">
        <v>1314</v>
      </c>
      <c r="H681" s="4" t="s">
        <v>11</v>
      </c>
    </row>
    <row r="682" spans="1:8" x14ac:dyDescent="0.25">
      <c r="A682" s="6" t="str">
        <f>"MEZANINO - EVANESCENSE "</f>
        <v xml:space="preserve">MEZANINO - EVANESCENSE </v>
      </c>
      <c r="B682" s="6" t="s">
        <v>123</v>
      </c>
      <c r="C682" s="9">
        <v>35</v>
      </c>
      <c r="D682" s="9">
        <v>10.58</v>
      </c>
      <c r="E682" s="9">
        <v>-92</v>
      </c>
      <c r="F682" s="3" t="s">
        <v>15</v>
      </c>
      <c r="G682" s="3" t="s">
        <v>1315</v>
      </c>
      <c r="H682" s="4" t="s">
        <v>11</v>
      </c>
    </row>
    <row r="683" spans="1:8" x14ac:dyDescent="0.25">
      <c r="A683" s="6" t="s">
        <v>1316</v>
      </c>
      <c r="B683" s="6" t="s">
        <v>1174</v>
      </c>
      <c r="C683" s="9">
        <v>25</v>
      </c>
      <c r="D683" s="9">
        <v>6.2</v>
      </c>
      <c r="F683" s="3" t="s">
        <v>15</v>
      </c>
      <c r="G683" s="3" t="s">
        <v>1317</v>
      </c>
      <c r="H683" s="4" t="s">
        <v>11</v>
      </c>
    </row>
    <row r="684" spans="1:8" x14ac:dyDescent="0.25">
      <c r="A684" s="6" t="s">
        <v>1318</v>
      </c>
      <c r="B684" s="6" t="s">
        <v>123</v>
      </c>
      <c r="C684" s="9">
        <v>30</v>
      </c>
      <c r="D684" s="9">
        <v>11.92</v>
      </c>
      <c r="E684" s="9">
        <v>-4</v>
      </c>
      <c r="F684" s="3" t="s">
        <v>15</v>
      </c>
      <c r="G684" s="3" t="s">
        <v>1319</v>
      </c>
      <c r="H684" s="4" t="s">
        <v>11</v>
      </c>
    </row>
    <row r="685" spans="1:8" x14ac:dyDescent="0.25">
      <c r="A685" s="6" t="s">
        <v>1320</v>
      </c>
      <c r="B685" s="6" t="s">
        <v>123</v>
      </c>
      <c r="C685" s="9">
        <v>24</v>
      </c>
      <c r="D685" s="9">
        <v>3.16</v>
      </c>
      <c r="E685" s="9">
        <v>-49</v>
      </c>
      <c r="F685" s="3" t="s">
        <v>15</v>
      </c>
      <c r="G685" s="3" t="s">
        <v>1321</v>
      </c>
      <c r="H685" s="4" t="s">
        <v>11</v>
      </c>
    </row>
    <row r="686" spans="1:8" x14ac:dyDescent="0.25">
      <c r="A686" s="6" t="s">
        <v>1322</v>
      </c>
      <c r="B686" s="6" t="s">
        <v>123</v>
      </c>
      <c r="C686" s="9">
        <v>28</v>
      </c>
      <c r="D686" s="9">
        <v>6.49</v>
      </c>
      <c r="E686" s="9">
        <v>-3</v>
      </c>
      <c r="F686" s="3" t="s">
        <v>15</v>
      </c>
      <c r="G686" s="3" t="s">
        <v>1323</v>
      </c>
      <c r="H686" s="4" t="s">
        <v>11</v>
      </c>
    </row>
    <row r="687" spans="1:8" x14ac:dyDescent="0.25">
      <c r="A687" s="6" t="s">
        <v>1324</v>
      </c>
      <c r="B687" s="6" t="s">
        <v>1290</v>
      </c>
      <c r="C687" s="9">
        <v>250</v>
      </c>
      <c r="D687" s="9">
        <v>74.900000000000006</v>
      </c>
      <c r="F687" s="3" t="s">
        <v>15</v>
      </c>
      <c r="G687" s="3" t="s">
        <v>1325</v>
      </c>
      <c r="H687" s="4" t="s">
        <v>11</v>
      </c>
    </row>
    <row r="688" spans="1:8" x14ac:dyDescent="0.25">
      <c r="A688" s="6" t="s">
        <v>1326</v>
      </c>
      <c r="B688" s="6" t="s">
        <v>1290</v>
      </c>
      <c r="C688" s="9">
        <v>340</v>
      </c>
      <c r="D688" s="9">
        <v>128.91999999999999</v>
      </c>
      <c r="F688" s="3" t="s">
        <v>15</v>
      </c>
      <c r="G688" s="3" t="s">
        <v>1327</v>
      </c>
      <c r="H688" s="4" t="s">
        <v>11</v>
      </c>
    </row>
    <row r="689" spans="1:8" x14ac:dyDescent="0.25">
      <c r="A689" s="6" t="s">
        <v>1328</v>
      </c>
      <c r="B689" s="6" t="s">
        <v>1290</v>
      </c>
      <c r="C689" s="9">
        <v>190</v>
      </c>
      <c r="D689" s="9">
        <v>35.01</v>
      </c>
      <c r="F689" s="3" t="s">
        <v>15</v>
      </c>
      <c r="G689" s="3" t="s">
        <v>1329</v>
      </c>
      <c r="H689" s="4" t="s">
        <v>11</v>
      </c>
    </row>
    <row r="690" spans="1:8" x14ac:dyDescent="0.25">
      <c r="A690" s="6" t="s">
        <v>1330</v>
      </c>
      <c r="B690" s="6" t="s">
        <v>1290</v>
      </c>
      <c r="C690" s="9">
        <v>270</v>
      </c>
      <c r="D690" s="9">
        <v>78.430000000000007</v>
      </c>
      <c r="F690" s="3" t="s">
        <v>15</v>
      </c>
      <c r="G690" s="3" t="s">
        <v>1331</v>
      </c>
      <c r="H690" s="4" t="s">
        <v>11</v>
      </c>
    </row>
    <row r="691" spans="1:8" x14ac:dyDescent="0.25">
      <c r="A691" s="6" t="s">
        <v>1332</v>
      </c>
      <c r="B691" s="6" t="s">
        <v>1290</v>
      </c>
      <c r="C691" s="9">
        <v>360</v>
      </c>
      <c r="D691" s="9">
        <v>87.84</v>
      </c>
      <c r="F691" s="3" t="s">
        <v>15</v>
      </c>
      <c r="G691" s="3" t="s">
        <v>1333</v>
      </c>
      <c r="H691" s="4" t="s">
        <v>11</v>
      </c>
    </row>
    <row r="692" spans="1:8" x14ac:dyDescent="0.25">
      <c r="A692" s="6" t="str">
        <f>"MEZANINO - GIN BEEFEATER - DOSE "</f>
        <v xml:space="preserve">MEZANINO - GIN BEEFEATER - DOSE </v>
      </c>
      <c r="B692" s="6" t="s">
        <v>1174</v>
      </c>
      <c r="C692" s="9">
        <v>26</v>
      </c>
      <c r="D692" s="9">
        <v>7</v>
      </c>
      <c r="F692" s="3" t="s">
        <v>15</v>
      </c>
      <c r="G692" s="3" t="s">
        <v>1334</v>
      </c>
      <c r="H692" s="4" t="s">
        <v>11</v>
      </c>
    </row>
    <row r="693" spans="1:8" x14ac:dyDescent="0.25">
      <c r="A693" s="6" t="s">
        <v>1335</v>
      </c>
      <c r="B693" s="6" t="s">
        <v>123</v>
      </c>
      <c r="C693" s="9">
        <v>35</v>
      </c>
      <c r="D693" s="9">
        <v>7</v>
      </c>
      <c r="F693" s="3" t="s">
        <v>15</v>
      </c>
      <c r="G693" s="3" t="s">
        <v>1336</v>
      </c>
      <c r="H693" s="4" t="s">
        <v>11</v>
      </c>
    </row>
    <row r="694" spans="1:8" x14ac:dyDescent="0.25">
      <c r="A694" s="6" t="s">
        <v>1337</v>
      </c>
      <c r="B694" s="6" t="s">
        <v>123</v>
      </c>
      <c r="C694" s="9">
        <v>35</v>
      </c>
      <c r="D694" s="9">
        <v>7</v>
      </c>
      <c r="F694" s="3" t="s">
        <v>15</v>
      </c>
      <c r="G694" s="3" t="s">
        <v>1338</v>
      </c>
      <c r="H694" s="4" t="s">
        <v>11</v>
      </c>
    </row>
    <row r="695" spans="1:8" x14ac:dyDescent="0.25">
      <c r="A695" s="6" t="s">
        <v>1339</v>
      </c>
      <c r="B695" s="6" t="s">
        <v>1174</v>
      </c>
      <c r="C695" s="9">
        <v>22</v>
      </c>
      <c r="D695" s="9">
        <v>4.3600000000000003</v>
      </c>
      <c r="F695" s="3" t="s">
        <v>15</v>
      </c>
      <c r="G695" s="3" t="s">
        <v>1340</v>
      </c>
      <c r="H695" s="4" t="s">
        <v>11</v>
      </c>
    </row>
    <row r="696" spans="1:8" x14ac:dyDescent="0.25">
      <c r="A696" s="6" t="s">
        <v>1341</v>
      </c>
      <c r="B696" s="6" t="s">
        <v>123</v>
      </c>
      <c r="C696" s="9">
        <v>34</v>
      </c>
      <c r="D696" s="9">
        <v>4.92</v>
      </c>
      <c r="E696" s="9">
        <v>-33</v>
      </c>
      <c r="F696" s="3" t="s">
        <v>15</v>
      </c>
      <c r="G696" s="3" t="s">
        <v>1342</v>
      </c>
      <c r="H696" s="4" t="s">
        <v>11</v>
      </c>
    </row>
    <row r="697" spans="1:8" x14ac:dyDescent="0.25">
      <c r="A697" s="6" t="s">
        <v>1343</v>
      </c>
      <c r="B697" s="6" t="s">
        <v>123</v>
      </c>
      <c r="C697" s="9">
        <v>34</v>
      </c>
      <c r="D697" s="9">
        <v>11.93</v>
      </c>
      <c r="E697" s="9">
        <v>-111</v>
      </c>
      <c r="F697" s="3" t="s">
        <v>15</v>
      </c>
      <c r="G697" s="3" t="s">
        <v>1344</v>
      </c>
      <c r="H697" s="4" t="s">
        <v>11</v>
      </c>
    </row>
    <row r="698" spans="1:8" x14ac:dyDescent="0.25">
      <c r="A698" s="6" t="s">
        <v>1345</v>
      </c>
      <c r="B698" s="6" t="s">
        <v>123</v>
      </c>
      <c r="C698" s="9">
        <v>38</v>
      </c>
      <c r="D698" s="9">
        <v>22.27</v>
      </c>
      <c r="E698" s="9">
        <v>-179</v>
      </c>
      <c r="F698" s="3" t="s">
        <v>15</v>
      </c>
      <c r="G698" s="3" t="s">
        <v>1346</v>
      </c>
      <c r="H698" s="4" t="s">
        <v>11</v>
      </c>
    </row>
    <row r="699" spans="1:8" x14ac:dyDescent="0.25">
      <c r="A699" s="6" t="s">
        <v>1347</v>
      </c>
      <c r="B699" s="6" t="s">
        <v>123</v>
      </c>
      <c r="C699" s="9">
        <v>32</v>
      </c>
      <c r="D699" s="9">
        <v>12.74</v>
      </c>
      <c r="E699" s="9">
        <v>-81</v>
      </c>
      <c r="F699" s="3" t="s">
        <v>15</v>
      </c>
      <c r="G699" s="3" t="s">
        <v>1348</v>
      </c>
      <c r="H699" s="4" t="s">
        <v>11</v>
      </c>
    </row>
    <row r="700" spans="1:8" x14ac:dyDescent="0.25">
      <c r="A700" s="6" t="s">
        <v>1349</v>
      </c>
      <c r="B700" s="6" t="s">
        <v>123</v>
      </c>
      <c r="C700" s="9">
        <v>32</v>
      </c>
      <c r="D700" s="9">
        <v>10.76</v>
      </c>
      <c r="E700" s="9">
        <v>-168</v>
      </c>
      <c r="F700" s="3" t="s">
        <v>15</v>
      </c>
      <c r="G700" s="3" t="s">
        <v>1350</v>
      </c>
      <c r="H700" s="4" t="s">
        <v>11</v>
      </c>
    </row>
    <row r="701" spans="1:8" x14ac:dyDescent="0.25">
      <c r="A701" s="6" t="str">
        <f>"MEZANINO - HARRY STYLES "</f>
        <v xml:space="preserve">MEZANINO - HARRY STYLES </v>
      </c>
      <c r="B701" s="6" t="s">
        <v>123</v>
      </c>
      <c r="C701" s="9">
        <v>34</v>
      </c>
      <c r="D701" s="9">
        <v>7.43</v>
      </c>
      <c r="F701" s="3" t="s">
        <v>15</v>
      </c>
      <c r="G701" s="3" t="s">
        <v>1351</v>
      </c>
      <c r="H701" s="4" t="s">
        <v>11</v>
      </c>
    </row>
    <row r="702" spans="1:8" x14ac:dyDescent="0.25">
      <c r="A702" s="6" t="str">
        <f>"MEZANINO - JACK DANIELS + 5 ENERGÉTICOS "</f>
        <v xml:space="preserve">MEZANINO - JACK DANIELS + 5 ENERGÉTICOS </v>
      </c>
      <c r="B702" s="6" t="s">
        <v>1290</v>
      </c>
      <c r="C702" s="9">
        <v>450</v>
      </c>
      <c r="D702" s="9">
        <v>145.41</v>
      </c>
      <c r="F702" s="3" t="s">
        <v>15</v>
      </c>
      <c r="G702" s="3" t="s">
        <v>1352</v>
      </c>
      <c r="H702" s="4" t="s">
        <v>11</v>
      </c>
    </row>
    <row r="703" spans="1:8" x14ac:dyDescent="0.25">
      <c r="A703" s="6" t="str">
        <f>"MEZANINO - JACK DANIELS + 5 REFRI LATA "</f>
        <v xml:space="preserve">MEZANINO - JACK DANIELS + 5 REFRI LATA </v>
      </c>
      <c r="B703" s="6" t="s">
        <v>1290</v>
      </c>
      <c r="C703" s="9">
        <v>385</v>
      </c>
      <c r="D703" s="9">
        <v>108.31</v>
      </c>
      <c r="F703" s="3" t="s">
        <v>15</v>
      </c>
      <c r="G703" s="3" t="s">
        <v>1353</v>
      </c>
      <c r="H703" s="4" t="s">
        <v>11</v>
      </c>
    </row>
    <row r="704" spans="1:8" x14ac:dyDescent="0.25">
      <c r="A704" s="6" t="s">
        <v>1354</v>
      </c>
      <c r="B704" s="6" t="s">
        <v>123</v>
      </c>
      <c r="C704" s="9">
        <v>42</v>
      </c>
      <c r="D704" s="9">
        <v>17.14</v>
      </c>
      <c r="E704" s="9">
        <v>-353</v>
      </c>
      <c r="F704" s="3" t="s">
        <v>15</v>
      </c>
      <c r="G704" s="3" t="s">
        <v>1355</v>
      </c>
      <c r="H704" s="4" t="s">
        <v>11</v>
      </c>
    </row>
    <row r="705" spans="1:8" x14ac:dyDescent="0.25">
      <c r="A705" s="6" t="s">
        <v>1356</v>
      </c>
      <c r="B705" s="6" t="s">
        <v>1174</v>
      </c>
      <c r="C705" s="9">
        <v>25</v>
      </c>
      <c r="D705" s="9">
        <v>8.8000000000000007</v>
      </c>
      <c r="F705" s="3" t="s">
        <v>15</v>
      </c>
      <c r="G705" s="3" t="s">
        <v>1357</v>
      </c>
      <c r="H705" s="4" t="s">
        <v>11</v>
      </c>
    </row>
    <row r="706" spans="1:8" x14ac:dyDescent="0.25">
      <c r="A706" s="6" t="s">
        <v>1358</v>
      </c>
      <c r="B706" s="6" t="s">
        <v>123</v>
      </c>
      <c r="C706" s="9">
        <v>38</v>
      </c>
      <c r="D706" s="9">
        <v>19.399999999999999</v>
      </c>
      <c r="E706" s="9">
        <v>-6</v>
      </c>
      <c r="F706" s="3" t="s">
        <v>15</v>
      </c>
      <c r="G706" s="3" t="s">
        <v>1359</v>
      </c>
      <c r="H706" s="4" t="s">
        <v>11</v>
      </c>
    </row>
    <row r="707" spans="1:8" x14ac:dyDescent="0.25">
      <c r="A707" s="6" t="str">
        <f>"MEZANINO - JIM BEAM + 5 ENERGÉTICOS "</f>
        <v xml:space="preserve">MEZANINO - JIM BEAM + 5 ENERGÉTICOS </v>
      </c>
      <c r="B707" s="6" t="s">
        <v>1290</v>
      </c>
      <c r="C707" s="9">
        <v>440</v>
      </c>
      <c r="D707" s="9">
        <v>124.94</v>
      </c>
      <c r="F707" s="3" t="s">
        <v>15</v>
      </c>
      <c r="G707" s="3" t="s">
        <v>1360</v>
      </c>
      <c r="H707" s="4" t="s">
        <v>11</v>
      </c>
    </row>
    <row r="708" spans="1:8" x14ac:dyDescent="0.25">
      <c r="A708" s="6" t="str">
        <f>"MEZANINO - JIM BEAM + 5 REFRI LATA "</f>
        <v xml:space="preserve">MEZANINO - JIM BEAM + 5 REFRI LATA </v>
      </c>
      <c r="B708" s="6" t="s">
        <v>1290</v>
      </c>
      <c r="C708" s="9">
        <v>385</v>
      </c>
      <c r="D708" s="9">
        <v>87.84</v>
      </c>
      <c r="F708" s="3" t="s">
        <v>15</v>
      </c>
      <c r="G708" s="3" t="s">
        <v>1361</v>
      </c>
      <c r="H708" s="4" t="s">
        <v>11</v>
      </c>
    </row>
    <row r="709" spans="1:8" x14ac:dyDescent="0.25">
      <c r="A709" s="6" t="s">
        <v>1362</v>
      </c>
      <c r="B709" s="6" t="s">
        <v>1174</v>
      </c>
      <c r="C709" s="9">
        <v>26</v>
      </c>
      <c r="D709" s="9">
        <v>11.42</v>
      </c>
      <c r="F709" s="3" t="s">
        <v>15</v>
      </c>
      <c r="G709" s="3" t="s">
        <v>1363</v>
      </c>
      <c r="H709" s="4" t="s">
        <v>11</v>
      </c>
    </row>
    <row r="710" spans="1:8" x14ac:dyDescent="0.25">
      <c r="A710" s="6" t="str">
        <f>"MEZANINO - MARGARITA PITTY "</f>
        <v xml:space="preserve">MEZANINO - MARGARITA PITTY </v>
      </c>
      <c r="B710" s="6" t="s">
        <v>123</v>
      </c>
      <c r="C710" s="9">
        <v>32</v>
      </c>
      <c r="D710" s="9">
        <v>11.61</v>
      </c>
      <c r="F710" s="3" t="s">
        <v>15</v>
      </c>
      <c r="G710" s="3" t="s">
        <v>1364</v>
      </c>
      <c r="H710" s="4" t="s">
        <v>11</v>
      </c>
    </row>
    <row r="711" spans="1:8" x14ac:dyDescent="0.25">
      <c r="A711" s="6" t="s">
        <v>1365</v>
      </c>
      <c r="B711" s="6" t="s">
        <v>123</v>
      </c>
      <c r="C711" s="9">
        <v>28</v>
      </c>
      <c r="D711" s="9">
        <v>3.53</v>
      </c>
      <c r="E711" s="9">
        <v>-2</v>
      </c>
      <c r="F711" s="3" t="s">
        <v>15</v>
      </c>
      <c r="G711" s="3" t="s">
        <v>1366</v>
      </c>
      <c r="H711" s="4" t="s">
        <v>11</v>
      </c>
    </row>
    <row r="712" spans="1:8" x14ac:dyDescent="0.25">
      <c r="A712" s="6" t="s">
        <v>1367</v>
      </c>
      <c r="B712" s="6" t="s">
        <v>123</v>
      </c>
      <c r="C712" s="9">
        <v>28</v>
      </c>
      <c r="D712" s="9">
        <v>4.04</v>
      </c>
      <c r="E712" s="9">
        <v>-289</v>
      </c>
      <c r="F712" s="3" t="s">
        <v>15</v>
      </c>
      <c r="G712" s="3" t="s">
        <v>1368</v>
      </c>
      <c r="H712" s="4" t="s">
        <v>11</v>
      </c>
    </row>
    <row r="713" spans="1:8" x14ac:dyDescent="0.25">
      <c r="A713" s="6" t="s">
        <v>1369</v>
      </c>
      <c r="B713" s="6" t="s">
        <v>123</v>
      </c>
      <c r="C713" s="9">
        <v>35</v>
      </c>
      <c r="D713" s="9">
        <v>12.87</v>
      </c>
      <c r="F713" s="3" t="s">
        <v>15</v>
      </c>
      <c r="G713" s="3" t="s">
        <v>1370</v>
      </c>
      <c r="H713" s="4" t="s">
        <v>11</v>
      </c>
    </row>
    <row r="714" spans="1:8" x14ac:dyDescent="0.25">
      <c r="A714" s="6" t="s">
        <v>1371</v>
      </c>
      <c r="B714" s="6" t="s">
        <v>123</v>
      </c>
      <c r="C714" s="9">
        <v>24</v>
      </c>
      <c r="D714" s="9">
        <v>4.04</v>
      </c>
      <c r="E714" s="9">
        <v>-2</v>
      </c>
      <c r="F714" s="3" t="s">
        <v>15</v>
      </c>
      <c r="G714" s="3" t="s">
        <v>1372</v>
      </c>
      <c r="H714" s="4" t="s">
        <v>11</v>
      </c>
    </row>
    <row r="715" spans="1:8" x14ac:dyDescent="0.25">
      <c r="A715" s="6" t="s">
        <v>1373</v>
      </c>
      <c r="B715" s="6" t="s">
        <v>123</v>
      </c>
      <c r="C715" s="9">
        <v>28</v>
      </c>
      <c r="D715" s="9">
        <v>7.37</v>
      </c>
      <c r="F715" s="3" t="s">
        <v>15</v>
      </c>
      <c r="G715" s="3" t="s">
        <v>1374</v>
      </c>
      <c r="H715" s="4" t="s">
        <v>11</v>
      </c>
    </row>
    <row r="716" spans="1:8" x14ac:dyDescent="0.25">
      <c r="A716" s="6" t="s">
        <v>1375</v>
      </c>
      <c r="B716" s="6" t="s">
        <v>1177</v>
      </c>
      <c r="C716" s="9">
        <v>24</v>
      </c>
      <c r="D716" s="9">
        <v>7.42</v>
      </c>
      <c r="F716" s="3" t="s">
        <v>15</v>
      </c>
      <c r="G716" s="3" t="s">
        <v>1376</v>
      </c>
      <c r="H716" s="4" t="s">
        <v>11</v>
      </c>
    </row>
    <row r="717" spans="1:8" x14ac:dyDescent="0.25">
      <c r="A717" s="6" t="s">
        <v>1377</v>
      </c>
      <c r="B717" s="6" t="s">
        <v>1177</v>
      </c>
      <c r="C717" s="9">
        <v>24</v>
      </c>
      <c r="D717" s="9">
        <v>7.5</v>
      </c>
      <c r="F717" s="3" t="s">
        <v>15</v>
      </c>
      <c r="G717" s="3" t="s">
        <v>1378</v>
      </c>
      <c r="H717" s="4" t="s">
        <v>11</v>
      </c>
    </row>
    <row r="718" spans="1:8" x14ac:dyDescent="0.25">
      <c r="A718" s="6" t="s">
        <v>1379</v>
      </c>
      <c r="B718" s="6" t="s">
        <v>1177</v>
      </c>
      <c r="C718" s="9">
        <v>8</v>
      </c>
      <c r="D718" s="9">
        <v>2.46</v>
      </c>
      <c r="F718" s="3" t="s">
        <v>15</v>
      </c>
      <c r="G718" s="3" t="s">
        <v>1380</v>
      </c>
      <c r="H718" s="4" t="s">
        <v>11</v>
      </c>
    </row>
    <row r="719" spans="1:8" x14ac:dyDescent="0.25">
      <c r="A719" s="6" t="s">
        <v>1381</v>
      </c>
      <c r="B719" s="6" t="s">
        <v>1177</v>
      </c>
      <c r="C719" s="9">
        <v>8</v>
      </c>
      <c r="D719" s="9">
        <v>2.4500000000000002</v>
      </c>
      <c r="F719" s="3" t="s">
        <v>15</v>
      </c>
      <c r="G719" s="3" t="s">
        <v>1382</v>
      </c>
      <c r="H719" s="4" t="s">
        <v>11</v>
      </c>
    </row>
    <row r="720" spans="1:8" x14ac:dyDescent="0.25">
      <c r="A720" s="6" t="s">
        <v>1383</v>
      </c>
      <c r="B720" s="6" t="s">
        <v>1177</v>
      </c>
      <c r="C720" s="9">
        <v>8</v>
      </c>
      <c r="D720" s="9">
        <v>2.1800000000000002</v>
      </c>
      <c r="F720" s="3" t="s">
        <v>15</v>
      </c>
      <c r="G720" s="3" t="s">
        <v>1384</v>
      </c>
      <c r="H720" s="4" t="s">
        <v>11</v>
      </c>
    </row>
    <row r="721" spans="1:8" x14ac:dyDescent="0.25">
      <c r="A721" s="6" t="s">
        <v>1385</v>
      </c>
      <c r="B721" s="6" t="s">
        <v>1177</v>
      </c>
      <c r="C721" s="9">
        <v>8</v>
      </c>
      <c r="D721" s="9">
        <v>2.3199999999999998</v>
      </c>
      <c r="F721" s="3" t="s">
        <v>15</v>
      </c>
      <c r="G721" s="3" t="s">
        <v>1386</v>
      </c>
      <c r="H721" s="4" t="s">
        <v>11</v>
      </c>
    </row>
    <row r="722" spans="1:8" x14ac:dyDescent="0.25">
      <c r="A722" s="6" t="s">
        <v>1387</v>
      </c>
      <c r="B722" s="6" t="s">
        <v>1177</v>
      </c>
      <c r="C722" s="9">
        <v>8</v>
      </c>
      <c r="D722" s="9">
        <v>2.2799999999999998</v>
      </c>
      <c r="F722" s="3" t="s">
        <v>15</v>
      </c>
      <c r="G722" s="3" t="s">
        <v>1388</v>
      </c>
      <c r="H722" s="4" t="s">
        <v>11</v>
      </c>
    </row>
    <row r="723" spans="1:8" x14ac:dyDescent="0.25">
      <c r="A723" s="6" t="s">
        <v>1389</v>
      </c>
      <c r="B723" s="6" t="s">
        <v>1177</v>
      </c>
      <c r="C723" s="9">
        <v>8</v>
      </c>
      <c r="D723" s="9">
        <v>2.2799999999999998</v>
      </c>
      <c r="F723" s="3" t="s">
        <v>15</v>
      </c>
      <c r="G723" s="3" t="s">
        <v>1390</v>
      </c>
      <c r="H723" s="4" t="s">
        <v>11</v>
      </c>
    </row>
    <row r="724" spans="1:8" x14ac:dyDescent="0.25">
      <c r="A724" s="6" t="s">
        <v>1391</v>
      </c>
      <c r="B724" s="6" t="s">
        <v>1174</v>
      </c>
      <c r="C724" s="9">
        <v>26</v>
      </c>
      <c r="D724" s="9">
        <v>10.85</v>
      </c>
      <c r="F724" s="3" t="s">
        <v>15</v>
      </c>
      <c r="G724" s="3" t="s">
        <v>1392</v>
      </c>
      <c r="H724" s="4" t="s">
        <v>11</v>
      </c>
    </row>
    <row r="725" spans="1:8" x14ac:dyDescent="0.25">
      <c r="A725" s="6" t="s">
        <v>1393</v>
      </c>
      <c r="B725" s="6" t="s">
        <v>1174</v>
      </c>
      <c r="C725" s="9">
        <v>30</v>
      </c>
      <c r="D725" s="9">
        <v>5.47</v>
      </c>
      <c r="F725" s="3" t="s">
        <v>15</v>
      </c>
      <c r="G725" s="3" t="s">
        <v>1394</v>
      </c>
      <c r="H725" s="4" t="s">
        <v>11</v>
      </c>
    </row>
    <row r="726" spans="1:8" x14ac:dyDescent="0.25">
      <c r="A726" s="6" t="s">
        <v>1395</v>
      </c>
      <c r="B726" s="6" t="s">
        <v>1174</v>
      </c>
      <c r="C726" s="9">
        <v>20</v>
      </c>
      <c r="D726" s="9">
        <v>2.39</v>
      </c>
      <c r="F726" s="3" t="s">
        <v>15</v>
      </c>
      <c r="G726" s="3" t="s">
        <v>1396</v>
      </c>
      <c r="H726" s="4" t="s">
        <v>11</v>
      </c>
    </row>
    <row r="727" spans="1:8" x14ac:dyDescent="0.25">
      <c r="A727" s="6" t="s">
        <v>1397</v>
      </c>
      <c r="B727" s="6" t="s">
        <v>1174</v>
      </c>
      <c r="C727" s="9">
        <v>24</v>
      </c>
      <c r="D727" s="9">
        <v>2.94</v>
      </c>
      <c r="F727" s="3" t="s">
        <v>15</v>
      </c>
      <c r="G727" s="3" t="s">
        <v>1398</v>
      </c>
      <c r="H727" s="4" t="s">
        <v>11</v>
      </c>
    </row>
    <row r="728" spans="1:8" x14ac:dyDescent="0.25">
      <c r="A728" s="6" t="s">
        <v>1399</v>
      </c>
      <c r="B728" s="6" t="s">
        <v>1174</v>
      </c>
      <c r="C728" s="9">
        <v>30</v>
      </c>
      <c r="D728" s="9">
        <v>5.38</v>
      </c>
      <c r="F728" s="3" t="s">
        <v>15</v>
      </c>
      <c r="G728" s="3" t="s">
        <v>1400</v>
      </c>
      <c r="H728" s="4" t="s">
        <v>11</v>
      </c>
    </row>
    <row r="729" spans="1:8" x14ac:dyDescent="0.25">
      <c r="A729" s="6" t="str">
        <f>"MEZANINO - RUM HAVANA CLUB 7 ANOS - DOSE "</f>
        <v xml:space="preserve">MEZANINO - RUM HAVANA CLUB 7 ANOS - DOSE </v>
      </c>
      <c r="B729" s="6" t="s">
        <v>1174</v>
      </c>
      <c r="C729" s="9">
        <v>35</v>
      </c>
      <c r="D729" s="9">
        <v>5.38</v>
      </c>
      <c r="F729" s="3" t="s">
        <v>15</v>
      </c>
      <c r="G729" s="3" t="s">
        <v>1401</v>
      </c>
      <c r="H729" s="4" t="s">
        <v>11</v>
      </c>
    </row>
    <row r="730" spans="1:8" x14ac:dyDescent="0.25">
      <c r="A730" s="6" t="str">
        <f>"MEZANINO - SAQUE SEISHU PASSARIN - DOSE "</f>
        <v xml:space="preserve">MEZANINO - SAQUE SEISHU PASSARIN - DOSE </v>
      </c>
      <c r="B730" s="6" t="s">
        <v>1174</v>
      </c>
      <c r="C730" s="9">
        <v>32</v>
      </c>
      <c r="D730" s="9">
        <v>1.97</v>
      </c>
      <c r="F730" s="3" t="s">
        <v>15</v>
      </c>
      <c r="G730" s="3" t="s">
        <v>1402</v>
      </c>
      <c r="H730" s="4" t="s">
        <v>11</v>
      </c>
    </row>
    <row r="731" spans="1:8" x14ac:dyDescent="0.25">
      <c r="A731" s="6" t="str">
        <f>"MEZANINO - SEXY ON THE BEACH "</f>
        <v xml:space="preserve">MEZANINO - SEXY ON THE BEACH </v>
      </c>
      <c r="B731" s="6" t="s">
        <v>123</v>
      </c>
      <c r="C731" s="9">
        <v>30</v>
      </c>
      <c r="D731" s="9">
        <v>16.38</v>
      </c>
      <c r="F731" s="3" t="s">
        <v>15</v>
      </c>
      <c r="G731" s="3" t="s">
        <v>1403</v>
      </c>
      <c r="H731" s="4" t="s">
        <v>11</v>
      </c>
    </row>
    <row r="732" spans="1:8" x14ac:dyDescent="0.25">
      <c r="A732" s="6" t="s">
        <v>1404</v>
      </c>
      <c r="B732" s="6" t="s">
        <v>1174</v>
      </c>
      <c r="C732" s="9">
        <v>17</v>
      </c>
      <c r="D732" s="9">
        <v>6.34</v>
      </c>
      <c r="F732" s="3" t="s">
        <v>15</v>
      </c>
      <c r="G732" s="3" t="s">
        <v>1405</v>
      </c>
      <c r="H732" s="4" t="s">
        <v>11</v>
      </c>
    </row>
    <row r="733" spans="1:8" x14ac:dyDescent="0.25">
      <c r="A733" s="6" t="s">
        <v>1406</v>
      </c>
      <c r="B733" s="6" t="s">
        <v>1174</v>
      </c>
      <c r="C733" s="9">
        <v>17</v>
      </c>
      <c r="D733" s="9">
        <v>2.58</v>
      </c>
      <c r="F733" s="3" t="s">
        <v>15</v>
      </c>
      <c r="G733" s="3" t="s">
        <v>1407</v>
      </c>
      <c r="H733" s="4" t="s">
        <v>11</v>
      </c>
    </row>
    <row r="734" spans="1:8" x14ac:dyDescent="0.25">
      <c r="A734" s="6" t="s">
        <v>1408</v>
      </c>
      <c r="B734" s="6" t="s">
        <v>1177</v>
      </c>
      <c r="C734" s="9">
        <v>8</v>
      </c>
      <c r="D734" s="9">
        <v>4</v>
      </c>
      <c r="F734" s="3" t="s">
        <v>15</v>
      </c>
      <c r="G734" s="3" t="s">
        <v>1409</v>
      </c>
      <c r="H734" s="4" t="s">
        <v>11</v>
      </c>
    </row>
    <row r="735" spans="1:8" x14ac:dyDescent="0.25">
      <c r="A735" s="6" t="s">
        <v>1410</v>
      </c>
      <c r="B735" s="6" t="s">
        <v>1177</v>
      </c>
      <c r="C735" s="9">
        <v>8</v>
      </c>
      <c r="D735" s="9">
        <v>3.61</v>
      </c>
      <c r="F735" s="3" t="s">
        <v>15</v>
      </c>
      <c r="G735" s="3" t="s">
        <v>1411</v>
      </c>
      <c r="H735" s="4" t="s">
        <v>11</v>
      </c>
    </row>
    <row r="736" spans="1:8" x14ac:dyDescent="0.25">
      <c r="A736" s="6" t="s">
        <v>1412</v>
      </c>
      <c r="B736" s="6" t="s">
        <v>1177</v>
      </c>
      <c r="C736" s="9">
        <v>8</v>
      </c>
      <c r="D736" s="9">
        <v>3.59</v>
      </c>
      <c r="F736" s="3" t="s">
        <v>15</v>
      </c>
      <c r="G736" s="3" t="s">
        <v>1413</v>
      </c>
      <c r="H736" s="4" t="s">
        <v>11</v>
      </c>
    </row>
    <row r="737" spans="1:8" x14ac:dyDescent="0.25">
      <c r="A737" s="6" t="s">
        <v>1414</v>
      </c>
      <c r="B737" s="6" t="s">
        <v>1177</v>
      </c>
      <c r="C737" s="9">
        <v>7</v>
      </c>
      <c r="D737" s="9">
        <v>2.63</v>
      </c>
      <c r="F737" s="3" t="s">
        <v>15</v>
      </c>
      <c r="G737" s="3" t="s">
        <v>1415</v>
      </c>
      <c r="H737" s="4" t="s">
        <v>11</v>
      </c>
    </row>
    <row r="738" spans="1:8" x14ac:dyDescent="0.25">
      <c r="A738" s="6" t="str">
        <f>"MEZANINO - TACA ESPUMANTE "</f>
        <v xml:space="preserve">MEZANINO - TACA ESPUMANTE </v>
      </c>
      <c r="B738" s="6" t="s">
        <v>123</v>
      </c>
      <c r="C738" s="9">
        <v>19</v>
      </c>
      <c r="D738" s="9">
        <v>4.8</v>
      </c>
      <c r="F738" s="3" t="s">
        <v>15</v>
      </c>
      <c r="G738" s="3" t="s">
        <v>1416</v>
      </c>
      <c r="H738" s="4" t="s">
        <v>11</v>
      </c>
    </row>
    <row r="739" spans="1:8" x14ac:dyDescent="0.25">
      <c r="A739" s="6" t="s">
        <v>1417</v>
      </c>
      <c r="B739" s="6" t="s">
        <v>1174</v>
      </c>
      <c r="C739" s="9">
        <v>22</v>
      </c>
      <c r="D739" s="9">
        <v>8.35</v>
      </c>
      <c r="F739" s="3" t="s">
        <v>15</v>
      </c>
      <c r="G739" s="3" t="s">
        <v>1418</v>
      </c>
      <c r="H739" s="4" t="s">
        <v>11</v>
      </c>
    </row>
    <row r="740" spans="1:8" x14ac:dyDescent="0.25">
      <c r="A740" s="6" t="s">
        <v>1419</v>
      </c>
      <c r="B740" s="6" t="s">
        <v>1174</v>
      </c>
      <c r="C740" s="9">
        <v>22</v>
      </c>
      <c r="D740" s="9">
        <v>8.18</v>
      </c>
      <c r="F740" s="3" t="s">
        <v>15</v>
      </c>
      <c r="G740" s="3" t="s">
        <v>1420</v>
      </c>
      <c r="H740" s="4" t="s">
        <v>11</v>
      </c>
    </row>
    <row r="741" spans="1:8" x14ac:dyDescent="0.25">
      <c r="A741" s="6" t="s">
        <v>1421</v>
      </c>
      <c r="B741" s="6" t="s">
        <v>1174</v>
      </c>
      <c r="C741" s="9">
        <v>25</v>
      </c>
      <c r="F741" s="3" t="s">
        <v>15</v>
      </c>
      <c r="G741" s="3" t="s">
        <v>1422</v>
      </c>
      <c r="H741" s="4" t="s">
        <v>11</v>
      </c>
    </row>
    <row r="742" spans="1:8" x14ac:dyDescent="0.25">
      <c r="A742" s="6" t="s">
        <v>1423</v>
      </c>
      <c r="B742" s="6" t="s">
        <v>1174</v>
      </c>
      <c r="C742" s="9">
        <v>24</v>
      </c>
      <c r="F742" s="3" t="s">
        <v>15</v>
      </c>
      <c r="G742" s="3" t="s">
        <v>1424</v>
      </c>
      <c r="H742" s="4" t="s">
        <v>11</v>
      </c>
    </row>
    <row r="743" spans="1:8" x14ac:dyDescent="0.25">
      <c r="A743" s="6" t="str">
        <f>"MEZANINO - VODKA ABSOLUT - DOSE "</f>
        <v xml:space="preserve">MEZANINO - VODKA ABSOLUT - DOSE </v>
      </c>
      <c r="B743" s="6" t="s">
        <v>1174</v>
      </c>
      <c r="C743" s="9">
        <v>26</v>
      </c>
      <c r="D743" s="9">
        <v>4.49</v>
      </c>
      <c r="F743" s="3" t="s">
        <v>15</v>
      </c>
      <c r="G743" s="3" t="s">
        <v>1425</v>
      </c>
      <c r="H743" s="4" t="s">
        <v>11</v>
      </c>
    </row>
    <row r="744" spans="1:8" x14ac:dyDescent="0.25">
      <c r="A744" s="6" t="str">
        <f>"MEZANINO - VODKA ABSOLUT VANILIA - DOSE "</f>
        <v xml:space="preserve">MEZANINO - VODKA ABSOLUT VANILIA - DOSE </v>
      </c>
      <c r="B744" s="6" t="s">
        <v>1174</v>
      </c>
      <c r="C744" s="9">
        <v>24</v>
      </c>
      <c r="D744" s="9">
        <v>5.74</v>
      </c>
      <c r="F744" s="3" t="s">
        <v>15</v>
      </c>
      <c r="G744" s="3" t="s">
        <v>1426</v>
      </c>
      <c r="H744" s="4" t="s">
        <v>11</v>
      </c>
    </row>
    <row r="745" spans="1:8" x14ac:dyDescent="0.25">
      <c r="A745" s="6" t="str">
        <f>"MEZANINO - VODKA SMIRNOFF - DOSE "</f>
        <v xml:space="preserve">MEZANINO - VODKA SMIRNOFF - DOSE </v>
      </c>
      <c r="B745" s="6" t="s">
        <v>1174</v>
      </c>
      <c r="C745" s="9">
        <v>22</v>
      </c>
      <c r="D745" s="9">
        <v>1.75</v>
      </c>
      <c r="F745" s="3" t="s">
        <v>15</v>
      </c>
      <c r="G745" s="3" t="s">
        <v>1427</v>
      </c>
      <c r="H745" s="4" t="s">
        <v>11</v>
      </c>
    </row>
    <row r="746" spans="1:8" x14ac:dyDescent="0.25">
      <c r="A746" s="6" t="str">
        <f>"MEZANINO - VODKA SMIRNOFF ICE "</f>
        <v xml:space="preserve">MEZANINO - VODKA SMIRNOFF ICE </v>
      </c>
      <c r="B746" s="6" t="s">
        <v>1195</v>
      </c>
      <c r="C746" s="9">
        <v>18</v>
      </c>
      <c r="D746" s="9">
        <v>5.79</v>
      </c>
      <c r="F746" s="3" t="s">
        <v>15</v>
      </c>
      <c r="G746" s="3" t="s">
        <v>1428</v>
      </c>
      <c r="H746" s="4" t="s">
        <v>11</v>
      </c>
    </row>
    <row r="747" spans="1:8" x14ac:dyDescent="0.25">
      <c r="A747" s="6" t="s">
        <v>1429</v>
      </c>
      <c r="B747" s="6" t="s">
        <v>1174</v>
      </c>
      <c r="C747" s="9">
        <v>28</v>
      </c>
      <c r="D747" s="9">
        <v>10.31</v>
      </c>
      <c r="F747" s="3" t="s">
        <v>15</v>
      </c>
      <c r="G747" s="3" t="s">
        <v>1430</v>
      </c>
      <c r="H747" s="4" t="s">
        <v>11</v>
      </c>
    </row>
    <row r="748" spans="1:8" x14ac:dyDescent="0.25">
      <c r="A748" s="6" t="s">
        <v>1431</v>
      </c>
      <c r="B748" s="6" t="s">
        <v>1174</v>
      </c>
      <c r="C748" s="9">
        <v>28</v>
      </c>
      <c r="D748" s="9">
        <v>13.73</v>
      </c>
      <c r="F748" s="3" t="s">
        <v>15</v>
      </c>
      <c r="G748" s="3" t="s">
        <v>1432</v>
      </c>
      <c r="H748" s="4" t="s">
        <v>11</v>
      </c>
    </row>
    <row r="749" spans="1:8" x14ac:dyDescent="0.25">
      <c r="A749" s="6" t="str">
        <f>"MEZANINO - WHISKY JACK DANIELS - DOSE "</f>
        <v xml:space="preserve">MEZANINO - WHISKY JACK DANIELS - DOSE </v>
      </c>
      <c r="B749" s="6" t="s">
        <v>1174</v>
      </c>
      <c r="C749" s="9">
        <v>28</v>
      </c>
      <c r="D749" s="9">
        <v>8.66</v>
      </c>
      <c r="F749" s="3" t="s">
        <v>15</v>
      </c>
      <c r="G749" s="3" t="s">
        <v>1433</v>
      </c>
      <c r="H749" s="4" t="s">
        <v>11</v>
      </c>
    </row>
    <row r="750" spans="1:8" x14ac:dyDescent="0.25">
      <c r="A750" s="6" t="str">
        <f>"MEZANINO - WHISKY JACK DANIELS HONEY - DOSE "</f>
        <v xml:space="preserve">MEZANINO - WHISKY JACK DANIELS HONEY - DOSE </v>
      </c>
      <c r="B750" s="6" t="s">
        <v>1174</v>
      </c>
      <c r="C750" s="9">
        <v>28</v>
      </c>
      <c r="D750" s="9">
        <v>8.9600000000000009</v>
      </c>
      <c r="F750" s="3" t="s">
        <v>15</v>
      </c>
      <c r="G750" s="3" t="s">
        <v>1434</v>
      </c>
      <c r="H750" s="4" t="s">
        <v>11</v>
      </c>
    </row>
    <row r="751" spans="1:8" x14ac:dyDescent="0.25">
      <c r="A751" s="6" t="str">
        <f>"MEZANINO - WHISKY JAMESON - DOSE "</f>
        <v xml:space="preserve">MEZANINO - WHISKY JAMESON - DOSE </v>
      </c>
      <c r="B751" s="6" t="s">
        <v>1174</v>
      </c>
      <c r="C751" s="9">
        <v>26</v>
      </c>
      <c r="D751" s="9">
        <v>6.27</v>
      </c>
      <c r="F751" s="3" t="s">
        <v>15</v>
      </c>
      <c r="G751" s="3" t="s">
        <v>1435</v>
      </c>
      <c r="H751" s="4" t="s">
        <v>11</v>
      </c>
    </row>
    <row r="752" spans="1:8" x14ac:dyDescent="0.25">
      <c r="A752" s="6" t="str">
        <f>"MEZANINO - WHISKY JIM BEAM - DOSE "</f>
        <v xml:space="preserve">MEZANINO - WHISKY JIM BEAM - DOSE </v>
      </c>
      <c r="B752" s="6" t="s">
        <v>1174</v>
      </c>
      <c r="C752" s="9">
        <v>28</v>
      </c>
      <c r="D752" s="9">
        <v>5.27</v>
      </c>
      <c r="F752" s="3" t="s">
        <v>15</v>
      </c>
      <c r="G752" s="3" t="s">
        <v>1436</v>
      </c>
      <c r="H752" s="4" t="s">
        <v>11</v>
      </c>
    </row>
    <row r="753" spans="1:8" x14ac:dyDescent="0.25">
      <c r="A753" s="6" t="s">
        <v>1437</v>
      </c>
      <c r="B753" s="6" t="s">
        <v>1174</v>
      </c>
      <c r="C753" s="9">
        <v>24</v>
      </c>
      <c r="D753" s="9">
        <v>5.53</v>
      </c>
      <c r="F753" s="3" t="s">
        <v>15</v>
      </c>
      <c r="G753" s="3" t="s">
        <v>1438</v>
      </c>
      <c r="H753" s="4" t="s">
        <v>11</v>
      </c>
    </row>
    <row r="754" spans="1:8" x14ac:dyDescent="0.25">
      <c r="A754" s="6" t="s">
        <v>1439</v>
      </c>
      <c r="B754" s="6" t="s">
        <v>1174</v>
      </c>
      <c r="C754" s="9">
        <v>26</v>
      </c>
      <c r="D754" s="9">
        <v>5.67</v>
      </c>
      <c r="F754" s="3" t="s">
        <v>15</v>
      </c>
      <c r="G754" s="3" t="s">
        <v>1440</v>
      </c>
      <c r="H754" s="4" t="s">
        <v>11</v>
      </c>
    </row>
    <row r="755" spans="1:8" x14ac:dyDescent="0.25">
      <c r="A755" s="6" t="str">
        <f>"MEZANINO CAMPARI TONIC "</f>
        <v xml:space="preserve">MEZANINO CAMPARI TONIC </v>
      </c>
      <c r="B755" s="6" t="s">
        <v>123</v>
      </c>
      <c r="C755" s="9">
        <v>30</v>
      </c>
      <c r="D755" s="9">
        <v>3.56</v>
      </c>
      <c r="F755" s="3" t="s">
        <v>15</v>
      </c>
      <c r="G755" s="3" t="s">
        <v>1441</v>
      </c>
      <c r="H755" s="4" t="s">
        <v>11</v>
      </c>
    </row>
    <row r="756" spans="1:8" x14ac:dyDescent="0.25">
      <c r="A756" s="6" t="s">
        <v>1442</v>
      </c>
      <c r="B756" s="6" t="s">
        <v>123</v>
      </c>
      <c r="C756" s="9">
        <v>30</v>
      </c>
      <c r="D756" s="9">
        <v>6.4</v>
      </c>
      <c r="F756" s="3" t="s">
        <v>15</v>
      </c>
      <c r="G756" s="3" t="s">
        <v>1443</v>
      </c>
      <c r="H756" s="4" t="s">
        <v>11</v>
      </c>
    </row>
    <row r="757" spans="1:8" x14ac:dyDescent="0.25">
      <c r="A757" s="6" t="s">
        <v>1444</v>
      </c>
      <c r="B757" s="6" t="str">
        <f>"MATERIA PRIMA - ITENS PARA MANUTENÇÃO "</f>
        <v xml:space="preserve">MATERIA PRIMA - ITENS PARA MANUTENÇÃO </v>
      </c>
      <c r="C757" s="9">
        <v>95.7</v>
      </c>
      <c r="D757" s="9">
        <v>47.85</v>
      </c>
      <c r="E757" s="9">
        <v>1</v>
      </c>
      <c r="F757" s="3" t="s">
        <v>15</v>
      </c>
      <c r="G757" s="3" t="s">
        <v>1445</v>
      </c>
      <c r="H757" s="4" t="s">
        <v>11</v>
      </c>
    </row>
    <row r="758" spans="1:8" x14ac:dyDescent="0.25">
      <c r="A758" s="6" t="str">
        <f>"MILHO EM CONSERVA "</f>
        <v xml:space="preserve">MILHO EM CONSERVA </v>
      </c>
      <c r="B758" s="6" t="s">
        <v>34</v>
      </c>
      <c r="D758" s="9">
        <v>19.41</v>
      </c>
      <c r="E758" s="9">
        <v>0.34</v>
      </c>
      <c r="F758" s="3" t="s">
        <v>23</v>
      </c>
      <c r="G758" s="3" t="s">
        <v>1446</v>
      </c>
      <c r="H758" s="4" t="s">
        <v>11</v>
      </c>
    </row>
    <row r="759" spans="1:8" x14ac:dyDescent="0.25">
      <c r="A759" s="6" t="s">
        <v>1447</v>
      </c>
      <c r="B759" s="6" t="s">
        <v>34</v>
      </c>
      <c r="C759" s="9">
        <v>18.36</v>
      </c>
      <c r="D759" s="9">
        <v>9.18</v>
      </c>
      <c r="E759" s="9">
        <v>2</v>
      </c>
      <c r="F759" s="3" t="s">
        <v>35</v>
      </c>
      <c r="G759" s="3" t="s">
        <v>1448</v>
      </c>
      <c r="H759" s="4" t="s">
        <v>11</v>
      </c>
    </row>
    <row r="760" spans="1:8" x14ac:dyDescent="0.25">
      <c r="A760" s="6" t="s">
        <v>1449</v>
      </c>
      <c r="B760" s="6" t="s">
        <v>92</v>
      </c>
      <c r="C760" s="9">
        <v>28</v>
      </c>
      <c r="D760" s="9">
        <v>3.53</v>
      </c>
      <c r="E760" s="9">
        <v>-6</v>
      </c>
      <c r="F760" s="3" t="s">
        <v>15</v>
      </c>
      <c r="G760" s="3" t="s">
        <v>1450</v>
      </c>
      <c r="H760" s="4" t="s">
        <v>11</v>
      </c>
    </row>
    <row r="761" spans="1:8" x14ac:dyDescent="0.25">
      <c r="A761" s="6" t="s">
        <v>1451</v>
      </c>
      <c r="B761" s="6" t="s">
        <v>182</v>
      </c>
      <c r="C761" s="9">
        <v>220</v>
      </c>
      <c r="E761" s="9">
        <v>-1</v>
      </c>
      <c r="F761" s="3" t="s">
        <v>15</v>
      </c>
      <c r="G761" s="3" t="s">
        <v>1452</v>
      </c>
      <c r="H761" s="4" t="s">
        <v>11</v>
      </c>
    </row>
    <row r="762" spans="1:8" x14ac:dyDescent="0.25">
      <c r="A762" s="6" t="s">
        <v>1453</v>
      </c>
      <c r="B762" s="6" t="s">
        <v>182</v>
      </c>
      <c r="C762" s="9">
        <v>220</v>
      </c>
      <c r="E762" s="9">
        <v>-1</v>
      </c>
      <c r="F762" s="3" t="s">
        <v>15</v>
      </c>
      <c r="G762" s="3" t="s">
        <v>1454</v>
      </c>
      <c r="H762" s="4" t="s">
        <v>11</v>
      </c>
    </row>
    <row r="763" spans="1:8" x14ac:dyDescent="0.25">
      <c r="A763" s="6" t="s">
        <v>1455</v>
      </c>
      <c r="B763" s="6" t="s">
        <v>182</v>
      </c>
      <c r="C763" s="9">
        <v>220</v>
      </c>
      <c r="E763" s="9">
        <v>-1</v>
      </c>
      <c r="F763" s="3" t="s">
        <v>15</v>
      </c>
      <c r="G763" s="3" t="s">
        <v>1456</v>
      </c>
      <c r="H763" s="4" t="s">
        <v>11</v>
      </c>
    </row>
    <row r="764" spans="1:8" x14ac:dyDescent="0.25">
      <c r="A764" s="6" t="s">
        <v>1457</v>
      </c>
      <c r="B764" s="6" t="s">
        <v>182</v>
      </c>
      <c r="C764" s="9">
        <v>220</v>
      </c>
      <c r="F764" s="3" t="s">
        <v>15</v>
      </c>
      <c r="G764" s="3" t="s">
        <v>1458</v>
      </c>
      <c r="H764" s="4" t="s">
        <v>11</v>
      </c>
    </row>
    <row r="765" spans="1:8" x14ac:dyDescent="0.25">
      <c r="A765" s="6" t="s">
        <v>1459</v>
      </c>
      <c r="B765" s="6" t="s">
        <v>182</v>
      </c>
      <c r="C765" s="9">
        <v>220</v>
      </c>
      <c r="F765" s="3" t="s">
        <v>15</v>
      </c>
      <c r="G765" s="3" t="s">
        <v>1460</v>
      </c>
      <c r="H765" s="4" t="s">
        <v>11</v>
      </c>
    </row>
    <row r="766" spans="1:8" x14ac:dyDescent="0.25">
      <c r="A766" s="6" t="s">
        <v>1461</v>
      </c>
      <c r="B766" s="6" t="s">
        <v>182</v>
      </c>
      <c r="C766" s="9">
        <v>220</v>
      </c>
      <c r="F766" s="3" t="s">
        <v>15</v>
      </c>
      <c r="G766" s="3" t="s">
        <v>1462</v>
      </c>
      <c r="H766" s="4" t="s">
        <v>11</v>
      </c>
    </row>
    <row r="767" spans="1:8" x14ac:dyDescent="0.25">
      <c r="A767" s="6" t="s">
        <v>1463</v>
      </c>
      <c r="B767" s="6" t="s">
        <v>182</v>
      </c>
      <c r="C767" s="9">
        <v>220</v>
      </c>
      <c r="F767" s="3" t="s">
        <v>15</v>
      </c>
      <c r="G767" s="3" t="s">
        <v>1464</v>
      </c>
      <c r="H767" s="4" t="s">
        <v>11</v>
      </c>
    </row>
    <row r="768" spans="1:8" x14ac:dyDescent="0.25">
      <c r="A768" s="6" t="s">
        <v>1465</v>
      </c>
      <c r="B768" s="6" t="s">
        <v>182</v>
      </c>
      <c r="C768" s="9">
        <v>220</v>
      </c>
      <c r="F768" s="3" t="s">
        <v>15</v>
      </c>
      <c r="G768" s="3" t="s">
        <v>1466</v>
      </c>
      <c r="H768" s="4" t="s">
        <v>11</v>
      </c>
    </row>
    <row r="769" spans="1:8" x14ac:dyDescent="0.25">
      <c r="A769" s="6" t="s">
        <v>1467</v>
      </c>
      <c r="B769" s="6" t="s">
        <v>182</v>
      </c>
      <c r="C769" s="9">
        <v>220</v>
      </c>
      <c r="F769" s="3" t="s">
        <v>15</v>
      </c>
      <c r="G769" s="3" t="s">
        <v>1468</v>
      </c>
      <c r="H769" s="4" t="s">
        <v>11</v>
      </c>
    </row>
    <row r="770" spans="1:8" x14ac:dyDescent="0.25">
      <c r="A770" s="6" t="s">
        <v>1469</v>
      </c>
      <c r="B770" s="6" t="s">
        <v>182</v>
      </c>
      <c r="C770" s="9">
        <v>220</v>
      </c>
      <c r="F770" s="3" t="s">
        <v>15</v>
      </c>
      <c r="G770" s="3" t="s">
        <v>1470</v>
      </c>
      <c r="H770" s="4" t="s">
        <v>11</v>
      </c>
    </row>
    <row r="771" spans="1:8" x14ac:dyDescent="0.25">
      <c r="A771" s="6" t="s">
        <v>1471</v>
      </c>
      <c r="B771" s="6" t="s">
        <v>182</v>
      </c>
      <c r="C771" s="9">
        <v>220</v>
      </c>
      <c r="F771" s="3" t="s">
        <v>15</v>
      </c>
      <c r="G771" s="3" t="s">
        <v>1472</v>
      </c>
      <c r="H771" s="4" t="s">
        <v>11</v>
      </c>
    </row>
    <row r="772" spans="1:8" x14ac:dyDescent="0.25">
      <c r="A772" s="6" t="s">
        <v>1473</v>
      </c>
      <c r="B772" s="6" t="s">
        <v>34</v>
      </c>
      <c r="E772" s="9">
        <v>-29.6</v>
      </c>
      <c r="F772" s="3" t="s">
        <v>23</v>
      </c>
      <c r="G772" s="3" t="s">
        <v>1474</v>
      </c>
      <c r="H772" s="4" t="s">
        <v>11</v>
      </c>
    </row>
    <row r="773" spans="1:8" x14ac:dyDescent="0.25">
      <c r="A773" s="6" t="s">
        <v>1475</v>
      </c>
      <c r="B773" s="6" t="s">
        <v>34</v>
      </c>
      <c r="D773" s="9">
        <v>31.95</v>
      </c>
      <c r="E773" s="9">
        <v>0.6</v>
      </c>
      <c r="F773" s="3" t="s">
        <v>35</v>
      </c>
      <c r="G773" s="3" t="s">
        <v>1476</v>
      </c>
      <c r="H773" s="4" t="s">
        <v>11</v>
      </c>
    </row>
    <row r="774" spans="1:8" x14ac:dyDescent="0.25">
      <c r="A774" s="6" t="s">
        <v>1477</v>
      </c>
      <c r="B774" s="6" t="s">
        <v>34</v>
      </c>
      <c r="E774" s="9">
        <v>-8.52</v>
      </c>
      <c r="F774" s="3" t="s">
        <v>23</v>
      </c>
      <c r="G774" s="3" t="s">
        <v>1478</v>
      </c>
      <c r="H774" s="4" t="s">
        <v>11</v>
      </c>
    </row>
    <row r="775" spans="1:8" x14ac:dyDescent="0.25">
      <c r="A775" s="6" t="s">
        <v>1479</v>
      </c>
      <c r="B775" s="6" t="s">
        <v>34</v>
      </c>
      <c r="D775" s="9">
        <v>11.51</v>
      </c>
      <c r="E775" s="9">
        <v>2</v>
      </c>
      <c r="F775" s="3" t="s">
        <v>15</v>
      </c>
      <c r="G775" s="3" t="s">
        <v>1480</v>
      </c>
      <c r="H775" s="4" t="s">
        <v>11</v>
      </c>
    </row>
    <row r="776" spans="1:8" x14ac:dyDescent="0.25">
      <c r="A776" s="6" t="s">
        <v>1481</v>
      </c>
      <c r="B776" s="6" t="s">
        <v>34</v>
      </c>
      <c r="D776" s="9">
        <v>18.68</v>
      </c>
      <c r="E776" s="9">
        <v>12</v>
      </c>
      <c r="F776" s="3" t="s">
        <v>15</v>
      </c>
      <c r="G776" s="3" t="s">
        <v>1482</v>
      </c>
      <c r="H776" s="4" t="s">
        <v>11</v>
      </c>
    </row>
    <row r="777" spans="1:8" x14ac:dyDescent="0.25">
      <c r="A777" s="6" t="s">
        <v>1483</v>
      </c>
      <c r="B777" s="6" t="s">
        <v>34</v>
      </c>
      <c r="D777" s="9">
        <v>18.68</v>
      </c>
      <c r="E777" s="9">
        <v>12</v>
      </c>
      <c r="F777" s="3" t="s">
        <v>15</v>
      </c>
      <c r="G777" s="3" t="s">
        <v>1484</v>
      </c>
      <c r="H777" s="4" t="s">
        <v>11</v>
      </c>
    </row>
    <row r="778" spans="1:8" x14ac:dyDescent="0.25">
      <c r="A778" s="6" t="str">
        <f>"MOLHO TARTARO "</f>
        <v xml:space="preserve">MOLHO TARTARO </v>
      </c>
      <c r="B778" s="6" t="s">
        <v>34</v>
      </c>
      <c r="D778" s="9">
        <v>6.59</v>
      </c>
      <c r="E778" s="9">
        <v>-83.56</v>
      </c>
      <c r="F778" s="3" t="s">
        <v>23</v>
      </c>
      <c r="G778" s="3" t="s">
        <v>1485</v>
      </c>
      <c r="H778" s="4" t="s">
        <v>11</v>
      </c>
    </row>
    <row r="779" spans="1:8" x14ac:dyDescent="0.25">
      <c r="A779" s="6" t="s">
        <v>1486</v>
      </c>
      <c r="B779" s="6" t="s">
        <v>92</v>
      </c>
      <c r="C779" s="9">
        <v>28</v>
      </c>
      <c r="D779" s="9">
        <v>4.04</v>
      </c>
      <c r="E779" s="9">
        <v>-631</v>
      </c>
      <c r="F779" s="3" t="s">
        <v>15</v>
      </c>
      <c r="G779" s="3" t="s">
        <v>1487</v>
      </c>
      <c r="H779" s="4" t="s">
        <v>11</v>
      </c>
    </row>
    <row r="780" spans="1:8" x14ac:dyDescent="0.25">
      <c r="A780" s="6" t="s">
        <v>1488</v>
      </c>
      <c r="B780" s="6" t="s">
        <v>34</v>
      </c>
      <c r="C780" s="9">
        <v>34.340000000000003</v>
      </c>
      <c r="D780" s="9">
        <v>17.170000000000002</v>
      </c>
      <c r="E780" s="9">
        <v>3.6</v>
      </c>
      <c r="F780" s="3" t="s">
        <v>35</v>
      </c>
      <c r="G780" s="3" t="s">
        <v>1489</v>
      </c>
      <c r="H780" s="4" t="s">
        <v>11</v>
      </c>
    </row>
    <row r="781" spans="1:8" x14ac:dyDescent="0.25">
      <c r="A781" s="6" t="s">
        <v>1490</v>
      </c>
      <c r="B781" s="6" t="s">
        <v>34</v>
      </c>
      <c r="D781" s="9">
        <v>0.28000000000000003</v>
      </c>
      <c r="E781" s="9">
        <v>1336</v>
      </c>
      <c r="F781" s="3" t="s">
        <v>15</v>
      </c>
      <c r="G781" s="3" t="s">
        <v>1491</v>
      </c>
      <c r="H781" s="4" t="s">
        <v>11</v>
      </c>
    </row>
    <row r="782" spans="1:8" x14ac:dyDescent="0.25">
      <c r="A782" s="6" t="str">
        <f>"MOSTARDA ESCURA KG "</f>
        <v xml:space="preserve">MOSTARDA ESCURA KG </v>
      </c>
      <c r="B782" s="6" t="s">
        <v>34</v>
      </c>
      <c r="C782" s="9">
        <v>34.340000000000003</v>
      </c>
      <c r="D782" s="9">
        <v>16.66</v>
      </c>
      <c r="E782" s="9">
        <v>3</v>
      </c>
      <c r="F782" s="3" t="s">
        <v>35</v>
      </c>
      <c r="G782" s="3" t="s">
        <v>1492</v>
      </c>
      <c r="H782" s="4" t="s">
        <v>11</v>
      </c>
    </row>
    <row r="783" spans="1:8" x14ac:dyDescent="0.25">
      <c r="A783" s="6" t="s">
        <v>1493</v>
      </c>
      <c r="B783" s="6" t="s">
        <v>34</v>
      </c>
      <c r="F783" s="3" t="s">
        <v>15</v>
      </c>
      <c r="G783" s="3" t="s">
        <v>1494</v>
      </c>
      <c r="H783" s="4" t="s">
        <v>11</v>
      </c>
    </row>
    <row r="784" spans="1:8" x14ac:dyDescent="0.25">
      <c r="A784" s="6" t="s">
        <v>1495</v>
      </c>
      <c r="B784" s="6" t="s">
        <v>63</v>
      </c>
      <c r="D784" s="9">
        <v>5.77</v>
      </c>
      <c r="E784" s="9">
        <v>148</v>
      </c>
      <c r="F784" s="3" t="s">
        <v>15</v>
      </c>
      <c r="G784" s="3" t="s">
        <v>1496</v>
      </c>
      <c r="H784" s="4" t="s">
        <v>11</v>
      </c>
    </row>
    <row r="785" spans="1:8" x14ac:dyDescent="0.25">
      <c r="A785" s="6" t="s">
        <v>1497</v>
      </c>
      <c r="B785" s="6" t="s">
        <v>92</v>
      </c>
      <c r="C785" s="9">
        <v>35</v>
      </c>
      <c r="D785" s="9">
        <v>12.87</v>
      </c>
      <c r="E785" s="9">
        <v>-47</v>
      </c>
      <c r="F785" s="3" t="s">
        <v>15</v>
      </c>
      <c r="G785" s="3" t="s">
        <v>1498</v>
      </c>
      <c r="H785" s="4" t="s">
        <v>11</v>
      </c>
    </row>
    <row r="786" spans="1:8" x14ac:dyDescent="0.25">
      <c r="A786" s="6" t="s">
        <v>1499</v>
      </c>
      <c r="B786" s="6" t="s">
        <v>34</v>
      </c>
      <c r="C786" s="9">
        <v>22.06</v>
      </c>
      <c r="D786" s="9">
        <v>11.03</v>
      </c>
      <c r="E786" s="9">
        <v>43.5</v>
      </c>
      <c r="F786" s="3" t="s">
        <v>35</v>
      </c>
      <c r="G786" s="3" t="s">
        <v>1500</v>
      </c>
      <c r="H786" s="4" t="s">
        <v>11</v>
      </c>
    </row>
    <row r="787" spans="1:8" x14ac:dyDescent="0.25">
      <c r="A787" s="6" t="s">
        <v>1501</v>
      </c>
      <c r="B787" s="6" t="s">
        <v>34</v>
      </c>
      <c r="D787" s="9">
        <v>162.21</v>
      </c>
      <c r="E787" s="9">
        <v>7</v>
      </c>
      <c r="F787" s="3" t="s">
        <v>15</v>
      </c>
      <c r="G787" s="3" t="s">
        <v>1502</v>
      </c>
      <c r="H787" s="4" t="s">
        <v>11</v>
      </c>
    </row>
    <row r="788" spans="1:8" x14ac:dyDescent="0.25">
      <c r="A788" s="6" t="s">
        <v>1503</v>
      </c>
      <c r="B788" s="6" t="s">
        <v>34</v>
      </c>
      <c r="E788" s="9">
        <v>-0.40500000000000003</v>
      </c>
      <c r="F788" s="3" t="s">
        <v>23</v>
      </c>
      <c r="G788" s="3" t="s">
        <v>1504</v>
      </c>
      <c r="H788" s="4" t="s">
        <v>11</v>
      </c>
    </row>
    <row r="789" spans="1:8" x14ac:dyDescent="0.25">
      <c r="A789" s="6" t="s">
        <v>1505</v>
      </c>
      <c r="B789" s="6" t="s">
        <v>63</v>
      </c>
      <c r="C789" s="9">
        <v>23.64</v>
      </c>
      <c r="D789" s="9">
        <v>11.82</v>
      </c>
      <c r="E789" s="9">
        <v>4</v>
      </c>
      <c r="F789" s="3" t="s">
        <v>15</v>
      </c>
      <c r="G789" s="3" t="s">
        <v>1506</v>
      </c>
      <c r="H789" s="4" t="s">
        <v>11</v>
      </c>
    </row>
    <row r="790" spans="1:8" x14ac:dyDescent="0.25">
      <c r="A790" s="6" t="s">
        <v>1507</v>
      </c>
      <c r="B790" s="6" t="s">
        <v>34</v>
      </c>
      <c r="D790" s="9">
        <v>6.46</v>
      </c>
      <c r="E790" s="9">
        <v>2</v>
      </c>
      <c r="F790" s="3" t="s">
        <v>15</v>
      </c>
      <c r="G790" s="3" t="s">
        <v>1508</v>
      </c>
      <c r="H790" s="4" t="s">
        <v>11</v>
      </c>
    </row>
    <row r="791" spans="1:8" x14ac:dyDescent="0.25">
      <c r="A791" s="6" t="s">
        <v>1509</v>
      </c>
      <c r="B791" s="6" t="s">
        <v>29</v>
      </c>
      <c r="C791" s="9">
        <v>30.6</v>
      </c>
      <c r="D791" s="9">
        <v>15.3</v>
      </c>
      <c r="E791" s="9">
        <v>3</v>
      </c>
      <c r="F791" s="3" t="s">
        <v>15</v>
      </c>
      <c r="G791" s="3" t="s">
        <v>1510</v>
      </c>
      <c r="H791" s="4" t="s">
        <v>11</v>
      </c>
    </row>
    <row r="792" spans="1:8" x14ac:dyDescent="0.25">
      <c r="A792" s="6" t="s">
        <v>1511</v>
      </c>
      <c r="B792" s="6" t="s">
        <v>848</v>
      </c>
      <c r="D792" s="9">
        <v>9.74</v>
      </c>
      <c r="F792" s="3" t="s">
        <v>15</v>
      </c>
      <c r="G792" s="3" t="s">
        <v>1512</v>
      </c>
      <c r="H792" s="4" t="s">
        <v>11</v>
      </c>
    </row>
    <row r="793" spans="1:8" x14ac:dyDescent="0.25">
      <c r="A793" s="6" t="s">
        <v>1513</v>
      </c>
      <c r="B793" s="6" t="s">
        <v>34</v>
      </c>
      <c r="D793" s="9">
        <v>1</v>
      </c>
      <c r="E793" s="9">
        <v>-457</v>
      </c>
      <c r="F793" s="3" t="s">
        <v>15</v>
      </c>
      <c r="G793" s="3" t="s">
        <v>1514</v>
      </c>
      <c r="H793" s="4" t="s">
        <v>11</v>
      </c>
    </row>
    <row r="794" spans="1:8" x14ac:dyDescent="0.25">
      <c r="A794" s="6" t="s">
        <v>1515</v>
      </c>
      <c r="B794" s="6" t="s">
        <v>38</v>
      </c>
      <c r="C794" s="9">
        <v>31</v>
      </c>
      <c r="E794" s="9">
        <v>-982</v>
      </c>
      <c r="F794" s="3" t="s">
        <v>15</v>
      </c>
      <c r="G794" s="3" t="s">
        <v>1516</v>
      </c>
      <c r="H794" s="4" t="s">
        <v>11</v>
      </c>
    </row>
    <row r="795" spans="1:8" x14ac:dyDescent="0.25">
      <c r="A795" s="6" t="str">
        <f>"OZZY PIZZA - ESTOQUE "</f>
        <v xml:space="preserve">OZZY PIZZA - ESTOQUE </v>
      </c>
      <c r="B795" s="6" t="s">
        <v>34</v>
      </c>
      <c r="F795" s="3" t="s">
        <v>15</v>
      </c>
      <c r="G795" s="3" t="s">
        <v>1517</v>
      </c>
      <c r="H795" s="4" t="s">
        <v>11</v>
      </c>
    </row>
    <row r="796" spans="1:8" x14ac:dyDescent="0.25">
      <c r="A796" s="6" t="s">
        <v>1518</v>
      </c>
      <c r="B796" s="6" t="s">
        <v>63</v>
      </c>
      <c r="D796" s="9">
        <v>69.56</v>
      </c>
      <c r="E796" s="9">
        <v>1</v>
      </c>
      <c r="F796" s="3" t="s">
        <v>15</v>
      </c>
      <c r="G796" s="3" t="s">
        <v>1519</v>
      </c>
      <c r="H796" s="4" t="s">
        <v>11</v>
      </c>
    </row>
    <row r="797" spans="1:8" x14ac:dyDescent="0.25">
      <c r="A797" s="6" t="s">
        <v>1520</v>
      </c>
      <c r="B797" s="6" t="s">
        <v>63</v>
      </c>
      <c r="D797" s="9">
        <v>16.399999999999999</v>
      </c>
      <c r="E797" s="9">
        <v>12</v>
      </c>
      <c r="F797" s="3" t="s">
        <v>15</v>
      </c>
      <c r="G797" s="3" t="s">
        <v>1521</v>
      </c>
      <c r="H797" s="4" t="s">
        <v>11</v>
      </c>
    </row>
    <row r="798" spans="1:8" x14ac:dyDescent="0.25">
      <c r="A798" s="6" t="s">
        <v>1522</v>
      </c>
      <c r="B798" s="6" t="s">
        <v>34</v>
      </c>
      <c r="F798" s="3" t="s">
        <v>15</v>
      </c>
      <c r="G798" s="3" t="s">
        <v>1523</v>
      </c>
      <c r="H798" s="4" t="s">
        <v>11</v>
      </c>
    </row>
    <row r="799" spans="1:8" x14ac:dyDescent="0.25">
      <c r="A799" s="6" t="s">
        <v>1524</v>
      </c>
      <c r="B799" s="6" t="s">
        <v>34</v>
      </c>
      <c r="F799" s="3" t="s">
        <v>15</v>
      </c>
      <c r="G799" s="3" t="s">
        <v>1525</v>
      </c>
      <c r="H799" s="4" t="s">
        <v>11</v>
      </c>
    </row>
    <row r="800" spans="1:8" x14ac:dyDescent="0.25">
      <c r="A800" s="6" t="s">
        <v>1526</v>
      </c>
      <c r="B800" s="6" t="s">
        <v>114</v>
      </c>
      <c r="F800" s="3" t="s">
        <v>15</v>
      </c>
      <c r="G800" s="3" t="s">
        <v>1527</v>
      </c>
      <c r="H800" s="4" t="s">
        <v>11</v>
      </c>
    </row>
    <row r="801" spans="1:8" x14ac:dyDescent="0.25">
      <c r="A801" s="6" t="s">
        <v>1528</v>
      </c>
      <c r="B801" s="6" t="s">
        <v>34</v>
      </c>
      <c r="F801" s="3" t="s">
        <v>15</v>
      </c>
      <c r="G801" s="3" t="s">
        <v>1529</v>
      </c>
      <c r="H801" s="4" t="s">
        <v>11</v>
      </c>
    </row>
    <row r="802" spans="1:8" x14ac:dyDescent="0.25">
      <c r="A802" s="6" t="s">
        <v>1530</v>
      </c>
      <c r="B802" s="6" t="s">
        <v>34</v>
      </c>
      <c r="F802" s="3" t="s">
        <v>15</v>
      </c>
      <c r="G802" s="3" t="s">
        <v>1531</v>
      </c>
      <c r="H802" s="4" t="s">
        <v>11</v>
      </c>
    </row>
    <row r="803" spans="1:8" x14ac:dyDescent="0.25">
      <c r="A803" s="6" t="s">
        <v>1532</v>
      </c>
      <c r="B803" s="6" t="s">
        <v>20</v>
      </c>
      <c r="D803" s="9">
        <v>0.68</v>
      </c>
      <c r="E803" s="9">
        <v>-210.50200000000001</v>
      </c>
      <c r="F803" s="3" t="s">
        <v>15</v>
      </c>
      <c r="G803" s="3" t="s">
        <v>1533</v>
      </c>
      <c r="H803" s="4" t="s">
        <v>11</v>
      </c>
    </row>
    <row r="804" spans="1:8" x14ac:dyDescent="0.25">
      <c r="A804" s="6" t="s">
        <v>1534</v>
      </c>
      <c r="B804" s="6" t="s">
        <v>63</v>
      </c>
      <c r="D804" s="9">
        <v>8.11</v>
      </c>
      <c r="E804" s="9">
        <v>121</v>
      </c>
      <c r="F804" s="3" t="s">
        <v>15</v>
      </c>
      <c r="G804" s="3" t="s">
        <v>1535</v>
      </c>
      <c r="H804" s="4" t="s">
        <v>11</v>
      </c>
    </row>
    <row r="805" spans="1:8" x14ac:dyDescent="0.25">
      <c r="A805" s="6" t="s">
        <v>1536</v>
      </c>
      <c r="B805" s="6" t="s">
        <v>63</v>
      </c>
      <c r="C805" s="9">
        <v>143.63999999999999</v>
      </c>
      <c r="D805" s="9">
        <v>94.35</v>
      </c>
      <c r="E805" s="9">
        <v>14</v>
      </c>
      <c r="F805" s="3" t="s">
        <v>15</v>
      </c>
      <c r="G805" s="3" t="s">
        <v>1537</v>
      </c>
      <c r="H805" s="4" t="s">
        <v>11</v>
      </c>
    </row>
    <row r="806" spans="1:8" x14ac:dyDescent="0.25">
      <c r="A806" s="6" t="s">
        <v>1538</v>
      </c>
      <c r="B806" s="6" t="s">
        <v>63</v>
      </c>
      <c r="D806" s="9">
        <v>100.33</v>
      </c>
      <c r="E806" s="9">
        <v>45</v>
      </c>
      <c r="F806" s="3" t="s">
        <v>15</v>
      </c>
      <c r="G806" s="3" t="s">
        <v>1539</v>
      </c>
      <c r="H806" s="4" t="s">
        <v>11</v>
      </c>
    </row>
    <row r="807" spans="1:8" x14ac:dyDescent="0.25">
      <c r="A807" s="6" t="s">
        <v>1540</v>
      </c>
      <c r="B807" s="6" t="s">
        <v>34</v>
      </c>
      <c r="F807" s="3" t="s">
        <v>15</v>
      </c>
      <c r="G807" s="3" t="s">
        <v>1541</v>
      </c>
      <c r="H807" s="4" t="s">
        <v>11</v>
      </c>
    </row>
    <row r="808" spans="1:8" x14ac:dyDescent="0.25">
      <c r="A808" s="6" t="s">
        <v>1542</v>
      </c>
      <c r="B808" s="6" t="s">
        <v>34</v>
      </c>
      <c r="D808" s="9">
        <v>1.7</v>
      </c>
      <c r="E808" s="9">
        <v>-318</v>
      </c>
      <c r="F808" s="3" t="s">
        <v>15</v>
      </c>
      <c r="G808" s="3" t="s">
        <v>1543</v>
      </c>
      <c r="H808" s="4" t="s">
        <v>11</v>
      </c>
    </row>
    <row r="809" spans="1:8" x14ac:dyDescent="0.25">
      <c r="A809" s="6" t="s">
        <v>1544</v>
      </c>
      <c r="B809" s="6" t="s">
        <v>38</v>
      </c>
      <c r="C809" s="9">
        <v>30</v>
      </c>
      <c r="E809" s="9">
        <v>-7</v>
      </c>
      <c r="F809" s="3" t="s">
        <v>15</v>
      </c>
      <c r="G809" s="3" t="s">
        <v>1545</v>
      </c>
      <c r="H809" s="4" t="s">
        <v>11</v>
      </c>
    </row>
    <row r="810" spans="1:8" x14ac:dyDescent="0.25">
      <c r="A810" s="6" t="s">
        <v>1546</v>
      </c>
      <c r="B810" s="6" t="s">
        <v>34</v>
      </c>
      <c r="F810" s="3" t="s">
        <v>15</v>
      </c>
      <c r="G810" s="3" t="s">
        <v>1547</v>
      </c>
      <c r="H810" s="4" t="s">
        <v>11</v>
      </c>
    </row>
    <row r="811" spans="1:8" x14ac:dyDescent="0.25">
      <c r="A811" s="6" t="s">
        <v>1548</v>
      </c>
      <c r="B811" s="6" t="s">
        <v>34</v>
      </c>
      <c r="F811" s="3" t="s">
        <v>15</v>
      </c>
      <c r="G811" s="3" t="s">
        <v>1549</v>
      </c>
      <c r="H811" s="4" t="s">
        <v>11</v>
      </c>
    </row>
    <row r="812" spans="1:8" x14ac:dyDescent="0.25">
      <c r="A812" s="6" t="s">
        <v>1550</v>
      </c>
      <c r="B812" s="6" t="s">
        <v>34</v>
      </c>
      <c r="F812" s="3" t="s">
        <v>15</v>
      </c>
      <c r="G812" s="3" t="s">
        <v>1551</v>
      </c>
      <c r="H812" s="4" t="s">
        <v>11</v>
      </c>
    </row>
    <row r="813" spans="1:8" x14ac:dyDescent="0.25">
      <c r="A813" s="6" t="s">
        <v>1552</v>
      </c>
      <c r="B813" s="6" t="s">
        <v>34</v>
      </c>
      <c r="D813" s="9">
        <v>1.56</v>
      </c>
      <c r="E813" s="9">
        <v>90</v>
      </c>
      <c r="F813" s="3" t="s">
        <v>15</v>
      </c>
      <c r="G813" s="3" t="s">
        <v>1553</v>
      </c>
      <c r="H813" s="4" t="s">
        <v>11</v>
      </c>
    </row>
    <row r="814" spans="1:8" x14ac:dyDescent="0.25">
      <c r="A814" s="6" t="s">
        <v>1554</v>
      </c>
      <c r="B814" s="6" t="s">
        <v>34</v>
      </c>
      <c r="F814" s="3" t="s">
        <v>15</v>
      </c>
      <c r="G814" s="3" t="s">
        <v>1555</v>
      </c>
      <c r="H814" s="4" t="s">
        <v>11</v>
      </c>
    </row>
    <row r="815" spans="1:8" x14ac:dyDescent="0.25">
      <c r="A815" s="6" t="s">
        <v>1556</v>
      </c>
      <c r="B815" s="6" t="s">
        <v>63</v>
      </c>
      <c r="D815" s="9">
        <v>98.76</v>
      </c>
      <c r="E815" s="9">
        <v>4</v>
      </c>
      <c r="F815" s="3" t="s">
        <v>15</v>
      </c>
      <c r="G815" s="3" t="s">
        <v>1557</v>
      </c>
      <c r="H815" s="4" t="s">
        <v>11</v>
      </c>
    </row>
    <row r="816" spans="1:8" x14ac:dyDescent="0.25">
      <c r="A816" s="6" t="s">
        <v>1558</v>
      </c>
      <c r="B816" s="6" t="s">
        <v>63</v>
      </c>
      <c r="D816" s="9">
        <v>103</v>
      </c>
      <c r="E816" s="9">
        <v>118</v>
      </c>
      <c r="F816" s="3" t="s">
        <v>1037</v>
      </c>
      <c r="G816" s="3" t="s">
        <v>1559</v>
      </c>
      <c r="H816" s="4" t="s">
        <v>11</v>
      </c>
    </row>
    <row r="817" spans="1:8" x14ac:dyDescent="0.25">
      <c r="A817" s="6" t="s">
        <v>1560</v>
      </c>
      <c r="B817" s="6" t="s">
        <v>63</v>
      </c>
      <c r="F817" s="3" t="s">
        <v>15</v>
      </c>
      <c r="G817" s="3" t="s">
        <v>1561</v>
      </c>
      <c r="H817" s="4" t="s">
        <v>11</v>
      </c>
    </row>
    <row r="818" spans="1:8" x14ac:dyDescent="0.25">
      <c r="A818" s="6" t="s">
        <v>1562</v>
      </c>
      <c r="B818" s="6" t="str">
        <f>"MATERIA PRIMA - ITENS PARA MANUTENÇÃO "</f>
        <v xml:space="preserve">MATERIA PRIMA - ITENS PARA MANUTENÇÃO </v>
      </c>
      <c r="C818" s="9">
        <v>32</v>
      </c>
      <c r="D818" s="9">
        <v>16</v>
      </c>
      <c r="E818" s="9">
        <v>15</v>
      </c>
      <c r="F818" s="3" t="s">
        <v>35</v>
      </c>
      <c r="G818" s="3" t="s">
        <v>1563</v>
      </c>
      <c r="H818" s="4" t="s">
        <v>11</v>
      </c>
    </row>
    <row r="819" spans="1:8" x14ac:dyDescent="0.25">
      <c r="A819" s="6" t="s">
        <v>1564</v>
      </c>
      <c r="B819" s="6" t="s">
        <v>29</v>
      </c>
      <c r="F819" s="3" t="s">
        <v>15</v>
      </c>
      <c r="G819" s="3" t="s">
        <v>1565</v>
      </c>
      <c r="H819" s="4" t="s">
        <v>11</v>
      </c>
    </row>
    <row r="820" spans="1:8" x14ac:dyDescent="0.25">
      <c r="A820" s="6" t="s">
        <v>1566</v>
      </c>
      <c r="B820" s="6" t="s">
        <v>29</v>
      </c>
      <c r="C820" s="9">
        <v>71.28</v>
      </c>
      <c r="D820" s="9">
        <v>35.64</v>
      </c>
      <c r="E820" s="9">
        <v>6</v>
      </c>
      <c r="F820" s="3" t="s">
        <v>15</v>
      </c>
      <c r="G820" s="3" t="s">
        <v>1567</v>
      </c>
      <c r="H820" s="4" t="s">
        <v>11</v>
      </c>
    </row>
    <row r="821" spans="1:8" x14ac:dyDescent="0.25">
      <c r="A821" s="6" t="str">
        <f>"PAPEL TOALHA 2D C1000 23X20 20G "</f>
        <v xml:space="preserve">PAPEL TOALHA 2D C1000 23X20 20G </v>
      </c>
      <c r="B821" s="6" t="s">
        <v>63</v>
      </c>
      <c r="D821" s="9">
        <v>17.350000000000001</v>
      </c>
      <c r="E821" s="9">
        <v>20</v>
      </c>
      <c r="F821" s="3" t="s">
        <v>15</v>
      </c>
      <c r="G821" s="3" t="s">
        <v>1568</v>
      </c>
      <c r="H821" s="4" t="s">
        <v>11</v>
      </c>
    </row>
    <row r="822" spans="1:8" x14ac:dyDescent="0.25">
      <c r="A822" s="6" t="s">
        <v>1569</v>
      </c>
      <c r="B822" s="6" t="s">
        <v>63</v>
      </c>
      <c r="D822" s="9">
        <v>81.239999999999995</v>
      </c>
      <c r="E822" s="9">
        <v>287</v>
      </c>
      <c r="F822" s="3" t="s">
        <v>15</v>
      </c>
      <c r="G822" s="3" t="s">
        <v>1570</v>
      </c>
      <c r="H822" s="4" t="s">
        <v>11</v>
      </c>
    </row>
    <row r="823" spans="1:8" x14ac:dyDescent="0.25">
      <c r="A823" s="6" t="s">
        <v>1571</v>
      </c>
      <c r="B823" s="6" t="s">
        <v>63</v>
      </c>
      <c r="D823" s="9">
        <v>18.79</v>
      </c>
      <c r="E823" s="9">
        <v>700</v>
      </c>
      <c r="F823" s="3" t="s">
        <v>15</v>
      </c>
      <c r="G823" s="3" t="s">
        <v>1572</v>
      </c>
      <c r="H823" s="4" t="s">
        <v>11</v>
      </c>
    </row>
    <row r="824" spans="1:8" x14ac:dyDescent="0.25">
      <c r="A824" s="6" t="s">
        <v>1573</v>
      </c>
      <c r="B824" s="6" t="s">
        <v>29</v>
      </c>
      <c r="C824" s="9">
        <v>334.8</v>
      </c>
      <c r="D824" s="9">
        <v>167.4</v>
      </c>
      <c r="E824" s="9">
        <v>1</v>
      </c>
      <c r="F824" s="3" t="s">
        <v>15</v>
      </c>
      <c r="G824" s="3" t="s">
        <v>1574</v>
      </c>
      <c r="H824" s="4" t="s">
        <v>11</v>
      </c>
    </row>
    <row r="825" spans="1:8" x14ac:dyDescent="0.25">
      <c r="A825" s="6" t="s">
        <v>1575</v>
      </c>
      <c r="B825" s="6" t="str">
        <f>"MATERIA PRIMA - ITENS PARA MANUTENÇÃO "</f>
        <v xml:space="preserve">MATERIA PRIMA - ITENS PARA MANUTENÇÃO </v>
      </c>
      <c r="C825" s="9">
        <v>0.24</v>
      </c>
      <c r="D825" s="9">
        <v>0.12</v>
      </c>
      <c r="E825" s="9">
        <v>300</v>
      </c>
      <c r="F825" s="3" t="s">
        <v>9</v>
      </c>
      <c r="G825" s="3" t="s">
        <v>1576</v>
      </c>
      <c r="H825" s="4" t="s">
        <v>11</v>
      </c>
    </row>
    <row r="826" spans="1:8" x14ac:dyDescent="0.25">
      <c r="A826" s="6" t="s">
        <v>1577</v>
      </c>
      <c r="B826" s="6" t="str">
        <f>"MATERIA PRIMA - ITENS PARA MANUTENÇÃO "</f>
        <v xml:space="preserve">MATERIA PRIMA - ITENS PARA MANUTENÇÃO </v>
      </c>
      <c r="C826" s="9">
        <v>0.36</v>
      </c>
      <c r="D826" s="9">
        <v>0.18</v>
      </c>
      <c r="E826" s="9">
        <v>20</v>
      </c>
      <c r="F826" s="3" t="s">
        <v>9</v>
      </c>
      <c r="G826" s="3" t="s">
        <v>1578</v>
      </c>
      <c r="H826" s="4" t="s">
        <v>11</v>
      </c>
    </row>
    <row r="827" spans="1:8" x14ac:dyDescent="0.25">
      <c r="A827" s="6" t="s">
        <v>1579</v>
      </c>
      <c r="B827" s="6" t="s">
        <v>63</v>
      </c>
      <c r="C827" s="9">
        <v>27.94</v>
      </c>
      <c r="D827" s="9">
        <v>13.97</v>
      </c>
      <c r="E827" s="9">
        <v>2</v>
      </c>
      <c r="F827" s="3" t="s">
        <v>15</v>
      </c>
      <c r="G827" s="3" t="s">
        <v>1580</v>
      </c>
      <c r="H827" s="4" t="s">
        <v>11</v>
      </c>
    </row>
    <row r="828" spans="1:8" x14ac:dyDescent="0.25">
      <c r="A828" s="6" t="s">
        <v>1581</v>
      </c>
      <c r="B828" s="6" t="s">
        <v>38</v>
      </c>
      <c r="C828" s="9">
        <v>32</v>
      </c>
      <c r="D828" s="9">
        <v>2.2000000000000002</v>
      </c>
      <c r="E828" s="9">
        <v>-2</v>
      </c>
      <c r="F828" s="3" t="s">
        <v>15</v>
      </c>
      <c r="G828" s="3" t="s">
        <v>1582</v>
      </c>
      <c r="H828" s="4" t="s">
        <v>11</v>
      </c>
    </row>
    <row r="829" spans="1:8" x14ac:dyDescent="0.25">
      <c r="A829" s="6" t="s">
        <v>1583</v>
      </c>
      <c r="B829" s="6" t="s">
        <v>199</v>
      </c>
      <c r="D829" s="9">
        <v>6.45</v>
      </c>
      <c r="E829" s="9">
        <v>14</v>
      </c>
      <c r="F829" s="3" t="s">
        <v>15</v>
      </c>
      <c r="G829" s="3" t="s">
        <v>1584</v>
      </c>
      <c r="H829" s="4" t="s">
        <v>11</v>
      </c>
    </row>
    <row r="830" spans="1:8" x14ac:dyDescent="0.25">
      <c r="A830" s="6" t="str">
        <f>"PENEIRA 10CM "</f>
        <v xml:space="preserve">PENEIRA 10CM </v>
      </c>
      <c r="B830" s="6" t="s">
        <v>29</v>
      </c>
      <c r="D830" s="9">
        <v>10.17</v>
      </c>
      <c r="E830" s="9">
        <v>2</v>
      </c>
      <c r="F830" s="3" t="s">
        <v>15</v>
      </c>
      <c r="G830" s="3" t="s">
        <v>1585</v>
      </c>
      <c r="H830" s="4" t="s">
        <v>11</v>
      </c>
    </row>
    <row r="831" spans="1:8" x14ac:dyDescent="0.25">
      <c r="A831" s="6" t="s">
        <v>1586</v>
      </c>
      <c r="B831" s="6" t="s">
        <v>29</v>
      </c>
      <c r="D831" s="9">
        <v>21.6</v>
      </c>
      <c r="E831" s="9">
        <v>2</v>
      </c>
      <c r="F831" s="3" t="s">
        <v>15</v>
      </c>
      <c r="G831" s="3" t="s">
        <v>1587</v>
      </c>
      <c r="H831" s="4" t="s">
        <v>11</v>
      </c>
    </row>
    <row r="832" spans="1:8" x14ac:dyDescent="0.25">
      <c r="A832" s="6" t="s">
        <v>1588</v>
      </c>
      <c r="B832" s="6" t="s">
        <v>34</v>
      </c>
      <c r="F832" s="3" t="s">
        <v>15</v>
      </c>
      <c r="G832" s="3" t="s">
        <v>1589</v>
      </c>
      <c r="H832" s="4" t="s">
        <v>11</v>
      </c>
    </row>
    <row r="833" spans="1:8" x14ac:dyDescent="0.25">
      <c r="A833" s="6" t="s">
        <v>1590</v>
      </c>
      <c r="B833" s="6" t="s">
        <v>47</v>
      </c>
      <c r="D833" s="9">
        <v>8.17</v>
      </c>
      <c r="E833" s="9">
        <v>52</v>
      </c>
      <c r="F833" s="3" t="s">
        <v>15</v>
      </c>
      <c r="G833" s="3" t="s">
        <v>1591</v>
      </c>
      <c r="H833" s="4" t="s">
        <v>11</v>
      </c>
    </row>
    <row r="834" spans="1:8" x14ac:dyDescent="0.25">
      <c r="A834" s="6" t="s">
        <v>1592</v>
      </c>
      <c r="B834" s="6" t="s">
        <v>47</v>
      </c>
      <c r="D834" s="9">
        <v>7.19</v>
      </c>
      <c r="E834" s="9">
        <v>12</v>
      </c>
      <c r="F834" s="3" t="s">
        <v>15</v>
      </c>
      <c r="G834" s="3" t="s">
        <v>1593</v>
      </c>
      <c r="H834" s="4" t="s">
        <v>11</v>
      </c>
    </row>
    <row r="835" spans="1:8" x14ac:dyDescent="0.25">
      <c r="A835" s="6" t="s">
        <v>1594</v>
      </c>
      <c r="B835" s="6" t="str">
        <f>"MATERIA PRIMA - ITENS PARA MANUTENÇÃO "</f>
        <v xml:space="preserve">MATERIA PRIMA - ITENS PARA MANUTENÇÃO </v>
      </c>
      <c r="C835" s="9">
        <v>309.82</v>
      </c>
      <c r="D835" s="9">
        <v>154.91</v>
      </c>
      <c r="E835" s="9">
        <v>5</v>
      </c>
      <c r="F835" s="3" t="s">
        <v>15</v>
      </c>
      <c r="G835" s="3" t="s">
        <v>1595</v>
      </c>
      <c r="H835" s="4" t="s">
        <v>11</v>
      </c>
    </row>
    <row r="836" spans="1:8" x14ac:dyDescent="0.25">
      <c r="A836" s="6" t="s">
        <v>1596</v>
      </c>
      <c r="B836" s="6" t="s">
        <v>34</v>
      </c>
      <c r="D836" s="9">
        <v>121.53</v>
      </c>
      <c r="E836" s="9">
        <v>0.17199999999999999</v>
      </c>
      <c r="F836" s="3" t="s">
        <v>35</v>
      </c>
      <c r="G836" s="3" t="s">
        <v>1597</v>
      </c>
      <c r="H836" s="4" t="s">
        <v>11</v>
      </c>
    </row>
    <row r="837" spans="1:8" x14ac:dyDescent="0.25">
      <c r="A837" s="6" t="s">
        <v>1598</v>
      </c>
      <c r="B837" s="6" t="s">
        <v>20</v>
      </c>
      <c r="D837" s="9">
        <v>125</v>
      </c>
      <c r="E837" s="9">
        <v>0.03</v>
      </c>
      <c r="F837" s="3" t="s">
        <v>15</v>
      </c>
      <c r="G837" s="3" t="s">
        <v>1599</v>
      </c>
      <c r="H837" s="4" t="s">
        <v>11</v>
      </c>
    </row>
    <row r="838" spans="1:8" x14ac:dyDescent="0.25">
      <c r="A838" s="6" t="s">
        <v>1600</v>
      </c>
      <c r="B838" s="6" t="s">
        <v>20</v>
      </c>
      <c r="F838" s="3" t="s">
        <v>15</v>
      </c>
      <c r="G838" s="3" t="s">
        <v>1601</v>
      </c>
      <c r="H838" s="4" t="s">
        <v>11</v>
      </c>
    </row>
    <row r="839" spans="1:8" x14ac:dyDescent="0.25">
      <c r="A839" s="6" t="s">
        <v>1602</v>
      </c>
      <c r="B839" s="6" t="s">
        <v>92</v>
      </c>
      <c r="C839" s="9">
        <v>24</v>
      </c>
      <c r="D839" s="9">
        <v>4.04</v>
      </c>
      <c r="E839" s="9">
        <v>-2</v>
      </c>
      <c r="F839" s="3" t="s">
        <v>15</v>
      </c>
      <c r="G839" s="3" t="s">
        <v>1603</v>
      </c>
      <c r="H839" s="4" t="s">
        <v>11</v>
      </c>
    </row>
    <row r="840" spans="1:8" x14ac:dyDescent="0.25">
      <c r="A840" s="6" t="str">
        <f>"PINK LEMONADE 30L - ESTOQUE "</f>
        <v xml:space="preserve">PINK LEMONADE 30L - ESTOQUE </v>
      </c>
      <c r="B840" s="6" t="s">
        <v>199</v>
      </c>
      <c r="D840" s="9">
        <v>15</v>
      </c>
      <c r="E840" s="9">
        <v>90</v>
      </c>
      <c r="F840" s="3" t="s">
        <v>23</v>
      </c>
      <c r="G840" s="3" t="s">
        <v>1604</v>
      </c>
      <c r="H840" s="4" t="s">
        <v>11</v>
      </c>
    </row>
    <row r="841" spans="1:8" x14ac:dyDescent="0.25">
      <c r="A841" s="6" t="s">
        <v>1605</v>
      </c>
      <c r="B841" s="6" t="s">
        <v>92</v>
      </c>
      <c r="C841" s="9">
        <v>28</v>
      </c>
      <c r="D841" s="9">
        <v>7.37</v>
      </c>
      <c r="E841" s="9">
        <v>-4</v>
      </c>
      <c r="F841" s="3" t="s">
        <v>15</v>
      </c>
      <c r="G841" s="3" t="s">
        <v>1606</v>
      </c>
      <c r="H841" s="4" t="s">
        <v>11</v>
      </c>
    </row>
    <row r="842" spans="1:8" x14ac:dyDescent="0.25">
      <c r="A842" s="6" t="s">
        <v>1607</v>
      </c>
      <c r="B842" s="6" t="str">
        <f>"MATERIA PRIMA - ITENS PARA MANUTENÇÃO "</f>
        <v xml:space="preserve">MATERIA PRIMA - ITENS PARA MANUTENÇÃO </v>
      </c>
      <c r="C842" s="9">
        <v>12.7</v>
      </c>
      <c r="D842" s="9">
        <v>6.35</v>
      </c>
      <c r="E842" s="9">
        <v>5</v>
      </c>
      <c r="F842" s="3" t="s">
        <v>9</v>
      </c>
      <c r="G842" s="3" t="s">
        <v>1608</v>
      </c>
      <c r="H842" s="4" t="s">
        <v>11</v>
      </c>
    </row>
    <row r="843" spans="1:8" x14ac:dyDescent="0.25">
      <c r="A843" s="6" t="s">
        <v>1609</v>
      </c>
      <c r="B843" s="6" t="str">
        <f>"MATERIA PRIMA - ITENS PARA MANUTENÇÃO "</f>
        <v xml:space="preserve">MATERIA PRIMA - ITENS PARA MANUTENÇÃO </v>
      </c>
      <c r="C843" s="9">
        <v>13</v>
      </c>
      <c r="D843" s="9">
        <v>6.5</v>
      </c>
      <c r="E843" s="9">
        <v>15</v>
      </c>
      <c r="F843" s="3" t="s">
        <v>9</v>
      </c>
      <c r="G843" s="3" t="s">
        <v>1610</v>
      </c>
      <c r="H843" s="4" t="s">
        <v>11</v>
      </c>
    </row>
    <row r="844" spans="1:8" x14ac:dyDescent="0.25">
      <c r="A844" s="6" t="s">
        <v>1611</v>
      </c>
      <c r="B844" s="6" t="str">
        <f>"MATERIA PRIMA - ITENS PARA MANUTENÇÃO "</f>
        <v xml:space="preserve">MATERIA PRIMA - ITENS PARA MANUTENÇÃO </v>
      </c>
      <c r="C844" s="9">
        <v>17</v>
      </c>
      <c r="D844" s="9">
        <v>8.5</v>
      </c>
      <c r="E844" s="9">
        <v>5</v>
      </c>
      <c r="F844" s="3" t="s">
        <v>9</v>
      </c>
      <c r="G844" s="3" t="s">
        <v>1612</v>
      </c>
      <c r="H844" s="4" t="s">
        <v>11</v>
      </c>
    </row>
    <row r="845" spans="1:8" x14ac:dyDescent="0.25">
      <c r="A845" s="6" t="s">
        <v>1613</v>
      </c>
      <c r="B845" s="6" t="str">
        <f>"MATERIA PRIMA - ITENS PARA MANUTENÇÃO "</f>
        <v xml:space="preserve">MATERIA PRIMA - ITENS PARA MANUTENÇÃO </v>
      </c>
      <c r="C845" s="9">
        <v>19.8</v>
      </c>
      <c r="D845" s="9">
        <v>9</v>
      </c>
      <c r="E845" s="9">
        <v>14</v>
      </c>
      <c r="F845" s="3" t="s">
        <v>9</v>
      </c>
      <c r="G845" s="3" t="s">
        <v>1614</v>
      </c>
      <c r="H845" s="4" t="s">
        <v>11</v>
      </c>
    </row>
    <row r="846" spans="1:8" x14ac:dyDescent="0.25">
      <c r="A846" s="6" t="s">
        <v>1615</v>
      </c>
      <c r="B846" s="6" t="str">
        <f>"MATERIA PRIMA - ITENS PARA MANUTENÇÃO "</f>
        <v xml:space="preserve">MATERIA PRIMA - ITENS PARA MANUTENÇÃO </v>
      </c>
      <c r="C846" s="9">
        <v>21.72</v>
      </c>
      <c r="D846" s="9">
        <v>10.86</v>
      </c>
      <c r="E846" s="9">
        <v>2</v>
      </c>
      <c r="F846" s="3" t="s">
        <v>15</v>
      </c>
      <c r="G846" s="3" t="s">
        <v>1616</v>
      </c>
      <c r="H846" s="4" t="s">
        <v>11</v>
      </c>
    </row>
    <row r="847" spans="1:8" x14ac:dyDescent="0.25">
      <c r="A847" s="6" t="str">
        <f>"PISCO CAPEL 40 700ML- ESTOQUE "</f>
        <v xml:space="preserve">PISCO CAPEL 40 700ML- ESTOQUE </v>
      </c>
      <c r="B847" s="6" t="s">
        <v>22</v>
      </c>
      <c r="D847" s="9">
        <v>121.29</v>
      </c>
      <c r="E847" s="9">
        <v>0.7</v>
      </c>
      <c r="F847" s="3" t="s">
        <v>23</v>
      </c>
      <c r="G847" s="3" t="s">
        <v>1617</v>
      </c>
      <c r="H847" s="4" t="s">
        <v>11</v>
      </c>
    </row>
    <row r="848" spans="1:8" x14ac:dyDescent="0.25">
      <c r="A848" s="6" t="s">
        <v>1618</v>
      </c>
      <c r="B848" s="6" t="str">
        <f>"MATERIA PRIMA - ITENS PARA MANUTENÇÃO "</f>
        <v xml:space="preserve">MATERIA PRIMA - ITENS PARA MANUTENÇÃO </v>
      </c>
      <c r="C848" s="9">
        <v>1</v>
      </c>
      <c r="D848" s="9">
        <v>77.400000000000006</v>
      </c>
      <c r="E848" s="9">
        <v>1</v>
      </c>
      <c r="F848" s="3" t="s">
        <v>9</v>
      </c>
      <c r="G848" s="3" t="s">
        <v>1619</v>
      </c>
      <c r="H848" s="4" t="s">
        <v>11</v>
      </c>
    </row>
    <row r="849" spans="1:8" x14ac:dyDescent="0.25">
      <c r="A849" s="6" t="s">
        <v>1620</v>
      </c>
      <c r="B849" s="6" t="s">
        <v>29</v>
      </c>
      <c r="C849" s="9">
        <v>179.82</v>
      </c>
      <c r="D849" s="9">
        <v>89.91</v>
      </c>
      <c r="E849" s="9">
        <v>1</v>
      </c>
      <c r="F849" s="3" t="s">
        <v>15</v>
      </c>
      <c r="G849" s="3" t="s">
        <v>1621</v>
      </c>
      <c r="H849" s="4" t="s">
        <v>11</v>
      </c>
    </row>
    <row r="850" spans="1:8" x14ac:dyDescent="0.25">
      <c r="A850" s="6" t="s">
        <v>1622</v>
      </c>
      <c r="B850" s="6" t="s">
        <v>114</v>
      </c>
      <c r="F850" s="3" t="s">
        <v>35</v>
      </c>
      <c r="G850" s="3" t="s">
        <v>1623</v>
      </c>
      <c r="H850" s="4" t="s">
        <v>11</v>
      </c>
    </row>
    <row r="851" spans="1:8" x14ac:dyDescent="0.25">
      <c r="A851" s="6" t="s">
        <v>1624</v>
      </c>
      <c r="B851" s="6" t="s">
        <v>29</v>
      </c>
      <c r="D851" s="9">
        <v>168.3</v>
      </c>
      <c r="F851" s="3" t="s">
        <v>15</v>
      </c>
      <c r="G851" s="3" t="s">
        <v>1625</v>
      </c>
      <c r="H851" s="4" t="s">
        <v>11</v>
      </c>
    </row>
    <row r="852" spans="1:8" x14ac:dyDescent="0.25">
      <c r="A852" s="6" t="str">
        <f>"PORÇÃO DE FRITAS - ESTOQUE "</f>
        <v xml:space="preserve">PORÇÃO DE FRITAS - ESTOQUE </v>
      </c>
      <c r="B852" s="6" t="s">
        <v>34</v>
      </c>
      <c r="F852" s="3" t="s">
        <v>15</v>
      </c>
      <c r="G852" s="3" t="s">
        <v>1626</v>
      </c>
      <c r="H852" s="4" t="s">
        <v>11</v>
      </c>
    </row>
    <row r="853" spans="1:8" x14ac:dyDescent="0.25">
      <c r="A853" s="6" t="str">
        <f>"PORÇÃO DE PASTEIS - ESTOQUE "</f>
        <v xml:space="preserve">PORÇÃO DE PASTEIS - ESTOQUE </v>
      </c>
      <c r="B853" s="6" t="s">
        <v>34</v>
      </c>
      <c r="F853" s="3" t="s">
        <v>15</v>
      </c>
      <c r="G853" s="3" t="s">
        <v>1627</v>
      </c>
      <c r="H853" s="4" t="s">
        <v>11</v>
      </c>
    </row>
    <row r="854" spans="1:8" x14ac:dyDescent="0.25">
      <c r="A854" s="6" t="s">
        <v>1628</v>
      </c>
      <c r="B854" s="6" t="s">
        <v>848</v>
      </c>
      <c r="D854" s="9">
        <v>9.5399999999999991</v>
      </c>
      <c r="F854" s="3" t="s">
        <v>15</v>
      </c>
      <c r="G854" s="3" t="s">
        <v>1629</v>
      </c>
      <c r="H854" s="4" t="s">
        <v>11</v>
      </c>
    </row>
    <row r="855" spans="1:8" x14ac:dyDescent="0.25">
      <c r="A855" s="6" t="s">
        <v>1630</v>
      </c>
      <c r="B855" s="6" t="s">
        <v>199</v>
      </c>
      <c r="D855" s="9">
        <v>4.21</v>
      </c>
      <c r="E855" s="9">
        <v>25.55</v>
      </c>
      <c r="F855" s="3" t="s">
        <v>15</v>
      </c>
      <c r="G855" s="3" t="s">
        <v>1631</v>
      </c>
      <c r="H855" s="4" t="s">
        <v>11</v>
      </c>
    </row>
    <row r="856" spans="1:8" x14ac:dyDescent="0.25">
      <c r="A856" s="6" t="s">
        <v>1632</v>
      </c>
      <c r="B856" s="6" t="s">
        <v>29</v>
      </c>
      <c r="D856" s="9">
        <v>41.58</v>
      </c>
      <c r="E856" s="9">
        <v>3</v>
      </c>
      <c r="F856" s="3" t="s">
        <v>15</v>
      </c>
      <c r="G856" s="3" t="s">
        <v>1633</v>
      </c>
      <c r="H856" s="4" t="s">
        <v>11</v>
      </c>
    </row>
    <row r="857" spans="1:8" x14ac:dyDescent="0.25">
      <c r="A857" s="6" t="s">
        <v>1634</v>
      </c>
      <c r="B857" s="6" t="str">
        <f>"MATERIA PRIMA - ITENS PARA MANUTENÇÃO "</f>
        <v xml:space="preserve">MATERIA PRIMA - ITENS PARA MANUTENÇÃO </v>
      </c>
      <c r="C857" s="9">
        <v>0.14000000000000001</v>
      </c>
      <c r="D857" s="9">
        <v>7.0000000000000007E-2</v>
      </c>
      <c r="E857" s="9">
        <v>200</v>
      </c>
      <c r="F857" s="3" t="s">
        <v>15</v>
      </c>
      <c r="G857" s="3" t="s">
        <v>1635</v>
      </c>
      <c r="H857" s="4" t="s">
        <v>11</v>
      </c>
    </row>
    <row r="858" spans="1:8" x14ac:dyDescent="0.25">
      <c r="A858" s="6" t="str">
        <f>"PREPARADO AMY WINEHOUSE "</f>
        <v xml:space="preserve">PREPARADO AMY WINEHOUSE </v>
      </c>
      <c r="B858" s="6" t="s">
        <v>20</v>
      </c>
      <c r="D858" s="9">
        <v>1568.24</v>
      </c>
      <c r="E858" s="9">
        <v>1</v>
      </c>
      <c r="F858" s="3" t="s">
        <v>23</v>
      </c>
      <c r="G858" s="3" t="s">
        <v>1636</v>
      </c>
      <c r="H858" s="4" t="s">
        <v>11</v>
      </c>
    </row>
    <row r="859" spans="1:8" x14ac:dyDescent="0.25">
      <c r="A859" s="6" t="str">
        <f>"PREPARADO BOULEVARDIER "</f>
        <v xml:space="preserve">PREPARADO BOULEVARDIER </v>
      </c>
      <c r="B859" s="6" t="s">
        <v>20</v>
      </c>
      <c r="D859" s="9">
        <v>113.36</v>
      </c>
      <c r="E859" s="9">
        <v>4</v>
      </c>
      <c r="F859" s="3" t="s">
        <v>23</v>
      </c>
      <c r="G859" s="3" t="s">
        <v>1637</v>
      </c>
      <c r="H859" s="4" t="s">
        <v>11</v>
      </c>
    </row>
    <row r="860" spans="1:8" x14ac:dyDescent="0.25">
      <c r="A860" s="6" t="str">
        <f>"PREPARADO COMENDADOR "</f>
        <v xml:space="preserve">PREPARADO COMENDADOR </v>
      </c>
      <c r="B860" s="6" t="s">
        <v>20</v>
      </c>
      <c r="C860" s="9">
        <v>0.74</v>
      </c>
      <c r="D860" s="9">
        <v>77.61</v>
      </c>
      <c r="F860" s="3" t="s">
        <v>23</v>
      </c>
      <c r="G860" s="3" t="s">
        <v>1638</v>
      </c>
      <c r="H860" s="4" t="s">
        <v>11</v>
      </c>
    </row>
    <row r="861" spans="1:8" x14ac:dyDescent="0.25">
      <c r="A861" s="6" t="str">
        <f>"PREPARADO CROSSMOPOLITAN "</f>
        <v xml:space="preserve">PREPARADO CROSSMOPOLITAN </v>
      </c>
      <c r="B861" s="6" t="s">
        <v>20</v>
      </c>
      <c r="C861" s="9">
        <v>0.74</v>
      </c>
      <c r="D861" s="9">
        <v>57.83</v>
      </c>
      <c r="E861" s="9">
        <v>4</v>
      </c>
      <c r="F861" s="3" t="s">
        <v>23</v>
      </c>
      <c r="G861" s="3" t="s">
        <v>1639</v>
      </c>
      <c r="H861" s="4" t="s">
        <v>11</v>
      </c>
    </row>
    <row r="862" spans="1:8" x14ac:dyDescent="0.25">
      <c r="A862" s="6" t="s">
        <v>1640</v>
      </c>
      <c r="B862" s="6" t="s">
        <v>20</v>
      </c>
      <c r="D862" s="9">
        <v>851.66</v>
      </c>
      <c r="E862" s="9">
        <v>1</v>
      </c>
      <c r="F862" s="3" t="s">
        <v>23</v>
      </c>
      <c r="G862" s="3" t="s">
        <v>1641</v>
      </c>
      <c r="H862" s="4" t="s">
        <v>11</v>
      </c>
    </row>
    <row r="863" spans="1:8" x14ac:dyDescent="0.25">
      <c r="A863" s="6" t="s">
        <v>1642</v>
      </c>
      <c r="B863" s="6" t="s">
        <v>20</v>
      </c>
      <c r="D863" s="9">
        <v>128.34</v>
      </c>
      <c r="E863" s="9">
        <v>10</v>
      </c>
      <c r="F863" s="3" t="s">
        <v>23</v>
      </c>
      <c r="G863" s="3" t="s">
        <v>1643</v>
      </c>
      <c r="H863" s="4" t="s">
        <v>11</v>
      </c>
    </row>
    <row r="864" spans="1:8" x14ac:dyDescent="0.25">
      <c r="A864" s="6" t="str">
        <f>"PROTETOR AURICULAR DYSTRAY 	"</f>
        <v xml:space="preserve">PROTETOR AURICULAR DYSTRAY 	</v>
      </c>
      <c r="B864" s="6" t="str">
        <f>"MATERIA PRIMA - ITENS PARA MANUTENÇÃO "</f>
        <v xml:space="preserve">MATERIA PRIMA - ITENS PARA MANUTENÇÃO </v>
      </c>
      <c r="D864" s="9">
        <v>2.2999999999999998</v>
      </c>
      <c r="E864" s="9">
        <v>20</v>
      </c>
      <c r="F864" s="3" t="s">
        <v>9</v>
      </c>
      <c r="G864" s="3" t="s">
        <v>1644</v>
      </c>
      <c r="H864" s="4" t="s">
        <v>11</v>
      </c>
    </row>
    <row r="865" spans="1:8" x14ac:dyDescent="0.25">
      <c r="A865" s="6" t="s">
        <v>1645</v>
      </c>
      <c r="B865" s="6" t="s">
        <v>63</v>
      </c>
      <c r="F865" s="3" t="s">
        <v>15</v>
      </c>
      <c r="G865" s="3" t="s">
        <v>1646</v>
      </c>
      <c r="H865" s="4" t="s">
        <v>11</v>
      </c>
    </row>
    <row r="866" spans="1:8" x14ac:dyDescent="0.25">
      <c r="A866" s="6" t="str">
        <f>"PURE DE FRUTAS VERMELHAS -  PRODUCAO BAR "</f>
        <v xml:space="preserve">PURE DE FRUTAS VERMELHAS -  PRODUCAO BAR </v>
      </c>
      <c r="B866" s="6" t="s">
        <v>20</v>
      </c>
      <c r="D866" s="9">
        <v>185.23</v>
      </c>
      <c r="F866" s="3" t="s">
        <v>23</v>
      </c>
      <c r="G866" s="3" t="s">
        <v>1647</v>
      </c>
      <c r="H866" s="4" t="s">
        <v>11</v>
      </c>
    </row>
    <row r="867" spans="1:8" x14ac:dyDescent="0.25">
      <c r="A867" s="6" t="s">
        <v>1648</v>
      </c>
      <c r="B867" s="6" t="s">
        <v>34</v>
      </c>
      <c r="F867" s="3" t="s">
        <v>35</v>
      </c>
      <c r="G867" s="3" t="s">
        <v>1649</v>
      </c>
      <c r="H867" s="4" t="s">
        <v>11</v>
      </c>
    </row>
    <row r="868" spans="1:8" x14ac:dyDescent="0.25">
      <c r="A868" s="6" t="s">
        <v>1650</v>
      </c>
      <c r="B868" s="6" t="s">
        <v>34</v>
      </c>
      <c r="C868" s="9">
        <v>111.98</v>
      </c>
      <c r="D868" s="9">
        <v>55.9</v>
      </c>
      <c r="E868" s="9">
        <v>31</v>
      </c>
      <c r="F868" s="3" t="s">
        <v>35</v>
      </c>
      <c r="G868" s="3" t="s">
        <v>1651</v>
      </c>
      <c r="H868" s="4" t="s">
        <v>11</v>
      </c>
    </row>
    <row r="869" spans="1:8" x14ac:dyDescent="0.25">
      <c r="A869" s="6" t="s">
        <v>1652</v>
      </c>
      <c r="B869" s="6" t="s">
        <v>34</v>
      </c>
      <c r="E869" s="9">
        <v>-4.88</v>
      </c>
      <c r="F869" s="3" t="s">
        <v>35</v>
      </c>
      <c r="G869" s="3" t="s">
        <v>1653</v>
      </c>
      <c r="H869" s="4" t="s">
        <v>11</v>
      </c>
    </row>
    <row r="870" spans="1:8" x14ac:dyDescent="0.25">
      <c r="A870" s="6" t="str">
        <f>"QUEIJO PARMESSAO KG "</f>
        <v xml:space="preserve">QUEIJO PARMESSAO KG </v>
      </c>
      <c r="B870" s="6" t="s">
        <v>34</v>
      </c>
      <c r="E870" s="9">
        <v>-2.44</v>
      </c>
      <c r="F870" s="3" t="s">
        <v>35</v>
      </c>
      <c r="G870" s="3" t="s">
        <v>1654</v>
      </c>
      <c r="H870" s="4" t="s">
        <v>11</v>
      </c>
    </row>
    <row r="871" spans="1:8" x14ac:dyDescent="0.25">
      <c r="A871" s="6" t="s">
        <v>1655</v>
      </c>
      <c r="B871" s="6" t="s">
        <v>34</v>
      </c>
      <c r="F871" s="3" t="s">
        <v>35</v>
      </c>
      <c r="G871" s="3" t="s">
        <v>1656</v>
      </c>
      <c r="H871" s="4" t="s">
        <v>11</v>
      </c>
    </row>
    <row r="872" spans="1:8" x14ac:dyDescent="0.25">
      <c r="A872" s="6" t="s">
        <v>1657</v>
      </c>
      <c r="B872" s="6" t="s">
        <v>34</v>
      </c>
      <c r="E872" s="9">
        <v>-23.74</v>
      </c>
      <c r="F872" s="3" t="s">
        <v>35</v>
      </c>
      <c r="G872" s="3" t="s">
        <v>1658</v>
      </c>
      <c r="H872" s="4" t="s">
        <v>11</v>
      </c>
    </row>
    <row r="873" spans="1:8" x14ac:dyDescent="0.25">
      <c r="A873" s="6" t="s">
        <v>1659</v>
      </c>
      <c r="B873" s="6" t="s">
        <v>63</v>
      </c>
      <c r="D873" s="9">
        <v>19.41</v>
      </c>
      <c r="E873" s="9">
        <v>4</v>
      </c>
      <c r="F873" s="3" t="s">
        <v>15</v>
      </c>
      <c r="G873" s="3" t="s">
        <v>1660</v>
      </c>
      <c r="H873" s="4" t="s">
        <v>11</v>
      </c>
    </row>
    <row r="874" spans="1:8" x14ac:dyDescent="0.25">
      <c r="A874" s="6" t="s">
        <v>1661</v>
      </c>
      <c r="B874" s="6" t="s">
        <v>63</v>
      </c>
      <c r="F874" s="3" t="s">
        <v>15</v>
      </c>
      <c r="G874" s="3" t="s">
        <v>1662</v>
      </c>
      <c r="H874" s="4" t="s">
        <v>11</v>
      </c>
    </row>
    <row r="875" spans="1:8" x14ac:dyDescent="0.25">
      <c r="A875" s="6" t="s">
        <v>1663</v>
      </c>
      <c r="B875" s="6" t="s">
        <v>44</v>
      </c>
      <c r="C875" s="9">
        <v>24</v>
      </c>
      <c r="D875" s="9">
        <v>7.42</v>
      </c>
      <c r="E875" s="9">
        <v>-43</v>
      </c>
      <c r="F875" s="3" t="s">
        <v>15</v>
      </c>
      <c r="G875" s="3" t="s">
        <v>1664</v>
      </c>
      <c r="H875" s="4" t="s">
        <v>11</v>
      </c>
    </row>
    <row r="876" spans="1:8" x14ac:dyDescent="0.25">
      <c r="A876" s="6" t="s">
        <v>1665</v>
      </c>
      <c r="B876" s="6" t="s">
        <v>47</v>
      </c>
      <c r="D876" s="9">
        <v>7.42</v>
      </c>
      <c r="E876" s="9">
        <v>427.6</v>
      </c>
      <c r="F876" s="3" t="s">
        <v>15</v>
      </c>
      <c r="G876" s="3" t="s">
        <v>1666</v>
      </c>
      <c r="H876" s="4" t="s">
        <v>11</v>
      </c>
    </row>
    <row r="877" spans="1:8" x14ac:dyDescent="0.25">
      <c r="A877" s="6" t="s">
        <v>1667</v>
      </c>
      <c r="B877" s="6" t="s">
        <v>44</v>
      </c>
      <c r="C877" s="9">
        <v>24</v>
      </c>
      <c r="D877" s="9">
        <v>7.5</v>
      </c>
      <c r="E877" s="9">
        <v>264</v>
      </c>
      <c r="F877" s="3" t="s">
        <v>15</v>
      </c>
      <c r="G877" s="3" t="s">
        <v>1668</v>
      </c>
      <c r="H877" s="4" t="s">
        <v>11</v>
      </c>
    </row>
    <row r="878" spans="1:8" x14ac:dyDescent="0.25">
      <c r="A878" s="6" t="s">
        <v>1669</v>
      </c>
      <c r="B878" s="6" t="s">
        <v>47</v>
      </c>
      <c r="D878" s="9">
        <v>7.5</v>
      </c>
      <c r="E878" s="9">
        <v>113</v>
      </c>
      <c r="F878" s="3" t="s">
        <v>15</v>
      </c>
      <c r="G878" s="3" t="s">
        <v>1670</v>
      </c>
      <c r="H878" s="4" t="s">
        <v>11</v>
      </c>
    </row>
    <row r="879" spans="1:8" x14ac:dyDescent="0.25">
      <c r="A879" s="6" t="s">
        <v>1671</v>
      </c>
      <c r="B879" s="6" t="s">
        <v>63</v>
      </c>
      <c r="F879" s="3" t="s">
        <v>15</v>
      </c>
      <c r="G879" s="3" t="s">
        <v>1672</v>
      </c>
      <c r="H879" s="4" t="s">
        <v>11</v>
      </c>
    </row>
    <row r="880" spans="1:8" x14ac:dyDescent="0.25">
      <c r="A880" s="6" t="s">
        <v>1673</v>
      </c>
      <c r="B880" s="6" t="s">
        <v>47</v>
      </c>
      <c r="D880" s="9">
        <v>5.32</v>
      </c>
      <c r="E880" s="9">
        <v>36</v>
      </c>
      <c r="F880" s="3" t="s">
        <v>23</v>
      </c>
      <c r="G880" s="3" t="s">
        <v>1674</v>
      </c>
      <c r="H880" s="4" t="s">
        <v>11</v>
      </c>
    </row>
    <row r="881" spans="1:8" x14ac:dyDescent="0.25">
      <c r="A881" s="6" t="s">
        <v>1675</v>
      </c>
      <c r="B881" s="6" t="s">
        <v>47</v>
      </c>
      <c r="F881" s="3" t="s">
        <v>15</v>
      </c>
      <c r="G881" s="3" t="s">
        <v>1676</v>
      </c>
      <c r="H881" s="4" t="s">
        <v>11</v>
      </c>
    </row>
    <row r="882" spans="1:8" x14ac:dyDescent="0.25">
      <c r="A882" s="6" t="s">
        <v>1677</v>
      </c>
      <c r="B882" s="6" t="s">
        <v>47</v>
      </c>
      <c r="C882" s="9">
        <v>5.0999999999999996</v>
      </c>
      <c r="D882" s="9">
        <v>2.68</v>
      </c>
      <c r="E882" s="9">
        <v>11</v>
      </c>
      <c r="F882" s="3" t="s">
        <v>15</v>
      </c>
      <c r="G882" s="3" t="s">
        <v>1678</v>
      </c>
      <c r="H882" s="4" t="s">
        <v>11</v>
      </c>
    </row>
    <row r="883" spans="1:8" x14ac:dyDescent="0.25">
      <c r="A883" s="6" t="s">
        <v>1679</v>
      </c>
      <c r="B883" s="6" t="s">
        <v>47</v>
      </c>
      <c r="D883" s="9">
        <v>2.86</v>
      </c>
      <c r="E883" s="9">
        <v>354</v>
      </c>
      <c r="F883" s="3" t="s">
        <v>15</v>
      </c>
      <c r="G883" s="3" t="s">
        <v>1680</v>
      </c>
      <c r="H883" s="4" t="s">
        <v>11</v>
      </c>
    </row>
    <row r="884" spans="1:8" x14ac:dyDescent="0.25">
      <c r="A884" s="6" t="s">
        <v>1681</v>
      </c>
      <c r="B884" s="6" t="s">
        <v>47</v>
      </c>
      <c r="C884" s="9">
        <v>6.24</v>
      </c>
      <c r="D884" s="9">
        <v>3.12</v>
      </c>
      <c r="E884" s="9">
        <v>24</v>
      </c>
      <c r="F884" s="3" t="s">
        <v>15</v>
      </c>
      <c r="G884" s="3" t="s">
        <v>1682</v>
      </c>
      <c r="H884" s="4" t="s">
        <v>11</v>
      </c>
    </row>
    <row r="885" spans="1:8" x14ac:dyDescent="0.25">
      <c r="A885" s="6" t="s">
        <v>1683</v>
      </c>
      <c r="B885" s="6" t="s">
        <v>20</v>
      </c>
      <c r="D885" s="9">
        <v>3.85</v>
      </c>
      <c r="E885" s="9">
        <v>51.0535</v>
      </c>
      <c r="F885" s="3" t="s">
        <v>15</v>
      </c>
      <c r="G885" s="3" t="s">
        <v>1684</v>
      </c>
      <c r="H885" s="4" t="s">
        <v>11</v>
      </c>
    </row>
    <row r="886" spans="1:8" x14ac:dyDescent="0.25">
      <c r="A886" s="6" t="s">
        <v>1685</v>
      </c>
      <c r="B886" s="6" t="s">
        <v>44</v>
      </c>
      <c r="C886" s="9">
        <v>8</v>
      </c>
      <c r="D886" s="9">
        <v>2.46</v>
      </c>
      <c r="F886" s="3" t="s">
        <v>15</v>
      </c>
      <c r="G886" s="3" t="s">
        <v>1686</v>
      </c>
      <c r="H886" s="4" t="s">
        <v>11</v>
      </c>
    </row>
    <row r="887" spans="1:8" x14ac:dyDescent="0.25">
      <c r="A887" s="6" t="s">
        <v>1687</v>
      </c>
      <c r="B887" s="6" t="s">
        <v>47</v>
      </c>
      <c r="D887" s="9">
        <v>2.46</v>
      </c>
      <c r="E887" s="9">
        <v>226</v>
      </c>
      <c r="F887" s="3" t="s">
        <v>15</v>
      </c>
      <c r="G887" s="3" t="s">
        <v>1688</v>
      </c>
      <c r="H887" s="4" t="s">
        <v>11</v>
      </c>
    </row>
    <row r="888" spans="1:8" x14ac:dyDescent="0.25">
      <c r="A888" s="6" t="s">
        <v>1689</v>
      </c>
      <c r="B888" s="6" t="s">
        <v>47</v>
      </c>
      <c r="D888" s="9">
        <v>2.4500000000000002</v>
      </c>
      <c r="E888" s="9">
        <v>144</v>
      </c>
      <c r="F888" s="3" t="s">
        <v>15</v>
      </c>
      <c r="G888" s="3" t="s">
        <v>1690</v>
      </c>
      <c r="H888" s="4" t="s">
        <v>11</v>
      </c>
    </row>
    <row r="889" spans="1:8" x14ac:dyDescent="0.25">
      <c r="A889" s="6" t="s">
        <v>1691</v>
      </c>
      <c r="B889" s="6" t="s">
        <v>44</v>
      </c>
      <c r="C889" s="9">
        <v>8</v>
      </c>
      <c r="D889" s="9">
        <v>2.4500000000000002</v>
      </c>
      <c r="F889" s="3" t="s">
        <v>15</v>
      </c>
      <c r="G889" s="3" t="s">
        <v>1692</v>
      </c>
      <c r="H889" s="4" t="s">
        <v>11</v>
      </c>
    </row>
    <row r="890" spans="1:8" x14ac:dyDescent="0.25">
      <c r="A890" s="6" t="s">
        <v>1693</v>
      </c>
      <c r="B890" s="6" t="s">
        <v>44</v>
      </c>
      <c r="C890" s="9">
        <v>8</v>
      </c>
      <c r="D890" s="9">
        <v>2.1800000000000002</v>
      </c>
      <c r="F890" s="3" t="s">
        <v>15</v>
      </c>
      <c r="G890" s="3" t="s">
        <v>1694</v>
      </c>
      <c r="H890" s="4" t="s">
        <v>11</v>
      </c>
    </row>
    <row r="891" spans="1:8" x14ac:dyDescent="0.25">
      <c r="A891" s="6" t="s">
        <v>1695</v>
      </c>
      <c r="B891" s="6" t="s">
        <v>47</v>
      </c>
      <c r="D891" s="9">
        <v>2.1800000000000002</v>
      </c>
      <c r="E891" s="9">
        <v>110.5</v>
      </c>
      <c r="F891" s="3" t="s">
        <v>15</v>
      </c>
      <c r="G891" s="3" t="s">
        <v>1696</v>
      </c>
      <c r="H891" s="4" t="s">
        <v>11</v>
      </c>
    </row>
    <row r="892" spans="1:8" x14ac:dyDescent="0.25">
      <c r="A892" s="6" t="s">
        <v>1697</v>
      </c>
      <c r="B892" s="6" t="s">
        <v>44</v>
      </c>
      <c r="C892" s="9">
        <v>8</v>
      </c>
      <c r="D892" s="9">
        <v>2.3199999999999998</v>
      </c>
      <c r="F892" s="3" t="s">
        <v>15</v>
      </c>
      <c r="G892" s="3" t="s">
        <v>1698</v>
      </c>
      <c r="H892" s="4" t="s">
        <v>11</v>
      </c>
    </row>
    <row r="893" spans="1:8" x14ac:dyDescent="0.25">
      <c r="A893" s="6" t="s">
        <v>1699</v>
      </c>
      <c r="B893" s="6" t="s">
        <v>47</v>
      </c>
      <c r="D893" s="9">
        <v>2.3199999999999998</v>
      </c>
      <c r="E893" s="9">
        <v>226</v>
      </c>
      <c r="F893" s="3" t="s">
        <v>15</v>
      </c>
      <c r="G893" s="3" t="s">
        <v>1700</v>
      </c>
      <c r="H893" s="4" t="s">
        <v>11</v>
      </c>
    </row>
    <row r="894" spans="1:8" x14ac:dyDescent="0.25">
      <c r="A894" s="6" t="s">
        <v>1701</v>
      </c>
      <c r="B894" s="6" t="s">
        <v>44</v>
      </c>
      <c r="C894" s="9">
        <v>8</v>
      </c>
      <c r="D894" s="9">
        <v>2.63</v>
      </c>
      <c r="F894" s="3" t="s">
        <v>15</v>
      </c>
      <c r="G894" s="3" t="s">
        <v>1702</v>
      </c>
      <c r="H894" s="4" t="s">
        <v>11</v>
      </c>
    </row>
    <row r="895" spans="1:8" x14ac:dyDescent="0.25">
      <c r="A895" s="6" t="s">
        <v>1703</v>
      </c>
      <c r="B895" s="6" t="s">
        <v>44</v>
      </c>
      <c r="C895" s="9">
        <v>8</v>
      </c>
      <c r="D895" s="9">
        <v>2.2799999999999998</v>
      </c>
      <c r="F895" s="3" t="s">
        <v>15</v>
      </c>
      <c r="G895" s="3" t="s">
        <v>1704</v>
      </c>
      <c r="H895" s="4" t="s">
        <v>11</v>
      </c>
    </row>
    <row r="896" spans="1:8" x14ac:dyDescent="0.25">
      <c r="A896" s="6" t="s">
        <v>1705</v>
      </c>
      <c r="B896" s="6" t="s">
        <v>44</v>
      </c>
      <c r="C896" s="9">
        <v>8</v>
      </c>
      <c r="D896" s="9">
        <v>2.63</v>
      </c>
      <c r="F896" s="3" t="s">
        <v>15</v>
      </c>
      <c r="G896" s="3" t="s">
        <v>1706</v>
      </c>
      <c r="H896" s="4" t="s">
        <v>11</v>
      </c>
    </row>
    <row r="897" spans="1:8" x14ac:dyDescent="0.25">
      <c r="A897" s="6" t="s">
        <v>1707</v>
      </c>
      <c r="B897" s="6" t="s">
        <v>63</v>
      </c>
      <c r="D897" s="9">
        <v>6.09</v>
      </c>
      <c r="E897" s="9">
        <v>3</v>
      </c>
      <c r="F897" s="3" t="s">
        <v>15</v>
      </c>
      <c r="G897" s="3" t="s">
        <v>1708</v>
      </c>
      <c r="H897" s="4" t="s">
        <v>11</v>
      </c>
    </row>
    <row r="898" spans="1:8" x14ac:dyDescent="0.25">
      <c r="A898" s="6" t="s">
        <v>1709</v>
      </c>
      <c r="B898" s="6" t="s">
        <v>63</v>
      </c>
      <c r="D898" s="9">
        <v>9.4600000000000009</v>
      </c>
      <c r="E898" s="9">
        <v>3</v>
      </c>
      <c r="F898" s="3" t="s">
        <v>15</v>
      </c>
      <c r="G898" s="3" t="s">
        <v>1710</v>
      </c>
      <c r="H898" s="4" t="s">
        <v>11</v>
      </c>
    </row>
    <row r="899" spans="1:8" x14ac:dyDescent="0.25">
      <c r="A899" s="6" t="s">
        <v>1711</v>
      </c>
      <c r="B899" s="6" t="s">
        <v>63</v>
      </c>
      <c r="D899" s="9">
        <v>15.96</v>
      </c>
      <c r="E899" s="9">
        <v>8</v>
      </c>
      <c r="F899" s="3" t="s">
        <v>15</v>
      </c>
      <c r="G899" s="3" t="s">
        <v>1712</v>
      </c>
      <c r="H899" s="4" t="s">
        <v>11</v>
      </c>
    </row>
    <row r="900" spans="1:8" x14ac:dyDescent="0.25">
      <c r="A900" s="6" t="str">
        <f>"ROLO 28X300 LIFE CLEAN "</f>
        <v xml:space="preserve">ROLO 28X300 LIFE CLEAN </v>
      </c>
      <c r="B900" s="6" t="s">
        <v>63</v>
      </c>
      <c r="E900" s="9">
        <v>1</v>
      </c>
      <c r="F900" s="3" t="s">
        <v>15</v>
      </c>
      <c r="G900" s="3" t="s">
        <v>1713</v>
      </c>
      <c r="H900" s="4" t="s">
        <v>11</v>
      </c>
    </row>
    <row r="901" spans="1:8" x14ac:dyDescent="0.25">
      <c r="A901" s="6" t="s">
        <v>1714</v>
      </c>
      <c r="B901" s="6" t="s">
        <v>63</v>
      </c>
      <c r="F901" s="3" t="s">
        <v>15</v>
      </c>
      <c r="G901" s="3" t="s">
        <v>1715</v>
      </c>
      <c r="H901" s="4" t="s">
        <v>11</v>
      </c>
    </row>
    <row r="902" spans="1:8" x14ac:dyDescent="0.25">
      <c r="A902" s="6" t="s">
        <v>1716</v>
      </c>
      <c r="B902" s="6" t="s">
        <v>34</v>
      </c>
      <c r="D902" s="9">
        <v>3.6</v>
      </c>
      <c r="E902" s="9">
        <v>-423</v>
      </c>
      <c r="F902" s="3" t="s">
        <v>15</v>
      </c>
      <c r="G902" s="3" t="s">
        <v>1717</v>
      </c>
      <c r="H902" s="4" t="s">
        <v>11</v>
      </c>
    </row>
    <row r="903" spans="1:8" x14ac:dyDescent="0.25">
      <c r="A903" s="6" t="s">
        <v>1718</v>
      </c>
      <c r="B903" s="6" t="s">
        <v>22</v>
      </c>
      <c r="F903" s="3" t="s">
        <v>23</v>
      </c>
      <c r="G903" s="3" t="s">
        <v>1719</v>
      </c>
      <c r="H903" s="4" t="s">
        <v>11</v>
      </c>
    </row>
    <row r="904" spans="1:8" x14ac:dyDescent="0.25">
      <c r="A904" s="6" t="s">
        <v>1720</v>
      </c>
      <c r="B904" s="6" t="s">
        <v>26</v>
      </c>
      <c r="C904" s="9">
        <v>26</v>
      </c>
      <c r="D904" s="9">
        <v>10.85</v>
      </c>
      <c r="F904" s="3" t="s">
        <v>15</v>
      </c>
      <c r="G904" s="3" t="s">
        <v>1721</v>
      </c>
      <c r="H904" s="4" t="s">
        <v>11</v>
      </c>
    </row>
    <row r="905" spans="1:8" x14ac:dyDescent="0.25">
      <c r="A905" s="6" t="s">
        <v>1722</v>
      </c>
      <c r="B905" s="6" t="s">
        <v>22</v>
      </c>
      <c r="D905" s="9">
        <v>180.8</v>
      </c>
      <c r="E905" s="9">
        <v>5.28</v>
      </c>
      <c r="F905" s="3" t="s">
        <v>23</v>
      </c>
      <c r="G905" s="3" t="s">
        <v>1723</v>
      </c>
      <c r="H905" s="4" t="s">
        <v>11</v>
      </c>
    </row>
    <row r="906" spans="1:8" x14ac:dyDescent="0.25">
      <c r="A906" s="6" t="s">
        <v>1724</v>
      </c>
      <c r="B906" s="6" t="s">
        <v>26</v>
      </c>
      <c r="C906" s="9">
        <v>30</v>
      </c>
      <c r="D906" s="9">
        <v>5.47</v>
      </c>
      <c r="F906" s="3" t="s">
        <v>15</v>
      </c>
      <c r="G906" s="3" t="s">
        <v>1725</v>
      </c>
      <c r="H906" s="4" t="s">
        <v>11</v>
      </c>
    </row>
    <row r="907" spans="1:8" x14ac:dyDescent="0.25">
      <c r="A907" s="6" t="str">
        <f>"RUM BACARDI 8 ANOS 750ML - ESTOQUE "</f>
        <v xml:space="preserve">RUM BACARDI 8 ANOS 750ML - ESTOQUE </v>
      </c>
      <c r="B907" s="6" t="s">
        <v>22</v>
      </c>
      <c r="D907" s="9">
        <v>91.22</v>
      </c>
      <c r="E907" s="9">
        <v>1.35</v>
      </c>
      <c r="F907" s="3" t="s">
        <v>23</v>
      </c>
      <c r="G907" s="3" t="s">
        <v>1726</v>
      </c>
      <c r="H907" s="4" t="s">
        <v>11</v>
      </c>
    </row>
    <row r="908" spans="1:8" x14ac:dyDescent="0.25">
      <c r="A908" s="6" t="str">
        <f>"RUM BACARDI BIG APPLE 990ML - ESTOQUE "</f>
        <v xml:space="preserve">RUM BACARDI BIG APPLE 990ML - ESTOQUE </v>
      </c>
      <c r="B908" s="6" t="s">
        <v>22</v>
      </c>
      <c r="D908" s="9">
        <v>39.979999999999997</v>
      </c>
      <c r="E908" s="9">
        <v>4.95</v>
      </c>
      <c r="F908" s="3" t="s">
        <v>23</v>
      </c>
      <c r="G908" s="3" t="s">
        <v>1727</v>
      </c>
      <c r="H908" s="4" t="s">
        <v>11</v>
      </c>
    </row>
    <row r="909" spans="1:8" x14ac:dyDescent="0.25">
      <c r="A909" s="6" t="s">
        <v>1728</v>
      </c>
      <c r="B909" s="6" t="s">
        <v>26</v>
      </c>
      <c r="C909" s="9">
        <v>20</v>
      </c>
      <c r="D909" s="9">
        <v>2.39</v>
      </c>
      <c r="F909" s="3" t="s">
        <v>15</v>
      </c>
      <c r="G909" s="3" t="s">
        <v>1729</v>
      </c>
      <c r="H909" s="4" t="s">
        <v>11</v>
      </c>
    </row>
    <row r="910" spans="1:8" x14ac:dyDescent="0.25">
      <c r="A910" s="6" t="s">
        <v>1730</v>
      </c>
      <c r="B910" s="6" t="s">
        <v>22</v>
      </c>
      <c r="D910" s="9">
        <v>39.89</v>
      </c>
      <c r="E910" s="9">
        <v>18.809999999999999</v>
      </c>
      <c r="F910" s="3" t="s">
        <v>23</v>
      </c>
      <c r="G910" s="3" t="s">
        <v>1731</v>
      </c>
      <c r="H910" s="4" t="s">
        <v>11</v>
      </c>
    </row>
    <row r="911" spans="1:8" x14ac:dyDescent="0.25">
      <c r="A911" s="6" t="str">
        <f>"RUM BACARDI CARTA ORO 980ML - ESTOQUE "</f>
        <v xml:space="preserve">RUM BACARDI CARTA ORO 980ML - ESTOQUE </v>
      </c>
      <c r="B911" s="6" t="s">
        <v>22</v>
      </c>
      <c r="D911" s="9">
        <v>48.95</v>
      </c>
      <c r="E911" s="9">
        <v>7.75</v>
      </c>
      <c r="F911" s="3" t="s">
        <v>23</v>
      </c>
      <c r="G911" s="3" t="s">
        <v>1732</v>
      </c>
      <c r="H911" s="4" t="s">
        <v>11</v>
      </c>
    </row>
    <row r="912" spans="1:8" x14ac:dyDescent="0.25">
      <c r="A912" s="6" t="s">
        <v>1733</v>
      </c>
      <c r="B912" s="6" t="s">
        <v>26</v>
      </c>
      <c r="C912" s="9">
        <v>24</v>
      </c>
      <c r="D912" s="9">
        <v>2.94</v>
      </c>
      <c r="F912" s="3" t="s">
        <v>15</v>
      </c>
      <c r="G912" s="3" t="s">
        <v>1734</v>
      </c>
      <c r="H912" s="4" t="s">
        <v>11</v>
      </c>
    </row>
    <row r="913" spans="1:8" x14ac:dyDescent="0.25">
      <c r="A913" s="6" t="s">
        <v>1735</v>
      </c>
      <c r="B913" s="6" t="s">
        <v>26</v>
      </c>
      <c r="C913" s="9">
        <v>30</v>
      </c>
      <c r="D913" s="9">
        <v>5.38</v>
      </c>
      <c r="F913" s="3" t="s">
        <v>15</v>
      </c>
      <c r="G913" s="3" t="s">
        <v>1736</v>
      </c>
      <c r="H913" s="4" t="s">
        <v>11</v>
      </c>
    </row>
    <row r="914" spans="1:8" x14ac:dyDescent="0.25">
      <c r="A914" s="6" t="str">
        <f>"RUM HAVANA CLUB 7 ANOS - DOSE "</f>
        <v xml:space="preserve">RUM HAVANA CLUB 7 ANOS - DOSE </v>
      </c>
      <c r="B914" s="6" t="s">
        <v>26</v>
      </c>
      <c r="C914" s="9">
        <v>35</v>
      </c>
      <c r="D914" s="9">
        <v>5.38</v>
      </c>
      <c r="F914" s="3" t="s">
        <v>15</v>
      </c>
      <c r="G914" s="3" t="s">
        <v>1737</v>
      </c>
      <c r="H914" s="4" t="s">
        <v>11</v>
      </c>
    </row>
    <row r="915" spans="1:8" x14ac:dyDescent="0.25">
      <c r="A915" s="6" t="s">
        <v>1738</v>
      </c>
      <c r="B915" s="6" t="s">
        <v>22</v>
      </c>
      <c r="D915" s="9">
        <v>187.41</v>
      </c>
      <c r="E915" s="9">
        <v>3</v>
      </c>
      <c r="F915" s="3" t="s">
        <v>23</v>
      </c>
      <c r="G915" s="3" t="s">
        <v>1739</v>
      </c>
      <c r="H915" s="4" t="s">
        <v>11</v>
      </c>
    </row>
    <row r="916" spans="1:8" x14ac:dyDescent="0.25">
      <c r="A916" s="6" t="s">
        <v>1740</v>
      </c>
      <c r="B916" s="6" t="s">
        <v>22</v>
      </c>
      <c r="C916" s="9">
        <v>213.06</v>
      </c>
      <c r="D916" s="9">
        <v>89.68</v>
      </c>
      <c r="E916" s="9">
        <v>2.2999999999999998</v>
      </c>
      <c r="F916" s="3" t="s">
        <v>23</v>
      </c>
      <c r="G916" s="3" t="s">
        <v>1741</v>
      </c>
      <c r="H916" s="4" t="s">
        <v>11</v>
      </c>
    </row>
    <row r="917" spans="1:8" x14ac:dyDescent="0.25">
      <c r="A917" s="6" t="s">
        <v>1742</v>
      </c>
      <c r="B917" s="6" t="s">
        <v>22</v>
      </c>
      <c r="D917" s="9">
        <v>64.75</v>
      </c>
      <c r="E917" s="9">
        <v>3.84</v>
      </c>
      <c r="F917" s="3" t="s">
        <v>23</v>
      </c>
      <c r="G917" s="3" t="s">
        <v>1743</v>
      </c>
      <c r="H917" s="4" t="s">
        <v>11</v>
      </c>
    </row>
    <row r="918" spans="1:8" x14ac:dyDescent="0.25">
      <c r="A918" s="6" t="s">
        <v>1744</v>
      </c>
      <c r="B918" s="6" t="s">
        <v>22</v>
      </c>
      <c r="F918" s="3" t="s">
        <v>23</v>
      </c>
      <c r="G918" s="3" t="s">
        <v>1745</v>
      </c>
      <c r="H918" s="4" t="s">
        <v>11</v>
      </c>
    </row>
    <row r="919" spans="1:8" x14ac:dyDescent="0.25">
      <c r="A919" s="6" t="str">
        <f>"SABAO EM PO - 800G "</f>
        <v xml:space="preserve">SABAO EM PO - 800G </v>
      </c>
      <c r="B919" s="6" t="s">
        <v>63</v>
      </c>
      <c r="D919" s="9">
        <v>10.93</v>
      </c>
      <c r="E919" s="9">
        <v>8</v>
      </c>
      <c r="F919" s="3" t="s">
        <v>15</v>
      </c>
      <c r="G919" s="3" t="s">
        <v>1746</v>
      </c>
      <c r="H919" s="4" t="s">
        <v>11</v>
      </c>
    </row>
    <row r="920" spans="1:8" x14ac:dyDescent="0.25">
      <c r="A920" s="6" t="s">
        <v>1747</v>
      </c>
      <c r="B920" s="6" t="s">
        <v>63</v>
      </c>
      <c r="D920" s="9">
        <v>12.75</v>
      </c>
      <c r="E920" s="9">
        <v>59</v>
      </c>
      <c r="F920" s="3" t="s">
        <v>15</v>
      </c>
      <c r="G920" s="3" t="s">
        <v>1748</v>
      </c>
      <c r="H920" s="4" t="s">
        <v>11</v>
      </c>
    </row>
    <row r="921" spans="1:8" x14ac:dyDescent="0.25">
      <c r="A921" s="6" t="s">
        <v>1749</v>
      </c>
      <c r="B921" s="6" t="s">
        <v>63</v>
      </c>
      <c r="D921" s="9">
        <v>11.65</v>
      </c>
      <c r="E921" s="9">
        <v>41</v>
      </c>
      <c r="F921" s="3" t="s">
        <v>15</v>
      </c>
      <c r="G921" s="3" t="s">
        <v>1750</v>
      </c>
      <c r="H921" s="4" t="s">
        <v>11</v>
      </c>
    </row>
    <row r="922" spans="1:8" x14ac:dyDescent="0.25">
      <c r="A922" s="6" t="s">
        <v>1751</v>
      </c>
      <c r="B922" s="6" t="s">
        <v>63</v>
      </c>
      <c r="D922" s="9">
        <v>51.43</v>
      </c>
      <c r="E922" s="9">
        <v>3</v>
      </c>
      <c r="F922" s="3" t="s">
        <v>15</v>
      </c>
      <c r="G922" s="3" t="s">
        <v>1752</v>
      </c>
      <c r="H922" s="4" t="s">
        <v>11</v>
      </c>
    </row>
    <row r="923" spans="1:8" x14ac:dyDescent="0.25">
      <c r="A923" s="6" t="s">
        <v>1753</v>
      </c>
      <c r="B923" s="6" t="s">
        <v>63</v>
      </c>
      <c r="D923" s="9">
        <v>34.119999999999997</v>
      </c>
      <c r="E923" s="9">
        <v>36</v>
      </c>
      <c r="F923" s="3" t="s">
        <v>15</v>
      </c>
      <c r="G923" s="3" t="s">
        <v>1754</v>
      </c>
      <c r="H923" s="4" t="s">
        <v>11</v>
      </c>
    </row>
    <row r="924" spans="1:8" x14ac:dyDescent="0.25">
      <c r="A924" s="6" t="str">
        <f>"SABOR BACON "</f>
        <v xml:space="preserve">SABOR BACON </v>
      </c>
      <c r="B924" s="6" t="s">
        <v>848</v>
      </c>
      <c r="E924" s="9">
        <v>-346</v>
      </c>
      <c r="F924" s="3" t="s">
        <v>15</v>
      </c>
      <c r="G924" s="3" t="s">
        <v>1755</v>
      </c>
      <c r="H924" s="4" t="s">
        <v>11</v>
      </c>
    </row>
    <row r="925" spans="1:8" x14ac:dyDescent="0.25">
      <c r="A925" s="6" t="str">
        <f>"SABOR CALABRESA "</f>
        <v xml:space="preserve">SABOR CALABRESA </v>
      </c>
      <c r="B925" s="6" t="s">
        <v>848</v>
      </c>
      <c r="E925" s="9">
        <v>-21</v>
      </c>
      <c r="F925" s="3" t="s">
        <v>15</v>
      </c>
      <c r="G925" s="3" t="s">
        <v>1756</v>
      </c>
      <c r="H925" s="4" t="s">
        <v>11</v>
      </c>
    </row>
    <row r="926" spans="1:8" x14ac:dyDescent="0.25">
      <c r="A926" s="6" t="str">
        <f>"SABOR CARNE "</f>
        <v xml:space="preserve">SABOR CARNE </v>
      </c>
      <c r="B926" s="6" t="s">
        <v>848</v>
      </c>
      <c r="E926" s="9">
        <v>-140</v>
      </c>
      <c r="F926" s="3" t="s">
        <v>15</v>
      </c>
      <c r="G926" s="3" t="s">
        <v>1757</v>
      </c>
      <c r="H926" s="4" t="s">
        <v>11</v>
      </c>
    </row>
    <row r="927" spans="1:8" x14ac:dyDescent="0.25">
      <c r="A927" s="6" t="s">
        <v>1758</v>
      </c>
      <c r="B927" s="6" t="s">
        <v>848</v>
      </c>
      <c r="E927" s="9">
        <v>-631</v>
      </c>
      <c r="F927" s="3" t="s">
        <v>15</v>
      </c>
      <c r="G927" s="3" t="s">
        <v>1759</v>
      </c>
      <c r="H927" s="4" t="s">
        <v>11</v>
      </c>
    </row>
    <row r="928" spans="1:8" x14ac:dyDescent="0.25">
      <c r="A928" s="6" t="str">
        <f>"SABOR LOMBINHO "</f>
        <v xml:space="preserve">SABOR LOMBINHO </v>
      </c>
      <c r="B928" s="6" t="s">
        <v>848</v>
      </c>
      <c r="E928" s="9">
        <v>-44</v>
      </c>
      <c r="F928" s="3" t="s">
        <v>15</v>
      </c>
      <c r="G928" s="3" t="s">
        <v>1760</v>
      </c>
      <c r="H928" s="4" t="s">
        <v>11</v>
      </c>
    </row>
    <row r="929" spans="1:8" x14ac:dyDescent="0.25">
      <c r="A929" s="6" t="s">
        <v>1761</v>
      </c>
      <c r="B929" s="6" t="s">
        <v>848</v>
      </c>
      <c r="E929" s="9">
        <v>-1019</v>
      </c>
      <c r="F929" s="3" t="s">
        <v>15</v>
      </c>
      <c r="G929" s="3" t="s">
        <v>1762</v>
      </c>
      <c r="H929" s="4" t="s">
        <v>11</v>
      </c>
    </row>
    <row r="930" spans="1:8" x14ac:dyDescent="0.25">
      <c r="A930" s="6" t="s">
        <v>1763</v>
      </c>
      <c r="B930" s="6" t="s">
        <v>848</v>
      </c>
      <c r="E930" s="9">
        <v>-657</v>
      </c>
      <c r="F930" s="3" t="s">
        <v>15</v>
      </c>
      <c r="G930" s="3" t="s">
        <v>1764</v>
      </c>
      <c r="H930" s="4" t="s">
        <v>11</v>
      </c>
    </row>
    <row r="931" spans="1:8" x14ac:dyDescent="0.25">
      <c r="A931" s="6" t="s">
        <v>1765</v>
      </c>
      <c r="B931" s="6" t="s">
        <v>848</v>
      </c>
      <c r="F931" s="3" t="s">
        <v>15</v>
      </c>
      <c r="G931" s="3" t="s">
        <v>1766</v>
      </c>
      <c r="H931" s="4" t="s">
        <v>11</v>
      </c>
    </row>
    <row r="932" spans="1:8" x14ac:dyDescent="0.25">
      <c r="A932" s="6" t="s">
        <v>1767</v>
      </c>
      <c r="B932" s="6" t="s">
        <v>63</v>
      </c>
      <c r="D932" s="9">
        <v>2.91</v>
      </c>
      <c r="E932" s="9">
        <v>2141</v>
      </c>
      <c r="F932" s="3" t="s">
        <v>15</v>
      </c>
      <c r="G932" s="3" t="s">
        <v>1768</v>
      </c>
      <c r="H932" s="4" t="s">
        <v>11</v>
      </c>
    </row>
    <row r="933" spans="1:8" x14ac:dyDescent="0.25">
      <c r="A933" s="6" t="s">
        <v>1769</v>
      </c>
      <c r="B933" s="6" t="s">
        <v>63</v>
      </c>
      <c r="D933" s="9">
        <v>2.44</v>
      </c>
      <c r="E933" s="9">
        <v>1621</v>
      </c>
      <c r="F933" s="3" t="s">
        <v>15</v>
      </c>
      <c r="G933" s="3" t="s">
        <v>1770</v>
      </c>
      <c r="H933" s="4" t="s">
        <v>11</v>
      </c>
    </row>
    <row r="934" spans="1:8" x14ac:dyDescent="0.25">
      <c r="A934" s="6" t="s">
        <v>1771</v>
      </c>
      <c r="B934" s="6" t="s">
        <v>63</v>
      </c>
      <c r="F934" s="3" t="s">
        <v>15</v>
      </c>
      <c r="G934" s="3" t="s">
        <v>1772</v>
      </c>
      <c r="H934" s="4" t="s">
        <v>11</v>
      </c>
    </row>
    <row r="935" spans="1:8" x14ac:dyDescent="0.25">
      <c r="A935" s="6" t="str">
        <f>"SACO DE LIXO 60L C/100 UN PRETO "</f>
        <v xml:space="preserve">SACO DE LIXO 60L C/100 UN PRETO </v>
      </c>
      <c r="B935" s="6" t="s">
        <v>63</v>
      </c>
      <c r="D935" s="9">
        <v>0.91</v>
      </c>
      <c r="E935" s="9">
        <v>1523</v>
      </c>
      <c r="F935" s="3" t="s">
        <v>15</v>
      </c>
      <c r="G935" s="3" t="s">
        <v>1773</v>
      </c>
      <c r="H935" s="4" t="s">
        <v>11</v>
      </c>
    </row>
    <row r="936" spans="1:8" x14ac:dyDescent="0.25">
      <c r="A936" s="6" t="s">
        <v>1774</v>
      </c>
      <c r="B936" s="6" t="s">
        <v>29</v>
      </c>
      <c r="C936" s="9">
        <v>0.06</v>
      </c>
      <c r="D936" s="9">
        <v>0.03</v>
      </c>
      <c r="E936" s="9">
        <v>500</v>
      </c>
      <c r="F936" s="3" t="s">
        <v>15</v>
      </c>
      <c r="G936" s="3" t="s">
        <v>1775</v>
      </c>
      <c r="H936" s="4" t="s">
        <v>11</v>
      </c>
    </row>
    <row r="937" spans="1:8" x14ac:dyDescent="0.25">
      <c r="A937" s="6" t="s">
        <v>1776</v>
      </c>
      <c r="B937" s="6" t="s">
        <v>20</v>
      </c>
      <c r="D937" s="9">
        <v>0.13</v>
      </c>
      <c r="E937" s="9">
        <v>1503</v>
      </c>
      <c r="F937" s="3" t="s">
        <v>15</v>
      </c>
      <c r="G937" s="3" t="s">
        <v>1777</v>
      </c>
      <c r="H937" s="4" t="s">
        <v>11</v>
      </c>
    </row>
    <row r="938" spans="1:8" x14ac:dyDescent="0.25">
      <c r="A938" s="6" t="s">
        <v>1778</v>
      </c>
      <c r="B938" s="6" t="s">
        <v>63</v>
      </c>
      <c r="D938" s="9">
        <v>59.03</v>
      </c>
      <c r="E938" s="9">
        <v>28</v>
      </c>
      <c r="F938" s="3" t="s">
        <v>15</v>
      </c>
      <c r="G938" s="3" t="s">
        <v>1779</v>
      </c>
      <c r="H938" s="4" t="s">
        <v>11</v>
      </c>
    </row>
    <row r="939" spans="1:8" x14ac:dyDescent="0.25">
      <c r="A939" s="6" t="s">
        <v>1780</v>
      </c>
      <c r="B939" s="6" t="s">
        <v>63</v>
      </c>
      <c r="F939" s="3" t="s">
        <v>15</v>
      </c>
      <c r="G939" s="3" t="s">
        <v>1781</v>
      </c>
      <c r="H939" s="4" t="s">
        <v>11</v>
      </c>
    </row>
    <row r="940" spans="1:8" x14ac:dyDescent="0.25">
      <c r="A940" s="6" t="s">
        <v>1782</v>
      </c>
      <c r="B940" s="6" t="s">
        <v>29</v>
      </c>
      <c r="C940" s="9">
        <v>347.4</v>
      </c>
      <c r="D940" s="9">
        <v>44.85</v>
      </c>
      <c r="E940" s="9">
        <v>12</v>
      </c>
      <c r="F940" s="3" t="s">
        <v>15</v>
      </c>
      <c r="G940" s="3" t="s">
        <v>1783</v>
      </c>
      <c r="H940" s="4" t="s">
        <v>11</v>
      </c>
    </row>
    <row r="941" spans="1:8" x14ac:dyDescent="0.25">
      <c r="A941" s="6" t="s">
        <v>1784</v>
      </c>
      <c r="B941" s="6" t="s">
        <v>29</v>
      </c>
      <c r="C941" s="9">
        <v>63</v>
      </c>
      <c r="D941" s="9">
        <v>22.46</v>
      </c>
      <c r="E941" s="9">
        <v>2</v>
      </c>
      <c r="F941" s="3" t="s">
        <v>15</v>
      </c>
      <c r="G941" s="3" t="s">
        <v>1785</v>
      </c>
      <c r="H941" s="4" t="s">
        <v>11</v>
      </c>
    </row>
    <row r="942" spans="1:8" x14ac:dyDescent="0.25">
      <c r="A942" s="6" t="str">
        <f>"SAKE 750ML - ESTOQUE "</f>
        <v xml:space="preserve">SAKE 750ML - ESTOQUE </v>
      </c>
      <c r="B942" s="6" t="s">
        <v>22</v>
      </c>
      <c r="D942" s="9">
        <v>32.840000000000003</v>
      </c>
      <c r="E942" s="9">
        <v>10</v>
      </c>
      <c r="F942" s="3" t="s">
        <v>23</v>
      </c>
      <c r="G942" s="3" t="s">
        <v>1786</v>
      </c>
      <c r="H942" s="4" t="s">
        <v>11</v>
      </c>
    </row>
    <row r="943" spans="1:8" x14ac:dyDescent="0.25">
      <c r="A943" s="6" t="s">
        <v>1787</v>
      </c>
      <c r="B943" s="6" t="s">
        <v>34</v>
      </c>
      <c r="E943" s="9">
        <v>-16.662600000000001</v>
      </c>
      <c r="F943" s="3" t="s">
        <v>35</v>
      </c>
      <c r="G943" s="3" t="s">
        <v>1788</v>
      </c>
      <c r="H943" s="4" t="s">
        <v>11</v>
      </c>
    </row>
    <row r="944" spans="1:8" x14ac:dyDescent="0.25">
      <c r="A944" s="6" t="str">
        <f>"SAL SACHET "</f>
        <v xml:space="preserve">SAL SACHET </v>
      </c>
      <c r="B944" s="6" t="s">
        <v>34</v>
      </c>
      <c r="D944" s="9">
        <v>0.03</v>
      </c>
      <c r="E944" s="9">
        <v>3002</v>
      </c>
      <c r="F944" s="3" t="s">
        <v>15</v>
      </c>
      <c r="G944" s="3" t="s">
        <v>1789</v>
      </c>
      <c r="H944" s="4" t="s">
        <v>11</v>
      </c>
    </row>
    <row r="945" spans="1:8" x14ac:dyDescent="0.25">
      <c r="A945" s="6" t="s">
        <v>1790</v>
      </c>
      <c r="B945" s="6" t="s">
        <v>34</v>
      </c>
      <c r="F945" s="3" t="s">
        <v>15</v>
      </c>
      <c r="G945" s="3" t="s">
        <v>1791</v>
      </c>
      <c r="H945" s="4" t="s">
        <v>11</v>
      </c>
    </row>
    <row r="946" spans="1:8" x14ac:dyDescent="0.25">
      <c r="A946" s="6" t="s">
        <v>1792</v>
      </c>
      <c r="B946" s="6" t="s">
        <v>34</v>
      </c>
      <c r="D946" s="9">
        <v>0.98</v>
      </c>
      <c r="E946" s="9">
        <v>4780</v>
      </c>
      <c r="F946" s="3" t="s">
        <v>15</v>
      </c>
      <c r="G946" s="3" t="s">
        <v>1793</v>
      </c>
      <c r="H946" s="4" t="s">
        <v>11</v>
      </c>
    </row>
    <row r="947" spans="1:8" x14ac:dyDescent="0.25">
      <c r="A947" s="6" t="s">
        <v>1794</v>
      </c>
      <c r="B947" s="6" t="s">
        <v>34</v>
      </c>
      <c r="D947" s="9">
        <v>100</v>
      </c>
      <c r="E947" s="9">
        <v>0.1</v>
      </c>
      <c r="F947" s="3" t="s">
        <v>35</v>
      </c>
      <c r="G947" s="3" t="s">
        <v>1795</v>
      </c>
      <c r="H947" s="4" t="s">
        <v>11</v>
      </c>
    </row>
    <row r="948" spans="1:8" x14ac:dyDescent="0.25">
      <c r="A948" s="6" t="s">
        <v>1796</v>
      </c>
      <c r="B948" s="6" t="s">
        <v>34</v>
      </c>
      <c r="F948" s="3" t="s">
        <v>15</v>
      </c>
      <c r="G948" s="3" t="s">
        <v>1797</v>
      </c>
      <c r="H948" s="4" t="s">
        <v>11</v>
      </c>
    </row>
    <row r="949" spans="1:8" x14ac:dyDescent="0.25">
      <c r="A949" s="6" t="s">
        <v>1798</v>
      </c>
      <c r="B949" s="6" t="s">
        <v>38</v>
      </c>
      <c r="C949" s="9">
        <v>28</v>
      </c>
      <c r="E949" s="9">
        <v>-107</v>
      </c>
      <c r="F949" s="3" t="s">
        <v>15</v>
      </c>
      <c r="G949" s="3" t="s">
        <v>1799</v>
      </c>
      <c r="H949" s="4" t="s">
        <v>11</v>
      </c>
    </row>
    <row r="950" spans="1:8" x14ac:dyDescent="0.25">
      <c r="A950" s="6" t="str">
        <f>"SANDUICHE DE EISBEN - ESTOQUE "</f>
        <v xml:space="preserve">SANDUICHE DE EISBEN - ESTOQUE </v>
      </c>
      <c r="B950" s="6" t="s">
        <v>34</v>
      </c>
      <c r="F950" s="3" t="s">
        <v>15</v>
      </c>
      <c r="G950" s="3" t="s">
        <v>1800</v>
      </c>
      <c r="H950" s="4" t="s">
        <v>11</v>
      </c>
    </row>
    <row r="951" spans="1:8" x14ac:dyDescent="0.25">
      <c r="A951" s="6" t="s">
        <v>1801</v>
      </c>
      <c r="B951" s="6" t="s">
        <v>63</v>
      </c>
      <c r="F951" s="3" t="s">
        <v>15</v>
      </c>
      <c r="G951" s="3" t="s">
        <v>1802</v>
      </c>
      <c r="H951" s="4" t="s">
        <v>11</v>
      </c>
    </row>
    <row r="952" spans="1:8" x14ac:dyDescent="0.25">
      <c r="A952" s="6" t="s">
        <v>1803</v>
      </c>
      <c r="B952" s="6" t="s">
        <v>63</v>
      </c>
      <c r="D952" s="9">
        <v>8.52</v>
      </c>
      <c r="E952" s="9">
        <v>9</v>
      </c>
      <c r="F952" s="3" t="s">
        <v>15</v>
      </c>
      <c r="G952" s="3" t="s">
        <v>1804</v>
      </c>
      <c r="H952" s="4" t="s">
        <v>11</v>
      </c>
    </row>
    <row r="953" spans="1:8" x14ac:dyDescent="0.25">
      <c r="A953" s="6" t="s">
        <v>1805</v>
      </c>
      <c r="B953" s="6" t="s">
        <v>63</v>
      </c>
      <c r="D953" s="9">
        <v>9.82</v>
      </c>
      <c r="E953" s="9">
        <v>4</v>
      </c>
      <c r="F953" s="3" t="s">
        <v>15</v>
      </c>
      <c r="G953" s="3" t="s">
        <v>1806</v>
      </c>
      <c r="H953" s="4" t="s">
        <v>11</v>
      </c>
    </row>
    <row r="954" spans="1:8" x14ac:dyDescent="0.25">
      <c r="A954" s="6" t="str">
        <f>"SAQUE SEISHU PASSARIN - DOSE "</f>
        <v xml:space="preserve">SAQUE SEISHU PASSARIN - DOSE </v>
      </c>
      <c r="B954" s="6" t="s">
        <v>26</v>
      </c>
      <c r="C954" s="9">
        <v>18</v>
      </c>
      <c r="D954" s="9">
        <v>1.97</v>
      </c>
      <c r="F954" s="3" t="s">
        <v>15</v>
      </c>
      <c r="G954" s="3" t="s">
        <v>1807</v>
      </c>
      <c r="H954" s="4" t="s">
        <v>11</v>
      </c>
    </row>
    <row r="955" spans="1:8" x14ac:dyDescent="0.25">
      <c r="A955" s="6" t="s">
        <v>1808</v>
      </c>
      <c r="B955" s="6" t="s">
        <v>38</v>
      </c>
      <c r="C955" s="9">
        <v>38</v>
      </c>
      <c r="D955" s="9">
        <v>6.53</v>
      </c>
      <c r="F955" s="3" t="s">
        <v>15</v>
      </c>
      <c r="G955" s="3" t="s">
        <v>1809</v>
      </c>
      <c r="H955" s="4" t="s">
        <v>11</v>
      </c>
    </row>
    <row r="956" spans="1:8" x14ac:dyDescent="0.25">
      <c r="A956" s="6" t="str">
        <f>"SAY CHEESE - ESTOQUE "</f>
        <v xml:space="preserve">SAY CHEESE - ESTOQUE </v>
      </c>
      <c r="B956" s="6" t="s">
        <v>34</v>
      </c>
      <c r="F956" s="3" t="s">
        <v>15</v>
      </c>
      <c r="G956" s="3" t="s">
        <v>1810</v>
      </c>
      <c r="H956" s="4" t="s">
        <v>11</v>
      </c>
    </row>
    <row r="957" spans="1:8" x14ac:dyDescent="0.25">
      <c r="A957" s="6" t="s">
        <v>1811</v>
      </c>
      <c r="B957" s="6" t="s">
        <v>63</v>
      </c>
      <c r="F957" s="3" t="s">
        <v>15</v>
      </c>
      <c r="G957" s="3" t="s">
        <v>1812</v>
      </c>
      <c r="H957" s="4" t="s">
        <v>11</v>
      </c>
    </row>
    <row r="958" spans="1:8" x14ac:dyDescent="0.25">
      <c r="A958" s="6" t="s">
        <v>1813</v>
      </c>
      <c r="B958" s="6" t="s">
        <v>47</v>
      </c>
      <c r="D958" s="9">
        <v>2.87</v>
      </c>
      <c r="E958" s="9">
        <v>139</v>
      </c>
      <c r="F958" s="3" t="s">
        <v>15</v>
      </c>
      <c r="G958" s="3" t="s">
        <v>1814</v>
      </c>
      <c r="H958" s="4" t="s">
        <v>11</v>
      </c>
    </row>
    <row r="959" spans="1:8" x14ac:dyDescent="0.25">
      <c r="A959" s="6" t="s">
        <v>1815</v>
      </c>
      <c r="B959" s="6" t="s">
        <v>92</v>
      </c>
      <c r="C959" s="9">
        <v>30</v>
      </c>
      <c r="D959" s="9">
        <v>16.38</v>
      </c>
      <c r="F959" s="3" t="s">
        <v>15</v>
      </c>
      <c r="G959" s="3" t="s">
        <v>1816</v>
      </c>
      <c r="H959" s="4" t="s">
        <v>11</v>
      </c>
    </row>
    <row r="960" spans="1:8" x14ac:dyDescent="0.25">
      <c r="A960" s="6" t="s">
        <v>1817</v>
      </c>
      <c r="B960" s="6" t="s">
        <v>182</v>
      </c>
      <c r="C960" s="9">
        <v>70</v>
      </c>
      <c r="F960" s="3" t="s">
        <v>15</v>
      </c>
      <c r="G960" s="3" t="s">
        <v>1818</v>
      </c>
      <c r="H960" s="4" t="s">
        <v>11</v>
      </c>
    </row>
    <row r="961" spans="1:8" x14ac:dyDescent="0.25">
      <c r="A961" s="6" t="s">
        <v>1819</v>
      </c>
      <c r="B961" s="6" t="s">
        <v>34</v>
      </c>
      <c r="E961" s="9">
        <v>-1.62</v>
      </c>
      <c r="F961" s="3" t="s">
        <v>23</v>
      </c>
      <c r="G961" s="3" t="s">
        <v>1820</v>
      </c>
      <c r="H961" s="4" t="s">
        <v>11</v>
      </c>
    </row>
    <row r="962" spans="1:8" x14ac:dyDescent="0.25">
      <c r="A962" s="6" t="s">
        <v>1821</v>
      </c>
      <c r="B962" s="6" t="str">
        <f>"MATERIA PRIMA - ITENS PARA MANUTENÇÃO "</f>
        <v xml:space="preserve">MATERIA PRIMA - ITENS PARA MANUTENÇÃO </v>
      </c>
      <c r="C962" s="9">
        <v>55.6</v>
      </c>
      <c r="D962" s="9">
        <v>27.8</v>
      </c>
      <c r="E962" s="9">
        <v>1</v>
      </c>
      <c r="F962" s="3" t="s">
        <v>15</v>
      </c>
      <c r="G962" s="3" t="s">
        <v>1822</v>
      </c>
      <c r="H962" s="4" t="s">
        <v>11</v>
      </c>
    </row>
    <row r="963" spans="1:8" x14ac:dyDescent="0.25">
      <c r="A963" s="6" t="str">
        <f>"SMIRNOFF ICE - ESTOQUE "</f>
        <v xml:space="preserve">SMIRNOFF ICE - ESTOQUE </v>
      </c>
      <c r="B963" s="6" t="s">
        <v>199</v>
      </c>
      <c r="D963" s="9">
        <v>5.79</v>
      </c>
      <c r="E963" s="9">
        <v>43</v>
      </c>
      <c r="F963" s="3" t="s">
        <v>15</v>
      </c>
      <c r="G963" s="3" t="s">
        <v>1823</v>
      </c>
      <c r="H963" s="4" t="s">
        <v>11</v>
      </c>
    </row>
    <row r="964" spans="1:8" x14ac:dyDescent="0.25">
      <c r="A964" s="6" t="s">
        <v>1824</v>
      </c>
      <c r="B964" s="6" t="s">
        <v>63</v>
      </c>
      <c r="D964" s="9">
        <v>30.01</v>
      </c>
      <c r="E964" s="9">
        <v>7</v>
      </c>
      <c r="F964" s="3" t="s">
        <v>15</v>
      </c>
      <c r="G964" s="3" t="s">
        <v>1825</v>
      </c>
      <c r="H964" s="4" t="s">
        <v>11</v>
      </c>
    </row>
    <row r="965" spans="1:8" x14ac:dyDescent="0.25">
      <c r="A965" s="6" t="s">
        <v>1826</v>
      </c>
      <c r="B965" s="6" t="s">
        <v>47</v>
      </c>
      <c r="D965" s="9">
        <v>6.29</v>
      </c>
      <c r="E965" s="9">
        <v>18</v>
      </c>
      <c r="F965" s="3" t="s">
        <v>15</v>
      </c>
      <c r="G965" s="3" t="s">
        <v>1827</v>
      </c>
      <c r="H965" s="4" t="s">
        <v>11</v>
      </c>
    </row>
    <row r="966" spans="1:8" x14ac:dyDescent="0.25">
      <c r="A966" s="6" t="s">
        <v>1828</v>
      </c>
      <c r="B966" s="6" t="s">
        <v>47</v>
      </c>
      <c r="C966" s="9">
        <v>5.2</v>
      </c>
      <c r="D966" s="9">
        <v>2.2799999999999998</v>
      </c>
      <c r="E966" s="9">
        <v>90</v>
      </c>
      <c r="F966" s="3" t="s">
        <v>15</v>
      </c>
      <c r="G966" s="3" t="s">
        <v>1829</v>
      </c>
      <c r="H966" s="4" t="s">
        <v>11</v>
      </c>
    </row>
    <row r="967" spans="1:8" x14ac:dyDescent="0.25">
      <c r="A967" s="6" t="str">
        <f>"SODA LIMONADA DIET ANTARTICA LATA 350ML  -  ESTOQUE "</f>
        <v xml:space="preserve">SODA LIMONADA DIET ANTARTICA LATA 350ML  -  ESTOQUE </v>
      </c>
      <c r="B967" s="6" t="s">
        <v>47</v>
      </c>
      <c r="D967" s="9">
        <v>2.63</v>
      </c>
      <c r="E967" s="9">
        <v>4</v>
      </c>
      <c r="F967" s="3" t="s">
        <v>15</v>
      </c>
      <c r="G967" s="3" t="s">
        <v>1830</v>
      </c>
      <c r="H967" s="4" t="s">
        <v>11</v>
      </c>
    </row>
    <row r="968" spans="1:8" x14ac:dyDescent="0.25">
      <c r="A968" s="6" t="s">
        <v>1831</v>
      </c>
      <c r="B968" s="6" t="s">
        <v>26</v>
      </c>
      <c r="C968" s="9">
        <v>26</v>
      </c>
      <c r="D968" s="9">
        <v>6.34</v>
      </c>
      <c r="F968" s="3" t="s">
        <v>15</v>
      </c>
      <c r="G968" s="3" t="s">
        <v>1832</v>
      </c>
      <c r="H968" s="4" t="s">
        <v>11</v>
      </c>
    </row>
    <row r="969" spans="1:8" x14ac:dyDescent="0.25">
      <c r="A969" s="6" t="s">
        <v>1833</v>
      </c>
      <c r="B969" s="6" t="s">
        <v>26</v>
      </c>
      <c r="C969" s="9">
        <v>17</v>
      </c>
      <c r="D969" s="9">
        <v>2.58</v>
      </c>
      <c r="F969" s="3" t="s">
        <v>15</v>
      </c>
      <c r="G969" s="3" t="s">
        <v>1834</v>
      </c>
      <c r="H969" s="4" t="s">
        <v>11</v>
      </c>
    </row>
    <row r="970" spans="1:8" x14ac:dyDescent="0.25">
      <c r="A970" s="6" t="s">
        <v>1835</v>
      </c>
      <c r="B970" s="6" t="s">
        <v>22</v>
      </c>
      <c r="D970" s="9">
        <v>43.05</v>
      </c>
      <c r="E970" s="9">
        <v>3.74</v>
      </c>
      <c r="F970" s="3" t="s">
        <v>23</v>
      </c>
      <c r="G970" s="3" t="s">
        <v>1836</v>
      </c>
      <c r="H970" s="4" t="s">
        <v>11</v>
      </c>
    </row>
    <row r="971" spans="1:8" x14ac:dyDescent="0.25">
      <c r="A971" s="6" t="s">
        <v>1837</v>
      </c>
      <c r="B971" s="6" t="s">
        <v>199</v>
      </c>
      <c r="D971" s="9">
        <v>4.22</v>
      </c>
      <c r="E971" s="9">
        <v>948</v>
      </c>
      <c r="F971" s="3" t="s">
        <v>15</v>
      </c>
      <c r="G971" s="3" t="s">
        <v>1838</v>
      </c>
      <c r="H971" s="4" t="s">
        <v>11</v>
      </c>
    </row>
    <row r="972" spans="1:8" x14ac:dyDescent="0.25">
      <c r="A972" s="6" t="s">
        <v>1839</v>
      </c>
      <c r="B972" s="6" t="s">
        <v>199</v>
      </c>
      <c r="D972" s="9">
        <v>4.66</v>
      </c>
      <c r="E972" s="9">
        <v>212</v>
      </c>
      <c r="F972" s="3" t="s">
        <v>15</v>
      </c>
      <c r="G972" s="3" t="s">
        <v>1840</v>
      </c>
      <c r="H972" s="4" t="s">
        <v>11</v>
      </c>
    </row>
    <row r="973" spans="1:8" x14ac:dyDescent="0.25">
      <c r="A973" s="6" t="s">
        <v>1841</v>
      </c>
      <c r="B973" s="6" t="s">
        <v>20</v>
      </c>
      <c r="F973" s="3" t="s">
        <v>15</v>
      </c>
      <c r="G973" s="3" t="s">
        <v>1842</v>
      </c>
      <c r="H973" s="4" t="s">
        <v>11</v>
      </c>
    </row>
    <row r="974" spans="1:8" x14ac:dyDescent="0.25">
      <c r="A974" s="6" t="s">
        <v>1843</v>
      </c>
      <c r="B974" s="6" t="s">
        <v>20</v>
      </c>
      <c r="D974" s="9">
        <v>9.99</v>
      </c>
      <c r="E974" s="9">
        <v>29.84</v>
      </c>
      <c r="F974" s="3" t="s">
        <v>23</v>
      </c>
      <c r="G974" s="3" t="s">
        <v>1844</v>
      </c>
      <c r="H974" s="4" t="s">
        <v>11</v>
      </c>
    </row>
    <row r="975" spans="1:8" x14ac:dyDescent="0.25">
      <c r="A975" s="6" t="s">
        <v>1845</v>
      </c>
      <c r="B975" s="6" t="s">
        <v>20</v>
      </c>
      <c r="D975" s="9">
        <v>29.9</v>
      </c>
      <c r="E975" s="9">
        <v>2</v>
      </c>
      <c r="F975" s="3" t="s">
        <v>23</v>
      </c>
      <c r="G975" s="3" t="s">
        <v>1846</v>
      </c>
      <c r="H975" s="4" t="s">
        <v>11</v>
      </c>
    </row>
    <row r="976" spans="1:8" x14ac:dyDescent="0.25">
      <c r="A976" s="6" t="s">
        <v>1847</v>
      </c>
      <c r="B976" s="6" t="s">
        <v>47</v>
      </c>
      <c r="D976" s="9">
        <v>4</v>
      </c>
      <c r="E976" s="9">
        <v>-3</v>
      </c>
      <c r="F976" s="3" t="s">
        <v>15</v>
      </c>
      <c r="G976" s="3" t="s">
        <v>1848</v>
      </c>
      <c r="H976" s="4" t="s">
        <v>11</v>
      </c>
    </row>
    <row r="977" spans="1:8" x14ac:dyDescent="0.25">
      <c r="A977" s="6" t="s">
        <v>1849</v>
      </c>
      <c r="B977" s="6" t="s">
        <v>20</v>
      </c>
      <c r="D977" s="9">
        <v>41.13</v>
      </c>
      <c r="F977" s="3" t="s">
        <v>23</v>
      </c>
      <c r="G977" s="3" t="s">
        <v>1850</v>
      </c>
      <c r="H977" s="4" t="s">
        <v>11</v>
      </c>
    </row>
    <row r="978" spans="1:8" x14ac:dyDescent="0.25">
      <c r="A978" s="6" t="s">
        <v>1851</v>
      </c>
      <c r="B978" s="6" t="s">
        <v>44</v>
      </c>
      <c r="C978" s="9">
        <v>8</v>
      </c>
      <c r="D978" s="9">
        <v>4</v>
      </c>
      <c r="F978" s="3" t="s">
        <v>15</v>
      </c>
      <c r="G978" s="3" t="s">
        <v>1852</v>
      </c>
      <c r="H978" s="4" t="s">
        <v>11</v>
      </c>
    </row>
    <row r="979" spans="1:8" x14ac:dyDescent="0.25">
      <c r="A979" s="6" t="s">
        <v>1853</v>
      </c>
      <c r="B979" s="6" t="s">
        <v>20</v>
      </c>
      <c r="D979" s="9">
        <v>1.45</v>
      </c>
      <c r="F979" s="3" t="s">
        <v>23</v>
      </c>
      <c r="G979" s="3" t="s">
        <v>1854</v>
      </c>
      <c r="H979" s="4" t="s">
        <v>11</v>
      </c>
    </row>
    <row r="980" spans="1:8" x14ac:dyDescent="0.25">
      <c r="A980" s="6" t="str">
        <f>"SUCO MANGA LATA 335ML LATA - ESTOQUE "</f>
        <v xml:space="preserve">SUCO MANGA LATA 335ML LATA - ESTOQUE </v>
      </c>
      <c r="B980" s="6" t="s">
        <v>47</v>
      </c>
      <c r="D980" s="9">
        <v>3.4</v>
      </c>
      <c r="E980" s="9">
        <v>3</v>
      </c>
      <c r="F980" s="3" t="s">
        <v>15</v>
      </c>
      <c r="G980" s="3" t="s">
        <v>1855</v>
      </c>
      <c r="H980" s="4" t="s">
        <v>11</v>
      </c>
    </row>
    <row r="981" spans="1:8" x14ac:dyDescent="0.25">
      <c r="A981" s="6" t="s">
        <v>1856</v>
      </c>
      <c r="B981" s="6" t="s">
        <v>20</v>
      </c>
      <c r="D981" s="9">
        <v>23.5</v>
      </c>
      <c r="F981" s="3" t="s">
        <v>23</v>
      </c>
      <c r="G981" s="3" t="s">
        <v>1857</v>
      </c>
      <c r="H981" s="4" t="s">
        <v>11</v>
      </c>
    </row>
    <row r="982" spans="1:8" x14ac:dyDescent="0.25">
      <c r="A982" s="6" t="s">
        <v>1858</v>
      </c>
      <c r="B982" s="6" t="s">
        <v>20</v>
      </c>
      <c r="D982" s="9">
        <v>18.73</v>
      </c>
      <c r="E982" s="9">
        <v>-0.6</v>
      </c>
      <c r="F982" s="3" t="s">
        <v>23</v>
      </c>
      <c r="G982" s="3" t="s">
        <v>1859</v>
      </c>
      <c r="H982" s="4" t="s">
        <v>11</v>
      </c>
    </row>
    <row r="983" spans="1:8" x14ac:dyDescent="0.25">
      <c r="A983" s="6" t="str">
        <f>"SUCO MORANGO LATA 335ML - ESTOQUE "</f>
        <v xml:space="preserve">SUCO MORANGO LATA 335ML - ESTOQUE </v>
      </c>
      <c r="B983" s="6" t="s">
        <v>47</v>
      </c>
      <c r="D983" s="9">
        <v>3.79</v>
      </c>
      <c r="E983" s="9">
        <v>60</v>
      </c>
      <c r="F983" s="3" t="s">
        <v>15</v>
      </c>
      <c r="G983" s="3" t="s">
        <v>1860</v>
      </c>
      <c r="H983" s="4" t="s">
        <v>11</v>
      </c>
    </row>
    <row r="984" spans="1:8" x14ac:dyDescent="0.25">
      <c r="A984" s="6" t="str">
        <f>"SUCO PESSEGO LATA "</f>
        <v xml:space="preserve">SUCO PESSEGO LATA </v>
      </c>
      <c r="B984" s="6" t="s">
        <v>44</v>
      </c>
      <c r="C984" s="9">
        <v>8</v>
      </c>
      <c r="D984" s="9">
        <v>3.61</v>
      </c>
      <c r="F984" s="3" t="s">
        <v>15</v>
      </c>
      <c r="G984" s="3" t="s">
        <v>1861</v>
      </c>
      <c r="H984" s="4" t="s">
        <v>11</v>
      </c>
    </row>
    <row r="985" spans="1:8" x14ac:dyDescent="0.25">
      <c r="A985" s="6" t="str">
        <f>"SUCO PESSEGO LATA 335ML - ESTOQUE "</f>
        <v xml:space="preserve">SUCO PESSEGO LATA 335ML - ESTOQUE </v>
      </c>
      <c r="B985" s="6" t="s">
        <v>47</v>
      </c>
      <c r="D985" s="9">
        <v>3.61</v>
      </c>
      <c r="E985" s="9">
        <v>26</v>
      </c>
      <c r="F985" s="3" t="s">
        <v>15</v>
      </c>
      <c r="G985" s="3" t="s">
        <v>1862</v>
      </c>
      <c r="H985" s="4" t="s">
        <v>11</v>
      </c>
    </row>
    <row r="986" spans="1:8" x14ac:dyDescent="0.25">
      <c r="A986" s="6" t="s">
        <v>1863</v>
      </c>
      <c r="B986" s="6" t="s">
        <v>44</v>
      </c>
      <c r="C986" s="9">
        <v>8</v>
      </c>
      <c r="D986" s="9">
        <v>3.59</v>
      </c>
      <c r="F986" s="3" t="s">
        <v>15</v>
      </c>
      <c r="G986" s="3" t="s">
        <v>1864</v>
      </c>
      <c r="H986" s="4" t="s">
        <v>11</v>
      </c>
    </row>
    <row r="987" spans="1:8" x14ac:dyDescent="0.25">
      <c r="A987" s="6" t="s">
        <v>1865</v>
      </c>
      <c r="B987" s="6" t="s">
        <v>47</v>
      </c>
      <c r="D987" s="9">
        <v>3.59</v>
      </c>
      <c r="E987" s="9">
        <v>23</v>
      </c>
      <c r="F987" s="3" t="s">
        <v>15</v>
      </c>
      <c r="G987" s="3" t="s">
        <v>1866</v>
      </c>
      <c r="H987" s="4" t="s">
        <v>11</v>
      </c>
    </row>
    <row r="988" spans="1:8" x14ac:dyDescent="0.25">
      <c r="A988" s="6" t="str">
        <f>"SUKITA LATA 350ML - ESTOQUE "</f>
        <v xml:space="preserve">SUKITA LATA 350ML - ESTOQUE </v>
      </c>
      <c r="B988" s="6" t="s">
        <v>47</v>
      </c>
      <c r="D988" s="9">
        <v>2.63</v>
      </c>
      <c r="E988" s="9">
        <v>1</v>
      </c>
      <c r="F988" s="3" t="s">
        <v>15</v>
      </c>
      <c r="G988" s="3" t="s">
        <v>1867</v>
      </c>
      <c r="H988" s="4" t="s">
        <v>11</v>
      </c>
    </row>
    <row r="989" spans="1:8" x14ac:dyDescent="0.25">
      <c r="A989" s="6" t="str">
        <f>"SUKITA PET 2L "</f>
        <v xml:space="preserve">SUKITA PET 2L </v>
      </c>
      <c r="B989" s="6" t="s">
        <v>47</v>
      </c>
      <c r="E989" s="9">
        <v>-23</v>
      </c>
      <c r="F989" s="3" t="s">
        <v>15</v>
      </c>
      <c r="G989" s="3" t="s">
        <v>1868</v>
      </c>
      <c r="H989" s="4" t="s">
        <v>11</v>
      </c>
    </row>
    <row r="990" spans="1:8" x14ac:dyDescent="0.25">
      <c r="A990" s="6" t="s">
        <v>1869</v>
      </c>
      <c r="B990" s="6" t="s">
        <v>29</v>
      </c>
      <c r="D990" s="9">
        <v>3.88</v>
      </c>
      <c r="E990" s="9">
        <v>200</v>
      </c>
      <c r="F990" s="3" t="s">
        <v>15</v>
      </c>
      <c r="G990" s="3" t="s">
        <v>1870</v>
      </c>
      <c r="H990" s="4" t="s">
        <v>11</v>
      </c>
    </row>
    <row r="991" spans="1:8" x14ac:dyDescent="0.25">
      <c r="A991" s="6" t="str">
        <f>"TACA APEROL "</f>
        <v xml:space="preserve">TACA APEROL </v>
      </c>
      <c r="B991" s="6" t="s">
        <v>29</v>
      </c>
      <c r="D991" s="9">
        <v>14</v>
      </c>
      <c r="E991" s="9">
        <v>36</v>
      </c>
      <c r="F991" s="3" t="s">
        <v>15</v>
      </c>
      <c r="G991" s="3" t="s">
        <v>1871</v>
      </c>
      <c r="H991" s="4" t="s">
        <v>11</v>
      </c>
    </row>
    <row r="992" spans="1:8" x14ac:dyDescent="0.25">
      <c r="A992" s="6" t="s">
        <v>1872</v>
      </c>
      <c r="B992" s="6" t="s">
        <v>29</v>
      </c>
      <c r="D992" s="9">
        <v>11.39</v>
      </c>
      <c r="E992" s="9">
        <v>96</v>
      </c>
      <c r="F992" s="3" t="s">
        <v>15</v>
      </c>
      <c r="G992" s="3" t="s">
        <v>1873</v>
      </c>
      <c r="H992" s="4" t="s">
        <v>11</v>
      </c>
    </row>
    <row r="993" spans="1:8" x14ac:dyDescent="0.25">
      <c r="A993" s="6" t="str">
        <f>"TACA DE VIDRO APEROL SPRITZ "</f>
        <v xml:space="preserve">TACA DE VIDRO APEROL SPRITZ </v>
      </c>
      <c r="B993" s="6" t="s">
        <v>29</v>
      </c>
      <c r="D993" s="9">
        <v>26.26</v>
      </c>
      <c r="E993" s="9">
        <v>36</v>
      </c>
      <c r="F993" s="3" t="s">
        <v>15</v>
      </c>
      <c r="G993" s="3" t="s">
        <v>1874</v>
      </c>
      <c r="H993" s="4" t="s">
        <v>11</v>
      </c>
    </row>
    <row r="994" spans="1:8" x14ac:dyDescent="0.25">
      <c r="A994" s="6" t="s">
        <v>1875</v>
      </c>
      <c r="B994" s="6" t="s">
        <v>92</v>
      </c>
      <c r="C994" s="9">
        <v>19</v>
      </c>
      <c r="D994" s="9">
        <v>4.8</v>
      </c>
      <c r="F994" s="3" t="s">
        <v>15</v>
      </c>
      <c r="G994" s="3" t="s">
        <v>1876</v>
      </c>
      <c r="H994" s="4" t="s">
        <v>11</v>
      </c>
    </row>
    <row r="995" spans="1:8" x14ac:dyDescent="0.25">
      <c r="A995" s="6" t="s">
        <v>1877</v>
      </c>
      <c r="B995" s="6" t="s">
        <v>29</v>
      </c>
      <c r="F995" s="3" t="s">
        <v>15</v>
      </c>
      <c r="G995" s="3" t="s">
        <v>1878</v>
      </c>
      <c r="H995" s="4" t="s">
        <v>11</v>
      </c>
    </row>
    <row r="996" spans="1:8" x14ac:dyDescent="0.25">
      <c r="A996" s="6" t="s">
        <v>1879</v>
      </c>
      <c r="B996" s="6" t="s">
        <v>29</v>
      </c>
      <c r="F996" s="3" t="s">
        <v>15</v>
      </c>
      <c r="G996" s="3" t="s">
        <v>1880</v>
      </c>
      <c r="H996" s="4" t="s">
        <v>11</v>
      </c>
    </row>
    <row r="997" spans="1:8" x14ac:dyDescent="0.25">
      <c r="A997" s="6" t="s">
        <v>1881</v>
      </c>
      <c r="B997" s="6" t="s">
        <v>29</v>
      </c>
      <c r="D997" s="9">
        <v>17.73</v>
      </c>
      <c r="E997" s="9">
        <v>36</v>
      </c>
      <c r="F997" s="3" t="s">
        <v>15</v>
      </c>
      <c r="G997" s="3" t="s">
        <v>1882</v>
      </c>
      <c r="H997" s="4" t="s">
        <v>11</v>
      </c>
    </row>
    <row r="998" spans="1:8" x14ac:dyDescent="0.25">
      <c r="A998" s="6" t="s">
        <v>1883</v>
      </c>
      <c r="B998" s="6" t="s">
        <v>29</v>
      </c>
      <c r="D998" s="9">
        <v>17.28</v>
      </c>
      <c r="E998" s="9">
        <v>12</v>
      </c>
      <c r="F998" s="3" t="s">
        <v>15</v>
      </c>
      <c r="G998" s="3" t="s">
        <v>1884</v>
      </c>
      <c r="H998" s="4" t="s">
        <v>11</v>
      </c>
    </row>
    <row r="999" spans="1:8" x14ac:dyDescent="0.25">
      <c r="A999" s="6" t="s">
        <v>1885</v>
      </c>
      <c r="B999" s="6" t="s">
        <v>29</v>
      </c>
      <c r="D999" s="9">
        <v>12.76</v>
      </c>
      <c r="E999" s="9">
        <v>114</v>
      </c>
      <c r="F999" s="3" t="s">
        <v>15</v>
      </c>
      <c r="G999" s="3" t="s">
        <v>1886</v>
      </c>
      <c r="H999" s="4" t="s">
        <v>11</v>
      </c>
    </row>
    <row r="1000" spans="1:8" x14ac:dyDescent="0.25">
      <c r="A1000" s="6" t="s">
        <v>1887</v>
      </c>
      <c r="B1000" s="6" t="s">
        <v>29</v>
      </c>
      <c r="D1000" s="9">
        <v>17.28</v>
      </c>
      <c r="E1000" s="9">
        <v>24</v>
      </c>
      <c r="F1000" s="3" t="s">
        <v>15</v>
      </c>
      <c r="G1000" s="3" t="s">
        <v>1888</v>
      </c>
      <c r="H1000" s="4" t="s">
        <v>11</v>
      </c>
    </row>
    <row r="1001" spans="1:8" x14ac:dyDescent="0.25">
      <c r="A1001" s="6" t="s">
        <v>1889</v>
      </c>
      <c r="B1001" s="6" t="s">
        <v>1890</v>
      </c>
      <c r="C1001" s="9">
        <v>114</v>
      </c>
      <c r="F1001" s="3" t="s">
        <v>15</v>
      </c>
      <c r="G1001" s="3" t="s">
        <v>1891</v>
      </c>
      <c r="H1001" s="4" t="s">
        <v>11</v>
      </c>
    </row>
    <row r="1002" spans="1:8" x14ac:dyDescent="0.25">
      <c r="A1002" s="6" t="s">
        <v>1892</v>
      </c>
      <c r="B1002" s="6" t="s">
        <v>1893</v>
      </c>
      <c r="F1002" s="3" t="s">
        <v>15</v>
      </c>
      <c r="G1002" s="3" t="s">
        <v>1894</v>
      </c>
      <c r="H1002" s="4" t="s">
        <v>11</v>
      </c>
    </row>
    <row r="1003" spans="1:8" x14ac:dyDescent="0.25">
      <c r="A1003" s="6" t="s">
        <v>1895</v>
      </c>
      <c r="B1003" s="6" t="s">
        <v>1893</v>
      </c>
      <c r="F1003" s="3" t="s">
        <v>15</v>
      </c>
      <c r="G1003" s="3" t="s">
        <v>1896</v>
      </c>
      <c r="H1003" s="4" t="s">
        <v>11</v>
      </c>
    </row>
    <row r="1004" spans="1:8" x14ac:dyDescent="0.25">
      <c r="A1004" s="6" t="s">
        <v>1897</v>
      </c>
      <c r="B1004" s="6" t="s">
        <v>22</v>
      </c>
      <c r="D1004" s="9">
        <v>139.19999999999999</v>
      </c>
      <c r="E1004" s="9">
        <v>7.53</v>
      </c>
      <c r="F1004" s="3" t="s">
        <v>23</v>
      </c>
      <c r="G1004" s="3" t="s">
        <v>1898</v>
      </c>
      <c r="H1004" s="4" t="s">
        <v>11</v>
      </c>
    </row>
    <row r="1005" spans="1:8" x14ac:dyDescent="0.25">
      <c r="A1005" s="6" t="s">
        <v>1899</v>
      </c>
      <c r="B1005" s="6" t="s">
        <v>22</v>
      </c>
      <c r="D1005" s="9">
        <v>136.26</v>
      </c>
      <c r="E1005" s="9">
        <v>9.51</v>
      </c>
      <c r="F1005" s="3" t="s">
        <v>23</v>
      </c>
      <c r="G1005" s="3" t="s">
        <v>1900</v>
      </c>
      <c r="H1005" s="4" t="s">
        <v>11</v>
      </c>
    </row>
    <row r="1006" spans="1:8" x14ac:dyDescent="0.25">
      <c r="A1006" s="6" t="str">
        <f>"TEQUILA JOSE CUERVO REPOSADO 750ML - ESTOQUE "</f>
        <v xml:space="preserve">TEQUILA JOSE CUERVO REPOSADO 750ML - ESTOQUE </v>
      </c>
      <c r="B1006" s="6" t="s">
        <v>22</v>
      </c>
      <c r="D1006" s="9">
        <v>2.4</v>
      </c>
      <c r="E1006" s="9">
        <v>453.75</v>
      </c>
      <c r="F1006" s="3" t="s">
        <v>23</v>
      </c>
      <c r="G1006" s="3" t="s">
        <v>1901</v>
      </c>
      <c r="H1006" s="4" t="s">
        <v>11</v>
      </c>
    </row>
    <row r="1007" spans="1:8" x14ac:dyDescent="0.25">
      <c r="A1007" s="6" t="s">
        <v>1902</v>
      </c>
      <c r="B1007" s="6" t="s">
        <v>22</v>
      </c>
      <c r="E1007" s="9">
        <v>1</v>
      </c>
      <c r="F1007" s="3" t="s">
        <v>23</v>
      </c>
      <c r="G1007" s="3" t="s">
        <v>1903</v>
      </c>
      <c r="H1007" s="4" t="s">
        <v>11</v>
      </c>
    </row>
    <row r="1008" spans="1:8" x14ac:dyDescent="0.25">
      <c r="A1008" s="6" t="s">
        <v>1904</v>
      </c>
      <c r="B1008" s="6" t="s">
        <v>26</v>
      </c>
      <c r="C1008" s="9">
        <v>22</v>
      </c>
      <c r="D1008" s="9">
        <v>6.96</v>
      </c>
      <c r="F1008" s="3" t="s">
        <v>15</v>
      </c>
      <c r="G1008" s="3" t="s">
        <v>1905</v>
      </c>
      <c r="H1008" s="4" t="s">
        <v>11</v>
      </c>
    </row>
    <row r="1009" spans="1:8" x14ac:dyDescent="0.25">
      <c r="A1009" s="6" t="s">
        <v>1906</v>
      </c>
      <c r="B1009" s="6" t="s">
        <v>26</v>
      </c>
      <c r="C1009" s="9">
        <v>22</v>
      </c>
      <c r="D1009" s="9">
        <v>8.18</v>
      </c>
      <c r="F1009" s="3" t="s">
        <v>15</v>
      </c>
      <c r="G1009" s="3" t="s">
        <v>1907</v>
      </c>
      <c r="H1009" s="4" t="s">
        <v>11</v>
      </c>
    </row>
    <row r="1010" spans="1:8" x14ac:dyDescent="0.25">
      <c r="A1010" s="6" t="s">
        <v>1908</v>
      </c>
      <c r="B1010" s="6" t="s">
        <v>26</v>
      </c>
      <c r="C1010" s="9">
        <v>25</v>
      </c>
      <c r="F1010" s="3" t="s">
        <v>15</v>
      </c>
      <c r="G1010" s="3" t="s">
        <v>1909</v>
      </c>
      <c r="H1010" s="4" t="s">
        <v>11</v>
      </c>
    </row>
    <row r="1011" spans="1:8" x14ac:dyDescent="0.25">
      <c r="A1011" s="6" t="s">
        <v>1910</v>
      </c>
      <c r="B1011" s="6" t="s">
        <v>63</v>
      </c>
      <c r="F1011" s="3" t="s">
        <v>15</v>
      </c>
      <c r="G1011" s="3" t="s">
        <v>1911</v>
      </c>
      <c r="H1011" s="4" t="s">
        <v>11</v>
      </c>
    </row>
    <row r="1012" spans="1:8" x14ac:dyDescent="0.25">
      <c r="A1012" s="6" t="s">
        <v>1912</v>
      </c>
      <c r="B1012" s="6" t="s">
        <v>63</v>
      </c>
      <c r="F1012" s="3" t="s">
        <v>15</v>
      </c>
      <c r="G1012" s="3" t="s">
        <v>1913</v>
      </c>
      <c r="H1012" s="4" t="s">
        <v>11</v>
      </c>
    </row>
    <row r="1013" spans="1:8" x14ac:dyDescent="0.25">
      <c r="A1013" s="6" t="s">
        <v>1914</v>
      </c>
      <c r="B1013" s="6" t="s">
        <v>34</v>
      </c>
      <c r="C1013" s="9">
        <v>751.86</v>
      </c>
      <c r="D1013" s="9">
        <v>375.93</v>
      </c>
      <c r="E1013" s="9">
        <v>1</v>
      </c>
      <c r="F1013" s="3" t="s">
        <v>15</v>
      </c>
      <c r="G1013" s="3" t="s">
        <v>1915</v>
      </c>
      <c r="H1013" s="4" t="s">
        <v>11</v>
      </c>
    </row>
    <row r="1014" spans="1:8" x14ac:dyDescent="0.25">
      <c r="A1014" s="6" t="str">
        <f>"THUNDER - AGUA MINERAL COM GAS "</f>
        <v xml:space="preserve">THUNDER - AGUA MINERAL COM GAS </v>
      </c>
      <c r="B1014" s="6" t="s">
        <v>1916</v>
      </c>
      <c r="C1014" s="9">
        <v>8</v>
      </c>
      <c r="D1014" s="9">
        <v>1.23</v>
      </c>
      <c r="F1014" s="3" t="s">
        <v>15</v>
      </c>
      <c r="G1014" s="3" t="s">
        <v>1917</v>
      </c>
      <c r="H1014" s="4" t="s">
        <v>11</v>
      </c>
    </row>
    <row r="1015" spans="1:8" x14ac:dyDescent="0.25">
      <c r="A1015" s="6" t="s">
        <v>1918</v>
      </c>
      <c r="B1015" s="6" t="s">
        <v>1916</v>
      </c>
      <c r="C1015" s="9">
        <v>8</v>
      </c>
      <c r="D1015" s="9">
        <v>1.1399999999999999</v>
      </c>
      <c r="F1015" s="3" t="s">
        <v>15</v>
      </c>
      <c r="G1015" s="3" t="s">
        <v>1919</v>
      </c>
      <c r="H1015" s="4" t="s">
        <v>11</v>
      </c>
    </row>
    <row r="1016" spans="1:8" x14ac:dyDescent="0.25">
      <c r="A1016" s="6" t="str">
        <f>"THUNDER - AGUA TONICA "</f>
        <v xml:space="preserve">THUNDER - AGUA TONICA </v>
      </c>
      <c r="B1016" s="6" t="s">
        <v>1916</v>
      </c>
      <c r="C1016" s="9">
        <v>8</v>
      </c>
      <c r="D1016" s="9">
        <v>2.7</v>
      </c>
      <c r="F1016" s="3" t="s">
        <v>15</v>
      </c>
      <c r="G1016" s="3" t="s">
        <v>1920</v>
      </c>
      <c r="H1016" s="4" t="s">
        <v>11</v>
      </c>
    </row>
    <row r="1017" spans="1:8" x14ac:dyDescent="0.25">
      <c r="A1017" s="6" t="str">
        <f>"THUNDER - APEROL SPRITZ "</f>
        <v xml:space="preserve">THUNDER - APEROL SPRITZ </v>
      </c>
      <c r="B1017" s="6" t="s">
        <v>1890</v>
      </c>
      <c r="C1017" s="9">
        <v>38</v>
      </c>
      <c r="D1017" s="9">
        <v>11.63</v>
      </c>
      <c r="F1017" s="3" t="s">
        <v>15</v>
      </c>
      <c r="G1017" s="3" t="s">
        <v>1921</v>
      </c>
      <c r="H1017" s="4" t="s">
        <v>11</v>
      </c>
    </row>
    <row r="1018" spans="1:8" x14ac:dyDescent="0.25">
      <c r="A1018" s="6" t="str">
        <f>"THUNDER - BATATA FRITA "</f>
        <v xml:space="preserve">THUNDER - BATATA FRITA </v>
      </c>
      <c r="B1018" s="6" t="s">
        <v>1922</v>
      </c>
      <c r="C1018" s="9">
        <v>20</v>
      </c>
      <c r="D1018" s="9">
        <v>3.55</v>
      </c>
      <c r="F1018" s="3" t="s">
        <v>15</v>
      </c>
      <c r="G1018" s="3" t="s">
        <v>1923</v>
      </c>
      <c r="H1018" s="4" t="s">
        <v>11</v>
      </c>
    </row>
    <row r="1019" spans="1:8" x14ac:dyDescent="0.25">
      <c r="A1019" s="6" t="str">
        <f>"THUNDER - BOULEVARDIER "</f>
        <v xml:space="preserve">THUNDER - BOULEVARDIER </v>
      </c>
      <c r="B1019" s="6" t="s">
        <v>1890</v>
      </c>
      <c r="C1019" s="9">
        <v>38</v>
      </c>
      <c r="D1019" s="9">
        <v>16.239999999999998</v>
      </c>
      <c r="F1019" s="3" t="s">
        <v>15</v>
      </c>
      <c r="G1019" s="3" t="s">
        <v>1924</v>
      </c>
      <c r="H1019" s="4" t="s">
        <v>11</v>
      </c>
    </row>
    <row r="1020" spans="1:8" x14ac:dyDescent="0.25">
      <c r="A1020" s="6" t="s">
        <v>1925</v>
      </c>
      <c r="B1020" s="6" t="s">
        <v>1926</v>
      </c>
      <c r="C1020" s="9">
        <v>15</v>
      </c>
      <c r="D1020" s="9">
        <v>5.3</v>
      </c>
      <c r="E1020" s="9">
        <v>2400</v>
      </c>
      <c r="F1020" s="3" t="s">
        <v>15</v>
      </c>
      <c r="G1020" s="3" t="s">
        <v>1927</v>
      </c>
      <c r="H1020" s="4" t="s">
        <v>11</v>
      </c>
    </row>
    <row r="1021" spans="1:8" x14ac:dyDescent="0.25">
      <c r="A1021" s="6" t="s">
        <v>1928</v>
      </c>
      <c r="B1021" s="6" t="s">
        <v>1926</v>
      </c>
      <c r="C1021" s="9">
        <v>15</v>
      </c>
      <c r="D1021" s="9">
        <v>3.76</v>
      </c>
      <c r="F1021" s="3" t="s">
        <v>15</v>
      </c>
      <c r="G1021" s="3" t="s">
        <v>1929</v>
      </c>
      <c r="H1021" s="4" t="s">
        <v>11</v>
      </c>
    </row>
    <row r="1022" spans="1:8" x14ac:dyDescent="0.25">
      <c r="A1022" s="6" t="s">
        <v>1930</v>
      </c>
      <c r="B1022" s="6" t="s">
        <v>1922</v>
      </c>
      <c r="C1022" s="9">
        <v>33</v>
      </c>
      <c r="E1022" s="9">
        <v>-4</v>
      </c>
      <c r="F1022" s="3" t="s">
        <v>15</v>
      </c>
      <c r="G1022" s="3" t="s">
        <v>1931</v>
      </c>
      <c r="H1022" s="4" t="s">
        <v>11</v>
      </c>
    </row>
    <row r="1023" spans="1:8" x14ac:dyDescent="0.25">
      <c r="A1023" s="6" t="s">
        <v>1932</v>
      </c>
      <c r="B1023" s="6" t="s">
        <v>1933</v>
      </c>
      <c r="C1023" s="9">
        <v>20</v>
      </c>
      <c r="D1023" s="9">
        <v>4.9400000000000004</v>
      </c>
      <c r="F1023" s="3" t="s">
        <v>15</v>
      </c>
      <c r="G1023" s="3" t="s">
        <v>1934</v>
      </c>
      <c r="H1023" s="4" t="s">
        <v>11</v>
      </c>
    </row>
    <row r="1024" spans="1:8" x14ac:dyDescent="0.25">
      <c r="A1024" s="6" t="s">
        <v>1935</v>
      </c>
      <c r="B1024" s="6" t="s">
        <v>1922</v>
      </c>
      <c r="C1024" s="9">
        <v>15</v>
      </c>
      <c r="E1024" s="9">
        <v>-18</v>
      </c>
      <c r="F1024" s="3" t="s">
        <v>15</v>
      </c>
      <c r="G1024" s="3" t="s">
        <v>1936</v>
      </c>
      <c r="H1024" s="4" t="s">
        <v>11</v>
      </c>
    </row>
    <row r="1025" spans="1:8" x14ac:dyDescent="0.25">
      <c r="A1025" s="6" t="s">
        <v>1935</v>
      </c>
      <c r="B1025" s="6" t="s">
        <v>1922</v>
      </c>
      <c r="C1025" s="9">
        <v>20</v>
      </c>
      <c r="E1025" s="9">
        <v>-6</v>
      </c>
      <c r="F1025" s="3" t="s">
        <v>15</v>
      </c>
      <c r="G1025" s="3" t="s">
        <v>1937</v>
      </c>
      <c r="H1025" s="4" t="s">
        <v>11</v>
      </c>
    </row>
    <row r="1026" spans="1:8" x14ac:dyDescent="0.25">
      <c r="A1026" s="6" t="s">
        <v>1938</v>
      </c>
      <c r="B1026" s="6" t="s">
        <v>1926</v>
      </c>
      <c r="C1026" s="9">
        <v>100</v>
      </c>
      <c r="D1026" s="9">
        <v>28.6</v>
      </c>
      <c r="F1026" s="3" t="s">
        <v>15</v>
      </c>
      <c r="G1026" s="3" t="s">
        <v>1939</v>
      </c>
      <c r="H1026" s="4" t="s">
        <v>11</v>
      </c>
    </row>
    <row r="1027" spans="1:8" x14ac:dyDescent="0.25">
      <c r="A1027" s="6" t="s">
        <v>1940</v>
      </c>
      <c r="B1027" s="6" t="s">
        <v>1890</v>
      </c>
      <c r="C1027" s="9">
        <v>26</v>
      </c>
      <c r="D1027" s="9">
        <v>3.75</v>
      </c>
      <c r="E1027" s="9">
        <v>3.75</v>
      </c>
      <c r="F1027" s="3" t="s">
        <v>15</v>
      </c>
      <c r="G1027" s="3" t="s">
        <v>1941</v>
      </c>
      <c r="H1027" s="4" t="s">
        <v>11</v>
      </c>
    </row>
    <row r="1028" spans="1:8" x14ac:dyDescent="0.25">
      <c r="A1028" s="6" t="str">
        <f>"THUNDER - DOSE GIN BEEFEATER "</f>
        <v xml:space="preserve">THUNDER - DOSE GIN BEEFEATER </v>
      </c>
      <c r="B1028" s="6" t="s">
        <v>1890</v>
      </c>
      <c r="C1028" s="9">
        <v>26</v>
      </c>
      <c r="D1028" s="9">
        <v>7</v>
      </c>
      <c r="F1028" s="3" t="s">
        <v>15</v>
      </c>
      <c r="G1028" s="3" t="s">
        <v>1942</v>
      </c>
      <c r="H1028" s="4" t="s">
        <v>11</v>
      </c>
    </row>
    <row r="1029" spans="1:8" x14ac:dyDescent="0.25">
      <c r="A1029" s="6" t="s">
        <v>1943</v>
      </c>
      <c r="B1029" s="6" t="s">
        <v>1890</v>
      </c>
      <c r="C1029" s="9">
        <v>28</v>
      </c>
      <c r="D1029" s="9">
        <v>7.22</v>
      </c>
      <c r="F1029" s="3" t="s">
        <v>15</v>
      </c>
      <c r="G1029" s="3" t="s">
        <v>1944</v>
      </c>
      <c r="H1029" s="4" t="s">
        <v>11</v>
      </c>
    </row>
    <row r="1030" spans="1:8" x14ac:dyDescent="0.25">
      <c r="A1030" s="6" t="s">
        <v>1945</v>
      </c>
      <c r="B1030" s="6" t="s">
        <v>1890</v>
      </c>
      <c r="C1030" s="9">
        <v>28</v>
      </c>
      <c r="D1030" s="9">
        <v>7.33</v>
      </c>
      <c r="F1030" s="3" t="s">
        <v>15</v>
      </c>
      <c r="G1030" s="3" t="s">
        <v>1946</v>
      </c>
      <c r="H1030" s="4" t="s">
        <v>11</v>
      </c>
    </row>
    <row r="1031" spans="1:8" x14ac:dyDescent="0.25">
      <c r="A1031" s="6" t="s">
        <v>1947</v>
      </c>
      <c r="B1031" s="6" t="s">
        <v>1890</v>
      </c>
      <c r="C1031" s="9">
        <v>28</v>
      </c>
      <c r="D1031" s="9">
        <v>4.72</v>
      </c>
      <c r="F1031" s="3" t="s">
        <v>15</v>
      </c>
      <c r="G1031" s="3" t="s">
        <v>1948</v>
      </c>
      <c r="H1031" s="4" t="s">
        <v>11</v>
      </c>
    </row>
    <row r="1032" spans="1:8" x14ac:dyDescent="0.25">
      <c r="A1032" s="6" t="str">
        <f>"THUNDER - DOSE WHISKY JAMESON "</f>
        <v xml:space="preserve">THUNDER - DOSE WHISKY JAMESON </v>
      </c>
      <c r="B1032" s="6" t="s">
        <v>1890</v>
      </c>
      <c r="C1032" s="9">
        <v>28</v>
      </c>
      <c r="D1032" s="9">
        <v>6.27</v>
      </c>
      <c r="F1032" s="3" t="s">
        <v>15</v>
      </c>
      <c r="G1032" s="3" t="s">
        <v>1949</v>
      </c>
      <c r="H1032" s="4" t="s">
        <v>11</v>
      </c>
    </row>
    <row r="1033" spans="1:8" x14ac:dyDescent="0.25">
      <c r="A1033" s="6" t="str">
        <f>"THUNDER - GIN TONICA TRADICIONAL "</f>
        <v xml:space="preserve">THUNDER - GIN TONICA TRADICIONAL </v>
      </c>
      <c r="B1033" s="6" t="s">
        <v>1890</v>
      </c>
      <c r="C1033" s="9">
        <v>38</v>
      </c>
      <c r="D1033" s="9">
        <v>10.76</v>
      </c>
      <c r="F1033" s="3" t="s">
        <v>15</v>
      </c>
      <c r="G1033" s="3" t="s">
        <v>1950</v>
      </c>
      <c r="H1033" s="4" t="s">
        <v>11</v>
      </c>
    </row>
    <row r="1034" spans="1:8" x14ac:dyDescent="0.25">
      <c r="A1034" s="6" t="s">
        <v>1951</v>
      </c>
      <c r="B1034" s="6" t="s">
        <v>1890</v>
      </c>
      <c r="C1034" s="9">
        <v>44</v>
      </c>
      <c r="D1034" s="9">
        <v>17.14</v>
      </c>
      <c r="F1034" s="3" t="s">
        <v>15</v>
      </c>
      <c r="G1034" s="3" t="s">
        <v>1952</v>
      </c>
      <c r="H1034" s="4" t="s">
        <v>11</v>
      </c>
    </row>
    <row r="1035" spans="1:8" x14ac:dyDescent="0.25">
      <c r="A1035" s="6" t="str">
        <f>"THUNDER - NEGRONI "</f>
        <v xml:space="preserve">THUNDER - NEGRONI </v>
      </c>
      <c r="B1035" s="6" t="s">
        <v>1890</v>
      </c>
      <c r="C1035" s="9">
        <v>38</v>
      </c>
      <c r="D1035" s="9">
        <v>12.87</v>
      </c>
      <c r="F1035" s="3" t="s">
        <v>15</v>
      </c>
      <c r="G1035" s="3" t="s">
        <v>1953</v>
      </c>
      <c r="H1035" s="4" t="s">
        <v>11</v>
      </c>
    </row>
    <row r="1036" spans="1:8" x14ac:dyDescent="0.25">
      <c r="A1036" s="6" t="s">
        <v>1954</v>
      </c>
      <c r="B1036" s="6" t="s">
        <v>1922</v>
      </c>
      <c r="C1036" s="9">
        <v>16</v>
      </c>
      <c r="E1036" s="9">
        <v>-23</v>
      </c>
      <c r="F1036" s="3" t="s">
        <v>15</v>
      </c>
      <c r="G1036" s="3" t="s">
        <v>1955</v>
      </c>
      <c r="H1036" s="4" t="s">
        <v>11</v>
      </c>
    </row>
    <row r="1037" spans="1:8" x14ac:dyDescent="0.25">
      <c r="A1037" s="6" t="s">
        <v>1956</v>
      </c>
      <c r="B1037" s="6" t="s">
        <v>1890</v>
      </c>
      <c r="C1037" s="9">
        <v>24</v>
      </c>
      <c r="D1037" s="9">
        <v>4.04</v>
      </c>
      <c r="F1037" s="3" t="s">
        <v>15</v>
      </c>
      <c r="G1037" s="3" t="s">
        <v>1957</v>
      </c>
      <c r="H1037" s="4" t="s">
        <v>11</v>
      </c>
    </row>
    <row r="1038" spans="1:8" x14ac:dyDescent="0.25">
      <c r="A1038" s="6" t="s">
        <v>1958</v>
      </c>
      <c r="B1038" s="6" t="s">
        <v>1916</v>
      </c>
      <c r="C1038" s="9">
        <v>25</v>
      </c>
      <c r="D1038" s="9">
        <v>7.42</v>
      </c>
      <c r="F1038" s="3" t="s">
        <v>15</v>
      </c>
      <c r="G1038" s="3" t="s">
        <v>1959</v>
      </c>
      <c r="H1038" s="4" t="s">
        <v>11</v>
      </c>
    </row>
    <row r="1039" spans="1:8" x14ac:dyDescent="0.25">
      <c r="A1039" s="6" t="str">
        <f>"THUNDER - REFRIGERANTE GUARANA "</f>
        <v xml:space="preserve">THUNDER - REFRIGERANTE GUARANA </v>
      </c>
      <c r="B1039" s="6" t="s">
        <v>1916</v>
      </c>
      <c r="C1039" s="9">
        <v>8</v>
      </c>
      <c r="D1039" s="9">
        <v>2.46</v>
      </c>
      <c r="F1039" s="3" t="s">
        <v>15</v>
      </c>
      <c r="G1039" s="3" t="s">
        <v>1960</v>
      </c>
      <c r="H1039" s="4" t="s">
        <v>11</v>
      </c>
    </row>
    <row r="1040" spans="1:8" x14ac:dyDescent="0.25">
      <c r="A1040" s="6" t="str">
        <f>"THUNDER - REFRIGERANTE GUARANA ZERO "</f>
        <v xml:space="preserve">THUNDER - REFRIGERANTE GUARANA ZERO </v>
      </c>
      <c r="B1040" s="6" t="s">
        <v>1916</v>
      </c>
      <c r="C1040" s="9">
        <v>8</v>
      </c>
      <c r="D1040" s="9">
        <v>2.4500000000000002</v>
      </c>
      <c r="F1040" s="3" t="s">
        <v>15</v>
      </c>
      <c r="G1040" s="3" t="s">
        <v>1961</v>
      </c>
      <c r="H1040" s="4" t="s">
        <v>11</v>
      </c>
    </row>
    <row r="1041" spans="1:8" x14ac:dyDescent="0.25">
      <c r="A1041" s="6" t="str">
        <f>"THUNDER - REFRIGERANTE PEPSI "</f>
        <v xml:space="preserve">THUNDER - REFRIGERANTE PEPSI </v>
      </c>
      <c r="B1041" s="6" t="s">
        <v>1916</v>
      </c>
      <c r="C1041" s="9">
        <v>8</v>
      </c>
      <c r="D1041" s="9">
        <v>2.1800000000000002</v>
      </c>
      <c r="F1041" s="3" t="s">
        <v>15</v>
      </c>
      <c r="G1041" s="3" t="s">
        <v>1962</v>
      </c>
      <c r="H1041" s="4" t="s">
        <v>11</v>
      </c>
    </row>
    <row r="1042" spans="1:8" x14ac:dyDescent="0.25">
      <c r="A1042" s="6" t="str">
        <f>"THUNDER - REFRIGERANTE PEPSI ZERO "</f>
        <v xml:space="preserve">THUNDER - REFRIGERANTE PEPSI ZERO </v>
      </c>
      <c r="B1042" s="6" t="s">
        <v>1916</v>
      </c>
      <c r="C1042" s="9">
        <v>8</v>
      </c>
      <c r="D1042" s="9">
        <v>2.3199999999999998</v>
      </c>
      <c r="F1042" s="3" t="s">
        <v>15</v>
      </c>
      <c r="G1042" s="3" t="s">
        <v>1963</v>
      </c>
      <c r="H1042" s="4" t="s">
        <v>11</v>
      </c>
    </row>
    <row r="1043" spans="1:8" x14ac:dyDescent="0.25">
      <c r="A1043" s="6" t="str">
        <f>"THUNDER - REFRIGERANTE SODA LIMONADA "</f>
        <v xml:space="preserve">THUNDER - REFRIGERANTE SODA LIMONADA </v>
      </c>
      <c r="B1043" s="6" t="s">
        <v>1916</v>
      </c>
      <c r="C1043" s="9">
        <v>8</v>
      </c>
      <c r="D1043" s="9">
        <v>2.2799999999999998</v>
      </c>
      <c r="F1043" s="3" t="s">
        <v>15</v>
      </c>
      <c r="G1043" s="3" t="s">
        <v>1964</v>
      </c>
      <c r="H1043" s="4" t="s">
        <v>11</v>
      </c>
    </row>
    <row r="1044" spans="1:8" x14ac:dyDescent="0.25">
      <c r="A1044" s="6" t="str">
        <f>"THUNDER - REFRIGERANTE SUKITA "</f>
        <v xml:space="preserve">THUNDER - REFRIGERANTE SUKITA </v>
      </c>
      <c r="B1044" s="6" t="s">
        <v>1916</v>
      </c>
      <c r="C1044" s="9">
        <v>8</v>
      </c>
      <c r="D1044" s="9">
        <v>2.63</v>
      </c>
      <c r="F1044" s="3" t="s">
        <v>15</v>
      </c>
      <c r="G1044" s="3" t="s">
        <v>1965</v>
      </c>
      <c r="H1044" s="4" t="s">
        <v>11</v>
      </c>
    </row>
    <row r="1045" spans="1:8" x14ac:dyDescent="0.25">
      <c r="A1045" s="6" t="str">
        <f>"THUNDER - SUCO LARANJA LATA "</f>
        <v xml:space="preserve">THUNDER - SUCO LARANJA LATA </v>
      </c>
      <c r="B1045" s="6" t="s">
        <v>1916</v>
      </c>
      <c r="C1045" s="9">
        <v>8</v>
      </c>
      <c r="D1045" s="9">
        <v>4</v>
      </c>
      <c r="F1045" s="3" t="s">
        <v>15</v>
      </c>
      <c r="G1045" s="3" t="s">
        <v>1966</v>
      </c>
      <c r="H1045" s="4" t="s">
        <v>11</v>
      </c>
    </row>
    <row r="1046" spans="1:8" x14ac:dyDescent="0.25">
      <c r="A1046" s="6" t="str">
        <f>"THUNDER - SUCO PESSEGO LATA "</f>
        <v xml:space="preserve">THUNDER - SUCO PESSEGO LATA </v>
      </c>
      <c r="B1046" s="6" t="s">
        <v>1916</v>
      </c>
      <c r="C1046" s="9">
        <v>8</v>
      </c>
      <c r="D1046" s="9">
        <v>3.61</v>
      </c>
      <c r="F1046" s="3" t="s">
        <v>15</v>
      </c>
      <c r="G1046" s="3" t="s">
        <v>1967</v>
      </c>
      <c r="H1046" s="4" t="s">
        <v>11</v>
      </c>
    </row>
    <row r="1047" spans="1:8" x14ac:dyDescent="0.25">
      <c r="A1047" s="6" t="str">
        <f>"THUNDER - SUCO UVA LATA "</f>
        <v xml:space="preserve">THUNDER - SUCO UVA LATA </v>
      </c>
      <c r="B1047" s="6" t="s">
        <v>1916</v>
      </c>
      <c r="C1047" s="9">
        <v>8</v>
      </c>
      <c r="D1047" s="9">
        <v>3.59</v>
      </c>
      <c r="F1047" s="3" t="s">
        <v>15</v>
      </c>
      <c r="G1047" s="3" t="s">
        <v>1968</v>
      </c>
      <c r="H1047" s="4" t="s">
        <v>11</v>
      </c>
    </row>
    <row r="1048" spans="1:8" x14ac:dyDescent="0.25">
      <c r="A1048" s="6" t="str">
        <f>"THUNDER - THUNDER BURGUER E BATATA FRITA "</f>
        <v xml:space="preserve">THUNDER - THUNDER BURGUER E BATATA FRITA </v>
      </c>
      <c r="B1048" s="6" t="s">
        <v>1922</v>
      </c>
      <c r="C1048" s="9">
        <v>35</v>
      </c>
      <c r="D1048" s="9">
        <v>1.77</v>
      </c>
      <c r="F1048" s="3" t="s">
        <v>15</v>
      </c>
      <c r="G1048" s="3" t="s">
        <v>1969</v>
      </c>
      <c r="H1048" s="4" t="s">
        <v>11</v>
      </c>
    </row>
    <row r="1049" spans="1:8" x14ac:dyDescent="0.25">
      <c r="A1049" s="6" t="str">
        <f>"THUNDER CHOPE CROSS PILSEN "</f>
        <v xml:space="preserve">THUNDER CHOPE CROSS PILSEN </v>
      </c>
      <c r="B1049" s="6" t="s">
        <v>1933</v>
      </c>
      <c r="C1049" s="9">
        <v>20</v>
      </c>
      <c r="D1049" s="9">
        <v>4.54</v>
      </c>
      <c r="F1049" s="3" t="s">
        <v>15</v>
      </c>
      <c r="G1049" s="3" t="s">
        <v>1970</v>
      </c>
      <c r="H1049" s="4" t="s">
        <v>11</v>
      </c>
    </row>
    <row r="1050" spans="1:8" x14ac:dyDescent="0.25">
      <c r="A1050" s="6" t="s">
        <v>1971</v>
      </c>
      <c r="B1050" s="6" t="s">
        <v>1933</v>
      </c>
      <c r="C1050" s="9">
        <v>20</v>
      </c>
      <c r="D1050" s="9">
        <v>5.07</v>
      </c>
      <c r="F1050" s="3" t="s">
        <v>15</v>
      </c>
      <c r="G1050" s="3" t="s">
        <v>1972</v>
      </c>
      <c r="H1050" s="4" t="s">
        <v>11</v>
      </c>
    </row>
    <row r="1051" spans="1:8" x14ac:dyDescent="0.25">
      <c r="A1051" s="6" t="s">
        <v>1973</v>
      </c>
      <c r="B1051" s="6" t="s">
        <v>1933</v>
      </c>
      <c r="C1051" s="9">
        <v>20</v>
      </c>
      <c r="D1051" s="9">
        <v>6.6</v>
      </c>
      <c r="F1051" s="3" t="s">
        <v>15</v>
      </c>
      <c r="G1051" s="3" t="s">
        <v>1974</v>
      </c>
      <c r="H1051" s="4" t="s">
        <v>11</v>
      </c>
    </row>
    <row r="1052" spans="1:8" x14ac:dyDescent="0.25">
      <c r="A1052" s="6" t="s">
        <v>1975</v>
      </c>
      <c r="B1052" s="6" t="s">
        <v>1933</v>
      </c>
      <c r="C1052" s="9">
        <v>20</v>
      </c>
      <c r="D1052" s="9">
        <v>4.5999999999999996</v>
      </c>
      <c r="F1052" s="3" t="s">
        <v>15</v>
      </c>
      <c r="G1052" s="3" t="s">
        <v>1976</v>
      </c>
      <c r="H1052" s="4" t="s">
        <v>11</v>
      </c>
    </row>
    <row r="1053" spans="1:8" x14ac:dyDescent="0.25">
      <c r="A1053" s="6" t="s">
        <v>1977</v>
      </c>
      <c r="B1053" s="6" t="s">
        <v>38</v>
      </c>
      <c r="C1053" s="9">
        <v>22</v>
      </c>
      <c r="E1053" s="9">
        <v>-2064</v>
      </c>
      <c r="F1053" s="3" t="s">
        <v>15</v>
      </c>
      <c r="G1053" s="3" t="s">
        <v>1978</v>
      </c>
      <c r="H1053" s="4" t="s">
        <v>11</v>
      </c>
    </row>
    <row r="1054" spans="1:8" x14ac:dyDescent="0.25">
      <c r="A1054" s="6" t="s">
        <v>1977</v>
      </c>
      <c r="B1054" s="6" t="s">
        <v>1922</v>
      </c>
      <c r="C1054" s="9">
        <v>20</v>
      </c>
      <c r="E1054" s="9">
        <v>-23</v>
      </c>
      <c r="F1054" s="3" t="s">
        <v>15</v>
      </c>
      <c r="G1054" s="3" t="s">
        <v>1979</v>
      </c>
      <c r="H1054" s="4" t="s">
        <v>11</v>
      </c>
    </row>
    <row r="1055" spans="1:8" x14ac:dyDescent="0.25">
      <c r="A1055" s="6" t="s">
        <v>1980</v>
      </c>
      <c r="B1055" s="6" t="s">
        <v>114</v>
      </c>
      <c r="D1055" s="9">
        <v>28.9</v>
      </c>
      <c r="E1055" s="9">
        <v>-317.02</v>
      </c>
      <c r="F1055" s="3" t="s">
        <v>35</v>
      </c>
      <c r="G1055" s="3" t="s">
        <v>1981</v>
      </c>
      <c r="H1055" s="4" t="s">
        <v>11</v>
      </c>
    </row>
    <row r="1056" spans="1:8" x14ac:dyDescent="0.25">
      <c r="A1056" s="6" t="s">
        <v>1982</v>
      </c>
      <c r="B1056" s="6" t="s">
        <v>182</v>
      </c>
      <c r="C1056" s="9">
        <v>10</v>
      </c>
      <c r="F1056" s="3" t="s">
        <v>15</v>
      </c>
      <c r="G1056" s="3" t="s">
        <v>1983</v>
      </c>
      <c r="H1056" s="4" t="s">
        <v>11</v>
      </c>
    </row>
    <row r="1057" spans="1:8" x14ac:dyDescent="0.25">
      <c r="A1057" s="6" t="s">
        <v>1984</v>
      </c>
      <c r="B1057" s="6" t="s">
        <v>29</v>
      </c>
      <c r="C1057" s="9">
        <v>12.42</v>
      </c>
      <c r="D1057" s="9">
        <v>6.21</v>
      </c>
      <c r="E1057" s="9">
        <v>400</v>
      </c>
      <c r="F1057" s="3" t="s">
        <v>15</v>
      </c>
      <c r="G1057" s="3" t="s">
        <v>1985</v>
      </c>
      <c r="H1057" s="4" t="s">
        <v>11</v>
      </c>
    </row>
    <row r="1058" spans="1:8" x14ac:dyDescent="0.25">
      <c r="A1058" s="6" t="s">
        <v>1986</v>
      </c>
      <c r="B1058" s="6" t="s">
        <v>34</v>
      </c>
      <c r="C1058" s="9">
        <v>410.4</v>
      </c>
      <c r="D1058" s="9">
        <v>205.2</v>
      </c>
      <c r="E1058" s="9">
        <v>1</v>
      </c>
      <c r="F1058" s="3" t="s">
        <v>15</v>
      </c>
      <c r="G1058" s="3" t="s">
        <v>1987</v>
      </c>
      <c r="H1058" s="4" t="s">
        <v>11</v>
      </c>
    </row>
    <row r="1059" spans="1:8" x14ac:dyDescent="0.25">
      <c r="A1059" s="6" t="s">
        <v>1988</v>
      </c>
      <c r="B1059" s="6" t="str">
        <f>"MATERIA PRIMA - ITENS PARA MANUTENÇÃO "</f>
        <v xml:space="preserve">MATERIA PRIMA - ITENS PARA MANUTENÇÃO </v>
      </c>
      <c r="C1059" s="9">
        <v>19</v>
      </c>
      <c r="D1059" s="9">
        <v>9.5</v>
      </c>
      <c r="E1059" s="9">
        <v>3</v>
      </c>
      <c r="F1059" s="3" t="s">
        <v>15</v>
      </c>
      <c r="G1059" s="3" t="s">
        <v>1989</v>
      </c>
      <c r="H1059" s="4" t="s">
        <v>11</v>
      </c>
    </row>
    <row r="1060" spans="1:8" x14ac:dyDescent="0.25">
      <c r="A1060" s="6" t="s">
        <v>1990</v>
      </c>
      <c r="B1060" s="6" t="s">
        <v>34</v>
      </c>
      <c r="D1060" s="9">
        <v>18</v>
      </c>
      <c r="E1060" s="9">
        <v>3</v>
      </c>
      <c r="F1060" s="3" t="s">
        <v>35</v>
      </c>
      <c r="G1060" s="3" t="s">
        <v>1991</v>
      </c>
      <c r="H1060" s="4" t="s">
        <v>11</v>
      </c>
    </row>
    <row r="1061" spans="1:8" x14ac:dyDescent="0.25">
      <c r="A1061" s="6" t="s">
        <v>1992</v>
      </c>
      <c r="B1061" s="6" t="s">
        <v>34</v>
      </c>
      <c r="D1061" s="9">
        <v>9.5</v>
      </c>
      <c r="E1061" s="9">
        <v>10</v>
      </c>
      <c r="F1061" s="3" t="s">
        <v>35</v>
      </c>
      <c r="G1061" s="3" t="s">
        <v>1993</v>
      </c>
      <c r="H1061" s="4" t="s">
        <v>11</v>
      </c>
    </row>
    <row r="1062" spans="1:8" x14ac:dyDescent="0.25">
      <c r="A1062" s="6" t="s">
        <v>1994</v>
      </c>
      <c r="B1062" s="6" t="s">
        <v>34</v>
      </c>
      <c r="F1062" s="3" t="s">
        <v>15</v>
      </c>
      <c r="G1062" s="3" t="s">
        <v>1995</v>
      </c>
      <c r="H1062" s="4" t="s">
        <v>11</v>
      </c>
    </row>
    <row r="1063" spans="1:8" x14ac:dyDescent="0.25">
      <c r="A1063" s="6" t="s">
        <v>1996</v>
      </c>
      <c r="B1063" s="6" t="s">
        <v>47</v>
      </c>
      <c r="D1063" s="9">
        <v>2.7</v>
      </c>
      <c r="E1063" s="9">
        <v>250.6</v>
      </c>
      <c r="F1063" s="3" t="s">
        <v>15</v>
      </c>
      <c r="G1063" s="3" t="s">
        <v>1997</v>
      </c>
      <c r="H1063" s="4" t="s">
        <v>11</v>
      </c>
    </row>
    <row r="1064" spans="1:8" x14ac:dyDescent="0.25">
      <c r="A1064" s="6" t="s">
        <v>1998</v>
      </c>
      <c r="B1064" s="6" t="s">
        <v>47</v>
      </c>
      <c r="D1064" s="9">
        <v>6.08</v>
      </c>
      <c r="E1064" s="9">
        <v>19</v>
      </c>
      <c r="F1064" s="3" t="s">
        <v>23</v>
      </c>
      <c r="G1064" s="3" t="s">
        <v>1999</v>
      </c>
      <c r="H1064" s="4" t="s">
        <v>11</v>
      </c>
    </row>
    <row r="1065" spans="1:8" x14ac:dyDescent="0.25">
      <c r="A1065" s="6" t="s">
        <v>2000</v>
      </c>
      <c r="B1065" s="6" t="s">
        <v>47</v>
      </c>
      <c r="C1065" s="9">
        <v>13.98</v>
      </c>
      <c r="D1065" s="9">
        <v>7.53</v>
      </c>
      <c r="E1065" s="9">
        <v>66</v>
      </c>
      <c r="F1065" s="3" t="s">
        <v>15</v>
      </c>
      <c r="G1065" s="3" t="s">
        <v>2001</v>
      </c>
      <c r="H1065" s="4" t="s">
        <v>11</v>
      </c>
    </row>
    <row r="1066" spans="1:8" x14ac:dyDescent="0.25">
      <c r="A1066" s="6" t="s">
        <v>2002</v>
      </c>
      <c r="B1066" s="6" t="s">
        <v>47</v>
      </c>
      <c r="D1066" s="9">
        <v>2.6</v>
      </c>
      <c r="E1066" s="9">
        <v>28</v>
      </c>
      <c r="F1066" s="3" t="s">
        <v>15</v>
      </c>
      <c r="G1066" s="3" t="s">
        <v>2003</v>
      </c>
      <c r="H1066" s="4" t="s">
        <v>11</v>
      </c>
    </row>
    <row r="1067" spans="1:8" x14ac:dyDescent="0.25">
      <c r="A1067" s="6" t="s">
        <v>2004</v>
      </c>
      <c r="B1067" s="6" t="s">
        <v>182</v>
      </c>
      <c r="C1067" s="9">
        <v>80</v>
      </c>
      <c r="F1067" s="3" t="s">
        <v>15</v>
      </c>
      <c r="G1067" s="3" t="s">
        <v>2005</v>
      </c>
      <c r="H1067" s="4" t="s">
        <v>11</v>
      </c>
    </row>
    <row r="1068" spans="1:8" x14ac:dyDescent="0.25">
      <c r="A1068" s="6" t="s">
        <v>2006</v>
      </c>
      <c r="B1068" s="6" t="s">
        <v>182</v>
      </c>
      <c r="C1068" s="9">
        <v>80</v>
      </c>
      <c r="F1068" s="3" t="s">
        <v>15</v>
      </c>
      <c r="G1068" s="3" t="s">
        <v>2007</v>
      </c>
      <c r="H1068" s="4" t="s">
        <v>11</v>
      </c>
    </row>
    <row r="1069" spans="1:8" x14ac:dyDescent="0.25">
      <c r="A1069" s="6" t="s">
        <v>2008</v>
      </c>
      <c r="B1069" s="6" t="str">
        <f>"MATERIA PRIMA - ITENS PARA MANUTENÇÃO "</f>
        <v xml:space="preserve">MATERIA PRIMA - ITENS PARA MANUTENÇÃO </v>
      </c>
      <c r="C1069" s="9">
        <v>94</v>
      </c>
      <c r="D1069" s="9">
        <v>47</v>
      </c>
      <c r="E1069" s="9">
        <v>10</v>
      </c>
      <c r="F1069" s="3" t="s">
        <v>15</v>
      </c>
      <c r="G1069" s="3" t="s">
        <v>2009</v>
      </c>
      <c r="H1069" s="4" t="s">
        <v>11</v>
      </c>
    </row>
    <row r="1070" spans="1:8" x14ac:dyDescent="0.25">
      <c r="A1070" s="6" t="s">
        <v>2010</v>
      </c>
      <c r="B1070" s="6" t="str">
        <f>"MATERIA PRIMA - ITENS PARA MANUTENÇÃO "</f>
        <v xml:space="preserve">MATERIA PRIMA - ITENS PARA MANUTENÇÃO </v>
      </c>
      <c r="C1070" s="9">
        <v>153.72</v>
      </c>
      <c r="D1070" s="9">
        <v>76.86</v>
      </c>
      <c r="E1070" s="9">
        <v>3</v>
      </c>
      <c r="F1070" s="3" t="s">
        <v>15</v>
      </c>
      <c r="G1070" s="3" t="s">
        <v>2011</v>
      </c>
      <c r="H1070" s="4" t="s">
        <v>11</v>
      </c>
    </row>
    <row r="1071" spans="1:8" x14ac:dyDescent="0.25">
      <c r="A1071" s="6" t="s">
        <v>2012</v>
      </c>
      <c r="B1071" s="6" t="str">
        <f>"MATERIA PRIMA - ITENS PARA MANUTENÇÃO "</f>
        <v xml:space="preserve">MATERIA PRIMA - ITENS PARA MANUTENÇÃO </v>
      </c>
      <c r="C1071" s="9">
        <v>530</v>
      </c>
      <c r="D1071" s="9">
        <v>265</v>
      </c>
      <c r="E1071" s="9">
        <v>2</v>
      </c>
      <c r="F1071" s="3" t="s">
        <v>15</v>
      </c>
      <c r="G1071" s="3" t="s">
        <v>2013</v>
      </c>
      <c r="H1071" s="4" t="s">
        <v>11</v>
      </c>
    </row>
    <row r="1072" spans="1:8" x14ac:dyDescent="0.25">
      <c r="A1072" s="6" t="s">
        <v>2014</v>
      </c>
      <c r="B1072" s="6" t="str">
        <f>"MATERIA PRIMA - ITENS PARA MANUTENÇÃO "</f>
        <v xml:space="preserve">MATERIA PRIMA - ITENS PARA MANUTENÇÃO </v>
      </c>
      <c r="C1072" s="9">
        <v>199.68</v>
      </c>
      <c r="D1072" s="9">
        <v>99.84</v>
      </c>
      <c r="E1072" s="9">
        <v>3</v>
      </c>
      <c r="F1072" s="3" t="s">
        <v>15</v>
      </c>
      <c r="G1072" s="3" t="s">
        <v>2015</v>
      </c>
      <c r="H1072" s="4" t="s">
        <v>11</v>
      </c>
    </row>
    <row r="1073" spans="1:8" x14ac:dyDescent="0.25">
      <c r="A1073" s="6" t="str">
        <f>"TULIPA DE FRANGO KG "</f>
        <v xml:space="preserve">TULIPA DE FRANGO KG </v>
      </c>
      <c r="B1073" s="6" t="s">
        <v>114</v>
      </c>
      <c r="E1073" s="9">
        <v>-20.25</v>
      </c>
      <c r="F1073" s="3" t="s">
        <v>35</v>
      </c>
      <c r="G1073" s="3" t="s">
        <v>2016</v>
      </c>
      <c r="H1073" s="4" t="s">
        <v>11</v>
      </c>
    </row>
    <row r="1074" spans="1:8" x14ac:dyDescent="0.25">
      <c r="A1074" s="6" t="s">
        <v>2017</v>
      </c>
      <c r="B1074" s="6" t="s">
        <v>26</v>
      </c>
      <c r="C1074" s="9">
        <v>15</v>
      </c>
      <c r="F1074" s="3" t="s">
        <v>15</v>
      </c>
      <c r="G1074" s="3" t="s">
        <v>2018</v>
      </c>
      <c r="H1074" s="4" t="s">
        <v>11</v>
      </c>
    </row>
    <row r="1075" spans="1:8" x14ac:dyDescent="0.25">
      <c r="A1075" s="6" t="s">
        <v>2019</v>
      </c>
      <c r="B1075" s="6" t="s">
        <v>20</v>
      </c>
      <c r="D1075" s="9">
        <v>53</v>
      </c>
      <c r="E1075" s="9">
        <v>16</v>
      </c>
      <c r="F1075" s="3" t="s">
        <v>35</v>
      </c>
      <c r="G1075" s="3" t="s">
        <v>2020</v>
      </c>
      <c r="H1075" s="4" t="s">
        <v>11</v>
      </c>
    </row>
    <row r="1076" spans="1:8" x14ac:dyDescent="0.25">
      <c r="A1076" s="6" t="s">
        <v>2021</v>
      </c>
      <c r="B1076" s="6" t="s">
        <v>63</v>
      </c>
      <c r="D1076" s="9">
        <v>14.19</v>
      </c>
      <c r="E1076" s="9">
        <v>10</v>
      </c>
      <c r="F1076" s="3" t="s">
        <v>15</v>
      </c>
      <c r="G1076" s="3" t="s">
        <v>2022</v>
      </c>
      <c r="H1076" s="4" t="s">
        <v>11</v>
      </c>
    </row>
    <row r="1077" spans="1:8" x14ac:dyDescent="0.25">
      <c r="A1077" s="6" t="s">
        <v>2023</v>
      </c>
      <c r="B1077" s="6" t="s">
        <v>63</v>
      </c>
      <c r="C1077" s="9">
        <v>34.78</v>
      </c>
      <c r="D1077" s="9">
        <v>17.559999999999999</v>
      </c>
      <c r="E1077" s="9">
        <v>4</v>
      </c>
      <c r="F1077" s="3" t="s">
        <v>15</v>
      </c>
      <c r="G1077" s="3" t="s">
        <v>2024</v>
      </c>
      <c r="H1077" s="4" t="s">
        <v>11</v>
      </c>
    </row>
    <row r="1078" spans="1:8" x14ac:dyDescent="0.25">
      <c r="A1078" s="6" t="s">
        <v>2025</v>
      </c>
      <c r="B1078" s="6" t="str">
        <f>"MATERIA PRIMA - ITENS PARA MANUTENÇÃO "</f>
        <v xml:space="preserve">MATERIA PRIMA - ITENS PARA MANUTENÇÃO </v>
      </c>
      <c r="C1078" s="9">
        <v>11.88</v>
      </c>
      <c r="D1078" s="9">
        <v>5.94</v>
      </c>
      <c r="E1078" s="9">
        <v>48</v>
      </c>
      <c r="F1078" s="3" t="s">
        <v>15</v>
      </c>
      <c r="G1078" s="3" t="s">
        <v>2026</v>
      </c>
      <c r="H1078" s="4" t="s">
        <v>11</v>
      </c>
    </row>
    <row r="1079" spans="1:8" x14ac:dyDescent="0.25">
      <c r="A1079" s="6" t="str">
        <f>"VERMOUTH ROSSO 950ML- ESTOQUE "</f>
        <v xml:space="preserve">VERMOUTH ROSSO 950ML- ESTOQUE </v>
      </c>
      <c r="B1079" s="6" t="s">
        <v>22</v>
      </c>
      <c r="D1079" s="9">
        <v>94.94</v>
      </c>
      <c r="E1079" s="9">
        <v>7.94</v>
      </c>
      <c r="F1079" s="3" t="s">
        <v>23</v>
      </c>
      <c r="G1079" s="3" t="s">
        <v>2027</v>
      </c>
      <c r="H1079" s="4" t="s">
        <v>11</v>
      </c>
    </row>
    <row r="1080" spans="1:8" x14ac:dyDescent="0.25">
      <c r="A1080" s="6" t="s">
        <v>2028</v>
      </c>
      <c r="B1080" s="6" t="s">
        <v>20</v>
      </c>
      <c r="C1080" s="9">
        <v>51.84</v>
      </c>
      <c r="D1080" s="9">
        <v>11.58</v>
      </c>
      <c r="E1080" s="9">
        <v>6</v>
      </c>
      <c r="F1080" s="3" t="s">
        <v>15</v>
      </c>
      <c r="G1080" s="3" t="s">
        <v>2029</v>
      </c>
      <c r="H1080" s="4" t="s">
        <v>11</v>
      </c>
    </row>
    <row r="1081" spans="1:8" x14ac:dyDescent="0.25">
      <c r="A1081" s="6" t="s">
        <v>2030</v>
      </c>
      <c r="B1081" s="6" t="s">
        <v>34</v>
      </c>
      <c r="D1081" s="9">
        <v>10.5</v>
      </c>
      <c r="E1081" s="9">
        <v>10</v>
      </c>
      <c r="F1081" s="3" t="s">
        <v>35</v>
      </c>
      <c r="G1081" s="3" t="s">
        <v>2031</v>
      </c>
      <c r="H1081" s="4" t="s">
        <v>11</v>
      </c>
    </row>
    <row r="1082" spans="1:8" x14ac:dyDescent="0.25">
      <c r="A1082" s="6" t="s">
        <v>2032</v>
      </c>
      <c r="B1082" s="6" t="s">
        <v>20</v>
      </c>
      <c r="D1082" s="9">
        <v>1.99</v>
      </c>
      <c r="E1082" s="9">
        <v>4</v>
      </c>
      <c r="F1082" s="3" t="s">
        <v>15</v>
      </c>
      <c r="G1082" s="3" t="s">
        <v>2033</v>
      </c>
      <c r="H1082" s="4" t="s">
        <v>11</v>
      </c>
    </row>
    <row r="1083" spans="1:8" x14ac:dyDescent="0.25">
      <c r="A1083" s="6" t="str">
        <f>"VINHO 18 ROSE 750ML - ESTOQUE "</f>
        <v xml:space="preserve">VINHO 18 ROSE 750ML - ESTOQUE </v>
      </c>
      <c r="B1083" s="6" t="s">
        <v>22</v>
      </c>
      <c r="D1083" s="9">
        <v>26.53</v>
      </c>
      <c r="E1083" s="9">
        <v>0.75</v>
      </c>
      <c r="F1083" s="3" t="s">
        <v>23</v>
      </c>
      <c r="G1083" s="3" t="s">
        <v>2034</v>
      </c>
      <c r="H1083" s="4" t="s">
        <v>11</v>
      </c>
    </row>
    <row r="1084" spans="1:8" x14ac:dyDescent="0.25">
      <c r="A1084" s="6" t="s">
        <v>2035</v>
      </c>
      <c r="B1084" s="6" t="s">
        <v>22</v>
      </c>
      <c r="E1084" s="9">
        <v>0.7</v>
      </c>
      <c r="F1084" s="3" t="s">
        <v>23</v>
      </c>
      <c r="G1084" s="3" t="s">
        <v>2036</v>
      </c>
      <c r="H1084" s="4" t="s">
        <v>11</v>
      </c>
    </row>
    <row r="1085" spans="1:8" x14ac:dyDescent="0.25">
      <c r="A1085" s="6" t="str">
        <f>"VODKA ABSOLUT - DOSE "</f>
        <v xml:space="preserve">VODKA ABSOLUT - DOSE </v>
      </c>
      <c r="B1085" s="6" t="s">
        <v>26</v>
      </c>
      <c r="C1085" s="9">
        <v>26</v>
      </c>
      <c r="D1085" s="9">
        <v>4.49</v>
      </c>
      <c r="E1085" s="9">
        <v>-28</v>
      </c>
      <c r="F1085" s="3" t="s">
        <v>15</v>
      </c>
      <c r="G1085" s="3" t="s">
        <v>2037</v>
      </c>
      <c r="H1085" s="4" t="s">
        <v>11</v>
      </c>
    </row>
    <row r="1086" spans="1:8" x14ac:dyDescent="0.25">
      <c r="A1086" s="6" t="str">
        <f>"VODKA ABSOLUT 1L - ESTOQUE "</f>
        <v xml:space="preserve">VODKA ABSOLUT 1L - ESTOQUE </v>
      </c>
      <c r="B1086" s="6" t="s">
        <v>22</v>
      </c>
      <c r="D1086" s="9">
        <v>74.900000000000006</v>
      </c>
      <c r="E1086" s="9">
        <v>19.73</v>
      </c>
      <c r="F1086" s="3" t="s">
        <v>23</v>
      </c>
      <c r="G1086" s="3" t="s">
        <v>2038</v>
      </c>
      <c r="H1086" s="4" t="s">
        <v>11</v>
      </c>
    </row>
    <row r="1087" spans="1:8" x14ac:dyDescent="0.25">
      <c r="A1087" s="6" t="str">
        <f>"VODKA ABSOLUT VANILIA - DOSE "</f>
        <v xml:space="preserve">VODKA ABSOLUT VANILIA - DOSE </v>
      </c>
      <c r="B1087" s="6" t="s">
        <v>26</v>
      </c>
      <c r="C1087" s="9">
        <v>24</v>
      </c>
      <c r="D1087" s="9">
        <v>5.74</v>
      </c>
      <c r="F1087" s="3" t="s">
        <v>15</v>
      </c>
      <c r="G1087" s="3" t="s">
        <v>2039</v>
      </c>
      <c r="H1087" s="4" t="s">
        <v>11</v>
      </c>
    </row>
    <row r="1088" spans="1:8" x14ac:dyDescent="0.25">
      <c r="A1088" s="6" t="s">
        <v>2040</v>
      </c>
      <c r="B1088" s="6" t="s">
        <v>22</v>
      </c>
      <c r="C1088" s="9">
        <v>233.2</v>
      </c>
      <c r="D1088" s="9">
        <v>95.61</v>
      </c>
      <c r="E1088" s="9">
        <v>3.09</v>
      </c>
      <c r="F1088" s="3" t="s">
        <v>23</v>
      </c>
      <c r="G1088" s="3" t="s">
        <v>2041</v>
      </c>
      <c r="H1088" s="4" t="s">
        <v>11</v>
      </c>
    </row>
    <row r="1089" spans="1:8" x14ac:dyDescent="0.25">
      <c r="A1089" s="6" t="str">
        <f>"VODKA HAMBRE  - ESTOQUE "</f>
        <v xml:space="preserve">VODKA HAMBRE  - ESTOQUE </v>
      </c>
      <c r="B1089" s="6" t="s">
        <v>22</v>
      </c>
      <c r="D1089" s="9">
        <v>49.96</v>
      </c>
      <c r="E1089" s="9">
        <v>34.630000000000003</v>
      </c>
      <c r="F1089" s="3" t="s">
        <v>23</v>
      </c>
      <c r="G1089" s="3" t="s">
        <v>2042</v>
      </c>
      <c r="H1089" s="4" t="s">
        <v>11</v>
      </c>
    </row>
    <row r="1090" spans="1:8" x14ac:dyDescent="0.25">
      <c r="A1090" s="6" t="s">
        <v>2043</v>
      </c>
      <c r="B1090" s="6" t="s">
        <v>22</v>
      </c>
      <c r="E1090" s="9">
        <v>-98.25</v>
      </c>
      <c r="F1090" s="3" t="s">
        <v>23</v>
      </c>
      <c r="G1090" s="3" t="s">
        <v>2044</v>
      </c>
      <c r="H1090" s="4" t="s">
        <v>11</v>
      </c>
    </row>
    <row r="1091" spans="1:8" x14ac:dyDescent="0.25">
      <c r="A1091" s="6" t="s">
        <v>2045</v>
      </c>
      <c r="B1091" s="6" t="s">
        <v>22</v>
      </c>
      <c r="F1091" s="3" t="s">
        <v>23</v>
      </c>
      <c r="G1091" s="3" t="s">
        <v>2046</v>
      </c>
      <c r="H1091" s="4" t="s">
        <v>11</v>
      </c>
    </row>
    <row r="1092" spans="1:8" x14ac:dyDescent="0.25">
      <c r="A1092" s="6" t="s">
        <v>2047</v>
      </c>
      <c r="B1092" s="6" t="s">
        <v>22</v>
      </c>
      <c r="F1092" s="3" t="s">
        <v>23</v>
      </c>
      <c r="G1092" s="3" t="s">
        <v>2048</v>
      </c>
      <c r="H1092" s="4" t="s">
        <v>11</v>
      </c>
    </row>
    <row r="1093" spans="1:8" x14ac:dyDescent="0.25">
      <c r="A1093" s="6" t="str">
        <f>"VODKA SMIRNOFF - DOSE "</f>
        <v xml:space="preserve">VODKA SMIRNOFF - DOSE </v>
      </c>
      <c r="B1093" s="6" t="s">
        <v>26</v>
      </c>
      <c r="C1093" s="9">
        <v>22</v>
      </c>
      <c r="D1093" s="9">
        <v>1.75</v>
      </c>
      <c r="F1093" s="3" t="s">
        <v>15</v>
      </c>
      <c r="G1093" s="3" t="s">
        <v>2049</v>
      </c>
      <c r="H1093" s="4" t="s">
        <v>11</v>
      </c>
    </row>
    <row r="1094" spans="1:8" x14ac:dyDescent="0.25">
      <c r="A1094" s="6" t="s">
        <v>2050</v>
      </c>
      <c r="B1094" s="6" t="s">
        <v>22</v>
      </c>
      <c r="D1094" s="9">
        <v>35.08</v>
      </c>
      <c r="E1094" s="9">
        <v>28.702999999999999</v>
      </c>
      <c r="F1094" s="3" t="s">
        <v>23</v>
      </c>
      <c r="G1094" s="3" t="s">
        <v>2051</v>
      </c>
      <c r="H1094" s="4" t="s">
        <v>11</v>
      </c>
    </row>
    <row r="1095" spans="1:8" x14ac:dyDescent="0.25">
      <c r="A1095" s="6" t="s">
        <v>2052</v>
      </c>
      <c r="B1095" s="6" t="s">
        <v>132</v>
      </c>
      <c r="C1095" s="9">
        <v>18</v>
      </c>
      <c r="D1095" s="9">
        <v>5.79</v>
      </c>
      <c r="F1095" s="3" t="s">
        <v>15</v>
      </c>
      <c r="G1095" s="3" t="s">
        <v>2053</v>
      </c>
      <c r="H1095" s="4" t="s">
        <v>11</v>
      </c>
    </row>
    <row r="1096" spans="1:8" x14ac:dyDescent="0.25">
      <c r="A1096" s="6" t="s">
        <v>2054</v>
      </c>
      <c r="B1096" s="6" t="s">
        <v>22</v>
      </c>
      <c r="F1096" s="3" t="s">
        <v>23</v>
      </c>
      <c r="G1096" s="3" t="s">
        <v>2055</v>
      </c>
      <c r="H1096" s="4" t="s">
        <v>11</v>
      </c>
    </row>
    <row r="1097" spans="1:8" x14ac:dyDescent="0.25">
      <c r="A1097" s="6" t="s">
        <v>2056</v>
      </c>
      <c r="B1097" s="6" t="s">
        <v>22</v>
      </c>
      <c r="F1097" s="3" t="s">
        <v>23</v>
      </c>
      <c r="G1097" s="3" t="s">
        <v>2057</v>
      </c>
      <c r="H1097" s="4" t="s">
        <v>11</v>
      </c>
    </row>
    <row r="1098" spans="1:8" x14ac:dyDescent="0.25">
      <c r="A1098" s="6" t="s">
        <v>2058</v>
      </c>
      <c r="B1098" s="6" t="s">
        <v>26</v>
      </c>
      <c r="C1098" s="9">
        <v>28</v>
      </c>
      <c r="D1098" s="9">
        <v>10.31</v>
      </c>
      <c r="F1098" s="3" t="s">
        <v>15</v>
      </c>
      <c r="G1098" s="3" t="s">
        <v>2059</v>
      </c>
      <c r="H1098" s="4" t="s">
        <v>11</v>
      </c>
    </row>
    <row r="1099" spans="1:8" x14ac:dyDescent="0.25">
      <c r="A1099" s="6" t="s">
        <v>2060</v>
      </c>
      <c r="B1099" s="6" t="s">
        <v>22</v>
      </c>
      <c r="D1099" s="9">
        <v>171.89</v>
      </c>
      <c r="E1099" s="9">
        <v>9.18</v>
      </c>
      <c r="F1099" s="3" t="s">
        <v>23</v>
      </c>
      <c r="G1099" s="3" t="s">
        <v>2061</v>
      </c>
      <c r="H1099" s="4" t="s">
        <v>11</v>
      </c>
    </row>
    <row r="1100" spans="1:8" x14ac:dyDescent="0.25">
      <c r="A1100" s="6" t="s">
        <v>2062</v>
      </c>
      <c r="B1100" s="6" t="s">
        <v>26</v>
      </c>
      <c r="C1100" s="9">
        <v>28</v>
      </c>
      <c r="D1100" s="9">
        <v>13.73</v>
      </c>
      <c r="F1100" s="3" t="s">
        <v>15</v>
      </c>
      <c r="G1100" s="3" t="s">
        <v>2063</v>
      </c>
      <c r="H1100" s="4" t="s">
        <v>11</v>
      </c>
    </row>
    <row r="1101" spans="1:8" x14ac:dyDescent="0.25">
      <c r="A1101" s="6" t="s">
        <v>2064</v>
      </c>
      <c r="B1101" s="6" t="s">
        <v>22</v>
      </c>
      <c r="D1101" s="9">
        <v>228.88</v>
      </c>
      <c r="E1101" s="9">
        <v>20.5</v>
      </c>
      <c r="F1101" s="3" t="s">
        <v>23</v>
      </c>
      <c r="G1101" s="3" t="s">
        <v>2065</v>
      </c>
      <c r="H1101" s="4" t="s">
        <v>11</v>
      </c>
    </row>
    <row r="1102" spans="1:8" x14ac:dyDescent="0.25">
      <c r="A1102" s="6" t="s">
        <v>2066</v>
      </c>
      <c r="B1102" s="6" t="s">
        <v>22</v>
      </c>
      <c r="F1102" s="3" t="s">
        <v>23</v>
      </c>
      <c r="G1102" s="3" t="s">
        <v>2067</v>
      </c>
      <c r="H1102" s="4" t="s">
        <v>11</v>
      </c>
    </row>
    <row r="1103" spans="1:8" x14ac:dyDescent="0.25">
      <c r="A1103" s="6" t="s">
        <v>2068</v>
      </c>
      <c r="B1103" s="6" t="s">
        <v>22</v>
      </c>
      <c r="F1103" s="3" t="s">
        <v>23</v>
      </c>
      <c r="G1103" s="3" t="s">
        <v>2069</v>
      </c>
      <c r="H1103" s="4" t="s">
        <v>11</v>
      </c>
    </row>
    <row r="1104" spans="1:8" x14ac:dyDescent="0.25">
      <c r="A1104" s="6" t="str">
        <f>"WHISKY JACK DANIELS  HONEY 1L- ESTOQUE "</f>
        <v xml:space="preserve">WHISKY JACK DANIELS  HONEY 1L- ESTOQUE </v>
      </c>
      <c r="B1104" s="6" t="s">
        <v>22</v>
      </c>
      <c r="D1104" s="9">
        <v>149.41</v>
      </c>
      <c r="E1104" s="9">
        <v>2.4</v>
      </c>
      <c r="F1104" s="3" t="s">
        <v>23</v>
      </c>
      <c r="G1104" s="3" t="s">
        <v>2070</v>
      </c>
      <c r="H1104" s="4" t="s">
        <v>11</v>
      </c>
    </row>
    <row r="1105" spans="1:8" x14ac:dyDescent="0.25">
      <c r="A1105" s="6" t="str">
        <f>"WHISKY JACK DANIELS - DOSE "</f>
        <v xml:space="preserve">WHISKY JACK DANIELS - DOSE </v>
      </c>
      <c r="B1105" s="6" t="s">
        <v>26</v>
      </c>
      <c r="C1105" s="9">
        <v>28</v>
      </c>
      <c r="D1105" s="9">
        <v>8.66</v>
      </c>
      <c r="E1105" s="9">
        <v>-198</v>
      </c>
      <c r="F1105" s="3" t="s">
        <v>15</v>
      </c>
      <c r="G1105" s="3" t="s">
        <v>2071</v>
      </c>
      <c r="H1105" s="4" t="s">
        <v>11</v>
      </c>
    </row>
    <row r="1106" spans="1:8" x14ac:dyDescent="0.25">
      <c r="A1106" s="6" t="str">
        <f>"WHISKY JACK DANIELS 1 L - ESTOQUE "</f>
        <v xml:space="preserve">WHISKY JACK DANIELS 1 L - ESTOQUE </v>
      </c>
      <c r="B1106" s="6" t="s">
        <v>22</v>
      </c>
      <c r="D1106" s="9">
        <v>144.41</v>
      </c>
      <c r="E1106" s="9">
        <v>19.940000000000001</v>
      </c>
      <c r="F1106" s="3" t="s">
        <v>23</v>
      </c>
      <c r="G1106" s="3" t="s">
        <v>2072</v>
      </c>
      <c r="H1106" s="4" t="s">
        <v>11</v>
      </c>
    </row>
    <row r="1107" spans="1:8" x14ac:dyDescent="0.25">
      <c r="A1107" s="6" t="s">
        <v>2073</v>
      </c>
      <c r="B1107" s="6" t="s">
        <v>26</v>
      </c>
      <c r="C1107" s="9">
        <v>28</v>
      </c>
      <c r="D1107" s="9">
        <v>8.9600000000000009</v>
      </c>
      <c r="F1107" s="3" t="s">
        <v>15</v>
      </c>
      <c r="G1107" s="3" t="s">
        <v>2074</v>
      </c>
      <c r="H1107" s="4" t="s">
        <v>11</v>
      </c>
    </row>
    <row r="1108" spans="1:8" x14ac:dyDescent="0.25">
      <c r="A1108" s="6" t="s">
        <v>2075</v>
      </c>
      <c r="B1108" s="6" t="s">
        <v>26</v>
      </c>
      <c r="C1108" s="9">
        <v>26</v>
      </c>
      <c r="D1108" s="9">
        <v>6.27</v>
      </c>
      <c r="F1108" s="3" t="s">
        <v>15</v>
      </c>
      <c r="G1108" s="3" t="s">
        <v>2076</v>
      </c>
      <c r="H1108" s="4" t="s">
        <v>11</v>
      </c>
    </row>
    <row r="1109" spans="1:8" x14ac:dyDescent="0.25">
      <c r="A1109" s="6" t="s">
        <v>2077</v>
      </c>
      <c r="B1109" s="6" t="s">
        <v>22</v>
      </c>
      <c r="D1109" s="9">
        <v>104.57</v>
      </c>
      <c r="E1109" s="9">
        <v>18.079999999999998</v>
      </c>
      <c r="F1109" s="3" t="s">
        <v>23</v>
      </c>
      <c r="G1109" s="3" t="s">
        <v>2078</v>
      </c>
      <c r="H1109" s="4" t="s">
        <v>11</v>
      </c>
    </row>
    <row r="1110" spans="1:8" x14ac:dyDescent="0.25">
      <c r="A1110" s="6" t="str">
        <f>"WHISKY JIM BEAM - DOSE "</f>
        <v xml:space="preserve">WHISKY JIM BEAM - DOSE </v>
      </c>
      <c r="B1110" s="6" t="s">
        <v>26</v>
      </c>
      <c r="C1110" s="9">
        <v>28</v>
      </c>
      <c r="D1110" s="9">
        <v>5.27</v>
      </c>
      <c r="F1110" s="3" t="s">
        <v>15</v>
      </c>
      <c r="G1110" s="3" t="s">
        <v>2079</v>
      </c>
      <c r="H1110" s="4" t="s">
        <v>11</v>
      </c>
    </row>
    <row r="1111" spans="1:8" x14ac:dyDescent="0.25">
      <c r="A1111" s="6" t="s">
        <v>2080</v>
      </c>
      <c r="B1111" s="6" t="s">
        <v>22</v>
      </c>
      <c r="D1111" s="9">
        <v>87.84</v>
      </c>
      <c r="E1111" s="9">
        <v>11.3</v>
      </c>
      <c r="F1111" s="3" t="s">
        <v>23</v>
      </c>
      <c r="G1111" s="3" t="s">
        <v>2081</v>
      </c>
      <c r="H1111" s="4" t="s">
        <v>11</v>
      </c>
    </row>
    <row r="1112" spans="1:8" x14ac:dyDescent="0.25">
      <c r="A1112" s="6" t="s">
        <v>2082</v>
      </c>
      <c r="B1112" s="6" t="s">
        <v>26</v>
      </c>
      <c r="C1112" s="9">
        <v>24</v>
      </c>
      <c r="D1112" s="9">
        <v>5.53</v>
      </c>
      <c r="F1112" s="3" t="s">
        <v>15</v>
      </c>
      <c r="G1112" s="3" t="s">
        <v>2083</v>
      </c>
      <c r="H1112" s="4" t="s">
        <v>11</v>
      </c>
    </row>
    <row r="1113" spans="1:8" x14ac:dyDescent="0.25">
      <c r="A1113" s="6" t="s">
        <v>2084</v>
      </c>
      <c r="B1113" s="6" t="s">
        <v>22</v>
      </c>
      <c r="D1113" s="9">
        <v>92.14</v>
      </c>
      <c r="E1113" s="9">
        <v>6.06</v>
      </c>
      <c r="F1113" s="3" t="s">
        <v>23</v>
      </c>
      <c r="G1113" s="3" t="s">
        <v>2085</v>
      </c>
      <c r="H1113" s="4" t="s">
        <v>11</v>
      </c>
    </row>
    <row r="1114" spans="1:8" x14ac:dyDescent="0.25">
      <c r="A1114" s="6" t="s">
        <v>2086</v>
      </c>
      <c r="B1114" s="6" t="s">
        <v>22</v>
      </c>
      <c r="F1114" s="3" t="s">
        <v>23</v>
      </c>
      <c r="G1114" s="3" t="s">
        <v>2087</v>
      </c>
      <c r="H1114" s="4" t="s">
        <v>11</v>
      </c>
    </row>
    <row r="1115" spans="1:8" x14ac:dyDescent="0.25">
      <c r="A1115" s="6" t="s">
        <v>2088</v>
      </c>
      <c r="B1115" s="6" t="s">
        <v>26</v>
      </c>
      <c r="C1115" s="9">
        <v>26</v>
      </c>
      <c r="D1115" s="9">
        <v>5.67</v>
      </c>
      <c r="E1115" s="9">
        <v>-15</v>
      </c>
      <c r="F1115" s="3" t="s">
        <v>15</v>
      </c>
      <c r="G1115" s="3" t="s">
        <v>2089</v>
      </c>
      <c r="H1115" s="4" t="s">
        <v>11</v>
      </c>
    </row>
    <row r="1116" spans="1:8" x14ac:dyDescent="0.25">
      <c r="A1116" s="6" t="s">
        <v>2090</v>
      </c>
      <c r="B1116" s="6" t="s">
        <v>22</v>
      </c>
      <c r="D1116" s="9">
        <v>94.45</v>
      </c>
      <c r="E1116" s="9">
        <v>7.31</v>
      </c>
      <c r="F1116" s="3" t="s">
        <v>23</v>
      </c>
      <c r="G1116" s="3" t="s">
        <v>2091</v>
      </c>
      <c r="H1116" s="4" t="s">
        <v>11</v>
      </c>
    </row>
    <row r="1117" spans="1:8" x14ac:dyDescent="0.25">
      <c r="A1117" s="6" t="s">
        <v>2092</v>
      </c>
      <c r="B1117" s="6" t="s">
        <v>20</v>
      </c>
      <c r="D1117" s="9">
        <v>4.04</v>
      </c>
      <c r="E1117" s="9">
        <v>-5.0250000000000004</v>
      </c>
      <c r="F1117" s="3" t="s">
        <v>23</v>
      </c>
      <c r="G1117" s="3" t="s">
        <v>2093</v>
      </c>
      <c r="H1117" s="4" t="s">
        <v>11</v>
      </c>
    </row>
    <row r="1118" spans="1:8" x14ac:dyDescent="0.25">
      <c r="A1118" s="6" t="s">
        <v>2094</v>
      </c>
      <c r="B1118" s="6" t="s">
        <v>20</v>
      </c>
      <c r="E1118" s="9">
        <v>-4.82</v>
      </c>
      <c r="F1118" s="3" t="s">
        <v>23</v>
      </c>
      <c r="G1118" s="3" t="s">
        <v>2095</v>
      </c>
      <c r="H1118" s="4" t="s">
        <v>11</v>
      </c>
    </row>
    <row r="1119" spans="1:8" x14ac:dyDescent="0.25">
      <c r="A1119" s="6" t="s">
        <v>2096</v>
      </c>
      <c r="B1119" s="6" t="s">
        <v>20</v>
      </c>
      <c r="D1119" s="9">
        <v>65.569999999999993</v>
      </c>
      <c r="E1119" s="9">
        <v>0.22500000000000001</v>
      </c>
      <c r="F1119" s="3" t="s">
        <v>23</v>
      </c>
      <c r="G1119" s="3" t="s">
        <v>2097</v>
      </c>
      <c r="H1119" s="4" t="s">
        <v>11</v>
      </c>
    </row>
    <row r="1120" spans="1:8" x14ac:dyDescent="0.25">
      <c r="A1120" s="6" t="s">
        <v>2098</v>
      </c>
      <c r="B1120" s="6" t="s">
        <v>20</v>
      </c>
      <c r="F1120" s="3" t="s">
        <v>23</v>
      </c>
      <c r="G1120" s="3" t="s">
        <v>2099</v>
      </c>
      <c r="H1120" s="4" t="s">
        <v>11</v>
      </c>
    </row>
    <row r="1121" spans="1:8" x14ac:dyDescent="0.25">
      <c r="A1121" s="6" t="s">
        <v>2100</v>
      </c>
      <c r="B1121" s="6" t="s">
        <v>20</v>
      </c>
      <c r="D1121" s="9">
        <v>67.13</v>
      </c>
      <c r="E1121" s="9">
        <v>1.4</v>
      </c>
      <c r="F1121" s="3" t="s">
        <v>23</v>
      </c>
      <c r="G1121" s="3" t="s">
        <v>2101</v>
      </c>
      <c r="H1121" s="4" t="s">
        <v>11</v>
      </c>
    </row>
    <row r="1122" spans="1:8" x14ac:dyDescent="0.25">
      <c r="A1122" s="6" t="s">
        <v>2102</v>
      </c>
      <c r="B1122" s="6" t="s">
        <v>20</v>
      </c>
      <c r="F1122" s="3" t="s">
        <v>23</v>
      </c>
      <c r="G1122" s="3" t="s">
        <v>2103</v>
      </c>
      <c r="H1122" s="4" t="s">
        <v>11</v>
      </c>
    </row>
    <row r="1123" spans="1:8" x14ac:dyDescent="0.25">
      <c r="A1123" s="6" t="s">
        <v>2104</v>
      </c>
      <c r="B1123" s="6" t="s">
        <v>20</v>
      </c>
      <c r="F1123" s="3" t="s">
        <v>23</v>
      </c>
      <c r="G1123" s="3" t="s">
        <v>2105</v>
      </c>
      <c r="H1123" s="4" t="s">
        <v>11</v>
      </c>
    </row>
    <row r="1124" spans="1:8" x14ac:dyDescent="0.25">
      <c r="A1124" s="6" t="s">
        <v>2106</v>
      </c>
      <c r="B1124" s="6" t="s">
        <v>20</v>
      </c>
      <c r="C1124" s="9">
        <v>131.13999999999999</v>
      </c>
      <c r="D1124" s="9">
        <v>65.62</v>
      </c>
      <c r="E1124" s="9">
        <v>7.93</v>
      </c>
      <c r="F1124" s="3" t="s">
        <v>23</v>
      </c>
      <c r="G1124" s="3" t="s">
        <v>2107</v>
      </c>
      <c r="H1124" s="4" t="s">
        <v>11</v>
      </c>
    </row>
    <row r="1125" spans="1:8" x14ac:dyDescent="0.25">
      <c r="A1125" s="6" t="s">
        <v>2108</v>
      </c>
      <c r="B1125" s="6" t="s">
        <v>20</v>
      </c>
      <c r="F1125" s="3" t="s">
        <v>23</v>
      </c>
      <c r="G1125" s="3" t="s">
        <v>2109</v>
      </c>
      <c r="H1125" s="4" t="s">
        <v>11</v>
      </c>
    </row>
    <row r="1126" spans="1:8" x14ac:dyDescent="0.25">
      <c r="A1126" s="6" t="s">
        <v>2110</v>
      </c>
      <c r="B1126" s="6" t="s">
        <v>20</v>
      </c>
      <c r="F1126" s="3" t="s">
        <v>23</v>
      </c>
      <c r="G1126" s="3" t="s">
        <v>2111</v>
      </c>
      <c r="H1126" s="4" t="s">
        <v>11</v>
      </c>
    </row>
    <row r="1127" spans="1:8" x14ac:dyDescent="0.25">
      <c r="A1127" s="6" t="s">
        <v>2112</v>
      </c>
      <c r="B1127" s="6" t="s">
        <v>20</v>
      </c>
      <c r="F1127" s="3" t="s">
        <v>23</v>
      </c>
      <c r="G1127" s="3" t="s">
        <v>2113</v>
      </c>
      <c r="H1127" s="4" t="s">
        <v>11</v>
      </c>
    </row>
    <row r="1128" spans="1:8" x14ac:dyDescent="0.25">
      <c r="A1128" s="6" t="s">
        <v>2114</v>
      </c>
      <c r="B1128" s="6" t="s">
        <v>20</v>
      </c>
      <c r="F1128" s="3" t="s">
        <v>23</v>
      </c>
      <c r="G1128" s="3" t="s">
        <v>2115</v>
      </c>
      <c r="H1128" s="4" t="s">
        <v>11</v>
      </c>
    </row>
    <row r="1129" spans="1:8" x14ac:dyDescent="0.25">
      <c r="A1129" s="6" t="s">
        <v>2116</v>
      </c>
      <c r="B1129" s="6" t="s">
        <v>20</v>
      </c>
      <c r="D1129" s="9">
        <v>67.13</v>
      </c>
      <c r="E1129" s="9">
        <v>2.1</v>
      </c>
      <c r="F1129" s="3" t="s">
        <v>23</v>
      </c>
      <c r="G1129" s="3" t="s">
        <v>2117</v>
      </c>
      <c r="H1129" s="4" t="s">
        <v>11</v>
      </c>
    </row>
    <row r="1130" spans="1:8" x14ac:dyDescent="0.25">
      <c r="A1130" s="6" t="s">
        <v>2118</v>
      </c>
      <c r="B1130" s="6" t="s">
        <v>20</v>
      </c>
      <c r="D1130" s="9">
        <v>65.88</v>
      </c>
      <c r="E1130" s="9">
        <v>6.35</v>
      </c>
      <c r="F1130" s="3" t="s">
        <v>23</v>
      </c>
      <c r="G1130" s="3" t="s">
        <v>2119</v>
      </c>
      <c r="H1130" s="4" t="s">
        <v>11</v>
      </c>
    </row>
    <row r="1131" spans="1:8" x14ac:dyDescent="0.25">
      <c r="A1131" s="6" t="s">
        <v>2120</v>
      </c>
      <c r="B1131" s="6" t="s">
        <v>20</v>
      </c>
      <c r="D1131" s="9">
        <v>63.89</v>
      </c>
      <c r="E1131" s="9">
        <v>-0.31</v>
      </c>
      <c r="F1131" s="3" t="s">
        <v>23</v>
      </c>
      <c r="G1131" s="3" t="s">
        <v>2121</v>
      </c>
      <c r="H1131" s="4" t="s">
        <v>11</v>
      </c>
    </row>
    <row r="1132" spans="1:8" x14ac:dyDescent="0.25">
      <c r="A1132" s="6" t="s">
        <v>2122</v>
      </c>
      <c r="B1132" s="6" t="s">
        <v>20</v>
      </c>
      <c r="D1132" s="9">
        <v>65.66</v>
      </c>
      <c r="E1132" s="9">
        <v>17.57</v>
      </c>
      <c r="F1132" s="3" t="s">
        <v>23</v>
      </c>
      <c r="G1132" s="3" t="s">
        <v>2123</v>
      </c>
      <c r="H1132" s="4" t="s">
        <v>11</v>
      </c>
    </row>
    <row r="1133" spans="1:8" x14ac:dyDescent="0.25">
      <c r="A1133" s="6" t="s">
        <v>2124</v>
      </c>
      <c r="B1133" s="6" t="s">
        <v>20</v>
      </c>
      <c r="D1133" s="9">
        <v>71.290000000000006</v>
      </c>
      <c r="E1133" s="9">
        <v>3.5</v>
      </c>
      <c r="F1133" s="3" t="s">
        <v>23</v>
      </c>
      <c r="G1133" s="3" t="s">
        <v>2125</v>
      </c>
      <c r="H1133" s="4" t="s">
        <v>11</v>
      </c>
    </row>
    <row r="1134" spans="1:8" x14ac:dyDescent="0.25">
      <c r="A1134" s="6" t="s">
        <v>2126</v>
      </c>
      <c r="B1134" s="6" t="s">
        <v>20</v>
      </c>
      <c r="D1134" s="9">
        <v>65.569999999999993</v>
      </c>
      <c r="E1134" s="9">
        <v>4.335</v>
      </c>
      <c r="F1134" s="3" t="s">
        <v>23</v>
      </c>
      <c r="G1134" s="3" t="s">
        <v>2127</v>
      </c>
      <c r="H1134" s="4" t="s">
        <v>11</v>
      </c>
    </row>
    <row r="1135" spans="1:8" x14ac:dyDescent="0.25">
      <c r="A1135" s="6" t="s">
        <v>2128</v>
      </c>
      <c r="B1135" s="6" t="s">
        <v>20</v>
      </c>
      <c r="F1135" s="3" t="s">
        <v>23</v>
      </c>
      <c r="G1135" s="3" t="s">
        <v>2129</v>
      </c>
      <c r="H1135" s="4" t="s">
        <v>11</v>
      </c>
    </row>
    <row r="1136" spans="1:8" x14ac:dyDescent="0.25">
      <c r="A1136" s="6" t="s">
        <v>2130</v>
      </c>
      <c r="B1136" s="6" t="s">
        <v>20</v>
      </c>
      <c r="D1136" s="9">
        <v>4.46</v>
      </c>
      <c r="E1136" s="9">
        <v>0.12</v>
      </c>
      <c r="F1136" s="3" t="s">
        <v>23</v>
      </c>
      <c r="G1136" s="3" t="s">
        <v>2131</v>
      </c>
      <c r="H1136" s="4" t="s">
        <v>11</v>
      </c>
    </row>
    <row r="1137" spans="1:8" x14ac:dyDescent="0.25">
      <c r="A1137" s="6" t="s">
        <v>2132</v>
      </c>
      <c r="B1137" s="6" t="s">
        <v>20</v>
      </c>
      <c r="F1137" s="3" t="s">
        <v>15</v>
      </c>
      <c r="G1137" s="3" t="s">
        <v>2133</v>
      </c>
      <c r="H1137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Lourenço</cp:lastModifiedBy>
  <dcterms:created xsi:type="dcterms:W3CDTF">2025-05-20T17:39:30Z</dcterms:created>
  <dcterms:modified xsi:type="dcterms:W3CDTF">2025-05-20T17:43:56Z</dcterms:modified>
</cp:coreProperties>
</file>