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Flexible Energiesysteme/Excel Files/"/>
    </mc:Choice>
  </mc:AlternateContent>
  <xr:revisionPtr revIDLastSave="78" documentId="11_D50CADA4B27C1671F88B10C6C9EAF9E1FB21A08D" xr6:coauthVersionLast="46" xr6:coauthVersionMax="46" xr10:uidLastSave="{BBB636FE-5979-4D2B-B03F-19B800BA687F}"/>
  <bookViews>
    <workbookView xWindow="-120" yWindow="-120" windowWidth="38640" windowHeight="21240" xr2:uid="{00000000-000D-0000-FFFF-FFFF00000000}"/>
  </bookViews>
  <sheets>
    <sheet name="Zeitschritt T-1" sheetId="2" r:id="rId1"/>
    <sheet name="Tabelle1" sheetId="1" r:id="rId2"/>
  </sheets>
  <definedNames>
    <definedName name="CF">'Zeitschritt T-1'!$K$28:$K$127</definedName>
    <definedName name="K">'Zeitschritt T-1'!$J$20</definedName>
    <definedName name="niveau">'Zeitschritt T-1'!$E$20</definedName>
    <definedName name="phi">'Zeitschritt T-1'!$E$18</definedName>
    <definedName name="Preis_T">'Zeitschritt T-1'!$D$28:$D$127</definedName>
    <definedName name="Preis_Tm1">'Zeitschritt T-1'!$E$19</definedName>
    <definedName name="sigma">'Zeitschritt T-1'!$E$17</definedName>
    <definedName name="Zufall">'Zeitschritt T-1'!$A$28:$A$127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2" l="1"/>
  <c r="K28" i="2" s="1"/>
  <c r="D127" i="2"/>
  <c r="K127" i="2" s="1"/>
  <c r="D126" i="2"/>
  <c r="K126" i="2" s="1"/>
  <c r="D125" i="2"/>
  <c r="K125" i="2" s="1"/>
  <c r="D124" i="2"/>
  <c r="K124" i="2" s="1"/>
  <c r="D123" i="2"/>
  <c r="K123" i="2" s="1"/>
  <c r="D122" i="2"/>
  <c r="K122" i="2" s="1"/>
  <c r="D121" i="2"/>
  <c r="K121" i="2" s="1"/>
  <c r="D120" i="2"/>
  <c r="K120" i="2" s="1"/>
  <c r="D119" i="2"/>
  <c r="K119" i="2" s="1"/>
  <c r="D118" i="2"/>
  <c r="K118" i="2" s="1"/>
  <c r="D117" i="2"/>
  <c r="K117" i="2" s="1"/>
  <c r="D116" i="2"/>
  <c r="K116" i="2" s="1"/>
  <c r="D115" i="2"/>
  <c r="K115" i="2" s="1"/>
  <c r="D114" i="2"/>
  <c r="K114" i="2" s="1"/>
  <c r="D113" i="2"/>
  <c r="K113" i="2" s="1"/>
  <c r="D112" i="2"/>
  <c r="K112" i="2" s="1"/>
  <c r="D111" i="2"/>
  <c r="K111" i="2" s="1"/>
  <c r="D110" i="2"/>
  <c r="K110" i="2" s="1"/>
  <c r="D109" i="2"/>
  <c r="K109" i="2" s="1"/>
  <c r="D108" i="2"/>
  <c r="K108" i="2" s="1"/>
  <c r="D107" i="2"/>
  <c r="K107" i="2" s="1"/>
  <c r="D106" i="2"/>
  <c r="K106" i="2" s="1"/>
  <c r="D105" i="2"/>
  <c r="K105" i="2" s="1"/>
  <c r="D104" i="2"/>
  <c r="K104" i="2" s="1"/>
  <c r="D103" i="2"/>
  <c r="K103" i="2" s="1"/>
  <c r="D102" i="2"/>
  <c r="K102" i="2" s="1"/>
  <c r="D101" i="2"/>
  <c r="K101" i="2" s="1"/>
  <c r="D100" i="2"/>
  <c r="K100" i="2" s="1"/>
  <c r="D99" i="2"/>
  <c r="K99" i="2" s="1"/>
  <c r="D98" i="2"/>
  <c r="K98" i="2" s="1"/>
  <c r="D97" i="2"/>
  <c r="K97" i="2" s="1"/>
  <c r="D96" i="2"/>
  <c r="K96" i="2" s="1"/>
  <c r="D95" i="2"/>
  <c r="K95" i="2" s="1"/>
  <c r="D94" i="2"/>
  <c r="K94" i="2" s="1"/>
  <c r="D93" i="2"/>
  <c r="K93" i="2" s="1"/>
  <c r="D92" i="2"/>
  <c r="K92" i="2" s="1"/>
  <c r="D91" i="2"/>
  <c r="K91" i="2" s="1"/>
  <c r="D90" i="2"/>
  <c r="K90" i="2" s="1"/>
  <c r="D89" i="2"/>
  <c r="K89" i="2" s="1"/>
  <c r="D88" i="2"/>
  <c r="K88" i="2" s="1"/>
  <c r="D87" i="2"/>
  <c r="K87" i="2" s="1"/>
  <c r="D86" i="2"/>
  <c r="K86" i="2" s="1"/>
  <c r="D85" i="2"/>
  <c r="K85" i="2" s="1"/>
  <c r="D84" i="2"/>
  <c r="K84" i="2" s="1"/>
  <c r="D83" i="2"/>
  <c r="K83" i="2" s="1"/>
  <c r="D82" i="2"/>
  <c r="K82" i="2" s="1"/>
  <c r="D81" i="2"/>
  <c r="K81" i="2" s="1"/>
  <c r="D80" i="2"/>
  <c r="K80" i="2" s="1"/>
  <c r="D79" i="2"/>
  <c r="K79" i="2" s="1"/>
  <c r="D78" i="2"/>
  <c r="K78" i="2" s="1"/>
  <c r="D77" i="2"/>
  <c r="K77" i="2" s="1"/>
  <c r="D76" i="2"/>
  <c r="K76" i="2" s="1"/>
  <c r="D75" i="2"/>
  <c r="K75" i="2" s="1"/>
  <c r="D74" i="2"/>
  <c r="K74" i="2" s="1"/>
  <c r="D73" i="2"/>
  <c r="K73" i="2" s="1"/>
  <c r="D72" i="2"/>
  <c r="K72" i="2" s="1"/>
  <c r="D71" i="2"/>
  <c r="K71" i="2" s="1"/>
  <c r="D70" i="2"/>
  <c r="K70" i="2" s="1"/>
  <c r="D69" i="2"/>
  <c r="K69" i="2" s="1"/>
  <c r="D68" i="2"/>
  <c r="K68" i="2" s="1"/>
  <c r="D67" i="2"/>
  <c r="K67" i="2" s="1"/>
  <c r="D66" i="2"/>
  <c r="K66" i="2" s="1"/>
  <c r="D65" i="2"/>
  <c r="K65" i="2" s="1"/>
  <c r="D64" i="2"/>
  <c r="K64" i="2" s="1"/>
  <c r="D63" i="2"/>
  <c r="K63" i="2" s="1"/>
  <c r="D62" i="2"/>
  <c r="K62" i="2" s="1"/>
  <c r="D61" i="2"/>
  <c r="K61" i="2" s="1"/>
  <c r="D60" i="2"/>
  <c r="K60" i="2" s="1"/>
  <c r="D59" i="2"/>
  <c r="K59" i="2" s="1"/>
  <c r="D58" i="2"/>
  <c r="K58" i="2" s="1"/>
  <c r="D57" i="2"/>
  <c r="K57" i="2" s="1"/>
  <c r="D56" i="2"/>
  <c r="K56" i="2" s="1"/>
  <c r="D55" i="2"/>
  <c r="K55" i="2" s="1"/>
  <c r="D54" i="2"/>
  <c r="K54" i="2" s="1"/>
  <c r="D53" i="2"/>
  <c r="K53" i="2" s="1"/>
  <c r="D52" i="2"/>
  <c r="K52" i="2" s="1"/>
  <c r="D51" i="2"/>
  <c r="K51" i="2" s="1"/>
  <c r="D50" i="2"/>
  <c r="K50" i="2" s="1"/>
  <c r="D49" i="2"/>
  <c r="K49" i="2" s="1"/>
  <c r="D48" i="2"/>
  <c r="K48" i="2" s="1"/>
  <c r="D47" i="2"/>
  <c r="K47" i="2" s="1"/>
  <c r="D46" i="2"/>
  <c r="K46" i="2" s="1"/>
  <c r="D45" i="2"/>
  <c r="K45" i="2" s="1"/>
  <c r="D44" i="2"/>
  <c r="K44" i="2" s="1"/>
  <c r="D43" i="2"/>
  <c r="K43" i="2" s="1"/>
  <c r="D42" i="2"/>
  <c r="K42" i="2" s="1"/>
  <c r="D41" i="2"/>
  <c r="K41" i="2" s="1"/>
  <c r="D40" i="2"/>
  <c r="K40" i="2" s="1"/>
  <c r="D39" i="2"/>
  <c r="K39" i="2" s="1"/>
  <c r="D38" i="2"/>
  <c r="K38" i="2" s="1"/>
  <c r="D37" i="2"/>
  <c r="K37" i="2" s="1"/>
  <c r="D36" i="2"/>
  <c r="K36" i="2" s="1"/>
  <c r="D35" i="2"/>
  <c r="K35" i="2" s="1"/>
  <c r="D34" i="2"/>
  <c r="K34" i="2" s="1"/>
  <c r="D33" i="2"/>
  <c r="K33" i="2" s="1"/>
  <c r="D32" i="2"/>
  <c r="K32" i="2" s="1"/>
  <c r="D31" i="2"/>
  <c r="K31" i="2" s="1"/>
  <c r="D30" i="2"/>
  <c r="K30" i="2" s="1"/>
  <c r="D29" i="2"/>
  <c r="K29" i="2" s="1"/>
  <c r="D26" i="2" l="1"/>
  <c r="K26" i="2"/>
  <c r="K24" i="2"/>
  <c r="K25" i="2"/>
  <c r="Q19" i="2"/>
  <c r="D24" i="2"/>
  <c r="D25" i="2"/>
  <c r="N28" i="2" s="1"/>
  <c r="O26" i="2" l="1"/>
  <c r="O28" i="2" s="1"/>
  <c r="R20" i="2"/>
  <c r="Q20" i="2"/>
  <c r="Q21" i="2" s="1"/>
  <c r="N29" i="2" l="1"/>
  <c r="P28" i="2" a="1"/>
  <c r="P28" i="2" s="1"/>
  <c r="Q28" i="2"/>
  <c r="P29" i="2" l="1" a="1"/>
  <c r="P29" i="2" s="1"/>
  <c r="R28" i="2"/>
  <c r="O29" i="2"/>
  <c r="Q29" i="2" l="1"/>
  <c r="R29" i="2" s="1"/>
  <c r="N30" i="2"/>
  <c r="O30" i="2" l="1"/>
  <c r="P30" i="2" a="1"/>
  <c r="P30" i="2" s="1"/>
  <c r="N31" i="2" l="1"/>
  <c r="Q30" i="2"/>
  <c r="R30" i="2" s="1"/>
  <c r="P31" i="2" l="1" a="1"/>
  <c r="P31" i="2" s="1"/>
  <c r="O31" i="2"/>
  <c r="N32" i="2" s="1"/>
  <c r="Q31" i="2" l="1"/>
  <c r="R31" i="2" s="1"/>
  <c r="P32" i="2" a="1"/>
  <c r="P32" i="2" s="1"/>
  <c r="O32" i="2"/>
  <c r="N33" i="2" s="1"/>
  <c r="Q32" i="2" l="1"/>
  <c r="R32" i="2" s="1"/>
  <c r="O33" i="2"/>
  <c r="N34" i="2" s="1"/>
  <c r="P33" i="2" a="1"/>
  <c r="P33" i="2" s="1"/>
  <c r="Q33" i="2" l="1"/>
  <c r="R33" i="2" s="1"/>
  <c r="P34" i="2" a="1"/>
  <c r="P34" i="2" s="1"/>
  <c r="O34" i="2"/>
  <c r="N35" i="2" s="1"/>
  <c r="Q34" i="2" l="1"/>
  <c r="R34" i="2" s="1"/>
  <c r="P35" i="2" a="1"/>
  <c r="P35" i="2" s="1"/>
  <c r="O35" i="2"/>
  <c r="N36" i="2" s="1"/>
  <c r="Q35" i="2" l="1"/>
  <c r="R35" i="2" s="1"/>
  <c r="P36" i="2" a="1"/>
  <c r="P36" i="2" s="1"/>
  <c r="O36" i="2"/>
  <c r="N37" i="2" s="1"/>
  <c r="Q36" i="2" l="1"/>
  <c r="R36" i="2" s="1"/>
  <c r="O37" i="2"/>
  <c r="Q37" i="2" s="1"/>
  <c r="P37" i="2" a="1"/>
  <c r="P37" i="2" s="1"/>
  <c r="R37" i="2" s="1"/>
  <c r="R19" i="2" l="1"/>
  <c r="R2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Windows-Benutzer</author>
  </authors>
  <commentList>
    <comment ref="C17" authorId="0" shapeId="0" xr:uid="{1FB629FC-74D1-4FB5-B0FE-5FEE5E46A0E2}">
      <text>
        <r>
          <rPr>
            <b/>
            <sz val="9"/>
            <color indexed="81"/>
            <rFont val="Segoe UI"/>
            <charset val="1"/>
          </rPr>
          <t>Größere Volatilität - je höher desto besser
Volatilität hoch =&gt; Höherer Cashflow</t>
        </r>
      </text>
    </comment>
    <comment ref="C18" authorId="0" shapeId="0" xr:uid="{73063E0D-7444-466E-A44E-1E3405A7F23D}">
      <text>
        <r>
          <rPr>
            <b/>
            <sz val="9"/>
            <color indexed="81"/>
            <rFont val="Segoe UI"/>
            <charset val="1"/>
          </rPr>
          <t>Phi = Einfluss des letzten Wertes (t-1) auf neuen Wert (t).
Zwischen 0 und 1 
0 = Kein Einfluss -&gt; Der neue Wert orientiert sich direkt am Langfristniveau
1 = Hoher Einfluss -&gt; Der neue Wert orientiert sich komplett am letzten Wert -&gt; Langfristniveau wird nicht berücksichtigt
Würde der Startpunkt und Langfristniveau weiter auseinander liegen hat ddas phi1 eine Auswirkung.</t>
        </r>
      </text>
    </comment>
    <comment ref="Q18" authorId="0" shapeId="0" xr:uid="{197437CC-A035-4FC2-9B4C-50CE5B1DBD2E}">
      <text>
        <r>
          <rPr>
            <b/>
            <sz val="9"/>
            <color indexed="81"/>
            <rFont val="Segoe UI"/>
            <charset val="1"/>
          </rPr>
          <t>Berechnung der Wertbestandteile mit Hilfe der Cash-Flow Simulation (Spalte K)</t>
        </r>
      </text>
    </comment>
    <comment ref="R18" authorId="0" shapeId="0" xr:uid="{4CDAE56F-6FEC-4E0F-9EDA-2903407EAACD}">
      <text>
        <r>
          <rPr>
            <b/>
            <sz val="9"/>
            <color indexed="81"/>
            <rFont val="Segoe UI"/>
            <charset val="1"/>
          </rPr>
          <t>Aus Wahrscheinlichkeitsverteilung abgeleiteter Realoptionswert und Wertbestandteile</t>
        </r>
      </text>
    </comment>
    <comment ref="C19" authorId="0" shapeId="0" xr:uid="{05E94D3A-1651-4A75-96AE-88338A02FFBB}">
      <text>
        <r>
          <rPr>
            <b/>
            <sz val="9"/>
            <color indexed="81"/>
            <rFont val="Segoe UI"/>
            <charset val="1"/>
          </rPr>
          <t>Wert von t-1
Hat nur eine Auswirkung wenn phi &gt; 0
Erhöht dann den CashFlow</t>
        </r>
      </text>
    </comment>
    <comment ref="C20" authorId="0" shapeId="0" xr:uid="{0974D933-35E8-4F86-B1C1-E6D586A3FC8A}">
      <text>
        <r>
          <rPr>
            <b/>
            <sz val="9"/>
            <color indexed="81"/>
            <rFont val="Segoe UI"/>
            <charset val="1"/>
          </rPr>
          <t>Wohin die Pfade streben
Hat eine Auswirkung wenn phi &lt; 1 ist</t>
        </r>
      </text>
    </comment>
    <comment ref="I20" authorId="0" shapeId="0" xr:uid="{7CFDC520-0900-4860-802C-CA3524E7BE2D}">
      <text>
        <r>
          <rPr>
            <b/>
            <sz val="9"/>
            <color indexed="81"/>
            <rFont val="Segoe UI"/>
            <charset val="1"/>
          </rPr>
          <t>Kosten (Brennstoff)
Wirkt sich negativ auf CashFlow aus</t>
        </r>
      </text>
    </comment>
    <comment ref="N20" authorId="0" shapeId="0" xr:uid="{57862CB5-B027-4677-AA31-100D172D7F91}">
      <text>
        <r>
          <rPr>
            <b/>
            <sz val="9"/>
            <color indexed="81"/>
            <rFont val="Segoe UI"/>
            <charset val="1"/>
          </rPr>
          <t>Erwartungswert von (Preis - K) für alle Pfade. 
(Anders als bei Realoptionswert fließen auch negative Werte ein)</t>
        </r>
      </text>
    </comment>
    <comment ref="N21" authorId="0" shapeId="0" xr:uid="{CF25AD51-AA44-4722-AD2D-195AD91E03F5}">
      <text>
        <r>
          <rPr>
            <b/>
            <sz val="9"/>
            <color indexed="81"/>
            <rFont val="Segoe UI"/>
            <charset val="1"/>
          </rPr>
          <t>Differenz zwischen Intrinisch und Realoptionswert</t>
        </r>
      </text>
    </comment>
    <comment ref="O26" authorId="0" shapeId="0" xr:uid="{AA54BFD8-F778-4283-AED7-C7EDE56F5D6E}">
      <text>
        <r>
          <rPr>
            <b/>
            <sz val="9"/>
            <color indexed="81"/>
            <rFont val="Segoe UI"/>
            <charset val="1"/>
          </rPr>
          <t>Berechnung Eintrittswahrscheinlichkeit, dass der Spread in der Klasse i liegt</t>
        </r>
      </text>
    </comment>
    <comment ref="K28" authorId="0" shapeId="0" xr:uid="{A42CDEB7-8F0D-42B5-93A8-0C9D4ACFA2DF}">
      <text>
        <r>
          <rPr>
            <b/>
            <sz val="9"/>
            <color indexed="81"/>
            <rFont val="Segoe UI"/>
            <charset val="1"/>
          </rPr>
          <t>Für jede Situation (Pfad) den Cashflow berechnen</t>
        </r>
      </text>
    </comment>
    <comment ref="Q28" authorId="0" shapeId="0" xr:uid="{8574C566-486D-45FB-9441-53602B09D016}">
      <text>
        <r>
          <rPr>
            <b/>
            <sz val="9"/>
            <color indexed="81"/>
            <rFont val="Segoe UI"/>
            <charset val="1"/>
          </rPr>
          <t>Cashflow der Klasse. (Mittelwert von und bis minus der Kosten K)</t>
        </r>
      </text>
    </comment>
    <comment ref="R28" authorId="0" shapeId="0" xr:uid="{E7C7E8DB-CC23-42A5-9089-33DAD977C750}">
      <text>
        <r>
          <rPr>
            <b/>
            <sz val="9"/>
            <color indexed="81"/>
            <rFont val="Segoe UI"/>
            <charset val="1"/>
          </rPr>
          <t>Wahrscheinlichkeitsgewichteter Cashflow
CF(X) * P(X)</t>
        </r>
      </text>
    </comment>
  </commentList>
</comments>
</file>

<file path=xl/sharedStrings.xml><?xml version="1.0" encoding="utf-8"?>
<sst xmlns="http://schemas.openxmlformats.org/spreadsheetml/2006/main" count="144" uniqueCount="140">
  <si>
    <t>K</t>
  </si>
  <si>
    <t>Sigma</t>
  </si>
  <si>
    <t>phi1</t>
  </si>
  <si>
    <t>Langfristniveau LN</t>
  </si>
  <si>
    <t>Mean</t>
  </si>
  <si>
    <t>Zufall</t>
  </si>
  <si>
    <t>Pfad</t>
  </si>
  <si>
    <t>T</t>
  </si>
  <si>
    <t>Stunde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</si>
  <si>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</si>
  <si>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</si>
  <si>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</si>
  <si>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</si>
  <si>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</si>
  <si>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</si>
  <si>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</si>
  <si>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</si>
  <si>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</si>
  <si>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</si>
  <si>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</si>
  <si>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</si>
  <si>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</si>
  <si>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</si>
  <si>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</si>
  <si>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</si>
  <si>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</si>
  <si>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</si>
  <si>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</si>
  <si>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</si>
  <si>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</si>
  <si>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</si>
  <si>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</si>
  <si>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</si>
  <si>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</si>
  <si>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</si>
  <si>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</si>
  <si>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</si>
  <si>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</si>
  <si>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</si>
  <si>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</si>
  <si>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</si>
  <si>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</si>
  <si>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</si>
  <si>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</si>
  <si>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</si>
  <si>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</si>
  <si>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</si>
  <si>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</si>
  <si>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</si>
  <si>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</si>
  <si>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</si>
  <si>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</si>
  <si>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</si>
  <si>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</si>
  <si>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</si>
  <si>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</si>
  <si>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</si>
  <si>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</si>
  <si>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</si>
  <si>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</si>
  <si>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</si>
  <si>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</si>
  <si>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</si>
  <si>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</si>
  <si>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</si>
  <si>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</si>
  <si>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</si>
  <si>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</si>
  <si>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</si>
  <si>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</si>
  <si>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</si>
  <si>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</si>
  <si>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</si>
  <si>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</si>
  <si>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</si>
  <si>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</si>
  <si>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</si>
  <si>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</si>
  <si>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</si>
  <si>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</si>
  <si>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</si>
  <si>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</si>
  <si>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</si>
  <si>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</si>
  <si>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</si>
  <si>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</si>
  <si>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</si>
  <si>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</si>
  <si>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</si>
  <si>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</si>
  <si>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</si>
  <si>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</si>
  <si>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</si>
  <si>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</si>
  <si>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</si>
  <si>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</si>
  <si>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</si>
  <si>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</si>
  <si>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</si>
  <si>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</si>
  <si>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</si>
  <si>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</si>
  <si>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</si>
  <si>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</si>
  <si>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</si>
  <si>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</si>
  <si>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</si>
  <si>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</si>
  <si>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</si>
  <si>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Klasse</t>
  </si>
  <si>
    <t>von</t>
  </si>
  <si>
    <t xml:space="preserve">bis </t>
  </si>
  <si>
    <t>P(X)</t>
  </si>
  <si>
    <t>CF</t>
  </si>
  <si>
    <t>CF Monte Carlo</t>
  </si>
  <si>
    <t>Verteilung</t>
  </si>
  <si>
    <t>Max</t>
  </si>
  <si>
    <t>Startpunkt Simulation</t>
  </si>
  <si>
    <t>Preise in T</t>
  </si>
  <si>
    <t xml:space="preserve">Cash-Flow (CF) in T </t>
  </si>
  <si>
    <t>Preissimulation</t>
  </si>
  <si>
    <t>erneute Abweichung</t>
  </si>
  <si>
    <t>Abweichung von LN in T</t>
  </si>
  <si>
    <t>Berechnung Cash Flow</t>
  </si>
  <si>
    <t>Berechnung Realoptionswert</t>
  </si>
  <si>
    <t>Klassenbreite:</t>
  </si>
  <si>
    <t>Ausgangslage</t>
  </si>
  <si>
    <t>Es soll der Realoptionswert einer einfachen Kraftwerksabbildung bestimmt werden (siehe CF-Berechnungsvorschrift)</t>
  </si>
  <si>
    <t>Machen Sie sich mit der Preissimulation vertraut. Wie verändert sich die Spannweite der Preise (min und max) bei Veränderung von phi und Sigma</t>
  </si>
  <si>
    <t xml:space="preserve">Der Realoptionswert kann auf zwei Arten bestimmt werden </t>
  </si>
  <si>
    <t>a) direkt aus der Monte Carlo Simulation des Cash-Flows</t>
  </si>
  <si>
    <t>b) aus der Verteilung des Cash-Flows</t>
  </si>
  <si>
    <t>Berechnen Sie den intrinsischen und extrinsischen Wertanteil; Plausibilisieren Sie die Ergebnisse anhand der Graphik</t>
  </si>
  <si>
    <t>Wahrscheinlichkeitsverteilung</t>
  </si>
  <si>
    <t>Setzen Sie beide Varianten um (die Ergebnisse sollten nahezu identisch sein)</t>
  </si>
  <si>
    <t>Varieren Sie Sigma, Phi, Startpunkt Simu und Langfristniveau. Erklären Sie die Veränderung im RO, IV und EV</t>
  </si>
  <si>
    <t>Realoptionswert (RO)</t>
  </si>
  <si>
    <t>Intrinsischer Wert (IV)</t>
  </si>
  <si>
    <t>Extrinsischer Wert (EV)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</si>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</sst>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.0\ _€_-;\-* #,##0.0\ _€_-;_-* &quot;-&quot;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2" fontId="0" fillId="2" borderId="1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8" xfId="0" applyFill="1" applyBorder="1"/>
    <xf numFmtId="0" fontId="0" fillId="2" borderId="17" xfId="0" applyFill="1" applyBorder="1"/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22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5" fontId="0" fillId="0" borderId="0" xfId="0" applyNumberFormat="1"/>
    <xf numFmtId="0" fontId="0" fillId="0" borderId="22" xfId="0" applyFill="1" applyBorder="1"/>
    <xf numFmtId="165" fontId="0" fillId="0" borderId="0" xfId="1" applyNumberFormat="1" applyFont="1"/>
    <xf numFmtId="166" fontId="0" fillId="0" borderId="0" xfId="0" applyNumberFormat="1"/>
    <xf numFmtId="9" fontId="0" fillId="0" borderId="0" xfId="2" applyFont="1"/>
    <xf numFmtId="43" fontId="0" fillId="0" borderId="0" xfId="1" applyFont="1" applyBorder="1"/>
    <xf numFmtId="0" fontId="0" fillId="0" borderId="0" xfId="0" applyFill="1" applyBorder="1" applyAlignment="1"/>
    <xf numFmtId="165" fontId="0" fillId="0" borderId="3" xfId="1" applyNumberFormat="1" applyFont="1" applyFill="1" applyBorder="1"/>
    <xf numFmtId="165" fontId="0" fillId="0" borderId="5" xfId="1" applyNumberFormat="1" applyFont="1" applyBorder="1"/>
    <xf numFmtId="165" fontId="0" fillId="0" borderId="8" xfId="1" applyNumberFormat="1" applyFont="1" applyBorder="1"/>
    <xf numFmtId="0" fontId="0" fillId="0" borderId="1" xfId="0" applyFill="1" applyBorder="1"/>
    <xf numFmtId="0" fontId="0" fillId="2" borderId="9" xfId="0" applyFill="1" applyBorder="1"/>
    <xf numFmtId="0" fontId="0" fillId="0" borderId="22" xfId="0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0" xfId="0" applyFill="1" applyBorder="1"/>
    <xf numFmtId="165" fontId="0" fillId="3" borderId="0" xfId="1" applyNumberFormat="1" applyFont="1" applyFill="1" applyBorder="1"/>
    <xf numFmtId="165" fontId="0" fillId="3" borderId="15" xfId="1" applyNumberFormat="1" applyFont="1" applyFill="1" applyBorder="1"/>
    <xf numFmtId="0" fontId="0" fillId="3" borderId="16" xfId="0" applyFill="1" applyBorder="1"/>
    <xf numFmtId="0" fontId="0" fillId="3" borderId="18" xfId="0" applyFill="1" applyBorder="1"/>
    <xf numFmtId="165" fontId="0" fillId="3" borderId="18" xfId="1" applyNumberFormat="1" applyFont="1" applyFill="1" applyBorder="1"/>
    <xf numFmtId="165" fontId="0" fillId="3" borderId="17" xfId="1" applyNumberFormat="1" applyFont="1" applyFill="1" applyBorder="1"/>
    <xf numFmtId="0" fontId="3" fillId="0" borderId="0" xfId="0" applyFont="1"/>
    <xf numFmtId="43" fontId="0" fillId="3" borderId="0" xfId="1" applyNumberFormat="1" applyFont="1" applyFill="1" applyBorder="1"/>
    <xf numFmtId="43" fontId="0" fillId="3" borderId="15" xfId="1" applyNumberFormat="1" applyFont="1" applyFill="1" applyBorder="1"/>
    <xf numFmtId="9" fontId="0" fillId="0" borderId="0" xfId="2" applyNumberFormat="1" applyFont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'Zeitschritt T-1'!$N$28:$N$37</c:f>
              <c:numCache>
                <c:formatCode>_-* #,##0.0_-;\-* #,##0.0_-;_-* "-"??_-;_-@_-</c:formatCode>
                <c:ptCount val="10"/>
                <c:pt idx="0">
                  <c:v>34.911431676010196</c:v>
                </c:pt>
                <c:pt idx="1">
                  <c:v>36.081900114555054</c:v>
                </c:pt>
                <c:pt idx="2">
                  <c:v>37.252368553099913</c:v>
                </c:pt>
                <c:pt idx="3">
                  <c:v>38.422836991644772</c:v>
                </c:pt>
                <c:pt idx="4">
                  <c:v>39.593305430189631</c:v>
                </c:pt>
                <c:pt idx="5">
                  <c:v>40.763773868734489</c:v>
                </c:pt>
                <c:pt idx="6">
                  <c:v>41.934242307279348</c:v>
                </c:pt>
                <c:pt idx="7">
                  <c:v>43.104710745824207</c:v>
                </c:pt>
                <c:pt idx="8">
                  <c:v>44.275179184369065</c:v>
                </c:pt>
                <c:pt idx="9">
                  <c:v>45.445647622913924</c:v>
                </c:pt>
              </c:numCache>
            </c:numRef>
          </c:cat>
          <c:val>
            <c:numRef>
              <c:f>'Zeitschritt T-1'!$P$28:$P$37</c:f>
              <c:numCache>
                <c:formatCode>0%</c:formatCode>
                <c:ptCount val="10"/>
                <c:pt idx="0">
                  <c:v>0.01</c:v>
                </c:pt>
                <c:pt idx="1">
                  <c:v>0.04</c:v>
                </c:pt>
                <c:pt idx="2">
                  <c:v>0.06</c:v>
                </c:pt>
                <c:pt idx="3">
                  <c:v>0.22</c:v>
                </c:pt>
                <c:pt idx="4">
                  <c:v>0.17</c:v>
                </c:pt>
                <c:pt idx="5">
                  <c:v>0.2</c:v>
                </c:pt>
                <c:pt idx="6">
                  <c:v>0.17</c:v>
                </c:pt>
                <c:pt idx="7">
                  <c:v>0.1</c:v>
                </c:pt>
                <c:pt idx="8">
                  <c:v>0</c:v>
                </c:pt>
                <c:pt idx="9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F-45EA-BA44-1D69FCED5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786296"/>
        <c:axId val="517784984"/>
      </c:barChart>
      <c:lineChart>
        <c:grouping val="standard"/>
        <c:varyColors val="0"/>
        <c:ser>
          <c:idx val="1"/>
          <c:order val="1"/>
          <c:tx>
            <c:v>Cash-Flow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'Zeitschritt T-1'!$Q$28:$Q$37</c:f>
              <c:numCache>
                <c:formatCode>_-* #,##0.0_-;\-* #,##0.0_-;_-*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0.67853464946205833</c:v>
                </c:pt>
                <c:pt idx="5">
                  <c:v>1.849003088006917</c:v>
                </c:pt>
                <c:pt idx="6">
                  <c:v>3.0194715265517758</c:v>
                </c:pt>
                <c:pt idx="7">
                  <c:v>4.1899399650966345</c:v>
                </c:pt>
                <c:pt idx="8">
                  <c:v>5.3604084036414932</c:v>
                </c:pt>
                <c:pt idx="9">
                  <c:v>6.5308768421863519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7F-45EA-BA44-1D69FCED5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225080"/>
        <c:axId val="599227704"/>
      </c:lineChart>
      <c:catAx>
        <c:axId val="517786296"/>
        <c:scaling>
          <c:orientation val="minMax"/>
        </c:scaling>
        <c:delete val="0"/>
        <c:axPos val="b"/>
        <c:numFmt formatCode="#,##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784984"/>
        <c:crosses val="autoZero"/>
        <c:auto val="1"/>
        <c:lblAlgn val="ctr"/>
        <c:lblOffset val="100"/>
        <c:tickMarkSkip val="2"/>
        <c:noMultiLvlLbl val="0"/>
      </c:catAx>
      <c:valAx>
        <c:axId val="51778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786296"/>
        <c:crosses val="autoZero"/>
        <c:crossBetween val="between"/>
      </c:valAx>
      <c:valAx>
        <c:axId val="599227704"/>
        <c:scaling>
          <c:orientation val="minMax"/>
        </c:scaling>
        <c:delete val="0"/>
        <c:axPos val="r"/>
        <c:numFmt formatCode="_-* #,##0.0_-;\-* #,##0.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9225080"/>
        <c:crosses val="max"/>
        <c:crossBetween val="between"/>
      </c:valAx>
      <c:catAx>
        <c:axId val="599225080"/>
        <c:scaling>
          <c:orientation val="minMax"/>
        </c:scaling>
        <c:delete val="1"/>
        <c:axPos val="b"/>
        <c:majorTickMark val="out"/>
        <c:minorTickMark val="none"/>
        <c:tickLblPos val="nextTo"/>
        <c:crossAx val="599227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14655</xdr:colOff>
      <xdr:row>20</xdr:row>
      <xdr:rowOff>97448</xdr:rowOff>
    </xdr:from>
    <xdr:ext cx="149156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4593982" y="4002698"/>
              <a:ext cx="14915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𝐶𝐹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de-DE" sz="1100" b="0" i="0">
                        <a:latin typeface="Cambria Math" panose="02040503050406030204" pitchFamily="18" charset="0"/>
                      </a:rPr>
                      <m:t>max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⁡[0;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𝑃𝑟𝑒𝑖𝑠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5" name="Textfeld 4"/>
            <xdr:cNvSpPr txBox="1"/>
          </xdr:nvSpPr>
          <xdr:spPr>
            <a:xfrm>
              <a:off x="4593982" y="4002698"/>
              <a:ext cx="14915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𝐶𝐹=max⁡[0;𝑃𝑟𝑒𝑖𝑠−𝐾]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12</xdr:row>
      <xdr:rowOff>90854</xdr:rowOff>
    </xdr:from>
    <xdr:to>
      <xdr:col>6</xdr:col>
      <xdr:colOff>615462</xdr:colOff>
      <xdr:row>13</xdr:row>
      <xdr:rowOff>158053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Rechteck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0" y="2384181"/>
              <a:ext cx="2842847" cy="265026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r>
                <a:rPr lang="de-DE" sz="1100" kern="12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de-DE" sz="110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𝑟𝑒𝑖</m:t>
                  </m:r>
                  <m:sSub>
                    <m:sSubPr>
                      <m:ctrlPr>
                        <a:rPr lang="de-DE" sz="11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e>
                    <m:sub>
                      <m:r>
                        <a:rPr lang="de-DE" sz="11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sub>
                  </m:sSub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𝜑</m:t>
                  </m:r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d>
                    <m:dPr>
                      <m:ctrlPr>
                        <a:rPr lang="de-DE" sz="11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de-DE" sz="110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𝑃𝑟𝑒𝑖𝑠</m:t>
                          </m:r>
                        </m:e>
                        <m:sub>
                          <m:r>
                            <a:rPr lang="de-DE" sz="1100" i="1" kern="120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sub>
                      </m:sSub>
                      <m:r>
                        <a:rPr lang="de-DE" sz="11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de-DE" sz="1100" b="0" i="1" kern="12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𝐿𝑁</m:t>
                      </m:r>
                    </m:e>
                  </m:d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𝐿𝑁</m:t>
                  </m:r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𝜎</m:t>
                  </m:r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lang="de-DE" sz="1100" b="0" i="1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𝜖</m:t>
                  </m:r>
                </m:oMath>
              </a14:m>
              <a:endParaRPr lang="de-DE"/>
            </a:p>
          </xdr:txBody>
        </xdr:sp>
      </mc:Choice>
      <mc:Fallback xmlns="">
        <xdr:sp macro="" textlink="">
          <xdr:nvSpPr>
            <xdr:cNvPr id="14" name="Rechteck 13"/>
            <xdr:cNvSpPr/>
          </xdr:nvSpPr>
          <xdr:spPr>
            <a:xfrm>
              <a:off x="0" y="2384181"/>
              <a:ext cx="2842847" cy="265026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r>
                <a:rPr lang="de-DE" sz="1100" kern="12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𝑟𝑒𝑖𝑠_𝑇=𝜑∙(〖𝑃𝑟𝑒𝑖𝑠〗_</a:t>
              </a:r>
              <a:r>
                <a:rPr lang="de-DE" sz="110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de-DE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−𝐿𝑁)+𝐿𝑁+𝜎∙𝜖</a:t>
              </a:r>
              <a:endParaRPr lang="de-DE"/>
            </a:p>
          </xdr:txBody>
        </xdr:sp>
      </mc:Fallback>
    </mc:AlternateContent>
    <xdr:clientData/>
  </xdr:twoCellAnchor>
  <xdr:twoCellAnchor>
    <xdr:from>
      <xdr:col>3</xdr:col>
      <xdr:colOff>197826</xdr:colOff>
      <xdr:row>13</xdr:row>
      <xdr:rowOff>206256</xdr:rowOff>
    </xdr:from>
    <xdr:to>
      <xdr:col>5</xdr:col>
      <xdr:colOff>102576</xdr:colOff>
      <xdr:row>14</xdr:row>
      <xdr:rowOff>4</xdr:rowOff>
    </xdr:to>
    <xdr:sp macro="" textlink="">
      <xdr:nvSpPr>
        <xdr:cNvPr id="15" name="Geschweifte Klammer rechts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5400000">
          <a:off x="2488039" y="2099716"/>
          <a:ext cx="116132" cy="131151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168522</xdr:colOff>
      <xdr:row>13</xdr:row>
      <xdr:rowOff>197468</xdr:rowOff>
    </xdr:from>
    <xdr:to>
      <xdr:col>6</xdr:col>
      <xdr:colOff>483577</xdr:colOff>
      <xdr:row>14</xdr:row>
      <xdr:rowOff>7327</xdr:rowOff>
    </xdr:to>
    <xdr:sp macro="" textlink="">
      <xdr:nvSpPr>
        <xdr:cNvPr id="16" name="Geschweifte Klammer rechts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5400000" flipV="1">
          <a:off x="2318793" y="2597216"/>
          <a:ext cx="132243" cy="31505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 editAs="oneCell">
    <xdr:from>
      <xdr:col>18</xdr:col>
      <xdr:colOff>522410</xdr:colOff>
      <xdr:row>27</xdr:row>
      <xdr:rowOff>176753</xdr:rowOff>
    </xdr:from>
    <xdr:to>
      <xdr:col>21</xdr:col>
      <xdr:colOff>452257</xdr:colOff>
      <xdr:row>36</xdr:row>
      <xdr:rowOff>51287</xdr:rowOff>
    </xdr:to>
    <xdr:pic>
      <xdr:nvPicPr>
        <xdr:cNvPr id="17" name="tabl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2833" y="5913734"/>
          <a:ext cx="2215847" cy="1596361"/>
        </a:xfrm>
        <a:prstGeom prst="rect">
          <a:avLst/>
        </a:prstGeom>
      </xdr:spPr>
    </xdr:pic>
    <xdr:clientData/>
  </xdr:twoCellAnchor>
  <xdr:twoCellAnchor editAs="oneCell">
    <xdr:from>
      <xdr:col>21</xdr:col>
      <xdr:colOff>654664</xdr:colOff>
      <xdr:row>28</xdr:row>
      <xdr:rowOff>21981</xdr:rowOff>
    </xdr:from>
    <xdr:to>
      <xdr:col>22</xdr:col>
      <xdr:colOff>400571</xdr:colOff>
      <xdr:row>36</xdr:row>
      <xdr:rowOff>91029</xdr:rowOff>
    </xdr:to>
    <xdr:pic>
      <xdr:nvPicPr>
        <xdr:cNvPr id="18" name="Picture 35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601087" y="5956789"/>
          <a:ext cx="507907" cy="159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542193</xdr:colOff>
      <xdr:row>11</xdr:row>
      <xdr:rowOff>192700</xdr:rowOff>
    </xdr:from>
    <xdr:to>
      <xdr:col>24</xdr:col>
      <xdr:colOff>58617</xdr:colOff>
      <xdr:row>27</xdr:row>
      <xdr:rowOff>1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"/>
  <sheetViews>
    <sheetView showGridLines="0" tabSelected="1" topLeftCell="B1" zoomScale="130" zoomScaleNormal="130" workbookViewId="0">
      <selection activeCell="J40" sqref="J40"/>
    </sheetView>
  </sheetViews>
  <sheetFormatPr baseColWidth="10" defaultRowHeight="15" x14ac:dyDescent="0.25"/>
  <cols>
    <col min="1" max="1" width="11.42578125" hidden="1" customWidth="1"/>
    <col min="2" max="2" width="3.85546875" customWidth="1"/>
    <col min="3" max="3" width="7.28515625" bestFit="1" customWidth="1"/>
    <col min="4" max="4" width="6.7109375" customWidth="1"/>
    <col min="5" max="5" width="10.5703125" bestFit="1" customWidth="1"/>
    <col min="6" max="6" width="5" customWidth="1"/>
    <col min="7" max="7" width="13.140625" customWidth="1"/>
    <col min="8" max="8" width="5" customWidth="1"/>
    <col min="9" max="9" width="7.7109375" bestFit="1" customWidth="1"/>
    <col min="10" max="10" width="6.5703125" customWidth="1"/>
    <col min="11" max="11" width="9" customWidth="1"/>
    <col min="12" max="12" width="13.28515625" customWidth="1"/>
    <col min="13" max="13" width="6.5703125" bestFit="1" customWidth="1"/>
    <col min="14" max="14" width="6" customWidth="1"/>
    <col min="15" max="15" width="7" customWidth="1"/>
    <col min="16" max="16" width="7.5703125" customWidth="1"/>
    <col min="17" max="17" width="14.42578125" bestFit="1" customWidth="1"/>
  </cols>
  <sheetData>
    <row r="1" spans="1:18" x14ac:dyDescent="0.25">
      <c r="A1" s="49"/>
      <c r="B1" s="49" t="s">
        <v>126</v>
      </c>
    </row>
    <row r="2" spans="1:18" x14ac:dyDescent="0.25">
      <c r="C2" s="1" t="s">
        <v>127</v>
      </c>
      <c r="D2" s="1"/>
      <c r="E2" s="1"/>
      <c r="F2" s="1"/>
      <c r="G2" s="1"/>
      <c r="H2" s="1"/>
      <c r="I2" s="1"/>
      <c r="J2" s="1"/>
      <c r="K2" s="1"/>
      <c r="L2" s="1"/>
    </row>
    <row r="3" spans="1:18" x14ac:dyDescent="0.25">
      <c r="B3">
        <v>1</v>
      </c>
      <c r="C3" s="3" t="s">
        <v>128</v>
      </c>
      <c r="D3" s="3"/>
      <c r="E3" s="3"/>
      <c r="F3" s="3"/>
      <c r="G3" s="3"/>
      <c r="H3" s="3"/>
      <c r="I3" s="3"/>
      <c r="J3" s="3"/>
      <c r="K3" s="3"/>
      <c r="L3" s="3"/>
    </row>
    <row r="4" spans="1:18" x14ac:dyDescent="0.25">
      <c r="B4">
        <v>2</v>
      </c>
      <c r="C4" s="3" t="s">
        <v>129</v>
      </c>
      <c r="D4" s="3"/>
      <c r="E4" s="3"/>
      <c r="F4" s="3"/>
      <c r="G4" s="3"/>
      <c r="H4" s="3"/>
      <c r="I4" s="3"/>
      <c r="J4" s="3"/>
      <c r="K4" s="3"/>
      <c r="L4" s="3"/>
    </row>
    <row r="5" spans="1:18" x14ac:dyDescent="0.25">
      <c r="C5" s="7" t="s">
        <v>130</v>
      </c>
      <c r="D5" s="3"/>
      <c r="E5" s="3"/>
      <c r="F5" s="3"/>
      <c r="G5" s="3"/>
      <c r="H5" s="3"/>
      <c r="I5" s="3"/>
      <c r="J5" s="3"/>
      <c r="K5" s="3"/>
      <c r="L5" s="3"/>
    </row>
    <row r="6" spans="1:18" x14ac:dyDescent="0.25">
      <c r="C6" s="7" t="s">
        <v>131</v>
      </c>
      <c r="D6" s="3"/>
      <c r="E6" s="3"/>
      <c r="F6" s="3"/>
      <c r="G6" s="3"/>
      <c r="H6" s="3"/>
      <c r="I6" s="3"/>
      <c r="J6" s="3"/>
      <c r="K6" s="3"/>
      <c r="L6" s="3"/>
    </row>
    <row r="7" spans="1:18" x14ac:dyDescent="0.25">
      <c r="C7" s="7" t="s">
        <v>134</v>
      </c>
      <c r="D7" s="3"/>
      <c r="E7" s="3"/>
      <c r="F7" s="3"/>
      <c r="G7" s="3"/>
      <c r="H7" s="3"/>
      <c r="I7" s="3"/>
      <c r="J7" s="3"/>
      <c r="K7" s="3"/>
      <c r="L7" s="3"/>
    </row>
    <row r="8" spans="1:18" x14ac:dyDescent="0.25">
      <c r="B8">
        <v>3</v>
      </c>
      <c r="C8" s="7" t="s">
        <v>132</v>
      </c>
      <c r="D8" s="3"/>
      <c r="E8" s="3"/>
      <c r="F8" s="3"/>
      <c r="G8" s="3"/>
      <c r="H8" s="3"/>
      <c r="I8" s="3"/>
      <c r="J8" s="3"/>
      <c r="K8" s="3"/>
      <c r="L8" s="3"/>
    </row>
    <row r="9" spans="1:18" x14ac:dyDescent="0.25">
      <c r="B9">
        <v>4</v>
      </c>
      <c r="C9" s="7" t="s">
        <v>135</v>
      </c>
      <c r="D9" s="3"/>
      <c r="E9" s="3"/>
      <c r="F9" s="3"/>
      <c r="G9" s="3"/>
      <c r="H9" s="3"/>
      <c r="I9" s="3"/>
      <c r="J9" s="3"/>
      <c r="K9" s="3"/>
      <c r="L9" s="3"/>
    </row>
    <row r="10" spans="1:18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8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8" ht="15.75" thickBot="1" x14ac:dyDescent="0.3">
      <c r="C12" s="37" t="s">
        <v>120</v>
      </c>
      <c r="D12" s="37"/>
      <c r="E12" s="37"/>
      <c r="F12" s="37"/>
      <c r="G12" s="37"/>
      <c r="H12" s="3"/>
      <c r="I12" s="37" t="s">
        <v>123</v>
      </c>
      <c r="J12" s="37"/>
      <c r="K12" s="37"/>
      <c r="L12" s="3"/>
      <c r="M12" s="37" t="s">
        <v>124</v>
      </c>
      <c r="N12" s="37"/>
      <c r="O12" s="37"/>
      <c r="P12" s="37"/>
      <c r="Q12" s="37"/>
      <c r="R12" s="37"/>
    </row>
    <row r="13" spans="1:18" ht="15.75" thickTop="1" x14ac:dyDescent="0.25">
      <c r="C13" s="8"/>
      <c r="D13" s="3"/>
      <c r="E13" s="3"/>
      <c r="F13" s="3"/>
      <c r="G13" s="3"/>
      <c r="H13" s="3"/>
      <c r="I13" s="3"/>
      <c r="J13" s="3"/>
      <c r="K13" s="3"/>
      <c r="L13" s="3"/>
    </row>
    <row r="14" spans="1:18" ht="25.5" customHeight="1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8" ht="15.75" customHeight="1" x14ac:dyDescent="0.25">
      <c r="C15" s="3" t="s">
        <v>122</v>
      </c>
      <c r="E15" s="3"/>
      <c r="F15" s="3" t="s">
        <v>121</v>
      </c>
      <c r="G15" s="3"/>
      <c r="H15" s="3"/>
      <c r="J15" s="3"/>
      <c r="K15" s="3"/>
      <c r="L15" s="3"/>
    </row>
    <row r="16" spans="1:18" ht="9" customHeight="1" thickBot="1" x14ac:dyDescent="0.3">
      <c r="C16" s="3"/>
      <c r="E16" s="3"/>
      <c r="F16" s="3"/>
      <c r="G16" s="3"/>
      <c r="H16" s="3"/>
      <c r="I16" s="3"/>
      <c r="J16" s="3"/>
      <c r="K16" s="3"/>
      <c r="L16" s="3"/>
    </row>
    <row r="17" spans="1:18" ht="15.75" thickBot="1" x14ac:dyDescent="0.3">
      <c r="C17" s="9" t="s">
        <v>1</v>
      </c>
      <c r="D17" s="10"/>
      <c r="E17" s="11">
        <v>2</v>
      </c>
      <c r="F17" s="3"/>
      <c r="G17" s="3"/>
      <c r="H17" s="3"/>
      <c r="I17" s="3"/>
      <c r="J17" s="30"/>
      <c r="K17" s="3"/>
      <c r="L17" s="3"/>
    </row>
    <row r="18" spans="1:18" x14ac:dyDescent="0.25">
      <c r="C18" s="12" t="s">
        <v>2</v>
      </c>
      <c r="D18" s="13"/>
      <c r="E18" s="14">
        <v>0.8</v>
      </c>
      <c r="I18" s="3"/>
      <c r="J18" s="30"/>
      <c r="N18" s="38"/>
      <c r="O18" s="39"/>
      <c r="P18" s="39"/>
      <c r="Q18" s="39" t="s">
        <v>114</v>
      </c>
      <c r="R18" s="40" t="s">
        <v>115</v>
      </c>
    </row>
    <row r="19" spans="1:18" ht="15.75" thickBot="1" x14ac:dyDescent="0.3">
      <c r="C19" s="12" t="s">
        <v>117</v>
      </c>
      <c r="D19" s="13"/>
      <c r="E19" s="14">
        <v>41</v>
      </c>
      <c r="I19" s="3"/>
      <c r="J19" s="30"/>
      <c r="N19" s="41" t="s">
        <v>136</v>
      </c>
      <c r="O19" s="42"/>
      <c r="P19" s="42"/>
      <c r="Q19" s="50">
        <f>AVERAGE(K28:K127)</f>
        <v>1.6324190370082459</v>
      </c>
      <c r="R19" s="51">
        <f>SUMPRODUCT(P28:P37,Q28:Q37)</f>
        <v>1.6133819692989892</v>
      </c>
    </row>
    <row r="20" spans="1:18" ht="15.75" thickBot="1" x14ac:dyDescent="0.3">
      <c r="C20" s="15" t="s">
        <v>3</v>
      </c>
      <c r="D20" s="16"/>
      <c r="E20" s="17">
        <v>40</v>
      </c>
      <c r="I20" s="36" t="s">
        <v>0</v>
      </c>
      <c r="J20" s="6">
        <v>39.5</v>
      </c>
      <c r="N20" s="41" t="s">
        <v>137</v>
      </c>
      <c r="O20" s="42"/>
      <c r="P20" s="42"/>
      <c r="Q20" s="43">
        <f>MAX($D$26-K,0)</f>
        <v>1.2743947982959511</v>
      </c>
      <c r="R20" s="44">
        <f>MAX($D$26-K,0)</f>
        <v>1.2743947982959511</v>
      </c>
    </row>
    <row r="21" spans="1:18" ht="15.75" thickBot="1" x14ac:dyDescent="0.3">
      <c r="E21" s="7"/>
      <c r="N21" s="45" t="s">
        <v>138</v>
      </c>
      <c r="O21" s="46"/>
      <c r="P21" s="46"/>
      <c r="Q21" s="47">
        <f>Q19-Q20</f>
        <v>0.35802423871229472</v>
      </c>
      <c r="R21" s="48">
        <f>R19-R20</f>
        <v>0.3389871710030381</v>
      </c>
    </row>
    <row r="23" spans="1:18" x14ac:dyDescent="0.25">
      <c r="C23" s="53" t="s">
        <v>118</v>
      </c>
      <c r="D23" s="54"/>
      <c r="I23" s="56" t="s">
        <v>119</v>
      </c>
      <c r="J23" s="57"/>
      <c r="K23" s="58"/>
    </row>
    <row r="24" spans="1:18" ht="15.75" thickBot="1" x14ac:dyDescent="0.3">
      <c r="C24" s="35" t="s">
        <v>116</v>
      </c>
      <c r="D24" s="32">
        <f>MAX(Preis_T)</f>
        <v>46.616016061458716</v>
      </c>
      <c r="I24" s="35" t="s">
        <v>116</v>
      </c>
      <c r="J24" s="1"/>
      <c r="K24" s="32">
        <f>MAX(CF)</f>
        <v>7.1160160614587156</v>
      </c>
      <c r="M24" s="55" t="s">
        <v>133</v>
      </c>
      <c r="N24" s="55"/>
      <c r="O24" s="55"/>
      <c r="P24" s="55"/>
      <c r="Q24" s="55"/>
      <c r="R24" s="55"/>
    </row>
    <row r="25" spans="1:18" ht="15.75" thickTop="1" x14ac:dyDescent="0.25">
      <c r="C25" s="2" t="s">
        <v>139</v>
      </c>
      <c r="D25" s="33">
        <f>MIN(Preis_T)</f>
        <v>34.911431676010196</v>
      </c>
      <c r="I25" s="2" t="s">
        <v>139</v>
      </c>
      <c r="J25" s="3"/>
      <c r="K25" s="33">
        <f>MIN(CF)</f>
        <v>0</v>
      </c>
    </row>
    <row r="26" spans="1:18" x14ac:dyDescent="0.25">
      <c r="C26" s="4" t="s">
        <v>4</v>
      </c>
      <c r="D26" s="34">
        <f>AVERAGE(D28:D127)</f>
        <v>40.774394798295951</v>
      </c>
      <c r="E26" s="31"/>
      <c r="I26" s="4" t="s">
        <v>4</v>
      </c>
      <c r="J26" s="5"/>
      <c r="K26" s="34">
        <f>AVERAGE(CF)</f>
        <v>1.6324190370082459</v>
      </c>
      <c r="M26" t="s">
        <v>125</v>
      </c>
      <c r="O26">
        <f>(D24-D25)/10</f>
        <v>1.170458438544852</v>
      </c>
    </row>
    <row r="27" spans="1:18" s="19" customFormat="1" ht="19.5" customHeight="1" thickBot="1" x14ac:dyDescent="0.3">
      <c r="A27" s="18" t="s">
        <v>5</v>
      </c>
      <c r="B27" s="18"/>
      <c r="C27" s="20" t="s">
        <v>6</v>
      </c>
      <c r="D27" s="20" t="s">
        <v>7</v>
      </c>
      <c r="I27" s="20" t="s">
        <v>8</v>
      </c>
      <c r="J27" s="20"/>
      <c r="K27" s="20" t="s">
        <v>7</v>
      </c>
      <c r="M27" s="26" t="s">
        <v>109</v>
      </c>
      <c r="N27" s="20" t="s">
        <v>110</v>
      </c>
      <c r="O27" s="20" t="s">
        <v>111</v>
      </c>
      <c r="P27" s="20" t="s">
        <v>112</v>
      </c>
      <c r="Q27" s="20" t="s">
        <v>113</v>
      </c>
      <c r="R27" s="26"/>
    </row>
    <row r="28" spans="1:18" ht="15.75" thickTop="1" x14ac:dyDescent="0.25">
      <c r="A28" s="21">
        <v>1.03469300991786</v>
      </c>
      <c r="B28" s="21"/>
      <c r="C28" s="22">
        <v>1</v>
      </c>
      <c r="D28" s="27">
        <f>phi*(Preis_Tm1-niveau)+niveau+sigma*Zufall</f>
        <v>42.869386019835716</v>
      </c>
      <c r="I28" t="s">
        <v>9</v>
      </c>
      <c r="J28" s="23"/>
      <c r="K28" s="24">
        <f t="shared" ref="K28:K59" si="0">MAX(Preis_T-K,0)</f>
        <v>3.3693860198357157</v>
      </c>
      <c r="M28" s="22">
        <v>1</v>
      </c>
      <c r="N28" s="27">
        <f>D25</f>
        <v>34.911431676010196</v>
      </c>
      <c r="O28" s="27">
        <f t="shared" ref="O28:O37" si="1">N28+$O$26</f>
        <v>36.081890114555051</v>
      </c>
      <c r="P28" s="52">
        <f t="array" ref="P28">SUM(1*($D$28:$D$127&gt;=N28)*($D$28:$D$127&lt;=O28))/100</f>
        <v>0.01</v>
      </c>
      <c r="Q28" s="25">
        <f t="shared" ref="Q28:Q37" si="2">MAX(0,AVERAGE(N28:O28)-K)</f>
        <v>0</v>
      </c>
      <c r="R28" s="28">
        <f>P28*Q28</f>
        <v>0</v>
      </c>
    </row>
    <row r="29" spans="1:18" x14ac:dyDescent="0.25">
      <c r="A29" s="21">
        <v>0.72688513338323801</v>
      </c>
      <c r="B29" s="21"/>
      <c r="C29" s="22">
        <v>2</v>
      </c>
      <c r="D29" s="27">
        <f t="shared" ref="D29" si="3">phi*(Preis_Tm1-niveau)+niveau+sigma*Zufall</f>
        <v>42.253770266766473</v>
      </c>
      <c r="I29" s="19" t="s">
        <v>10</v>
      </c>
      <c r="J29" s="24"/>
      <c r="K29" s="24">
        <f t="shared" si="0"/>
        <v>2.7537702667664732</v>
      </c>
      <c r="M29" s="22">
        <v>2</v>
      </c>
      <c r="N29" s="27">
        <f>O28+0.00001</f>
        <v>36.081900114555054</v>
      </c>
      <c r="O29" s="27">
        <f t="shared" si="1"/>
        <v>37.25235855309991</v>
      </c>
      <c r="P29" s="52">
        <f t="array" ref="P29">SUM(1*($D$28:$D$127&gt;=N29)*($D$28:$D$127&lt;=O29))/100</f>
        <v>0.04</v>
      </c>
      <c r="Q29" s="25">
        <f t="shared" si="2"/>
        <v>0</v>
      </c>
      <c r="R29" s="28">
        <f t="shared" ref="R29:R37" si="4">P29*Q29</f>
        <v>0</v>
      </c>
    </row>
    <row r="30" spans="1:18" x14ac:dyDescent="0.25">
      <c r="A30" s="21">
        <v>-0.30344092478601598</v>
      </c>
      <c r="B30" s="21"/>
      <c r="C30" s="22">
        <v>3</v>
      </c>
      <c r="D30" s="27">
        <f t="shared" ref="D30" si="5">phi*(Preis_Tm1-niveau)+niveau+sigma*Zufall</f>
        <v>40.193118150427964</v>
      </c>
      <c r="I30" s="19" t="s">
        <v>11</v>
      </c>
      <c r="J30" s="23"/>
      <c r="K30" s="24">
        <f t="shared" si="0"/>
        <v>0.69311815042796354</v>
      </c>
      <c r="M30" s="22">
        <v>3</v>
      </c>
      <c r="N30" s="27">
        <f t="shared" ref="N30:N37" si="6">O29+0.00001</f>
        <v>37.252368553099913</v>
      </c>
      <c r="O30" s="27">
        <f t="shared" si="1"/>
        <v>38.422826991644769</v>
      </c>
      <c r="P30" s="52">
        <f t="array" ref="P30">SUM(1*($D$28:$D$127&gt;=N30)*($D$28:$D$127&lt;=O30))/100</f>
        <v>0.06</v>
      </c>
      <c r="Q30" s="25">
        <f t="shared" si="2"/>
        <v>0</v>
      </c>
      <c r="R30" s="28">
        <f t="shared" si="4"/>
        <v>0</v>
      </c>
    </row>
    <row r="31" spans="1:18" x14ac:dyDescent="0.25">
      <c r="A31" s="21">
        <v>0.29387146709665801</v>
      </c>
      <c r="B31" s="21"/>
      <c r="C31" s="22">
        <v>4</v>
      </c>
      <c r="D31" s="27">
        <f t="shared" ref="D31" si="7">phi*(Preis_Tm1-niveau)+niveau+sigma*Zufall</f>
        <v>41.387742934193312</v>
      </c>
      <c r="I31" s="19" t="s">
        <v>12</v>
      </c>
      <c r="J31" s="23"/>
      <c r="K31" s="24">
        <f t="shared" si="0"/>
        <v>1.8877429341933123</v>
      </c>
      <c r="M31" s="22">
        <v>4</v>
      </c>
      <c r="N31" s="27">
        <f t="shared" si="6"/>
        <v>38.422836991644772</v>
      </c>
      <c r="O31" s="27">
        <f t="shared" si="1"/>
        <v>39.593295430189627</v>
      </c>
      <c r="P31" s="52">
        <f t="array" ref="P31">SUM(1*($D$28:$D$127&gt;=N31)*($D$28:$D$127&lt;=O31))/100</f>
        <v>0.22</v>
      </c>
      <c r="Q31" s="25">
        <f t="shared" si="2"/>
        <v>0</v>
      </c>
      <c r="R31" s="28">
        <f t="shared" si="4"/>
        <v>0</v>
      </c>
    </row>
    <row r="32" spans="1:18" x14ac:dyDescent="0.25">
      <c r="A32" s="21">
        <v>-0.78728280375863802</v>
      </c>
      <c r="B32" s="21"/>
      <c r="C32" s="22">
        <v>5</v>
      </c>
      <c r="D32" s="27">
        <f t="shared" ref="D32" si="8">phi*(Preis_Tm1-niveau)+niveau+sigma*Zufall</f>
        <v>39.225434392482718</v>
      </c>
      <c r="I32" s="19" t="s">
        <v>13</v>
      </c>
      <c r="J32" s="23"/>
      <c r="K32" s="24">
        <f t="shared" si="0"/>
        <v>0</v>
      </c>
      <c r="M32" s="22">
        <v>5</v>
      </c>
      <c r="N32" s="27">
        <f t="shared" si="6"/>
        <v>39.593305430189631</v>
      </c>
      <c r="O32" s="27">
        <f t="shared" si="1"/>
        <v>40.763763868734486</v>
      </c>
      <c r="P32" s="52">
        <f t="array" ref="P32">SUM(1*($D$28:$D$127&gt;=N32)*($D$28:$D$127&lt;=O32))/100</f>
        <v>0.17</v>
      </c>
      <c r="Q32" s="25">
        <f t="shared" si="2"/>
        <v>0.67853464946205833</v>
      </c>
      <c r="R32" s="28">
        <f t="shared" si="4"/>
        <v>0.11535089040854993</v>
      </c>
    </row>
    <row r="33" spans="1:18" x14ac:dyDescent="0.25">
      <c r="A33" s="21">
        <v>0.88839563175764202</v>
      </c>
      <c r="B33" s="21"/>
      <c r="C33" s="22">
        <v>6</v>
      </c>
      <c r="D33" s="27">
        <f t="shared" ref="D33" si="9">phi*(Preis_Tm1-niveau)+niveau+sigma*Zufall</f>
        <v>42.576791263515283</v>
      </c>
      <c r="I33" s="19" t="s">
        <v>14</v>
      </c>
      <c r="J33" s="23"/>
      <c r="K33" s="24">
        <f t="shared" si="0"/>
        <v>3.0767912635152825</v>
      </c>
      <c r="M33" s="22">
        <v>6</v>
      </c>
      <c r="N33" s="27">
        <f t="shared" si="6"/>
        <v>40.763773868734489</v>
      </c>
      <c r="O33" s="27">
        <f t="shared" si="1"/>
        <v>41.934232307279345</v>
      </c>
      <c r="P33" s="52">
        <f t="array" ref="P33">SUM(1*($D$28:$D$127&gt;=N33)*($D$28:$D$127&lt;=O33))/100</f>
        <v>0.2</v>
      </c>
      <c r="Q33" s="25">
        <f t="shared" si="2"/>
        <v>1.849003088006917</v>
      </c>
      <c r="R33" s="28">
        <f t="shared" si="4"/>
        <v>0.36980061760138344</v>
      </c>
    </row>
    <row r="34" spans="1:18" x14ac:dyDescent="0.25">
      <c r="A34" s="21">
        <v>-1.14707010696915</v>
      </c>
      <c r="B34" s="21"/>
      <c r="C34" s="22">
        <v>7</v>
      </c>
      <c r="D34" s="27">
        <f t="shared" ref="D34" si="10">phi*(Preis_Tm1-niveau)+niveau+sigma*Zufall</f>
        <v>38.505859786061698</v>
      </c>
      <c r="I34" s="19" t="s">
        <v>15</v>
      </c>
      <c r="J34" s="23"/>
      <c r="K34" s="24">
        <f t="shared" si="0"/>
        <v>0</v>
      </c>
      <c r="M34" s="22">
        <v>7</v>
      </c>
      <c r="N34" s="27">
        <f t="shared" si="6"/>
        <v>41.934242307279348</v>
      </c>
      <c r="O34" s="27">
        <f t="shared" si="1"/>
        <v>43.104700745824204</v>
      </c>
      <c r="P34" s="52">
        <f t="array" ref="P34">SUM(1*($D$28:$D$127&gt;=N34)*($D$28:$D$127&lt;=O34))/100</f>
        <v>0.17</v>
      </c>
      <c r="Q34" s="25">
        <f t="shared" si="2"/>
        <v>3.0194715265517758</v>
      </c>
      <c r="R34" s="28">
        <f t="shared" si="4"/>
        <v>0.51331015951380188</v>
      </c>
    </row>
    <row r="35" spans="1:18" x14ac:dyDescent="0.25">
      <c r="A35" s="21">
        <v>-1.0688704581680299</v>
      </c>
      <c r="B35" s="21"/>
      <c r="C35" s="22">
        <v>8</v>
      </c>
      <c r="D35" s="27">
        <f t="shared" ref="D35" si="11">phi*(Preis_Tm1-niveau)+niveau+sigma*Zufall</f>
        <v>38.66225908366394</v>
      </c>
      <c r="I35" s="19" t="s">
        <v>16</v>
      </c>
      <c r="J35" s="23"/>
      <c r="K35" s="24">
        <f t="shared" si="0"/>
        <v>0</v>
      </c>
      <c r="M35" s="22">
        <v>8</v>
      </c>
      <c r="N35" s="27">
        <f t="shared" si="6"/>
        <v>43.104710745824207</v>
      </c>
      <c r="O35" s="27">
        <f t="shared" si="1"/>
        <v>44.275169184369062</v>
      </c>
      <c r="P35" s="52">
        <f t="array" ref="P35">SUM(1*($D$28:$D$127&gt;=N35)*($D$28:$D$127&lt;=O35))/100</f>
        <v>0.1</v>
      </c>
      <c r="Q35" s="25">
        <f t="shared" si="2"/>
        <v>4.1899399650966345</v>
      </c>
      <c r="R35" s="28">
        <f t="shared" si="4"/>
        <v>0.41899399650966346</v>
      </c>
    </row>
    <row r="36" spans="1:18" x14ac:dyDescent="0.25">
      <c r="A36" s="21">
        <v>-0.80949869442487599</v>
      </c>
      <c r="B36" s="21"/>
      <c r="C36" s="22">
        <v>9</v>
      </c>
      <c r="D36" s="27">
        <f t="shared" ref="D36" si="12">phi*(Preis_Tm1-niveau)+niveau+sigma*Zufall</f>
        <v>39.181002611150248</v>
      </c>
      <c r="I36" s="19" t="s">
        <v>17</v>
      </c>
      <c r="J36" s="23"/>
      <c r="K36" s="24">
        <f t="shared" si="0"/>
        <v>0</v>
      </c>
      <c r="M36" s="22">
        <v>9</v>
      </c>
      <c r="N36" s="27">
        <f t="shared" si="6"/>
        <v>44.275179184369065</v>
      </c>
      <c r="O36" s="27">
        <f t="shared" si="1"/>
        <v>45.445637622913921</v>
      </c>
      <c r="P36" s="52">
        <f t="array" ref="P36">SUM(1*($D$28:$D$127&gt;=N36)*($D$28:$D$127&lt;=O36))/100</f>
        <v>0</v>
      </c>
      <c r="Q36" s="25">
        <f t="shared" si="2"/>
        <v>5.3604084036414932</v>
      </c>
      <c r="R36" s="28">
        <f t="shared" si="4"/>
        <v>0</v>
      </c>
    </row>
    <row r="37" spans="1:18" x14ac:dyDescent="0.25">
      <c r="A37" s="21">
        <v>-2.9442841619948998</v>
      </c>
      <c r="B37" s="21"/>
      <c r="C37" s="22">
        <v>10</v>
      </c>
      <c r="D37" s="27">
        <f t="shared" ref="D37" si="13">phi*(Preis_Tm1-niveau)+niveau+sigma*Zufall</f>
        <v>34.911431676010196</v>
      </c>
      <c r="I37" s="19" t="s">
        <v>18</v>
      </c>
      <c r="J37" s="23"/>
      <c r="K37" s="24">
        <f t="shared" si="0"/>
        <v>0</v>
      </c>
      <c r="M37" s="22">
        <v>10</v>
      </c>
      <c r="N37" s="27">
        <f t="shared" si="6"/>
        <v>45.445647622913924</v>
      </c>
      <c r="O37" s="27">
        <f t="shared" si="1"/>
        <v>46.61610606145878</v>
      </c>
      <c r="P37" s="52">
        <f t="array" ref="P37">SUM(1*($D$28:$D$127&gt;=N37)*($D$28:$D$127&lt;=O37))/100</f>
        <v>0.03</v>
      </c>
      <c r="Q37" s="25">
        <f t="shared" si="2"/>
        <v>6.5308768421863519</v>
      </c>
      <c r="R37" s="28">
        <f t="shared" si="4"/>
        <v>0.19592630526559054</v>
      </c>
    </row>
    <row r="38" spans="1:18" x14ac:dyDescent="0.25">
      <c r="A38" s="21">
        <v>1.4383802928150999</v>
      </c>
      <c r="B38" s="21"/>
      <c r="C38" s="22">
        <v>11</v>
      </c>
      <c r="D38" s="27">
        <f t="shared" ref="D38" si="14">phi*(Preis_Tm1-niveau)+niveau+sigma*Zufall</f>
        <v>43.676760585630198</v>
      </c>
      <c r="I38" s="19" t="s">
        <v>19</v>
      </c>
      <c r="J38" s="23"/>
      <c r="K38" s="24">
        <f t="shared" si="0"/>
        <v>4.1767605856301984</v>
      </c>
      <c r="M38" s="22"/>
      <c r="N38" s="27"/>
      <c r="O38" s="27"/>
      <c r="P38" s="29"/>
    </row>
    <row r="39" spans="1:18" x14ac:dyDescent="0.25">
      <c r="A39" s="21">
        <v>0.32519053945619802</v>
      </c>
      <c r="B39" s="21"/>
      <c r="C39" s="22">
        <v>12</v>
      </c>
      <c r="D39" s="27">
        <f t="shared" ref="D39" si="15">phi*(Preis_Tm1-niveau)+niveau+sigma*Zufall</f>
        <v>41.450381078912393</v>
      </c>
      <c r="I39" s="19" t="s">
        <v>20</v>
      </c>
      <c r="J39" s="23"/>
      <c r="K39" s="24">
        <f t="shared" si="0"/>
        <v>1.9503810789123932</v>
      </c>
      <c r="M39" s="22"/>
      <c r="N39" s="27"/>
      <c r="O39" s="27"/>
      <c r="P39" s="29"/>
    </row>
    <row r="40" spans="1:18" x14ac:dyDescent="0.25">
      <c r="A40" s="21">
        <v>-0.75492831916970304</v>
      </c>
      <c r="B40" s="21"/>
      <c r="C40" s="22">
        <v>13</v>
      </c>
      <c r="D40" s="27">
        <f t="shared" ref="D40" si="16">phi*(Preis_Tm1-niveau)+niveau+sigma*Zufall</f>
        <v>39.29014336166059</v>
      </c>
      <c r="I40" s="19" t="s">
        <v>21</v>
      </c>
      <c r="J40" s="23"/>
      <c r="K40" s="24">
        <f t="shared" si="0"/>
        <v>0</v>
      </c>
      <c r="M40" s="22"/>
      <c r="N40" s="27"/>
      <c r="O40" s="27"/>
      <c r="P40" s="29"/>
    </row>
    <row r="41" spans="1:18" x14ac:dyDescent="0.25">
      <c r="A41" s="21">
        <v>1.3702985400952299</v>
      </c>
      <c r="B41" s="21"/>
      <c r="C41" s="22">
        <v>14</v>
      </c>
      <c r="D41" s="27">
        <f t="shared" ref="D41" si="17">phi*(Preis_Tm1-niveau)+niveau+sigma*Zufall</f>
        <v>43.540597080190459</v>
      </c>
      <c r="I41" s="19" t="s">
        <v>22</v>
      </c>
      <c r="J41" s="23"/>
      <c r="K41" s="24">
        <f t="shared" si="0"/>
        <v>4.0405970801904587</v>
      </c>
      <c r="M41" s="22"/>
      <c r="N41" s="27"/>
      <c r="O41" s="27"/>
      <c r="P41" s="29"/>
    </row>
    <row r="42" spans="1:18" x14ac:dyDescent="0.25">
      <c r="A42" s="21">
        <v>-1.7115164188537</v>
      </c>
      <c r="B42" s="21"/>
      <c r="C42" s="22">
        <v>15</v>
      </c>
      <c r="D42" s="27">
        <f t="shared" ref="D42" si="18">phi*(Preis_Tm1-niveau)+niveau+sigma*Zufall</f>
        <v>37.376967162292594</v>
      </c>
      <c r="I42" s="19" t="s">
        <v>23</v>
      </c>
      <c r="J42" s="23"/>
      <c r="K42" s="24">
        <f t="shared" si="0"/>
        <v>0</v>
      </c>
      <c r="M42" s="22"/>
      <c r="N42" s="27"/>
      <c r="O42" s="27"/>
      <c r="P42" s="29"/>
    </row>
    <row r="43" spans="1:18" x14ac:dyDescent="0.25">
      <c r="A43" s="21">
        <v>-0.102242446085491</v>
      </c>
      <c r="B43" s="21"/>
      <c r="C43" s="22">
        <v>16</v>
      </c>
      <c r="D43" s="27">
        <f t="shared" ref="D43" si="19">phi*(Preis_Tm1-niveau)+niveau+sigma*Zufall</f>
        <v>40.595515107829016</v>
      </c>
      <c r="I43" s="19" t="s">
        <v>24</v>
      </c>
      <c r="J43" s="23"/>
      <c r="K43" s="24">
        <f t="shared" si="0"/>
        <v>1.0955151078290157</v>
      </c>
      <c r="M43" s="22"/>
      <c r="N43" s="27"/>
      <c r="O43" s="27"/>
      <c r="P43" s="29"/>
    </row>
    <row r="44" spans="1:18" x14ac:dyDescent="0.25">
      <c r="A44" s="21">
        <v>-0.241447041607358</v>
      </c>
      <c r="B44" s="21"/>
      <c r="C44" s="22">
        <v>17</v>
      </c>
      <c r="D44" s="27">
        <f t="shared" ref="D44" si="20">phi*(Preis_Tm1-niveau)+niveau+sigma*Zufall</f>
        <v>40.31710591678528</v>
      </c>
      <c r="I44" s="19" t="s">
        <v>25</v>
      </c>
      <c r="J44" s="23"/>
      <c r="K44" s="24">
        <f t="shared" si="0"/>
        <v>0.81710591678528033</v>
      </c>
      <c r="M44" s="22"/>
      <c r="N44" s="27"/>
      <c r="O44" s="27"/>
      <c r="P44" s="29"/>
    </row>
    <row r="45" spans="1:18" x14ac:dyDescent="0.25">
      <c r="A45" s="21">
        <v>0.31920673916550202</v>
      </c>
      <c r="B45" s="21"/>
      <c r="C45" s="22">
        <v>18</v>
      </c>
      <c r="D45" s="27">
        <f t="shared" ref="D45" si="21">phi*(Preis_Tm1-niveau)+niveau+sigma*Zufall</f>
        <v>41.438413478331</v>
      </c>
      <c r="I45" s="19" t="s">
        <v>26</v>
      </c>
      <c r="J45" s="23"/>
      <c r="K45" s="24">
        <f t="shared" si="0"/>
        <v>1.9384134783310003</v>
      </c>
      <c r="M45" s="22"/>
      <c r="N45" s="27"/>
      <c r="O45" s="27"/>
      <c r="P45" s="29"/>
    </row>
    <row r="46" spans="1:18" x14ac:dyDescent="0.25">
      <c r="A46" s="21">
        <v>0.31285859663742799</v>
      </c>
      <c r="B46" s="21"/>
      <c r="C46" s="22">
        <v>19</v>
      </c>
      <c r="D46" s="27">
        <f t="shared" ref="D46" si="22">phi*(Preis_Tm1-niveau)+niveau+sigma*Zufall</f>
        <v>41.425717193274856</v>
      </c>
      <c r="I46" s="19" t="s">
        <v>27</v>
      </c>
      <c r="J46" s="23"/>
      <c r="K46" s="24">
        <f t="shared" si="0"/>
        <v>1.9257171932748562</v>
      </c>
      <c r="M46" s="22"/>
      <c r="N46" s="27"/>
      <c r="O46" s="27"/>
      <c r="P46" s="29"/>
    </row>
    <row r="47" spans="1:18" x14ac:dyDescent="0.25">
      <c r="A47" s="21">
        <v>-0.86487991732445701</v>
      </c>
      <c r="B47" s="21"/>
      <c r="C47" s="22">
        <v>20</v>
      </c>
      <c r="D47" s="27">
        <f t="shared" ref="D47" si="23">phi*(Preis_Tm1-niveau)+niveau+sigma*Zufall</f>
        <v>39.07024016535108</v>
      </c>
      <c r="I47" s="19" t="s">
        <v>28</v>
      </c>
      <c r="J47" s="23"/>
      <c r="K47" s="24">
        <f t="shared" si="0"/>
        <v>0</v>
      </c>
      <c r="M47" s="22"/>
      <c r="N47" s="27"/>
      <c r="O47" s="27"/>
      <c r="P47" s="29"/>
    </row>
    <row r="48" spans="1:18" x14ac:dyDescent="0.25">
      <c r="A48" s="21">
        <v>-3.00512961962686E-2</v>
      </c>
      <c r="B48" s="21"/>
      <c r="C48" s="22">
        <v>21</v>
      </c>
      <c r="D48" s="27">
        <f t="shared" ref="D48" si="24">phi*(Preis_Tm1-niveau)+niveau+sigma*Zufall</f>
        <v>40.739897407607458</v>
      </c>
      <c r="I48" s="19" t="s">
        <v>29</v>
      </c>
      <c r="J48" s="23"/>
      <c r="K48" s="24">
        <f t="shared" si="0"/>
        <v>1.239897407607458</v>
      </c>
    </row>
    <row r="49" spans="1:11" x14ac:dyDescent="0.25">
      <c r="A49" s="21">
        <v>-0.164879019209038</v>
      </c>
      <c r="B49" s="21"/>
      <c r="C49" s="22">
        <v>22</v>
      </c>
      <c r="D49" s="27">
        <f t="shared" ref="D49" si="25">phi*(Preis_Tm1-niveau)+niveau+sigma*Zufall</f>
        <v>40.47024196158192</v>
      </c>
      <c r="I49" s="19" t="s">
        <v>30</v>
      </c>
      <c r="J49" s="23"/>
      <c r="K49" s="24">
        <f t="shared" si="0"/>
        <v>0.97024196158191955</v>
      </c>
    </row>
    <row r="50" spans="1:11" x14ac:dyDescent="0.25">
      <c r="A50" s="21">
        <v>0.62770728752872695</v>
      </c>
      <c r="B50" s="21"/>
      <c r="C50" s="22">
        <v>23</v>
      </c>
      <c r="D50" s="27">
        <f t="shared" ref="D50" si="26">phi*(Preis_Tm1-niveau)+niveau+sigma*Zufall</f>
        <v>42.055414575057448</v>
      </c>
      <c r="I50" s="19" t="s">
        <v>31</v>
      </c>
      <c r="J50" s="23"/>
      <c r="K50" s="24">
        <f t="shared" si="0"/>
        <v>2.5554145750574477</v>
      </c>
    </row>
    <row r="51" spans="1:11" x14ac:dyDescent="0.25">
      <c r="A51" s="21">
        <v>1.09326566903948</v>
      </c>
      <c r="B51" s="21"/>
      <c r="C51" s="22">
        <v>24</v>
      </c>
      <c r="D51" s="27">
        <f t="shared" ref="D51" si="27">phi*(Preis_Tm1-niveau)+niveau+sigma*Zufall</f>
        <v>42.986531338078954</v>
      </c>
      <c r="I51" s="19" t="s">
        <v>32</v>
      </c>
      <c r="J51" s="23"/>
      <c r="K51" s="24">
        <f t="shared" si="0"/>
        <v>3.4865313380789544</v>
      </c>
    </row>
    <row r="52" spans="1:11" x14ac:dyDescent="0.25">
      <c r="A52" s="21">
        <v>1.1092732976144</v>
      </c>
      <c r="B52" s="21"/>
      <c r="C52" s="22">
        <v>25</v>
      </c>
      <c r="D52" s="27">
        <f t="shared" ref="D52" si="28">phi*(Preis_Tm1-niveau)+niveau+sigma*Zufall</f>
        <v>43.018546595228798</v>
      </c>
      <c r="I52" s="19" t="s">
        <v>33</v>
      </c>
      <c r="J52" s="23"/>
      <c r="K52" s="24">
        <f t="shared" si="0"/>
        <v>3.5185465952287984</v>
      </c>
    </row>
    <row r="53" spans="1:11" x14ac:dyDescent="0.25">
      <c r="A53" s="21">
        <v>-0.86365282198871396</v>
      </c>
      <c r="B53" s="21"/>
      <c r="C53" s="22">
        <v>26</v>
      </c>
      <c r="D53" s="27">
        <f t="shared" ref="D53" si="29">phi*(Preis_Tm1-niveau)+niveau+sigma*Zufall</f>
        <v>39.072694356022566</v>
      </c>
      <c r="I53" s="19" t="s">
        <v>34</v>
      </c>
      <c r="J53" s="23"/>
      <c r="K53" s="24">
        <f t="shared" si="0"/>
        <v>0</v>
      </c>
    </row>
    <row r="54" spans="1:11" x14ac:dyDescent="0.25">
      <c r="A54" s="21">
        <v>7.7359091130424898E-2</v>
      </c>
      <c r="B54" s="21"/>
      <c r="C54" s="22">
        <v>27</v>
      </c>
      <c r="D54" s="27">
        <f t="shared" ref="D54" si="30">phi*(Preis_Tm1-niveau)+niveau+sigma*Zufall</f>
        <v>40.954718182260848</v>
      </c>
      <c r="I54" s="19" t="s">
        <v>35</v>
      </c>
      <c r="J54" s="23"/>
      <c r="K54" s="24">
        <f t="shared" si="0"/>
        <v>1.4547181822608479</v>
      </c>
    </row>
    <row r="55" spans="1:11" x14ac:dyDescent="0.25">
      <c r="A55" s="21">
        <v>-1.2141170436154101</v>
      </c>
      <c r="B55" s="21"/>
      <c r="C55" s="22">
        <v>28</v>
      </c>
      <c r="D55" s="27">
        <f t="shared" ref="D55" si="31">phi*(Preis_Tm1-niveau)+niveau+sigma*Zufall</f>
        <v>38.371765912769177</v>
      </c>
      <c r="I55" s="19" t="s">
        <v>36</v>
      </c>
      <c r="J55" s="23"/>
      <c r="K55" s="24">
        <f t="shared" si="0"/>
        <v>0</v>
      </c>
    </row>
    <row r="56" spans="1:11" x14ac:dyDescent="0.25">
      <c r="A56" s="21">
        <v>-1.1135007414867599</v>
      </c>
      <c r="B56" s="21"/>
      <c r="C56" s="22">
        <v>29</v>
      </c>
      <c r="D56" s="27">
        <f t="shared" ref="D56" si="32">phi*(Preis_Tm1-niveau)+niveau+sigma*Zufall</f>
        <v>38.572998517026477</v>
      </c>
      <c r="I56" s="19" t="s">
        <v>37</v>
      </c>
      <c r="J56" s="23"/>
      <c r="K56" s="24">
        <f t="shared" si="0"/>
        <v>0</v>
      </c>
    </row>
    <row r="57" spans="1:11" x14ac:dyDescent="0.25">
      <c r="A57" s="21">
        <v>-6.8493281033480602E-3</v>
      </c>
      <c r="B57" s="21"/>
      <c r="C57" s="22">
        <v>30</v>
      </c>
      <c r="D57" s="27">
        <f t="shared" ref="D57" si="33">phi*(Preis_Tm1-niveau)+niveau+sigma*Zufall</f>
        <v>40.786301343793298</v>
      </c>
      <c r="I57" s="19" t="s">
        <v>38</v>
      </c>
      <c r="J57" s="23"/>
      <c r="K57" s="24">
        <f t="shared" si="0"/>
        <v>1.2863013437932977</v>
      </c>
    </row>
    <row r="58" spans="1:11" x14ac:dyDescent="0.25">
      <c r="A58" s="21">
        <v>1.5326303082847501</v>
      </c>
      <c r="B58" s="21"/>
      <c r="C58" s="22">
        <v>31</v>
      </c>
      <c r="D58" s="27">
        <f t="shared" ref="D58" si="34">phi*(Preis_Tm1-niveau)+niveau+sigma*Zufall</f>
        <v>43.8652606165695</v>
      </c>
      <c r="I58" s="19" t="s">
        <v>39</v>
      </c>
      <c r="J58" s="23"/>
      <c r="K58" s="24">
        <f t="shared" si="0"/>
        <v>4.3652606165695005</v>
      </c>
    </row>
    <row r="59" spans="1:11" x14ac:dyDescent="0.25">
      <c r="A59" s="21">
        <v>-0.76966591375368199</v>
      </c>
      <c r="B59" s="21"/>
      <c r="C59" s="22">
        <v>32</v>
      </c>
      <c r="D59" s="27">
        <f t="shared" ref="D59" si="35">phi*(Preis_Tm1-niveau)+niveau+sigma*Zufall</f>
        <v>39.260668172492636</v>
      </c>
      <c r="I59" s="19" t="s">
        <v>40</v>
      </c>
      <c r="J59" s="23"/>
      <c r="K59" s="24">
        <f t="shared" si="0"/>
        <v>0</v>
      </c>
    </row>
    <row r="60" spans="1:11" x14ac:dyDescent="0.25">
      <c r="A60" s="21">
        <v>0.37137881276005802</v>
      </c>
      <c r="B60" s="21"/>
      <c r="C60" s="22">
        <v>33</v>
      </c>
      <c r="D60" s="27">
        <f t="shared" ref="D60" si="36">phi*(Preis_Tm1-niveau)+niveau+sigma*Zufall</f>
        <v>41.54275762552011</v>
      </c>
      <c r="I60" s="19" t="s">
        <v>41</v>
      </c>
      <c r="J60" s="23"/>
      <c r="K60" s="24">
        <f t="shared" ref="K60:K91" si="37">MAX(Preis_T-K,0)</f>
        <v>2.0427576255201103</v>
      </c>
    </row>
    <row r="61" spans="1:11" x14ac:dyDescent="0.25">
      <c r="A61" s="21">
        <v>-0.22558440227125201</v>
      </c>
      <c r="B61" s="21"/>
      <c r="C61" s="22">
        <v>34</v>
      </c>
      <c r="D61" s="27">
        <f t="shared" ref="D61" si="38">phi*(Preis_Tm1-niveau)+niveau+sigma*Zufall</f>
        <v>40.348831195457493</v>
      </c>
      <c r="I61" s="19" t="s">
        <v>42</v>
      </c>
      <c r="J61" s="23"/>
      <c r="K61" s="24">
        <f t="shared" si="37"/>
        <v>0.84883119545749253</v>
      </c>
    </row>
    <row r="62" spans="1:11" x14ac:dyDescent="0.25">
      <c r="A62" s="21">
        <v>1.1173561388144699</v>
      </c>
      <c r="B62" s="21"/>
      <c r="C62" s="22">
        <v>35</v>
      </c>
      <c r="D62" s="27">
        <f t="shared" ref="D62" si="39">phi*(Preis_Tm1-niveau)+niveau+sigma*Zufall</f>
        <v>43.034712277628934</v>
      </c>
      <c r="I62" s="19" t="s">
        <v>43</v>
      </c>
      <c r="J62" s="23"/>
      <c r="K62" s="24">
        <f t="shared" si="37"/>
        <v>3.5347122776289339</v>
      </c>
    </row>
    <row r="63" spans="1:11" x14ac:dyDescent="0.25">
      <c r="A63" s="21">
        <v>-1.08906429505224</v>
      </c>
      <c r="B63" s="21"/>
      <c r="C63" s="22">
        <v>36</v>
      </c>
      <c r="D63" s="27">
        <f t="shared" ref="D63" si="40">phi*(Preis_Tm1-niveau)+niveau+sigma*Zufall</f>
        <v>38.621871409895519</v>
      </c>
      <c r="I63" s="19" t="s">
        <v>44</v>
      </c>
      <c r="J63" s="23"/>
      <c r="K63" s="24">
        <f t="shared" si="37"/>
        <v>0</v>
      </c>
    </row>
    <row r="64" spans="1:11" x14ac:dyDescent="0.25">
      <c r="A64" s="21">
        <v>3.2557464164973501E-2</v>
      </c>
      <c r="B64" s="21"/>
      <c r="C64" s="22">
        <v>37</v>
      </c>
      <c r="D64" s="27">
        <f t="shared" ref="D64" si="41">phi*(Preis_Tm1-niveau)+niveau+sigma*Zufall</f>
        <v>40.865114928329945</v>
      </c>
      <c r="I64" s="19" t="s">
        <v>45</v>
      </c>
      <c r="J64" s="23"/>
      <c r="K64" s="24">
        <f t="shared" si="37"/>
        <v>1.3651149283299446</v>
      </c>
    </row>
    <row r="65" spans="1:11" x14ac:dyDescent="0.25">
      <c r="A65" s="21">
        <v>0.55252702111222396</v>
      </c>
      <c r="B65" s="21"/>
      <c r="C65" s="22">
        <v>38</v>
      </c>
      <c r="D65" s="27">
        <f t="shared" ref="D65" si="42">phi*(Preis_Tm1-niveau)+niveau+sigma*Zufall</f>
        <v>41.905054042224442</v>
      </c>
      <c r="I65" s="19" t="s">
        <v>46</v>
      </c>
      <c r="J65" s="23"/>
      <c r="K65" s="24">
        <f t="shared" si="37"/>
        <v>2.4050540422244424</v>
      </c>
    </row>
    <row r="66" spans="1:11" x14ac:dyDescent="0.25">
      <c r="A66" s="21">
        <v>1.1006102178808701</v>
      </c>
      <c r="B66" s="21"/>
      <c r="C66" s="22">
        <v>39</v>
      </c>
      <c r="D66" s="27">
        <f t="shared" ref="D66" si="43">phi*(Preis_Tm1-niveau)+niveau+sigma*Zufall</f>
        <v>43.001220435761738</v>
      </c>
      <c r="I66" s="19" t="s">
        <v>47</v>
      </c>
      <c r="J66" s="23"/>
      <c r="K66" s="24">
        <f t="shared" si="37"/>
        <v>3.5012204357617378</v>
      </c>
    </row>
    <row r="67" spans="1:11" x14ac:dyDescent="0.25">
      <c r="A67" s="21">
        <v>1.5442118955039501</v>
      </c>
      <c r="B67" s="21"/>
      <c r="C67" s="22">
        <v>40</v>
      </c>
      <c r="D67" s="27">
        <f t="shared" ref="D67" si="44">phi*(Preis_Tm1-niveau)+niveau+sigma*Zufall</f>
        <v>43.888423791007895</v>
      </c>
      <c r="I67" s="19" t="s">
        <v>48</v>
      </c>
      <c r="J67" s="23"/>
      <c r="K67" s="24">
        <f t="shared" si="37"/>
        <v>4.3884237910078951</v>
      </c>
    </row>
    <row r="68" spans="1:11" x14ac:dyDescent="0.25">
      <c r="A68" s="21">
        <v>8.59311331754255E-2</v>
      </c>
      <c r="B68" s="21"/>
      <c r="C68" s="22">
        <v>41</v>
      </c>
      <c r="D68" s="27">
        <f t="shared" ref="D68" si="45">phi*(Preis_Tm1-niveau)+niveau+sigma*Zufall</f>
        <v>40.971862266350847</v>
      </c>
      <c r="I68" s="19" t="s">
        <v>49</v>
      </c>
      <c r="J68" s="23"/>
      <c r="K68" s="24">
        <f t="shared" si="37"/>
        <v>1.4718622663508469</v>
      </c>
    </row>
    <row r="69" spans="1:11" x14ac:dyDescent="0.25">
      <c r="A69" s="21">
        <v>-1.4915903106376101</v>
      </c>
      <c r="B69" s="21"/>
      <c r="C69" s="22">
        <v>42</v>
      </c>
      <c r="D69" s="27">
        <f t="shared" ref="D69" si="46">phi*(Preis_Tm1-niveau)+niveau+sigma*Zufall</f>
        <v>37.81681937872478</v>
      </c>
      <c r="I69" s="19" t="s">
        <v>50</v>
      </c>
      <c r="J69" s="23"/>
      <c r="K69" s="24">
        <f t="shared" si="37"/>
        <v>0</v>
      </c>
    </row>
    <row r="70" spans="1:11" x14ac:dyDescent="0.25">
      <c r="A70" s="21">
        <v>-0.74230183725985699</v>
      </c>
      <c r="B70" s="21"/>
      <c r="C70" s="22">
        <v>43</v>
      </c>
      <c r="D70" s="27">
        <f t="shared" ref="D70" si="47">phi*(Preis_Tm1-niveau)+niveau+sigma*Zufall</f>
        <v>39.315396325480286</v>
      </c>
      <c r="I70" s="19" t="s">
        <v>51</v>
      </c>
      <c r="J70" s="23"/>
      <c r="K70" s="24">
        <f t="shared" si="37"/>
        <v>0</v>
      </c>
    </row>
    <row r="71" spans="1:11" x14ac:dyDescent="0.25">
      <c r="A71" s="21">
        <v>-1.06158173331999</v>
      </c>
      <c r="B71" s="21"/>
      <c r="C71" s="22">
        <v>44</v>
      </c>
      <c r="D71" s="27">
        <f t="shared" ref="D71" si="48">phi*(Preis_Tm1-niveau)+niveau+sigma*Zufall</f>
        <v>38.676836533360017</v>
      </c>
      <c r="I71" s="19" t="s">
        <v>52</v>
      </c>
      <c r="J71" s="23"/>
      <c r="K71" s="24">
        <f t="shared" si="37"/>
        <v>0</v>
      </c>
    </row>
    <row r="72" spans="1:11" x14ac:dyDescent="0.25">
      <c r="A72" s="21">
        <v>2.35045722400204</v>
      </c>
      <c r="B72" s="21"/>
      <c r="C72" s="22">
        <v>45</v>
      </c>
      <c r="D72" s="27">
        <f t="shared" ref="D72" si="49">phi*(Preis_Tm1-niveau)+niveau+sigma*Zufall</f>
        <v>45.500914448004075</v>
      </c>
      <c r="I72" s="19" t="s">
        <v>53</v>
      </c>
      <c r="J72" s="23"/>
      <c r="K72" s="24">
        <f t="shared" si="37"/>
        <v>6.0009144480040746</v>
      </c>
    </row>
    <row r="73" spans="1:11" x14ac:dyDescent="0.25">
      <c r="A73" s="21">
        <v>-0.61560188146689399</v>
      </c>
      <c r="B73" s="21"/>
      <c r="C73" s="22">
        <v>46</v>
      </c>
      <c r="D73" s="27">
        <f t="shared" ref="D73" si="50">phi*(Preis_Tm1-niveau)+niveau+sigma*Zufall</f>
        <v>39.568796237066209</v>
      </c>
      <c r="I73" s="19" t="s">
        <v>54</v>
      </c>
      <c r="J73" s="23"/>
      <c r="K73" s="24">
        <f t="shared" si="37"/>
        <v>6.8796237066209187E-2</v>
      </c>
    </row>
    <row r="74" spans="1:11" x14ac:dyDescent="0.25">
      <c r="A74" s="21">
        <v>0.748076783703985</v>
      </c>
      <c r="B74" s="21"/>
      <c r="C74" s="22">
        <v>47</v>
      </c>
      <c r="D74" s="27">
        <f t="shared" ref="D74" si="51">phi*(Preis_Tm1-niveau)+niveau+sigma*Zufall</f>
        <v>42.29615356740797</v>
      </c>
      <c r="I74" s="19" t="s">
        <v>55</v>
      </c>
      <c r="J74" s="23"/>
      <c r="K74" s="24">
        <f t="shared" si="37"/>
        <v>2.7961535674079698</v>
      </c>
    </row>
    <row r="75" spans="1:11" x14ac:dyDescent="0.25">
      <c r="A75" s="21">
        <v>-0.19241851058826401</v>
      </c>
      <c r="B75" s="21"/>
      <c r="C75" s="22">
        <v>48</v>
      </c>
      <c r="D75" s="27">
        <f t="shared" ref="D75" si="52">phi*(Preis_Tm1-niveau)+niveau+sigma*Zufall</f>
        <v>40.415162978823467</v>
      </c>
      <c r="I75" s="19" t="s">
        <v>56</v>
      </c>
      <c r="J75" s="23"/>
      <c r="K75" s="24">
        <f t="shared" si="37"/>
        <v>0.9151629788234672</v>
      </c>
    </row>
    <row r="76" spans="1:11" x14ac:dyDescent="0.25">
      <c r="A76" s="21">
        <v>0.888610425420721</v>
      </c>
      <c r="B76" s="21"/>
      <c r="C76" s="22">
        <v>49</v>
      </c>
      <c r="D76" s="27">
        <f t="shared" ref="D76" si="53">phi*(Preis_Tm1-niveau)+niveau+sigma*Zufall</f>
        <v>42.577220850841442</v>
      </c>
      <c r="I76" s="19" t="s">
        <v>57</v>
      </c>
      <c r="J76" s="23"/>
      <c r="K76" s="24">
        <f t="shared" si="37"/>
        <v>3.0772208508414423</v>
      </c>
    </row>
    <row r="77" spans="1:11" x14ac:dyDescent="0.25">
      <c r="A77" s="21">
        <v>-0.76484923656787396</v>
      </c>
      <c r="B77" s="21"/>
      <c r="C77" s="22">
        <v>50</v>
      </c>
      <c r="D77" s="27">
        <f t="shared" ref="D77" si="54">phi*(Preis_Tm1-niveau)+niveau+sigma*Zufall</f>
        <v>39.270301526864252</v>
      </c>
      <c r="I77" s="19" t="s">
        <v>58</v>
      </c>
      <c r="J77" s="23"/>
      <c r="K77" s="24">
        <f t="shared" si="37"/>
        <v>0</v>
      </c>
    </row>
    <row r="78" spans="1:11" x14ac:dyDescent="0.25">
      <c r="A78" s="21">
        <v>-1.40226896933876</v>
      </c>
      <c r="B78" s="21"/>
      <c r="C78" s="22">
        <v>51</v>
      </c>
      <c r="D78" s="27">
        <f t="shared" ref="D78" si="55">phi*(Preis_Tm1-niveau)+niveau+sigma*Zufall</f>
        <v>37.995462061322478</v>
      </c>
      <c r="I78" s="19" t="s">
        <v>59</v>
      </c>
      <c r="J78" s="23"/>
      <c r="K78" s="24">
        <f t="shared" si="37"/>
        <v>0</v>
      </c>
    </row>
    <row r="79" spans="1:11" x14ac:dyDescent="0.25">
      <c r="A79" s="21">
        <v>-1.4223759250915</v>
      </c>
      <c r="B79" s="21"/>
      <c r="C79" s="22">
        <v>52</v>
      </c>
      <c r="D79" s="27">
        <f t="shared" ref="D79" si="56">phi*(Preis_Tm1-niveau)+niveau+sigma*Zufall</f>
        <v>37.955248149816995</v>
      </c>
      <c r="I79" s="19" t="s">
        <v>60</v>
      </c>
      <c r="J79" s="23"/>
      <c r="K79" s="24">
        <f t="shared" si="37"/>
        <v>0</v>
      </c>
    </row>
    <row r="80" spans="1:11" x14ac:dyDescent="0.25">
      <c r="A80" s="21">
        <v>0.48819390985994099</v>
      </c>
      <c r="B80" s="21"/>
      <c r="C80" s="22">
        <v>53</v>
      </c>
      <c r="D80" s="27">
        <f t="shared" ref="D80" si="57">phi*(Preis_Tm1-niveau)+niveau+sigma*Zufall</f>
        <v>41.776387819719879</v>
      </c>
      <c r="I80" s="19" t="s">
        <v>61</v>
      </c>
      <c r="J80" s="23"/>
      <c r="K80" s="24">
        <f t="shared" si="37"/>
        <v>2.2763878197198792</v>
      </c>
    </row>
    <row r="81" spans="1:11" x14ac:dyDescent="0.25">
      <c r="A81" s="21">
        <v>-0.177375156618825</v>
      </c>
      <c r="B81" s="21"/>
      <c r="C81" s="22">
        <v>54</v>
      </c>
      <c r="D81" s="27">
        <f t="shared" ref="D81" si="58">phi*(Preis_Tm1-niveau)+niveau+sigma*Zufall</f>
        <v>40.445249686762345</v>
      </c>
      <c r="I81" s="19" t="s">
        <v>62</v>
      </c>
      <c r="J81" s="23"/>
      <c r="K81" s="24">
        <f t="shared" si="37"/>
        <v>0.94524968676234522</v>
      </c>
    </row>
    <row r="82" spans="1:11" x14ac:dyDescent="0.25">
      <c r="A82" s="21">
        <v>-0.196053487807333</v>
      </c>
      <c r="B82" s="21"/>
      <c r="C82" s="22">
        <v>55</v>
      </c>
      <c r="D82" s="27">
        <f t="shared" ref="D82" si="59">phi*(Preis_Tm1-niveau)+niveau+sigma*Zufall</f>
        <v>40.407893024385331</v>
      </c>
      <c r="I82" s="19" t="s">
        <v>63</v>
      </c>
      <c r="J82" s="23"/>
      <c r="K82" s="24">
        <f t="shared" si="37"/>
        <v>0.9078930243853307</v>
      </c>
    </row>
    <row r="83" spans="1:11" x14ac:dyDescent="0.25">
      <c r="A83" s="21">
        <v>1.4193101506425501</v>
      </c>
      <c r="B83" s="21"/>
      <c r="C83" s="22">
        <v>56</v>
      </c>
      <c r="D83" s="27">
        <f t="shared" ref="D83" si="60">phi*(Preis_Tm1-niveau)+niveau+sigma*Zufall</f>
        <v>43.638620301285094</v>
      </c>
      <c r="I83" s="19" t="s">
        <v>64</v>
      </c>
      <c r="J83" s="23"/>
      <c r="K83" s="24">
        <f t="shared" si="37"/>
        <v>4.1386203012850942</v>
      </c>
    </row>
    <row r="84" spans="1:11" x14ac:dyDescent="0.25">
      <c r="A84" s="21">
        <v>0.29158437398418302</v>
      </c>
      <c r="B84" s="21"/>
      <c r="C84" s="22">
        <v>57</v>
      </c>
      <c r="D84" s="27">
        <f t="shared" ref="D84" si="61">phi*(Preis_Tm1-niveau)+niveau+sigma*Zufall</f>
        <v>41.383168747968362</v>
      </c>
      <c r="I84" s="19" t="s">
        <v>65</v>
      </c>
      <c r="J84" s="23"/>
      <c r="K84" s="24">
        <f t="shared" si="37"/>
        <v>1.8831687479683623</v>
      </c>
    </row>
    <row r="85" spans="1:11" x14ac:dyDescent="0.25">
      <c r="A85" s="21">
        <v>0.19781105346436101</v>
      </c>
      <c r="B85" s="21"/>
      <c r="C85" s="22">
        <v>58</v>
      </c>
      <c r="D85" s="27">
        <f t="shared" ref="D85" si="62">phi*(Preis_Tm1-niveau)+niveau+sigma*Zufall</f>
        <v>41.195622106928717</v>
      </c>
      <c r="I85" s="19" t="s">
        <v>66</v>
      </c>
      <c r="J85" s="23"/>
      <c r="K85" s="24">
        <f t="shared" si="37"/>
        <v>1.6956221069287167</v>
      </c>
    </row>
    <row r="86" spans="1:11" x14ac:dyDescent="0.25">
      <c r="A86" s="21">
        <v>1.58769908997406</v>
      </c>
      <c r="B86" s="21"/>
      <c r="C86" s="22">
        <v>59</v>
      </c>
      <c r="D86" s="27">
        <f t="shared" ref="D86" si="63">phi*(Preis_Tm1-niveau)+niveau+sigma*Zufall</f>
        <v>43.975398179948115</v>
      </c>
      <c r="I86" s="19" t="s">
        <v>67</v>
      </c>
      <c r="J86" s="23"/>
      <c r="K86" s="24">
        <f t="shared" si="37"/>
        <v>4.4753981799481153</v>
      </c>
    </row>
    <row r="87" spans="1:11" x14ac:dyDescent="0.25">
      <c r="A87" s="21">
        <v>-0.80446595634954698</v>
      </c>
      <c r="B87" s="21"/>
      <c r="C87" s="22">
        <v>60</v>
      </c>
      <c r="D87" s="27">
        <f t="shared" ref="D87" si="64">phi*(Preis_Tm1-niveau)+niveau+sigma*Zufall</f>
        <v>39.191068087300906</v>
      </c>
      <c r="I87" s="19" t="s">
        <v>68</v>
      </c>
      <c r="J87" s="23"/>
      <c r="K87" s="24">
        <f t="shared" si="37"/>
        <v>0</v>
      </c>
    </row>
    <row r="88" spans="1:11" x14ac:dyDescent="0.25">
      <c r="A88" s="21">
        <v>0.69662441584960699</v>
      </c>
      <c r="B88" s="21"/>
      <c r="C88" s="22">
        <v>61</v>
      </c>
      <c r="D88" s="27">
        <f t="shared" ref="D88" si="65">phi*(Preis_Tm1-niveau)+niveau+sigma*Zufall</f>
        <v>42.193248831699208</v>
      </c>
      <c r="I88" s="19" t="s">
        <v>69</v>
      </c>
      <c r="J88" s="23"/>
      <c r="K88" s="24">
        <f t="shared" si="37"/>
        <v>2.6932488316992078</v>
      </c>
    </row>
    <row r="89" spans="1:11" x14ac:dyDescent="0.25">
      <c r="A89" s="21">
        <v>0.83508816507268202</v>
      </c>
      <c r="B89" s="21"/>
      <c r="C89" s="22">
        <v>62</v>
      </c>
      <c r="D89" s="27">
        <f t="shared" ref="D89" si="66">phi*(Preis_Tm1-niveau)+niveau+sigma*Zufall</f>
        <v>42.470176330145364</v>
      </c>
      <c r="I89" s="19" t="s">
        <v>70</v>
      </c>
      <c r="J89" s="23"/>
      <c r="K89" s="24">
        <f t="shared" si="37"/>
        <v>2.9701763301453639</v>
      </c>
    </row>
    <row r="90" spans="1:11" x14ac:dyDescent="0.25">
      <c r="A90" s="21">
        <v>-0.243715140377952</v>
      </c>
      <c r="B90" s="21"/>
      <c r="C90" s="22">
        <v>63</v>
      </c>
      <c r="D90" s="27">
        <f t="shared" ref="D90" si="67">phi*(Preis_Tm1-niveau)+niveau+sigma*Zufall</f>
        <v>40.312569719244095</v>
      </c>
      <c r="I90" s="19" t="s">
        <v>71</v>
      </c>
      <c r="J90" s="23"/>
      <c r="K90" s="24">
        <f t="shared" si="37"/>
        <v>0.81256971924409527</v>
      </c>
    </row>
    <row r="91" spans="1:11" x14ac:dyDescent="0.25">
      <c r="A91" s="21">
        <v>0.21567008640374399</v>
      </c>
      <c r="B91" s="21"/>
      <c r="C91" s="22">
        <v>64</v>
      </c>
      <c r="D91" s="27">
        <f t="shared" ref="D91" si="68">phi*(Preis_Tm1-niveau)+niveau+sigma*Zufall</f>
        <v>41.231340172807485</v>
      </c>
      <c r="I91" s="19" t="s">
        <v>72</v>
      </c>
      <c r="J91" s="23"/>
      <c r="K91" s="24">
        <f t="shared" si="37"/>
        <v>1.7313401728074851</v>
      </c>
    </row>
    <row r="92" spans="1:11" x14ac:dyDescent="0.25">
      <c r="A92" s="21">
        <v>-1.1658439314820499</v>
      </c>
      <c r="B92" s="21"/>
      <c r="C92" s="22">
        <v>65</v>
      </c>
      <c r="D92" s="27">
        <f t="shared" ref="D92" si="69">phi*(Preis_Tm1-niveau)+niveau+sigma*Zufall</f>
        <v>38.468312137035895</v>
      </c>
      <c r="I92" s="19" t="s">
        <v>73</v>
      </c>
      <c r="J92" s="23"/>
      <c r="K92" s="24">
        <f t="shared" ref="K92:K127" si="70">MAX(Preis_T-K,0)</f>
        <v>0</v>
      </c>
    </row>
    <row r="93" spans="1:11" x14ac:dyDescent="0.25">
      <c r="A93" s="21">
        <v>-1.1479527788985899</v>
      </c>
      <c r="B93" s="21"/>
      <c r="C93" s="22">
        <v>66</v>
      </c>
      <c r="D93" s="27">
        <f t="shared" ref="D93" si="71">phi*(Preis_Tm1-niveau)+niveau+sigma*Zufall</f>
        <v>38.50409444220282</v>
      </c>
      <c r="I93" s="19" t="s">
        <v>74</v>
      </c>
      <c r="J93" s="23"/>
      <c r="K93" s="24">
        <f t="shared" si="70"/>
        <v>0</v>
      </c>
    </row>
    <row r="94" spans="1:11" x14ac:dyDescent="0.25">
      <c r="A94" s="21">
        <v>0.10487471601649399</v>
      </c>
      <c r="B94" s="21"/>
      <c r="C94" s="22">
        <v>67</v>
      </c>
      <c r="D94" s="27">
        <f t="shared" ref="D94" si="72">phi*(Preis_Tm1-niveau)+niveau+sigma*Zufall</f>
        <v>41.009749432032983</v>
      </c>
      <c r="I94" s="19" t="s">
        <v>75</v>
      </c>
      <c r="J94" s="23"/>
      <c r="K94" s="24">
        <f t="shared" si="70"/>
        <v>1.509749432032983</v>
      </c>
    </row>
    <row r="95" spans="1:11" x14ac:dyDescent="0.25">
      <c r="A95" s="21">
        <v>0.72225403222500195</v>
      </c>
      <c r="B95" s="21"/>
      <c r="C95" s="22">
        <v>68</v>
      </c>
      <c r="D95" s="27">
        <f t="shared" ref="D95" si="73">phi*(Preis_Tm1-niveau)+niveau+sigma*Zufall</f>
        <v>42.244508064450002</v>
      </c>
      <c r="I95" s="19" t="s">
        <v>76</v>
      </c>
      <c r="J95" s="23"/>
      <c r="K95" s="24">
        <f t="shared" si="70"/>
        <v>2.7445080644500024</v>
      </c>
    </row>
    <row r="96" spans="1:11" x14ac:dyDescent="0.25">
      <c r="A96" s="21">
        <v>2.5854912526162401</v>
      </c>
      <c r="B96" s="21"/>
      <c r="C96" s="22">
        <v>69</v>
      </c>
      <c r="D96" s="27">
        <f t="shared" ref="D96" si="74">phi*(Preis_Tm1-niveau)+niveau+sigma*Zufall</f>
        <v>45.970982505232477</v>
      </c>
      <c r="I96" s="19" t="s">
        <v>77</v>
      </c>
      <c r="J96" s="23"/>
      <c r="K96" s="24">
        <f t="shared" si="70"/>
        <v>6.4709825052324774</v>
      </c>
    </row>
    <row r="97" spans="1:11" x14ac:dyDescent="0.25">
      <c r="A97" s="21">
        <v>-0.66689067070138597</v>
      </c>
      <c r="B97" s="21"/>
      <c r="C97" s="22">
        <v>70</v>
      </c>
      <c r="D97" s="27">
        <f t="shared" ref="D97" si="75">phi*(Preis_Tm1-niveau)+niveau+sigma*Zufall</f>
        <v>39.466218658597228</v>
      </c>
      <c r="I97" s="19" t="s">
        <v>78</v>
      </c>
      <c r="J97" s="23"/>
      <c r="K97" s="24">
        <f t="shared" si="70"/>
        <v>0</v>
      </c>
    </row>
    <row r="98" spans="1:11" x14ac:dyDescent="0.25">
      <c r="A98" s="21">
        <v>0.18733102457893999</v>
      </c>
      <c r="B98" s="21"/>
      <c r="C98" s="22">
        <v>71</v>
      </c>
      <c r="D98" s="27">
        <f t="shared" ref="D98" si="76">phi*(Preis_Tm1-niveau)+niveau+sigma*Zufall</f>
        <v>41.174662049157874</v>
      </c>
      <c r="I98" s="19" t="s">
        <v>79</v>
      </c>
      <c r="J98" s="23"/>
      <c r="K98" s="24">
        <f t="shared" si="70"/>
        <v>1.6746620491578739</v>
      </c>
    </row>
    <row r="99" spans="1:11" x14ac:dyDescent="0.25">
      <c r="A99" s="21">
        <v>-8.2494425370955402E-2</v>
      </c>
      <c r="B99" s="21"/>
      <c r="C99" s="22">
        <v>72</v>
      </c>
      <c r="D99" s="27">
        <f t="shared" ref="D99" si="77">phi*(Preis_Tm1-niveau)+niveau+sigma*Zufall</f>
        <v>40.635011149258084</v>
      </c>
      <c r="I99" s="19" t="s">
        <v>80</v>
      </c>
      <c r="J99" s="23"/>
      <c r="K99" s="24">
        <f t="shared" si="70"/>
        <v>1.1350111492580837</v>
      </c>
    </row>
    <row r="100" spans="1:11" x14ac:dyDescent="0.25">
      <c r="A100" s="21">
        <v>-1.9330229178509899</v>
      </c>
      <c r="B100" s="21"/>
      <c r="C100" s="22">
        <v>73</v>
      </c>
      <c r="D100" s="27">
        <f t="shared" ref="D100" si="78">phi*(Preis_Tm1-niveau)+niveau+sigma*Zufall</f>
        <v>36.933954164298015</v>
      </c>
      <c r="I100" s="19" t="s">
        <v>81</v>
      </c>
      <c r="J100" s="23"/>
      <c r="K100" s="24">
        <f t="shared" si="70"/>
        <v>0</v>
      </c>
    </row>
    <row r="101" spans="1:11" x14ac:dyDescent="0.25">
      <c r="A101" s="21">
        <v>-0.43896615393477301</v>
      </c>
      <c r="B101" s="21"/>
      <c r="C101" s="22">
        <v>74</v>
      </c>
      <c r="D101" s="27">
        <f t="shared" ref="D101" si="79">phi*(Preis_Tm1-niveau)+niveau+sigma*Zufall</f>
        <v>39.922067692130454</v>
      </c>
      <c r="I101" s="19" t="s">
        <v>82</v>
      </c>
      <c r="J101" s="23"/>
      <c r="K101" s="24">
        <f t="shared" si="70"/>
        <v>0.42206769213045447</v>
      </c>
    </row>
    <row r="102" spans="1:11" x14ac:dyDescent="0.25">
      <c r="A102" s="21">
        <v>-1.79467884145512</v>
      </c>
      <c r="B102" s="21"/>
      <c r="C102" s="22">
        <v>75</v>
      </c>
      <c r="D102" s="27">
        <f t="shared" ref="D102" si="80">phi*(Preis_Tm1-niveau)+niveau+sigma*Zufall</f>
        <v>37.210642317089757</v>
      </c>
      <c r="I102" s="19" t="s">
        <v>83</v>
      </c>
      <c r="J102" s="23"/>
      <c r="K102" s="24">
        <f t="shared" si="70"/>
        <v>0</v>
      </c>
    </row>
    <row r="103" spans="1:11" x14ac:dyDescent="0.25">
      <c r="A103" s="21">
        <v>0.84037552975390495</v>
      </c>
      <c r="B103" s="21"/>
      <c r="C103" s="22">
        <v>76</v>
      </c>
      <c r="D103" s="27">
        <f t="shared" ref="D103" si="81">phi*(Preis_Tm1-niveau)+niveau+sigma*Zufall</f>
        <v>42.48075105950781</v>
      </c>
      <c r="I103" s="19" t="s">
        <v>84</v>
      </c>
      <c r="J103" s="23"/>
      <c r="K103" s="24">
        <f t="shared" si="70"/>
        <v>2.9807510595078099</v>
      </c>
    </row>
    <row r="104" spans="1:11" x14ac:dyDescent="0.25">
      <c r="A104" s="21">
        <v>-0.88803208232900999</v>
      </c>
      <c r="B104" s="21"/>
      <c r="C104" s="22">
        <v>77</v>
      </c>
      <c r="D104" s="27">
        <f t="shared" ref="D104" si="82">phi*(Preis_Tm1-niveau)+niveau+sigma*Zufall</f>
        <v>39.02393583534198</v>
      </c>
      <c r="I104" s="19" t="s">
        <v>85</v>
      </c>
      <c r="J104" s="23"/>
      <c r="K104" s="24">
        <f t="shared" si="70"/>
        <v>0</v>
      </c>
    </row>
    <row r="105" spans="1:11" x14ac:dyDescent="0.25">
      <c r="A105" s="21">
        <v>0.100092833139322</v>
      </c>
      <c r="B105" s="21"/>
      <c r="C105" s="22">
        <v>78</v>
      </c>
      <c r="D105" s="27">
        <f t="shared" ref="D105" si="83">phi*(Preis_Tm1-niveau)+niveau+sigma*Zufall</f>
        <v>41.000185666278639</v>
      </c>
      <c r="I105" s="19" t="s">
        <v>86</v>
      </c>
      <c r="J105" s="23"/>
      <c r="K105" s="24">
        <f t="shared" si="70"/>
        <v>1.5001856662786395</v>
      </c>
    </row>
    <row r="106" spans="1:11" x14ac:dyDescent="0.25">
      <c r="A106" s="21">
        <v>-0.54452892999054803</v>
      </c>
      <c r="B106" s="21"/>
      <c r="C106" s="22">
        <v>79</v>
      </c>
      <c r="D106" s="27">
        <f t="shared" ref="D106" si="84">phi*(Preis_Tm1-niveau)+niveau+sigma*Zufall</f>
        <v>39.710942140018901</v>
      </c>
      <c r="I106" s="19" t="s">
        <v>87</v>
      </c>
      <c r="J106" s="23"/>
      <c r="K106" s="24">
        <f t="shared" si="70"/>
        <v>0.21094214001890066</v>
      </c>
    </row>
    <row r="107" spans="1:11" x14ac:dyDescent="0.25">
      <c r="A107" s="21">
        <v>0.303520794649354</v>
      </c>
      <c r="B107" s="21"/>
      <c r="C107" s="22">
        <v>80</v>
      </c>
      <c r="D107" s="27">
        <f t="shared" ref="D107" si="85">phi*(Preis_Tm1-niveau)+niveau+sigma*Zufall</f>
        <v>41.407041589298707</v>
      </c>
      <c r="I107" s="19" t="s">
        <v>88</v>
      </c>
      <c r="J107" s="23"/>
      <c r="K107" s="24">
        <f t="shared" si="70"/>
        <v>1.9070415892987072</v>
      </c>
    </row>
    <row r="108" spans="1:11" x14ac:dyDescent="0.25">
      <c r="A108" s="21">
        <v>-0.60032656213373403</v>
      </c>
      <c r="B108" s="21"/>
      <c r="C108" s="22">
        <v>81</v>
      </c>
      <c r="D108" s="27">
        <f t="shared" ref="D108" si="86">phi*(Preis_Tm1-niveau)+niveau+sigma*Zufall</f>
        <v>39.599346875732529</v>
      </c>
      <c r="I108" s="19" t="s">
        <v>89</v>
      </c>
      <c r="J108" s="23"/>
      <c r="K108" s="24">
        <f t="shared" si="70"/>
        <v>9.9346875732528872E-2</v>
      </c>
    </row>
    <row r="109" spans="1:11" x14ac:dyDescent="0.25">
      <c r="A109" s="21">
        <v>0.48996532117394798</v>
      </c>
      <c r="B109" s="21"/>
      <c r="C109" s="22">
        <v>82</v>
      </c>
      <c r="D109" s="27">
        <f t="shared" ref="D109" si="87">phi*(Preis_Tm1-niveau)+niveau+sigma*Zufall</f>
        <v>41.779930642347892</v>
      </c>
      <c r="I109" s="19" t="s">
        <v>90</v>
      </c>
      <c r="J109" s="23"/>
      <c r="K109" s="24">
        <f t="shared" si="70"/>
        <v>2.2799306423478924</v>
      </c>
    </row>
    <row r="110" spans="1:11" x14ac:dyDescent="0.25">
      <c r="A110" s="21">
        <v>0.73936312360447398</v>
      </c>
      <c r="B110" s="21"/>
      <c r="C110" s="22">
        <v>83</v>
      </c>
      <c r="D110" s="27">
        <f t="shared" ref="D110" si="88">phi*(Preis_Tm1-niveau)+niveau+sigma*Zufall</f>
        <v>42.278726247208944</v>
      </c>
      <c r="I110" s="19" t="s">
        <v>91</v>
      </c>
      <c r="J110" s="23"/>
      <c r="K110" s="24">
        <f t="shared" si="70"/>
        <v>2.7787262472089438</v>
      </c>
    </row>
    <row r="111" spans="1:11" x14ac:dyDescent="0.25">
      <c r="A111" s="21">
        <v>1.71188778298155</v>
      </c>
      <c r="B111" s="21"/>
      <c r="C111" s="22">
        <v>84</v>
      </c>
      <c r="D111" s="27">
        <f t="shared" ref="D111" si="89">phi*(Preis_Tm1-niveau)+niveau+sigma*Zufall</f>
        <v>44.223775565963095</v>
      </c>
      <c r="I111" s="19" t="s">
        <v>92</v>
      </c>
      <c r="J111" s="23"/>
      <c r="K111" s="24">
        <f t="shared" si="70"/>
        <v>4.7237755659630949</v>
      </c>
    </row>
    <row r="112" spans="1:11" x14ac:dyDescent="0.25">
      <c r="A112" s="21">
        <v>-0.19412353575826499</v>
      </c>
      <c r="B112" s="21"/>
      <c r="C112" s="22">
        <v>85</v>
      </c>
      <c r="D112" s="27">
        <f t="shared" ref="D112" si="90">phi*(Preis_Tm1-niveau)+niveau+sigma*Zufall</f>
        <v>40.411752928483466</v>
      </c>
      <c r="I112" s="19" t="s">
        <v>93</v>
      </c>
      <c r="J112" s="23"/>
      <c r="K112" s="24">
        <f t="shared" si="70"/>
        <v>0.91175292848346601</v>
      </c>
    </row>
    <row r="113" spans="1:11" x14ac:dyDescent="0.25">
      <c r="A113" s="21">
        <v>-2.1383552694399399</v>
      </c>
      <c r="B113" s="21"/>
      <c r="C113" s="22">
        <v>86</v>
      </c>
      <c r="D113" s="27">
        <f t="shared" ref="D113" si="91">phi*(Preis_Tm1-niveau)+niveau+sigma*Zufall</f>
        <v>36.523289461120115</v>
      </c>
      <c r="I113" s="19" t="s">
        <v>94</v>
      </c>
      <c r="J113" s="23"/>
      <c r="K113" s="24">
        <f t="shared" si="70"/>
        <v>0</v>
      </c>
    </row>
    <row r="114" spans="1:11" x14ac:dyDescent="0.25">
      <c r="A114" s="21">
        <v>-0.83958874733661404</v>
      </c>
      <c r="B114" s="21"/>
      <c r="C114" s="22">
        <v>87</v>
      </c>
      <c r="D114" s="27">
        <f t="shared" ref="D114" si="92">phi*(Preis_Tm1-niveau)+niveau+sigma*Zufall</f>
        <v>39.120822505326771</v>
      </c>
      <c r="I114" s="19" t="s">
        <v>95</v>
      </c>
      <c r="J114" s="23"/>
      <c r="K114" s="24">
        <f t="shared" si="70"/>
        <v>0</v>
      </c>
    </row>
    <row r="115" spans="1:11" x14ac:dyDescent="0.25">
      <c r="A115" s="21">
        <v>1.35459432800464</v>
      </c>
      <c r="B115" s="21"/>
      <c r="C115" s="22">
        <v>88</v>
      </c>
      <c r="D115" s="27">
        <f t="shared" ref="D115" si="93">phi*(Preis_Tm1-niveau)+niveau+sigma*Zufall</f>
        <v>43.509188656009279</v>
      </c>
      <c r="I115" s="19" t="s">
        <v>96</v>
      </c>
      <c r="J115" s="23"/>
      <c r="K115" s="24">
        <f t="shared" si="70"/>
        <v>4.0091886560092789</v>
      </c>
    </row>
    <row r="116" spans="1:11" x14ac:dyDescent="0.25">
      <c r="A116" s="21">
        <v>-1.07215528838425</v>
      </c>
      <c r="B116" s="21"/>
      <c r="C116" s="22">
        <v>89</v>
      </c>
      <c r="D116" s="27">
        <f t="shared" ref="D116" si="94">phi*(Preis_Tm1-niveau)+niveau+sigma*Zufall</f>
        <v>38.6556894232315</v>
      </c>
      <c r="I116" s="19" t="s">
        <v>97</v>
      </c>
      <c r="J116" s="23"/>
      <c r="K116" s="24">
        <f t="shared" si="70"/>
        <v>0</v>
      </c>
    </row>
    <row r="117" spans="1:11" x14ac:dyDescent="0.25">
      <c r="A117" s="21">
        <v>0.96095386974056696</v>
      </c>
      <c r="B117" s="21"/>
      <c r="C117" s="22">
        <v>90</v>
      </c>
      <c r="D117" s="27">
        <f t="shared" ref="D117" si="95">phi*(Preis_Tm1-niveau)+niveau+sigma*Zufall</f>
        <v>42.721907739481132</v>
      </c>
      <c r="I117" s="19" t="s">
        <v>98</v>
      </c>
      <c r="J117" s="23"/>
      <c r="K117" s="24">
        <f t="shared" si="70"/>
        <v>3.2219077394811322</v>
      </c>
    </row>
    <row r="118" spans="1:11" x14ac:dyDescent="0.25">
      <c r="A118" s="21">
        <v>0.124049800003193</v>
      </c>
      <c r="B118" s="21"/>
      <c r="C118" s="22">
        <v>91</v>
      </c>
      <c r="D118" s="27">
        <f t="shared" ref="D118" si="96">phi*(Preis_Tm1-niveau)+niveau+sigma*Zufall</f>
        <v>41.048099600006381</v>
      </c>
      <c r="I118" s="19" t="s">
        <v>99</v>
      </c>
      <c r="J118" s="23"/>
      <c r="K118" s="24">
        <f t="shared" si="70"/>
        <v>1.5480996000063811</v>
      </c>
    </row>
    <row r="119" spans="1:11" x14ac:dyDescent="0.25">
      <c r="A119" s="21">
        <v>1.4366966227189399</v>
      </c>
      <c r="B119" s="21"/>
      <c r="C119" s="22">
        <v>92</v>
      </c>
      <c r="D119" s="27">
        <f t="shared" ref="D119" si="97">phi*(Preis_Tm1-niveau)+niveau+sigma*Zufall</f>
        <v>43.673393245437879</v>
      </c>
      <c r="I119" s="19" t="s">
        <v>100</v>
      </c>
      <c r="J119" s="23"/>
      <c r="K119" s="24">
        <f t="shared" si="70"/>
        <v>4.1733932454378788</v>
      </c>
    </row>
    <row r="120" spans="1:11" x14ac:dyDescent="0.25">
      <c r="A120" s="21">
        <v>-1.96089999936503</v>
      </c>
      <c r="B120" s="21"/>
      <c r="C120" s="22">
        <v>93</v>
      </c>
      <c r="D120" s="27">
        <f t="shared" ref="D120" si="98">phi*(Preis_Tm1-niveau)+niveau+sigma*Zufall</f>
        <v>36.878200001269938</v>
      </c>
      <c r="I120" s="19" t="s">
        <v>101</v>
      </c>
      <c r="J120" s="23"/>
      <c r="K120" s="24">
        <f t="shared" si="70"/>
        <v>0</v>
      </c>
    </row>
    <row r="121" spans="1:11" x14ac:dyDescent="0.25">
      <c r="A121" s="21">
        <v>-0.19769822597414999</v>
      </c>
      <c r="B121" s="21"/>
      <c r="C121" s="22">
        <v>94</v>
      </c>
      <c r="D121" s="27">
        <f t="shared" ref="D121" si="99">phi*(Preis_Tm1-niveau)+niveau+sigma*Zufall</f>
        <v>40.404603548051696</v>
      </c>
      <c r="I121" s="19" t="s">
        <v>102</v>
      </c>
      <c r="J121" s="23"/>
      <c r="K121" s="24">
        <f t="shared" si="70"/>
        <v>0.90460354805169629</v>
      </c>
    </row>
    <row r="122" spans="1:11" x14ac:dyDescent="0.25">
      <c r="A122" s="21">
        <v>-1.2078454852598</v>
      </c>
      <c r="B122" s="21"/>
      <c r="C122" s="22">
        <v>95</v>
      </c>
      <c r="D122" s="27">
        <f t="shared" ref="D122" si="100">phi*(Preis_Tm1-niveau)+niveau+sigma*Zufall</f>
        <v>38.384309029480399</v>
      </c>
      <c r="I122" s="19" t="s">
        <v>103</v>
      </c>
      <c r="J122" s="23"/>
      <c r="K122" s="24">
        <f t="shared" si="70"/>
        <v>0</v>
      </c>
    </row>
    <row r="123" spans="1:11" x14ac:dyDescent="0.25">
      <c r="A123" s="21">
        <v>2.9080080307293601</v>
      </c>
      <c r="B123" s="21"/>
      <c r="C123" s="22">
        <v>96</v>
      </c>
      <c r="D123" s="27">
        <f t="shared" ref="D123" si="101">phi*(Preis_Tm1-niveau)+niveau+sigma*Zufall</f>
        <v>46.616016061458716</v>
      </c>
      <c r="I123" s="19" t="s">
        <v>104</v>
      </c>
      <c r="J123" s="23"/>
      <c r="K123" s="24">
        <f t="shared" si="70"/>
        <v>7.1160160614587156</v>
      </c>
    </row>
    <row r="124" spans="1:11" x14ac:dyDescent="0.25">
      <c r="A124" s="21">
        <v>0.82521889422849104</v>
      </c>
      <c r="B124" s="21"/>
      <c r="C124" s="22">
        <v>97</v>
      </c>
      <c r="D124" s="27">
        <f t="shared" ref="D124" si="102">phi*(Preis_Tm1-niveau)+niveau+sigma*Zufall</f>
        <v>42.450437788456981</v>
      </c>
      <c r="I124" s="19" t="s">
        <v>105</v>
      </c>
      <c r="J124" s="23"/>
      <c r="K124" s="24">
        <f t="shared" si="70"/>
        <v>2.9504377884569806</v>
      </c>
    </row>
    <row r="125" spans="1:11" x14ac:dyDescent="0.25">
      <c r="A125" s="21">
        <v>1.3789719779166101</v>
      </c>
      <c r="B125" s="21"/>
      <c r="C125" s="22">
        <v>98</v>
      </c>
      <c r="D125" s="27">
        <f t="shared" ref="D125" si="103">phi*(Preis_Tm1-niveau)+niveau+sigma*Zufall</f>
        <v>43.557943955833217</v>
      </c>
      <c r="I125" s="19" t="s">
        <v>106</v>
      </c>
      <c r="J125" s="23"/>
      <c r="K125" s="24">
        <f t="shared" si="70"/>
        <v>4.0579439558332169</v>
      </c>
    </row>
    <row r="126" spans="1:11" x14ac:dyDescent="0.25">
      <c r="A126" s="21">
        <v>-1.05818025798736</v>
      </c>
      <c r="B126" s="21"/>
      <c r="C126" s="22">
        <v>99</v>
      </c>
      <c r="D126" s="27">
        <f t="shared" ref="D126" si="104">phi*(Preis_Tm1-niveau)+niveau+sigma*Zufall</f>
        <v>38.683639484025278</v>
      </c>
      <c r="I126" s="19" t="s">
        <v>107</v>
      </c>
      <c r="J126" s="23"/>
      <c r="K126" s="24">
        <f t="shared" si="70"/>
        <v>0</v>
      </c>
    </row>
    <row r="127" spans="1:11" x14ac:dyDescent="0.25">
      <c r="A127" s="21">
        <v>-0.46861558110062401</v>
      </c>
      <c r="B127" s="21"/>
      <c r="C127" s="22">
        <v>100</v>
      </c>
      <c r="D127" s="27">
        <f t="shared" ref="D127" si="105">phi*(Preis_Tm1-niveau)+niveau+sigma*Zufall</f>
        <v>39.862768837798747</v>
      </c>
      <c r="I127" s="19" t="s">
        <v>108</v>
      </c>
      <c r="J127" s="23"/>
      <c r="K127" s="24">
        <f t="shared" si="70"/>
        <v>0.3627688377987468</v>
      </c>
    </row>
  </sheetData>
  <mergeCells count="3">
    <mergeCell ref="C23:D23"/>
    <mergeCell ref="M24:R24"/>
    <mergeCell ref="I23:K23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B5" sqref="B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8</vt:i4>
      </vt:variant>
    </vt:vector>
  </HeadingPairs>
  <TitlesOfParts>
    <vt:vector size="10" baseType="lpstr">
      <vt:lpstr>Zeitschritt T-1</vt:lpstr>
      <vt:lpstr>Tabelle1</vt:lpstr>
      <vt:lpstr>CF</vt:lpstr>
      <vt:lpstr>K</vt:lpstr>
      <vt:lpstr>niveau</vt:lpstr>
      <vt:lpstr>phi</vt:lpstr>
      <vt:lpstr>Preis_T</vt:lpstr>
      <vt:lpstr>Preis_Tm1</vt:lpstr>
      <vt:lpstr>sigma</vt:lpstr>
      <vt:lpstr>Zufall</vt:lpstr>
    </vt:vector>
  </TitlesOfParts>
  <Company>FH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Schemm, Ralf</dc:creator>
  <cp:lastModifiedBy>Paul Krüger</cp:lastModifiedBy>
  <dcterms:created xsi:type="dcterms:W3CDTF">2020-12-17T10:21:52Z</dcterms:created>
  <dcterms:modified xsi:type="dcterms:W3CDTF">2021-02-20T16:26:18Z</dcterms:modified>
</cp:coreProperties>
</file>