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Flexible Energiesysteme/Excel Files/"/>
    </mc:Choice>
  </mc:AlternateContent>
  <xr:revisionPtr revIDLastSave="5" documentId="11_56854395F77A70307F4E40F5F6B1405B32645053" xr6:coauthVersionLast="46" xr6:coauthVersionMax="46" xr10:uidLastSave="{9D116AEC-637E-43E9-B17F-68767DB78557}"/>
  <bookViews>
    <workbookView xWindow="-120" yWindow="-120" windowWidth="38640" windowHeight="21240" activeTab="10" xr2:uid="{00000000-000D-0000-FFFF-FFFF00000000}"/>
  </bookViews>
  <sheets>
    <sheet name="T1" sheetId="48" r:id="rId1"/>
    <sheet name="T2" sheetId="49" r:id="rId2"/>
    <sheet name="T3" sheetId="50" r:id="rId3"/>
    <sheet name="T4" sheetId="51" r:id="rId4"/>
    <sheet name="T5" sheetId="46" r:id="rId5"/>
    <sheet name="T6" sheetId="47" r:id="rId6"/>
    <sheet name="T7" sheetId="45" r:id="rId7"/>
    <sheet name="T8" sheetId="37" r:id="rId8"/>
    <sheet name="T9" sheetId="18" r:id="rId9"/>
    <sheet name="Zusammenfassung" sheetId="4" r:id="rId10"/>
    <sheet name="Backtesting" sheetId="5" r:id="rId11"/>
    <sheet name="Tabelle1" sheetId="28" r:id="rId12"/>
  </sheets>
  <definedNames>
    <definedName name="Aktion">Backtesting!$F$18:$O$18</definedName>
    <definedName name="cost">Backtesting!$T$27</definedName>
    <definedName name="start">Backtesting!$T$24</definedName>
    <definedName name="Zustand">Backtesting!$F$17:$O$17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5" l="1"/>
  <c r="G49" i="51"/>
  <c r="G48" i="51"/>
  <c r="G47" i="51"/>
  <c r="G46" i="51"/>
  <c r="G45" i="51"/>
  <c r="G44" i="51"/>
  <c r="G43" i="51"/>
  <c r="G42" i="51"/>
  <c r="G41" i="51"/>
  <c r="G40" i="51"/>
  <c r="G39" i="51"/>
  <c r="G38" i="51"/>
  <c r="G37" i="51"/>
  <c r="G36" i="51"/>
  <c r="G35" i="51"/>
  <c r="G34" i="51"/>
  <c r="G33" i="51"/>
  <c r="G32" i="51"/>
  <c r="G31" i="51"/>
  <c r="G30" i="51"/>
  <c r="B24" i="51"/>
  <c r="N49" i="51" s="1"/>
  <c r="B23" i="51"/>
  <c r="N48" i="51" s="1"/>
  <c r="B22" i="51"/>
  <c r="B21" i="51"/>
  <c r="B20" i="51"/>
  <c r="N45" i="51" s="1"/>
  <c r="B19" i="51"/>
  <c r="N44" i="51" s="1"/>
  <c r="B18" i="51"/>
  <c r="N43" i="51" s="1"/>
  <c r="B17" i="51"/>
  <c r="B16" i="51"/>
  <c r="B15" i="51"/>
  <c r="N40" i="51" s="1"/>
  <c r="B14" i="51"/>
  <c r="B13" i="51"/>
  <c r="D38" i="51" s="1"/>
  <c r="B12" i="51"/>
  <c r="N37" i="51" s="1"/>
  <c r="B11" i="51"/>
  <c r="N36" i="51" s="1"/>
  <c r="B10" i="51"/>
  <c r="B9" i="51"/>
  <c r="D34" i="51" s="1"/>
  <c r="B8" i="51"/>
  <c r="N33" i="51" s="1"/>
  <c r="B7" i="51"/>
  <c r="N32" i="51" s="1"/>
  <c r="B6" i="51"/>
  <c r="N31" i="51" s="1"/>
  <c r="B5" i="51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B24" i="50"/>
  <c r="B23" i="50"/>
  <c r="B22" i="50"/>
  <c r="B21" i="50"/>
  <c r="B20" i="50"/>
  <c r="B19" i="50"/>
  <c r="B18" i="50"/>
  <c r="N43" i="50" s="1"/>
  <c r="B17" i="50"/>
  <c r="B16" i="50"/>
  <c r="N41" i="50" s="1"/>
  <c r="B15" i="50"/>
  <c r="D40" i="50" s="1"/>
  <c r="B14" i="50"/>
  <c r="N39" i="50" s="1"/>
  <c r="B13" i="50"/>
  <c r="N38" i="50" s="1"/>
  <c r="B12" i="50"/>
  <c r="B11" i="50"/>
  <c r="N36" i="50" s="1"/>
  <c r="B10" i="50"/>
  <c r="B9" i="50"/>
  <c r="N34" i="50" s="1"/>
  <c r="B8" i="50"/>
  <c r="D33" i="50" s="1"/>
  <c r="B7" i="50"/>
  <c r="N32" i="50" s="1"/>
  <c r="B6" i="50"/>
  <c r="B5" i="50"/>
  <c r="N30" i="50" s="1"/>
  <c r="G49" i="49"/>
  <c r="G48" i="49"/>
  <c r="G47" i="49"/>
  <c r="G46" i="49"/>
  <c r="G45" i="49"/>
  <c r="G44" i="49"/>
  <c r="G43" i="49"/>
  <c r="G42" i="49"/>
  <c r="G41" i="49"/>
  <c r="G40" i="49"/>
  <c r="G39" i="49"/>
  <c r="G38" i="49"/>
  <c r="G37" i="49"/>
  <c r="G36" i="49"/>
  <c r="G35" i="49"/>
  <c r="G34" i="49"/>
  <c r="G33" i="49"/>
  <c r="G32" i="49"/>
  <c r="G31" i="49"/>
  <c r="G30" i="49"/>
  <c r="B24" i="49"/>
  <c r="N49" i="49" s="1"/>
  <c r="B23" i="49"/>
  <c r="D48" i="49" s="1"/>
  <c r="B22" i="49"/>
  <c r="B21" i="49"/>
  <c r="B20" i="49"/>
  <c r="B19" i="49"/>
  <c r="B18" i="49"/>
  <c r="J18" i="49" s="1"/>
  <c r="B17" i="49"/>
  <c r="D42" i="49" s="1"/>
  <c r="B16" i="49"/>
  <c r="B15" i="49"/>
  <c r="D40" i="49" s="1"/>
  <c r="B14" i="49"/>
  <c r="N39" i="49" s="1"/>
  <c r="B13" i="49"/>
  <c r="D38" i="49" s="1"/>
  <c r="B12" i="49"/>
  <c r="J12" i="49" s="1"/>
  <c r="B11" i="49"/>
  <c r="D36" i="49" s="1"/>
  <c r="B10" i="49"/>
  <c r="J10" i="49" s="1"/>
  <c r="B9" i="49"/>
  <c r="B8" i="49"/>
  <c r="N33" i="49" s="1"/>
  <c r="B7" i="49"/>
  <c r="D32" i="49" s="1"/>
  <c r="B6" i="49"/>
  <c r="B5" i="49"/>
  <c r="J5" i="49" s="1"/>
  <c r="G49" i="48"/>
  <c r="G48" i="48"/>
  <c r="G47" i="48"/>
  <c r="G46" i="48"/>
  <c r="G45" i="48"/>
  <c r="G44" i="48"/>
  <c r="G43" i="48"/>
  <c r="G42" i="48"/>
  <c r="G41" i="48"/>
  <c r="G40" i="48"/>
  <c r="G39" i="48"/>
  <c r="G38" i="48"/>
  <c r="G37" i="48"/>
  <c r="G36" i="48"/>
  <c r="G35" i="48"/>
  <c r="G34" i="48"/>
  <c r="G33" i="48"/>
  <c r="G32" i="48"/>
  <c r="G31" i="48"/>
  <c r="G30" i="48"/>
  <c r="B24" i="48"/>
  <c r="J24" i="48" s="1"/>
  <c r="B23" i="48"/>
  <c r="D48" i="48" s="1"/>
  <c r="B22" i="48"/>
  <c r="D47" i="48" s="1"/>
  <c r="B21" i="48"/>
  <c r="B20" i="48"/>
  <c r="J20" i="48" s="1"/>
  <c r="B19" i="48"/>
  <c r="D44" i="48" s="1"/>
  <c r="B18" i="48"/>
  <c r="N43" i="48" s="1"/>
  <c r="B17" i="48"/>
  <c r="D42" i="48" s="1"/>
  <c r="B16" i="48"/>
  <c r="N41" i="48" s="1"/>
  <c r="B15" i="48"/>
  <c r="N40" i="48" s="1"/>
  <c r="B14" i="48"/>
  <c r="B13" i="48"/>
  <c r="D38" i="48" s="1"/>
  <c r="B12" i="48"/>
  <c r="N37" i="48" s="1"/>
  <c r="B11" i="48"/>
  <c r="N36" i="48" s="1"/>
  <c r="B10" i="48"/>
  <c r="N35" i="48" s="1"/>
  <c r="B9" i="48"/>
  <c r="N34" i="48" s="1"/>
  <c r="B8" i="48"/>
  <c r="N33" i="48" s="1"/>
  <c r="B7" i="48"/>
  <c r="B6" i="48"/>
  <c r="N31" i="48" s="1"/>
  <c r="B5" i="48"/>
  <c r="N30" i="48" s="1"/>
  <c r="G49" i="47"/>
  <c r="G48" i="47"/>
  <c r="G47" i="47"/>
  <c r="G46" i="47"/>
  <c r="G45" i="47"/>
  <c r="G44" i="47"/>
  <c r="G43" i="47"/>
  <c r="G42" i="47"/>
  <c r="G41" i="47"/>
  <c r="G40" i="47"/>
  <c r="G39" i="47"/>
  <c r="G38" i="47"/>
  <c r="G37" i="47"/>
  <c r="G36" i="47"/>
  <c r="G35" i="47"/>
  <c r="G34" i="47"/>
  <c r="G33" i="47"/>
  <c r="G32" i="47"/>
  <c r="G31" i="47"/>
  <c r="G30" i="47"/>
  <c r="B24" i="47"/>
  <c r="B23" i="47"/>
  <c r="B22" i="47"/>
  <c r="B21" i="47"/>
  <c r="B20" i="47"/>
  <c r="B19" i="47"/>
  <c r="B18" i="47"/>
  <c r="B17" i="47"/>
  <c r="B16" i="47"/>
  <c r="B15" i="47"/>
  <c r="B14" i="47"/>
  <c r="N39" i="47" s="1"/>
  <c r="B13" i="47"/>
  <c r="B12" i="47"/>
  <c r="B11" i="47"/>
  <c r="B10" i="47"/>
  <c r="N35" i="47" s="1"/>
  <c r="B9" i="47"/>
  <c r="B8" i="47"/>
  <c r="B7" i="47"/>
  <c r="B6" i="47"/>
  <c r="N31" i="47" s="1"/>
  <c r="B5" i="47"/>
  <c r="G49" i="46"/>
  <c r="G48" i="46"/>
  <c r="G47" i="46"/>
  <c r="G46" i="46"/>
  <c r="G45" i="46"/>
  <c r="G44" i="46"/>
  <c r="G43" i="46"/>
  <c r="G42" i="46"/>
  <c r="G41" i="46"/>
  <c r="G40" i="46"/>
  <c r="G39" i="46"/>
  <c r="G38" i="46"/>
  <c r="G37" i="46"/>
  <c r="G36" i="46"/>
  <c r="G35" i="46"/>
  <c r="G34" i="46"/>
  <c r="G33" i="46"/>
  <c r="G32" i="46"/>
  <c r="G31" i="46"/>
  <c r="G30" i="46"/>
  <c r="B24" i="46"/>
  <c r="B23" i="46"/>
  <c r="B22" i="46"/>
  <c r="N47" i="46" s="1"/>
  <c r="B21" i="46"/>
  <c r="B20" i="46"/>
  <c r="J20" i="46" s="1"/>
  <c r="B19" i="46"/>
  <c r="B18" i="46"/>
  <c r="D43" i="46" s="1"/>
  <c r="B17" i="46"/>
  <c r="B16" i="46"/>
  <c r="N41" i="46" s="1"/>
  <c r="B15" i="46"/>
  <c r="D40" i="46" s="1"/>
  <c r="B14" i="46"/>
  <c r="J14" i="46" s="1"/>
  <c r="B13" i="46"/>
  <c r="N38" i="46" s="1"/>
  <c r="B12" i="46"/>
  <c r="B11" i="46"/>
  <c r="D36" i="46" s="1"/>
  <c r="B10" i="46"/>
  <c r="D35" i="46" s="1"/>
  <c r="B9" i="46"/>
  <c r="D34" i="46" s="1"/>
  <c r="B8" i="46"/>
  <c r="N33" i="46" s="1"/>
  <c r="B7" i="46"/>
  <c r="B6" i="46"/>
  <c r="N31" i="46" s="1"/>
  <c r="B5" i="46"/>
  <c r="N30" i="46" s="1"/>
  <c r="G49" i="45"/>
  <c r="G48" i="45"/>
  <c r="G47" i="45"/>
  <c r="G46" i="45"/>
  <c r="G45" i="45"/>
  <c r="G44" i="45"/>
  <c r="G43" i="45"/>
  <c r="G42" i="45"/>
  <c r="G41" i="45"/>
  <c r="G40" i="45"/>
  <c r="G39" i="45"/>
  <c r="G38" i="45"/>
  <c r="G37" i="45"/>
  <c r="G36" i="45"/>
  <c r="G35" i="45"/>
  <c r="G34" i="45"/>
  <c r="G33" i="45"/>
  <c r="G32" i="45"/>
  <c r="G31" i="45"/>
  <c r="G30" i="45"/>
  <c r="B24" i="45"/>
  <c r="D49" i="45" s="1"/>
  <c r="B23" i="45"/>
  <c r="N48" i="45" s="1"/>
  <c r="B22" i="45"/>
  <c r="B21" i="45"/>
  <c r="N46" i="45" s="1"/>
  <c r="B20" i="45"/>
  <c r="D45" i="45" s="1"/>
  <c r="B19" i="45"/>
  <c r="B18" i="45"/>
  <c r="J18" i="45" s="1"/>
  <c r="B17" i="45"/>
  <c r="N42" i="45" s="1"/>
  <c r="B16" i="45"/>
  <c r="D41" i="45" s="1"/>
  <c r="B15" i="45"/>
  <c r="N40" i="45" s="1"/>
  <c r="B14" i="45"/>
  <c r="D39" i="45" s="1"/>
  <c r="B13" i="45"/>
  <c r="N38" i="45" s="1"/>
  <c r="B12" i="45"/>
  <c r="D37" i="45" s="1"/>
  <c r="B11" i="45"/>
  <c r="N36" i="45" s="1"/>
  <c r="B10" i="45"/>
  <c r="D35" i="45" s="1"/>
  <c r="B9" i="45"/>
  <c r="N34" i="45" s="1"/>
  <c r="B8" i="45"/>
  <c r="D33" i="45" s="1"/>
  <c r="B7" i="45"/>
  <c r="N32" i="45" s="1"/>
  <c r="B6" i="45"/>
  <c r="B5" i="45"/>
  <c r="N30" i="45" s="1"/>
  <c r="G49" i="37"/>
  <c r="G48" i="37"/>
  <c r="G47" i="37"/>
  <c r="G46" i="37"/>
  <c r="G45" i="37"/>
  <c r="G44" i="37"/>
  <c r="G43" i="37"/>
  <c r="G42" i="37"/>
  <c r="G41" i="37"/>
  <c r="G40" i="37"/>
  <c r="G39" i="37"/>
  <c r="G38" i="37"/>
  <c r="G37" i="37"/>
  <c r="G36" i="37"/>
  <c r="G35" i="37"/>
  <c r="G34" i="37"/>
  <c r="G33" i="37"/>
  <c r="G32" i="37"/>
  <c r="G31" i="37"/>
  <c r="G30" i="37"/>
  <c r="B24" i="37"/>
  <c r="B23" i="37"/>
  <c r="N48" i="37" s="1"/>
  <c r="B22" i="37"/>
  <c r="J22" i="37" s="1"/>
  <c r="B21" i="37"/>
  <c r="B20" i="37"/>
  <c r="B19" i="37"/>
  <c r="N44" i="37" s="1"/>
  <c r="B18" i="37"/>
  <c r="B17" i="37"/>
  <c r="J17" i="37" s="1"/>
  <c r="B16" i="37"/>
  <c r="B15" i="37"/>
  <c r="N40" i="37" s="1"/>
  <c r="B14" i="37"/>
  <c r="D39" i="37" s="1"/>
  <c r="B13" i="37"/>
  <c r="J13" i="37" s="1"/>
  <c r="B12" i="37"/>
  <c r="B11" i="37"/>
  <c r="N36" i="37" s="1"/>
  <c r="B10" i="37"/>
  <c r="B9" i="37"/>
  <c r="N34" i="37" s="1"/>
  <c r="B8" i="37"/>
  <c r="B7" i="37"/>
  <c r="N32" i="37" s="1"/>
  <c r="B6" i="37"/>
  <c r="J6" i="37" s="1"/>
  <c r="B5" i="37"/>
  <c r="N30" i="37" s="1"/>
  <c r="B6" i="18"/>
  <c r="J6" i="18" s="1"/>
  <c r="B7" i="18"/>
  <c r="J7" i="18" s="1"/>
  <c r="B8" i="18"/>
  <c r="J8" i="18" s="1"/>
  <c r="B9" i="18"/>
  <c r="J9" i="18" s="1"/>
  <c r="B10" i="18"/>
  <c r="J10" i="18" s="1"/>
  <c r="B11" i="18"/>
  <c r="B12" i="18"/>
  <c r="J12" i="18" s="1"/>
  <c r="B13" i="18"/>
  <c r="J13" i="18" s="1"/>
  <c r="B14" i="18"/>
  <c r="J14" i="18" s="1"/>
  <c r="B15" i="18"/>
  <c r="J15" i="18" s="1"/>
  <c r="B16" i="18"/>
  <c r="J16" i="18" s="1"/>
  <c r="B17" i="18"/>
  <c r="J17" i="18" s="1"/>
  <c r="B18" i="18"/>
  <c r="J18" i="18" s="1"/>
  <c r="B19" i="18"/>
  <c r="B20" i="18"/>
  <c r="J20" i="18" s="1"/>
  <c r="B21" i="18"/>
  <c r="J21" i="18" s="1"/>
  <c r="B22" i="18"/>
  <c r="J22" i="18" s="1"/>
  <c r="B23" i="18"/>
  <c r="J23" i="18" s="1"/>
  <c r="B24" i="18"/>
  <c r="J24" i="18" s="1"/>
  <c r="B5" i="18"/>
  <c r="D30" i="18" s="1"/>
  <c r="D36" i="48" l="1"/>
  <c r="D44" i="51"/>
  <c r="D33" i="49"/>
  <c r="J9" i="50"/>
  <c r="N40" i="49"/>
  <c r="N45" i="48"/>
  <c r="N48" i="48"/>
  <c r="J13" i="49"/>
  <c r="D35" i="47"/>
  <c r="N33" i="50"/>
  <c r="D33" i="51"/>
  <c r="D40" i="51"/>
  <c r="D39" i="47"/>
  <c r="J14" i="50"/>
  <c r="D34" i="50"/>
  <c r="D37" i="51"/>
  <c r="D43" i="51"/>
  <c r="D48" i="51"/>
  <c r="D39" i="50"/>
  <c r="D37" i="48"/>
  <c r="J8" i="49"/>
  <c r="J20" i="51"/>
  <c r="N44" i="48"/>
  <c r="N36" i="49"/>
  <c r="D45" i="51"/>
  <c r="D31" i="46"/>
  <c r="D45" i="48"/>
  <c r="D37" i="49"/>
  <c r="D43" i="49"/>
  <c r="D38" i="50"/>
  <c r="D31" i="47"/>
  <c r="D40" i="48"/>
  <c r="N32" i="49"/>
  <c r="N35" i="51"/>
  <c r="D35" i="51"/>
  <c r="J10" i="51"/>
  <c r="N39" i="48"/>
  <c r="D39" i="48"/>
  <c r="D44" i="49"/>
  <c r="N44" i="49"/>
  <c r="J19" i="49"/>
  <c r="N46" i="50"/>
  <c r="D46" i="50"/>
  <c r="J21" i="50"/>
  <c r="N32" i="48"/>
  <c r="D32" i="48"/>
  <c r="N41" i="51"/>
  <c r="D41" i="51"/>
  <c r="J16" i="51"/>
  <c r="J6" i="47"/>
  <c r="J8" i="48"/>
  <c r="D41" i="48"/>
  <c r="J15" i="49"/>
  <c r="J11" i="50"/>
  <c r="J6" i="51"/>
  <c r="D49" i="51"/>
  <c r="J23" i="48"/>
  <c r="D33" i="48"/>
  <c r="J16" i="50"/>
  <c r="J8" i="46"/>
  <c r="N40" i="46"/>
  <c r="D47" i="46"/>
  <c r="J14" i="47"/>
  <c r="J11" i="49"/>
  <c r="N37" i="49"/>
  <c r="N42" i="49"/>
  <c r="J7" i="50"/>
  <c r="J12" i="51"/>
  <c r="J18" i="51"/>
  <c r="J24" i="51"/>
  <c r="D34" i="48"/>
  <c r="J19" i="48"/>
  <c r="D43" i="48"/>
  <c r="J7" i="49"/>
  <c r="J17" i="49"/>
  <c r="J23" i="49"/>
  <c r="N48" i="49"/>
  <c r="J8" i="50"/>
  <c r="J13" i="50"/>
  <c r="D36" i="50"/>
  <c r="J8" i="51"/>
  <c r="D36" i="51"/>
  <c r="J22" i="46"/>
  <c r="D48" i="45"/>
  <c r="J10" i="47"/>
  <c r="D31" i="48"/>
  <c r="N43" i="49"/>
  <c r="D49" i="49"/>
  <c r="D32" i="50"/>
  <c r="D32" i="51"/>
  <c r="D30" i="46"/>
  <c r="J5" i="46"/>
  <c r="J13" i="48"/>
  <c r="N38" i="48"/>
  <c r="J17" i="48"/>
  <c r="N42" i="48"/>
  <c r="J6" i="50"/>
  <c r="D31" i="50"/>
  <c r="N43" i="46"/>
  <c r="J18" i="46"/>
  <c r="J9" i="48"/>
  <c r="D46" i="48"/>
  <c r="J21" i="48"/>
  <c r="N47" i="48"/>
  <c r="J16" i="49"/>
  <c r="N41" i="49"/>
  <c r="D41" i="49"/>
  <c r="D46" i="49"/>
  <c r="J21" i="49"/>
  <c r="N46" i="49"/>
  <c r="J6" i="46"/>
  <c r="J6" i="48"/>
  <c r="N46" i="48"/>
  <c r="D34" i="49"/>
  <c r="J9" i="49"/>
  <c r="N34" i="49"/>
  <c r="J14" i="49"/>
  <c r="D39" i="49"/>
  <c r="J24" i="49"/>
  <c r="D35" i="48"/>
  <c r="J22" i="49"/>
  <c r="N47" i="49"/>
  <c r="D47" i="49"/>
  <c r="N35" i="50"/>
  <c r="J10" i="50"/>
  <c r="D35" i="50"/>
  <c r="N45" i="50"/>
  <c r="D45" i="50"/>
  <c r="N31" i="50"/>
  <c r="N47" i="47"/>
  <c r="D47" i="47"/>
  <c r="J22" i="47"/>
  <c r="D40" i="45"/>
  <c r="D30" i="49"/>
  <c r="N30" i="49"/>
  <c r="D35" i="49"/>
  <c r="J20" i="50"/>
  <c r="N49" i="50"/>
  <c r="D49" i="50"/>
  <c r="J24" i="50"/>
  <c r="N39" i="46"/>
  <c r="D39" i="46"/>
  <c r="N36" i="46"/>
  <c r="J12" i="48"/>
  <c r="J18" i="48"/>
  <c r="D45" i="49"/>
  <c r="N45" i="49"/>
  <c r="J20" i="49"/>
  <c r="D30" i="48"/>
  <c r="D47" i="45"/>
  <c r="N47" i="45"/>
  <c r="J22" i="45"/>
  <c r="J10" i="48"/>
  <c r="N35" i="45"/>
  <c r="J15" i="46"/>
  <c r="J5" i="48"/>
  <c r="J14" i="48"/>
  <c r="J16" i="48"/>
  <c r="D36" i="45"/>
  <c r="N35" i="46"/>
  <c r="J10" i="46"/>
  <c r="D33" i="46"/>
  <c r="N43" i="47"/>
  <c r="D43" i="47"/>
  <c r="J18" i="47"/>
  <c r="J22" i="48"/>
  <c r="N49" i="48"/>
  <c r="D49" i="48"/>
  <c r="J6" i="49"/>
  <c r="N31" i="49"/>
  <c r="D31" i="49"/>
  <c r="N35" i="49"/>
  <c r="N37" i="50"/>
  <c r="D37" i="50"/>
  <c r="J12" i="50"/>
  <c r="N42" i="50"/>
  <c r="D42" i="50"/>
  <c r="N48" i="50"/>
  <c r="J23" i="50"/>
  <c r="J7" i="48"/>
  <c r="J11" i="48"/>
  <c r="J15" i="48"/>
  <c r="N38" i="49"/>
  <c r="N40" i="50"/>
  <c r="J15" i="50"/>
  <c r="N44" i="50"/>
  <c r="J19" i="50"/>
  <c r="D44" i="50"/>
  <c r="D30" i="50"/>
  <c r="D41" i="50"/>
  <c r="N46" i="51"/>
  <c r="J21" i="51"/>
  <c r="D46" i="51"/>
  <c r="J17" i="50"/>
  <c r="D43" i="50"/>
  <c r="N30" i="51"/>
  <c r="J5" i="51"/>
  <c r="D31" i="51"/>
  <c r="N38" i="51"/>
  <c r="J13" i="51"/>
  <c r="D47" i="51"/>
  <c r="N47" i="51"/>
  <c r="N47" i="50"/>
  <c r="D47" i="50"/>
  <c r="J5" i="50"/>
  <c r="J18" i="50"/>
  <c r="J22" i="50"/>
  <c r="D48" i="50"/>
  <c r="N39" i="51"/>
  <c r="D39" i="51"/>
  <c r="J14" i="51"/>
  <c r="N42" i="51"/>
  <c r="J17" i="51"/>
  <c r="J22" i="51"/>
  <c r="D30" i="51"/>
  <c r="D42" i="51"/>
  <c r="N34" i="51"/>
  <c r="J9" i="51"/>
  <c r="J7" i="51"/>
  <c r="J11" i="51"/>
  <c r="J15" i="51"/>
  <c r="J19" i="51"/>
  <c r="J23" i="51"/>
  <c r="N48" i="46"/>
  <c r="D48" i="46"/>
  <c r="J23" i="46"/>
  <c r="N38" i="47"/>
  <c r="J13" i="47"/>
  <c r="D38" i="47"/>
  <c r="N44" i="45"/>
  <c r="D44" i="45"/>
  <c r="D32" i="46"/>
  <c r="N32" i="46"/>
  <c r="J7" i="46"/>
  <c r="D31" i="45"/>
  <c r="N31" i="45"/>
  <c r="N37" i="46"/>
  <c r="J12" i="46"/>
  <c r="D37" i="46"/>
  <c r="N46" i="46"/>
  <c r="J21" i="46"/>
  <c r="D46" i="46"/>
  <c r="J6" i="45"/>
  <c r="N44" i="46"/>
  <c r="D44" i="46"/>
  <c r="J19" i="46"/>
  <c r="N32" i="47"/>
  <c r="J7" i="47"/>
  <c r="D32" i="47"/>
  <c r="N34" i="47"/>
  <c r="J9" i="47"/>
  <c r="D34" i="47"/>
  <c r="N48" i="47"/>
  <c r="J23" i="47"/>
  <c r="D48" i="47"/>
  <c r="J10" i="45"/>
  <c r="N39" i="45"/>
  <c r="J13" i="46"/>
  <c r="D38" i="46"/>
  <c r="D37" i="47"/>
  <c r="J12" i="47"/>
  <c r="N37" i="47"/>
  <c r="N46" i="47"/>
  <c r="J21" i="47"/>
  <c r="D46" i="47"/>
  <c r="D32" i="45"/>
  <c r="J16" i="46"/>
  <c r="D49" i="46"/>
  <c r="N49" i="46"/>
  <c r="D43" i="45"/>
  <c r="N43" i="45"/>
  <c r="J11" i="46"/>
  <c r="N42" i="46"/>
  <c r="J17" i="46"/>
  <c r="D42" i="46"/>
  <c r="J24" i="46"/>
  <c r="N40" i="47"/>
  <c r="J15" i="47"/>
  <c r="D40" i="47"/>
  <c r="D49" i="47"/>
  <c r="J24" i="47"/>
  <c r="N49" i="47"/>
  <c r="D41" i="47"/>
  <c r="J16" i="47"/>
  <c r="N41" i="47"/>
  <c r="N30" i="47"/>
  <c r="J5" i="47"/>
  <c r="D30" i="47"/>
  <c r="N44" i="47"/>
  <c r="J19" i="47"/>
  <c r="D44" i="47"/>
  <c r="J14" i="45"/>
  <c r="N34" i="46"/>
  <c r="D33" i="47"/>
  <c r="J8" i="47"/>
  <c r="N33" i="47"/>
  <c r="N42" i="47"/>
  <c r="J17" i="47"/>
  <c r="D42" i="47"/>
  <c r="J9" i="46"/>
  <c r="D45" i="46"/>
  <c r="N45" i="46"/>
  <c r="D41" i="46"/>
  <c r="N36" i="47"/>
  <c r="J11" i="47"/>
  <c r="D36" i="47"/>
  <c r="D45" i="47"/>
  <c r="J20" i="47"/>
  <c r="N45" i="47"/>
  <c r="D38" i="45"/>
  <c r="D42" i="45"/>
  <c r="D46" i="45"/>
  <c r="J5" i="45"/>
  <c r="J9" i="45"/>
  <c r="J13" i="45"/>
  <c r="J17" i="45"/>
  <c r="J21" i="45"/>
  <c r="N33" i="45"/>
  <c r="N37" i="45"/>
  <c r="N41" i="45"/>
  <c r="N45" i="45"/>
  <c r="N49" i="45"/>
  <c r="D34" i="45"/>
  <c r="J8" i="45"/>
  <c r="J12" i="45"/>
  <c r="J16" i="45"/>
  <c r="J20" i="45"/>
  <c r="J24" i="45"/>
  <c r="D30" i="45"/>
  <c r="J7" i="45"/>
  <c r="J11" i="45"/>
  <c r="J15" i="45"/>
  <c r="J19" i="45"/>
  <c r="J23" i="45"/>
  <c r="N47" i="37"/>
  <c r="N43" i="37"/>
  <c r="D43" i="37"/>
  <c r="J10" i="37"/>
  <c r="N35" i="37"/>
  <c r="J5" i="37"/>
  <c r="D35" i="37"/>
  <c r="J14" i="37"/>
  <c r="D31" i="37"/>
  <c r="N39" i="37"/>
  <c r="N31" i="37"/>
  <c r="D36" i="37"/>
  <c r="D47" i="37"/>
  <c r="D32" i="37"/>
  <c r="J18" i="37"/>
  <c r="D30" i="37"/>
  <c r="J9" i="37"/>
  <c r="D49" i="37"/>
  <c r="J24" i="37"/>
  <c r="N49" i="37"/>
  <c r="D34" i="37"/>
  <c r="D37" i="37"/>
  <c r="J12" i="37"/>
  <c r="N37" i="37"/>
  <c r="N42" i="37"/>
  <c r="D42" i="37"/>
  <c r="D33" i="37"/>
  <c r="J8" i="37"/>
  <c r="N33" i="37"/>
  <c r="J11" i="18"/>
  <c r="N36" i="18"/>
  <c r="N46" i="37"/>
  <c r="J21" i="37"/>
  <c r="D46" i="37"/>
  <c r="N38" i="37"/>
  <c r="D38" i="37"/>
  <c r="J19" i="18"/>
  <c r="N44" i="18"/>
  <c r="D45" i="37"/>
  <c r="J20" i="37"/>
  <c r="N45" i="37"/>
  <c r="D41" i="37"/>
  <c r="J16" i="37"/>
  <c r="N41" i="37"/>
  <c r="D40" i="37"/>
  <c r="D44" i="37"/>
  <c r="D48" i="37"/>
  <c r="J7" i="37"/>
  <c r="J11" i="37"/>
  <c r="J15" i="37"/>
  <c r="J19" i="37"/>
  <c r="J23" i="37"/>
  <c r="N46" i="18"/>
  <c r="N38" i="18"/>
  <c r="D43" i="18"/>
  <c r="D42" i="18"/>
  <c r="N45" i="18"/>
  <c r="N37" i="18"/>
  <c r="D34" i="18"/>
  <c r="N30" i="18"/>
  <c r="N41" i="18"/>
  <c r="N48" i="18"/>
  <c r="N40" i="18"/>
  <c r="N32" i="18"/>
  <c r="D35" i="18"/>
  <c r="N43" i="18"/>
  <c r="N35" i="18"/>
  <c r="N42" i="18"/>
  <c r="N34" i="18"/>
  <c r="N49" i="18"/>
  <c r="N33" i="18"/>
  <c r="D44" i="18"/>
  <c r="N47" i="18"/>
  <c r="N39" i="18"/>
  <c r="N31" i="18"/>
  <c r="D46" i="18"/>
  <c r="D38" i="18"/>
  <c r="D36" i="18"/>
  <c r="D45" i="18"/>
  <c r="D37" i="18"/>
  <c r="D49" i="18"/>
  <c r="D33" i="18"/>
  <c r="D48" i="18"/>
  <c r="D40" i="18"/>
  <c r="D32" i="18"/>
  <c r="D41" i="18"/>
  <c r="D47" i="18"/>
  <c r="D39" i="18"/>
  <c r="D31" i="18"/>
  <c r="J5" i="18"/>
  <c r="G13" i="5"/>
  <c r="H13" i="5"/>
  <c r="I13" i="5"/>
  <c r="J13" i="5"/>
  <c r="K13" i="5"/>
  <c r="L13" i="5"/>
  <c r="M13" i="5"/>
  <c r="N13" i="5"/>
  <c r="O13" i="5"/>
  <c r="F13" i="5"/>
  <c r="H15" i="5" l="1"/>
  <c r="H22" i="5" s="1"/>
  <c r="H14" i="5"/>
  <c r="H21" i="5" s="1"/>
  <c r="N15" i="5"/>
  <c r="N22" i="5" s="1"/>
  <c r="N14" i="5"/>
  <c r="N21" i="5" s="1"/>
  <c r="J15" i="5"/>
  <c r="J22" i="5" s="1"/>
  <c r="J14" i="5"/>
  <c r="J21" i="5" s="1"/>
  <c r="O15" i="5"/>
  <c r="O22" i="5" s="1"/>
  <c r="O14" i="5"/>
  <c r="G15" i="5"/>
  <c r="G22" i="5" s="1"/>
  <c r="G14" i="5"/>
  <c r="G21" i="5" s="1"/>
  <c r="M15" i="5"/>
  <c r="M22" i="5" s="1"/>
  <c r="M14" i="5"/>
  <c r="M21" i="5" s="1"/>
  <c r="L15" i="5"/>
  <c r="L22" i="5" s="1"/>
  <c r="L14" i="5"/>
  <c r="L21" i="5" s="1"/>
  <c r="K15" i="5"/>
  <c r="K22" i="5" s="1"/>
  <c r="K14" i="5"/>
  <c r="K21" i="5" s="1"/>
  <c r="I15" i="5"/>
  <c r="I22" i="5" s="1"/>
  <c r="I14" i="5"/>
  <c r="I21" i="5" s="1"/>
  <c r="F15" i="5"/>
  <c r="F22" i="5" s="1"/>
  <c r="F14" i="5"/>
  <c r="F21" i="5" s="1"/>
  <c r="I9" i="28"/>
  <c r="I8" i="28"/>
  <c r="I6" i="28"/>
  <c r="O21" i="5" l="1"/>
  <c r="O26" i="5" s="1"/>
  <c r="N27" i="5" s="1"/>
  <c r="G3" i="5"/>
  <c r="Z4" i="5" s="1"/>
  <c r="Z10" i="5" s="1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AY4" i="5"/>
  <c r="AT4" i="5"/>
  <c r="AT10" i="5" s="1"/>
  <c r="AO4" i="5"/>
  <c r="AO10" i="5" s="1"/>
  <c r="AJ4" i="5"/>
  <c r="AJ9" i="5" s="1"/>
  <c r="AE4" i="5"/>
  <c r="AE9" i="5" s="1"/>
  <c r="U4" i="5"/>
  <c r="U10" i="5" s="1"/>
  <c r="P4" i="5"/>
  <c r="P9" i="5" s="1"/>
  <c r="K4" i="5"/>
  <c r="K10" i="5" s="1"/>
  <c r="F4" i="5"/>
  <c r="F9" i="5" s="1"/>
  <c r="AY7" i="5"/>
  <c r="AX7" i="5" s="1"/>
  <c r="AW6" i="5" s="1"/>
  <c r="AT7" i="5"/>
  <c r="AO7" i="5"/>
  <c r="AJ7" i="5"/>
  <c r="AE7" i="5"/>
  <c r="AX6" i="5"/>
  <c r="AL5" i="4"/>
  <c r="AM5" i="4"/>
  <c r="AN5" i="4"/>
  <c r="AO5" i="4"/>
  <c r="AP5" i="4"/>
  <c r="AQ5" i="4"/>
  <c r="AR5" i="4"/>
  <c r="AS5" i="4"/>
  <c r="AT5" i="4"/>
  <c r="AU5" i="4"/>
  <c r="AL6" i="4"/>
  <c r="AM6" i="4"/>
  <c r="AN6" i="4"/>
  <c r="AO6" i="4"/>
  <c r="AP6" i="4"/>
  <c r="AQ6" i="4"/>
  <c r="AR6" i="4"/>
  <c r="AS6" i="4"/>
  <c r="AT6" i="4"/>
  <c r="AU6" i="4"/>
  <c r="AL7" i="4"/>
  <c r="AM7" i="4"/>
  <c r="AN7" i="4"/>
  <c r="AO7" i="4"/>
  <c r="AP7" i="4"/>
  <c r="AQ7" i="4"/>
  <c r="AR7" i="4"/>
  <c r="AS7" i="4"/>
  <c r="AT7" i="4"/>
  <c r="AU7" i="4"/>
  <c r="AL8" i="4"/>
  <c r="AM8" i="4"/>
  <c r="AN8" i="4"/>
  <c r="AO8" i="4"/>
  <c r="AP8" i="4"/>
  <c r="AQ8" i="4"/>
  <c r="AR8" i="4"/>
  <c r="AS8" i="4"/>
  <c r="AT8" i="4"/>
  <c r="AU8" i="4"/>
  <c r="AL9" i="4"/>
  <c r="AM9" i="4"/>
  <c r="AN9" i="4"/>
  <c r="AO9" i="4"/>
  <c r="AP9" i="4"/>
  <c r="AQ9" i="4"/>
  <c r="AR9" i="4"/>
  <c r="AS9" i="4"/>
  <c r="AT9" i="4"/>
  <c r="AU9" i="4"/>
  <c r="AL10" i="4"/>
  <c r="AM10" i="4"/>
  <c r="AN10" i="4"/>
  <c r="AO10" i="4"/>
  <c r="AP10" i="4"/>
  <c r="AQ10" i="4"/>
  <c r="AR10" i="4"/>
  <c r="AS10" i="4"/>
  <c r="AT10" i="4"/>
  <c r="AU10" i="4"/>
  <c r="AL11" i="4"/>
  <c r="AM11" i="4"/>
  <c r="AN11" i="4"/>
  <c r="AO11" i="4"/>
  <c r="AP11" i="4"/>
  <c r="AQ11" i="4"/>
  <c r="AR11" i="4"/>
  <c r="AS11" i="4"/>
  <c r="AT11" i="4"/>
  <c r="AU11" i="4"/>
  <c r="AL12" i="4"/>
  <c r="AM12" i="4"/>
  <c r="AN12" i="4"/>
  <c r="AO12" i="4"/>
  <c r="AP12" i="4"/>
  <c r="AQ12" i="4"/>
  <c r="AR12" i="4"/>
  <c r="AS12" i="4"/>
  <c r="AT12" i="4"/>
  <c r="AU12" i="4"/>
  <c r="AL13" i="4"/>
  <c r="AM13" i="4"/>
  <c r="AN13" i="4"/>
  <c r="AO13" i="4"/>
  <c r="AP13" i="4"/>
  <c r="AQ13" i="4"/>
  <c r="AR13" i="4"/>
  <c r="AS13" i="4"/>
  <c r="AT13" i="4"/>
  <c r="AU13" i="4"/>
  <c r="AL14" i="4"/>
  <c r="AM14" i="4"/>
  <c r="AN14" i="4"/>
  <c r="AO14" i="4"/>
  <c r="AP14" i="4"/>
  <c r="AQ14" i="4"/>
  <c r="AR14" i="4"/>
  <c r="AS14" i="4"/>
  <c r="AT14" i="4"/>
  <c r="AU14" i="4"/>
  <c r="AL15" i="4"/>
  <c r="AM15" i="4"/>
  <c r="AN15" i="4"/>
  <c r="AO15" i="4"/>
  <c r="AP15" i="4"/>
  <c r="AQ15" i="4"/>
  <c r="AR15" i="4"/>
  <c r="AS15" i="4"/>
  <c r="AT15" i="4"/>
  <c r="AU15" i="4"/>
  <c r="AL16" i="4"/>
  <c r="AM16" i="4"/>
  <c r="AN16" i="4"/>
  <c r="AO16" i="4"/>
  <c r="AP16" i="4"/>
  <c r="AQ16" i="4"/>
  <c r="AR16" i="4"/>
  <c r="AS16" i="4"/>
  <c r="AT16" i="4"/>
  <c r="AU16" i="4"/>
  <c r="AL17" i="4"/>
  <c r="AM17" i="4"/>
  <c r="AN17" i="4"/>
  <c r="AO17" i="4"/>
  <c r="AP17" i="4"/>
  <c r="AQ17" i="4"/>
  <c r="AR17" i="4"/>
  <c r="AS17" i="4"/>
  <c r="AT17" i="4"/>
  <c r="AU17" i="4"/>
  <c r="AL18" i="4"/>
  <c r="AM18" i="4"/>
  <c r="AN18" i="4"/>
  <c r="AO18" i="4"/>
  <c r="AP18" i="4"/>
  <c r="AQ18" i="4"/>
  <c r="AR18" i="4"/>
  <c r="AS18" i="4"/>
  <c r="AT18" i="4"/>
  <c r="AU18" i="4"/>
  <c r="AL19" i="4"/>
  <c r="AM19" i="4"/>
  <c r="AN19" i="4"/>
  <c r="AO19" i="4"/>
  <c r="AP19" i="4"/>
  <c r="AQ19" i="4"/>
  <c r="AR19" i="4"/>
  <c r="AS19" i="4"/>
  <c r="AT19" i="4"/>
  <c r="AU19" i="4"/>
  <c r="AL20" i="4"/>
  <c r="AM20" i="4"/>
  <c r="AN20" i="4"/>
  <c r="AO20" i="4"/>
  <c r="AP20" i="4"/>
  <c r="AQ20" i="4"/>
  <c r="AR20" i="4"/>
  <c r="AS20" i="4"/>
  <c r="AT20" i="4"/>
  <c r="AU20" i="4"/>
  <c r="AL21" i="4"/>
  <c r="AM21" i="4"/>
  <c r="AN21" i="4"/>
  <c r="AO21" i="4"/>
  <c r="AP21" i="4"/>
  <c r="AQ21" i="4"/>
  <c r="AR21" i="4"/>
  <c r="AS21" i="4"/>
  <c r="AT21" i="4"/>
  <c r="AU21" i="4"/>
  <c r="AL22" i="4"/>
  <c r="AM22" i="4"/>
  <c r="AN22" i="4"/>
  <c r="AO22" i="4"/>
  <c r="AP22" i="4"/>
  <c r="AQ22" i="4"/>
  <c r="AR22" i="4"/>
  <c r="AS22" i="4"/>
  <c r="AT22" i="4"/>
  <c r="AU22" i="4"/>
  <c r="AL23" i="4"/>
  <c r="AM23" i="4"/>
  <c r="AN23" i="4"/>
  <c r="AO23" i="4"/>
  <c r="AP23" i="4"/>
  <c r="AQ23" i="4"/>
  <c r="AR23" i="4"/>
  <c r="AS23" i="4"/>
  <c r="AT23" i="4"/>
  <c r="AU23" i="4"/>
  <c r="AM4" i="4"/>
  <c r="AN4" i="4"/>
  <c r="AO4" i="4"/>
  <c r="AP4" i="4"/>
  <c r="AQ4" i="4"/>
  <c r="AR4" i="4"/>
  <c r="AS4" i="4"/>
  <c r="AT4" i="4"/>
  <c r="AU4" i="4"/>
  <c r="AL4" i="4"/>
  <c r="AA4" i="4"/>
  <c r="AB4" i="4"/>
  <c r="AC4" i="4"/>
  <c r="AD4" i="4"/>
  <c r="AE4" i="4"/>
  <c r="AF4" i="4"/>
  <c r="AG4" i="4"/>
  <c r="AH4" i="4"/>
  <c r="AI4" i="4"/>
  <c r="AA5" i="4"/>
  <c r="AB5" i="4"/>
  <c r="AC5" i="4"/>
  <c r="AD5" i="4"/>
  <c r="AE5" i="4"/>
  <c r="AF5" i="4"/>
  <c r="AG5" i="4"/>
  <c r="AH5" i="4"/>
  <c r="AI5" i="4"/>
  <c r="W28" i="4" s="1"/>
  <c r="AA6" i="4"/>
  <c r="AB6" i="4"/>
  <c r="AC6" i="4"/>
  <c r="AD6" i="4"/>
  <c r="AE6" i="4"/>
  <c r="AF6" i="4"/>
  <c r="AG6" i="4"/>
  <c r="AH6" i="4"/>
  <c r="AI6" i="4"/>
  <c r="AA7" i="4"/>
  <c r="AB7" i="4"/>
  <c r="AC7" i="4"/>
  <c r="AD7" i="4"/>
  <c r="AE7" i="4"/>
  <c r="AF7" i="4"/>
  <c r="AG7" i="4"/>
  <c r="AH7" i="4"/>
  <c r="AI7" i="4"/>
  <c r="AA8" i="4"/>
  <c r="AB8" i="4"/>
  <c r="AC8" i="4"/>
  <c r="AD8" i="4"/>
  <c r="AE8" i="4"/>
  <c r="AF8" i="4"/>
  <c r="AG8" i="4"/>
  <c r="AH8" i="4"/>
  <c r="AI8" i="4"/>
  <c r="AA9" i="4"/>
  <c r="AB9" i="4"/>
  <c r="AC9" i="4"/>
  <c r="AD9" i="4"/>
  <c r="AE9" i="4"/>
  <c r="AF9" i="4"/>
  <c r="AG9" i="4"/>
  <c r="AH9" i="4"/>
  <c r="AI9" i="4"/>
  <c r="AA10" i="4"/>
  <c r="AB10" i="4"/>
  <c r="AC10" i="4"/>
  <c r="AD10" i="4"/>
  <c r="AE10" i="4"/>
  <c r="AF10" i="4"/>
  <c r="AG10" i="4"/>
  <c r="AH10" i="4"/>
  <c r="AI10" i="4"/>
  <c r="AA11" i="4"/>
  <c r="AB11" i="4"/>
  <c r="AC11" i="4"/>
  <c r="AD11" i="4"/>
  <c r="AE11" i="4"/>
  <c r="AF11" i="4"/>
  <c r="AG11" i="4"/>
  <c r="AH11" i="4"/>
  <c r="AI11" i="4"/>
  <c r="AA12" i="4"/>
  <c r="AB12" i="4"/>
  <c r="AC12" i="4"/>
  <c r="AD12" i="4"/>
  <c r="AE12" i="4"/>
  <c r="AF12" i="4"/>
  <c r="AG12" i="4"/>
  <c r="AH12" i="4"/>
  <c r="AI12" i="4"/>
  <c r="AA13" i="4"/>
  <c r="AB13" i="4"/>
  <c r="AC13" i="4"/>
  <c r="AD13" i="4"/>
  <c r="AE13" i="4"/>
  <c r="AF13" i="4"/>
  <c r="AG13" i="4"/>
  <c r="AH13" i="4"/>
  <c r="AI13" i="4"/>
  <c r="W36" i="4" s="1"/>
  <c r="AA14" i="4"/>
  <c r="AB14" i="4"/>
  <c r="AC14" i="4"/>
  <c r="AD14" i="4"/>
  <c r="AE14" i="4"/>
  <c r="AF14" i="4"/>
  <c r="AG14" i="4"/>
  <c r="AH14" i="4"/>
  <c r="AI14" i="4"/>
  <c r="AA15" i="4"/>
  <c r="AB15" i="4"/>
  <c r="AC15" i="4"/>
  <c r="AD15" i="4"/>
  <c r="AE15" i="4"/>
  <c r="AF15" i="4"/>
  <c r="AG15" i="4"/>
  <c r="AH15" i="4"/>
  <c r="AI15" i="4"/>
  <c r="AA16" i="4"/>
  <c r="AB16" i="4"/>
  <c r="AC16" i="4"/>
  <c r="AD16" i="4"/>
  <c r="AE16" i="4"/>
  <c r="AF16" i="4"/>
  <c r="AG16" i="4"/>
  <c r="AH16" i="4"/>
  <c r="AI16" i="4"/>
  <c r="AA17" i="4"/>
  <c r="AB17" i="4"/>
  <c r="AC17" i="4"/>
  <c r="AD17" i="4"/>
  <c r="AE17" i="4"/>
  <c r="AF17" i="4"/>
  <c r="AG17" i="4"/>
  <c r="AH17" i="4"/>
  <c r="AI17" i="4"/>
  <c r="AA18" i="4"/>
  <c r="AB18" i="4"/>
  <c r="AC18" i="4"/>
  <c r="AD18" i="4"/>
  <c r="AE18" i="4"/>
  <c r="AF18" i="4"/>
  <c r="AG18" i="4"/>
  <c r="AH18" i="4"/>
  <c r="AI18" i="4"/>
  <c r="AA19" i="4"/>
  <c r="AB19" i="4"/>
  <c r="AC19" i="4"/>
  <c r="AD19" i="4"/>
  <c r="AE19" i="4"/>
  <c r="AF19" i="4"/>
  <c r="AG19" i="4"/>
  <c r="AH19" i="4"/>
  <c r="AI19" i="4"/>
  <c r="AA20" i="4"/>
  <c r="AB20" i="4"/>
  <c r="AC20" i="4"/>
  <c r="AD20" i="4"/>
  <c r="AE20" i="4"/>
  <c r="AF20" i="4"/>
  <c r="AG20" i="4"/>
  <c r="AH20" i="4"/>
  <c r="AI20" i="4"/>
  <c r="AA21" i="4"/>
  <c r="AB21" i="4"/>
  <c r="AC21" i="4"/>
  <c r="AD21" i="4"/>
  <c r="AE21" i="4"/>
  <c r="AF21" i="4"/>
  <c r="AG21" i="4"/>
  <c r="AH21" i="4"/>
  <c r="AI21" i="4"/>
  <c r="W44" i="4" s="1"/>
  <c r="AA22" i="4"/>
  <c r="AB22" i="4"/>
  <c r="AC22" i="4"/>
  <c r="AD22" i="4"/>
  <c r="AE22" i="4"/>
  <c r="AF22" i="4"/>
  <c r="AG22" i="4"/>
  <c r="AH22" i="4"/>
  <c r="AI22" i="4"/>
  <c r="AA23" i="4"/>
  <c r="AB23" i="4"/>
  <c r="AC23" i="4"/>
  <c r="AD23" i="4"/>
  <c r="AE23" i="4"/>
  <c r="AF23" i="4"/>
  <c r="AG23" i="4"/>
  <c r="AH23" i="4"/>
  <c r="AI23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4" i="4"/>
  <c r="N5" i="4"/>
  <c r="O5" i="4"/>
  <c r="P5" i="4"/>
  <c r="Q5" i="4"/>
  <c r="R5" i="4"/>
  <c r="S5" i="4"/>
  <c r="T5" i="4"/>
  <c r="U5" i="4"/>
  <c r="V5" i="4"/>
  <c r="W5" i="4"/>
  <c r="AI28" i="4" s="1"/>
  <c r="N6" i="4"/>
  <c r="O6" i="4"/>
  <c r="P6" i="4"/>
  <c r="Q6" i="4"/>
  <c r="R6" i="4"/>
  <c r="S6" i="4"/>
  <c r="T6" i="4"/>
  <c r="U6" i="4"/>
  <c r="V6" i="4"/>
  <c r="W6" i="4"/>
  <c r="K29" i="4" s="1"/>
  <c r="N7" i="4"/>
  <c r="O7" i="4"/>
  <c r="P7" i="4"/>
  <c r="Q7" i="4"/>
  <c r="R7" i="4"/>
  <c r="S7" i="4"/>
  <c r="T7" i="4"/>
  <c r="U7" i="4"/>
  <c r="V7" i="4"/>
  <c r="W7" i="4"/>
  <c r="K30" i="4" s="1"/>
  <c r="N8" i="4"/>
  <c r="O8" i="4"/>
  <c r="P8" i="4"/>
  <c r="Q8" i="4"/>
  <c r="R8" i="4"/>
  <c r="S8" i="4"/>
  <c r="T8" i="4"/>
  <c r="U8" i="4"/>
  <c r="V8" i="4"/>
  <c r="W8" i="4"/>
  <c r="K31" i="4" s="1"/>
  <c r="N9" i="4"/>
  <c r="O9" i="4"/>
  <c r="P9" i="4"/>
  <c r="Q9" i="4"/>
  <c r="R9" i="4"/>
  <c r="S9" i="4"/>
  <c r="T9" i="4"/>
  <c r="U9" i="4"/>
  <c r="V9" i="4"/>
  <c r="W9" i="4"/>
  <c r="AI32" i="4" s="1"/>
  <c r="N10" i="4"/>
  <c r="O10" i="4"/>
  <c r="P10" i="4"/>
  <c r="Q10" i="4"/>
  <c r="R10" i="4"/>
  <c r="S10" i="4"/>
  <c r="T10" i="4"/>
  <c r="U10" i="4"/>
  <c r="V10" i="4"/>
  <c r="W10" i="4"/>
  <c r="K33" i="4" s="1"/>
  <c r="N11" i="4"/>
  <c r="O11" i="4"/>
  <c r="P11" i="4"/>
  <c r="Q11" i="4"/>
  <c r="R11" i="4"/>
  <c r="S11" i="4"/>
  <c r="T11" i="4"/>
  <c r="U11" i="4"/>
  <c r="V11" i="4"/>
  <c r="W11" i="4"/>
  <c r="K34" i="4" s="1"/>
  <c r="N12" i="4"/>
  <c r="O12" i="4"/>
  <c r="P12" i="4"/>
  <c r="Q12" i="4"/>
  <c r="R12" i="4"/>
  <c r="S12" i="4"/>
  <c r="T12" i="4"/>
  <c r="U12" i="4"/>
  <c r="V12" i="4"/>
  <c r="W12" i="4"/>
  <c r="AI35" i="4" s="1"/>
  <c r="N13" i="4"/>
  <c r="O13" i="4"/>
  <c r="P13" i="4"/>
  <c r="Q13" i="4"/>
  <c r="R13" i="4"/>
  <c r="S13" i="4"/>
  <c r="T13" i="4"/>
  <c r="U13" i="4"/>
  <c r="V13" i="4"/>
  <c r="W13" i="4"/>
  <c r="AI36" i="4" s="1"/>
  <c r="N14" i="4"/>
  <c r="O14" i="4"/>
  <c r="P14" i="4"/>
  <c r="Q14" i="4"/>
  <c r="R14" i="4"/>
  <c r="S14" i="4"/>
  <c r="T14" i="4"/>
  <c r="U14" i="4"/>
  <c r="V14" i="4"/>
  <c r="W14" i="4"/>
  <c r="K37" i="4" s="1"/>
  <c r="N15" i="4"/>
  <c r="O15" i="4"/>
  <c r="P15" i="4"/>
  <c r="Q15" i="4"/>
  <c r="R15" i="4"/>
  <c r="S15" i="4"/>
  <c r="T15" i="4"/>
  <c r="U15" i="4"/>
  <c r="V15" i="4"/>
  <c r="W15" i="4"/>
  <c r="K38" i="4" s="1"/>
  <c r="N16" i="4"/>
  <c r="O16" i="4"/>
  <c r="P16" i="4"/>
  <c r="Q16" i="4"/>
  <c r="R16" i="4"/>
  <c r="S16" i="4"/>
  <c r="T16" i="4"/>
  <c r="U16" i="4"/>
  <c r="V16" i="4"/>
  <c r="W16" i="4"/>
  <c r="K39" i="4" s="1"/>
  <c r="N17" i="4"/>
  <c r="O17" i="4"/>
  <c r="P17" i="4"/>
  <c r="Q17" i="4"/>
  <c r="R17" i="4"/>
  <c r="S17" i="4"/>
  <c r="T17" i="4"/>
  <c r="U17" i="4"/>
  <c r="V17" i="4"/>
  <c r="W17" i="4"/>
  <c r="K40" i="4" s="1"/>
  <c r="N18" i="4"/>
  <c r="O18" i="4"/>
  <c r="P18" i="4"/>
  <c r="Q18" i="4"/>
  <c r="R18" i="4"/>
  <c r="S18" i="4"/>
  <c r="T18" i="4"/>
  <c r="U18" i="4"/>
  <c r="V18" i="4"/>
  <c r="W18" i="4"/>
  <c r="K41" i="4" s="1"/>
  <c r="N19" i="4"/>
  <c r="O19" i="4"/>
  <c r="P19" i="4"/>
  <c r="Q19" i="4"/>
  <c r="R19" i="4"/>
  <c r="S19" i="4"/>
  <c r="T19" i="4"/>
  <c r="U19" i="4"/>
  <c r="V19" i="4"/>
  <c r="W19" i="4"/>
  <c r="K42" i="4" s="1"/>
  <c r="N20" i="4"/>
  <c r="O20" i="4"/>
  <c r="P20" i="4"/>
  <c r="Q20" i="4"/>
  <c r="R20" i="4"/>
  <c r="S20" i="4"/>
  <c r="T20" i="4"/>
  <c r="U20" i="4"/>
  <c r="V20" i="4"/>
  <c r="W20" i="4"/>
  <c r="AI43" i="4" s="1"/>
  <c r="N21" i="4"/>
  <c r="O21" i="4"/>
  <c r="P21" i="4"/>
  <c r="Q21" i="4"/>
  <c r="R21" i="4"/>
  <c r="S21" i="4"/>
  <c r="T21" i="4"/>
  <c r="U21" i="4"/>
  <c r="V21" i="4"/>
  <c r="W21" i="4"/>
  <c r="AI44" i="4" s="1"/>
  <c r="N22" i="4"/>
  <c r="O22" i="4"/>
  <c r="P22" i="4"/>
  <c r="Q22" i="4"/>
  <c r="R22" i="4"/>
  <c r="S22" i="4"/>
  <c r="T22" i="4"/>
  <c r="U22" i="4"/>
  <c r="V22" i="4"/>
  <c r="W22" i="4"/>
  <c r="K45" i="4" s="1"/>
  <c r="N23" i="4"/>
  <c r="O23" i="4"/>
  <c r="P23" i="4"/>
  <c r="Q23" i="4"/>
  <c r="R23" i="4"/>
  <c r="S23" i="4"/>
  <c r="T23" i="4"/>
  <c r="U23" i="4"/>
  <c r="V23" i="4"/>
  <c r="W23" i="4"/>
  <c r="K46" i="4" s="1"/>
  <c r="O4" i="4"/>
  <c r="P4" i="4"/>
  <c r="Q4" i="4"/>
  <c r="R4" i="4"/>
  <c r="S4" i="4"/>
  <c r="T4" i="4"/>
  <c r="U4" i="4"/>
  <c r="V4" i="4"/>
  <c r="W4" i="4"/>
  <c r="K27" i="4" s="1"/>
  <c r="N4" i="4"/>
  <c r="Z7" i="5"/>
  <c r="U7" i="5"/>
  <c r="P7" i="5"/>
  <c r="K7" i="5"/>
  <c r="F7" i="5"/>
  <c r="N26" i="5" l="1"/>
  <c r="O28" i="5" s="1"/>
  <c r="H48" i="51"/>
  <c r="H48" i="49"/>
  <c r="H48" i="50"/>
  <c r="H48" i="48"/>
  <c r="H44" i="48"/>
  <c r="H44" i="50"/>
  <c r="H44" i="51"/>
  <c r="H44" i="49"/>
  <c r="H40" i="50"/>
  <c r="H40" i="51"/>
  <c r="H40" i="48"/>
  <c r="H40" i="49"/>
  <c r="H36" i="50"/>
  <c r="H36" i="48"/>
  <c r="H36" i="51"/>
  <c r="H36" i="49"/>
  <c r="H32" i="51"/>
  <c r="H32" i="49"/>
  <c r="H32" i="50"/>
  <c r="H32" i="48"/>
  <c r="Q49" i="51"/>
  <c r="Q49" i="49"/>
  <c r="Q49" i="50"/>
  <c r="Q49" i="48"/>
  <c r="Q41" i="50"/>
  <c r="Q41" i="51"/>
  <c r="Q41" i="48"/>
  <c r="Q41" i="49"/>
  <c r="Q33" i="49"/>
  <c r="Q33" i="51"/>
  <c r="Q33" i="50"/>
  <c r="Q33" i="48"/>
  <c r="R48" i="51"/>
  <c r="R48" i="50"/>
  <c r="R48" i="49"/>
  <c r="R48" i="48"/>
  <c r="R44" i="51"/>
  <c r="R44" i="50"/>
  <c r="R44" i="49"/>
  <c r="R44" i="48"/>
  <c r="R40" i="51"/>
  <c r="R40" i="50"/>
  <c r="R40" i="48"/>
  <c r="R40" i="49"/>
  <c r="R36" i="51"/>
  <c r="R36" i="50"/>
  <c r="R36" i="48"/>
  <c r="R36" i="49"/>
  <c r="R32" i="51"/>
  <c r="R32" i="48"/>
  <c r="R32" i="50"/>
  <c r="R32" i="49"/>
  <c r="Q48" i="51"/>
  <c r="Q48" i="50"/>
  <c r="Q48" i="49"/>
  <c r="Q48" i="48"/>
  <c r="Q40" i="51"/>
  <c r="Q40" i="50"/>
  <c r="Q40" i="49"/>
  <c r="Q40" i="48"/>
  <c r="Q32" i="51"/>
  <c r="Q32" i="50"/>
  <c r="Q32" i="49"/>
  <c r="Q32" i="48"/>
  <c r="R47" i="51"/>
  <c r="R47" i="50"/>
  <c r="R47" i="48"/>
  <c r="R47" i="49"/>
  <c r="R43" i="51"/>
  <c r="R43" i="50"/>
  <c r="R43" i="49"/>
  <c r="R43" i="48"/>
  <c r="R39" i="51"/>
  <c r="R39" i="50"/>
  <c r="R39" i="49"/>
  <c r="R39" i="48"/>
  <c r="R35" i="51"/>
  <c r="R35" i="50"/>
  <c r="R35" i="48"/>
  <c r="R35" i="49"/>
  <c r="R31" i="51"/>
  <c r="R31" i="50"/>
  <c r="R31" i="49"/>
  <c r="R31" i="48"/>
  <c r="Q34" i="51"/>
  <c r="Q34" i="50"/>
  <c r="Q34" i="49"/>
  <c r="Q34" i="48"/>
  <c r="Q46" i="51"/>
  <c r="Q46" i="50"/>
  <c r="Q46" i="49"/>
  <c r="Q46" i="48"/>
  <c r="Q38" i="51"/>
  <c r="Q38" i="50"/>
  <c r="Q38" i="49"/>
  <c r="Q38" i="48"/>
  <c r="Q30" i="51"/>
  <c r="Q30" i="50"/>
  <c r="Q30" i="49"/>
  <c r="Q30" i="48"/>
  <c r="Q42" i="51"/>
  <c r="Q42" i="50"/>
  <c r="Q42" i="49"/>
  <c r="Q42" i="48"/>
  <c r="Q47" i="51"/>
  <c r="Q47" i="50"/>
  <c r="Q47" i="48"/>
  <c r="Q47" i="49"/>
  <c r="H38" i="50"/>
  <c r="H38" i="51"/>
  <c r="H38" i="48"/>
  <c r="H38" i="49"/>
  <c r="R42" i="51"/>
  <c r="R42" i="50"/>
  <c r="R42" i="48"/>
  <c r="R42" i="49"/>
  <c r="Q31" i="50"/>
  <c r="Q31" i="51"/>
  <c r="Q31" i="49"/>
  <c r="Q31" i="48"/>
  <c r="H46" i="51"/>
  <c r="H46" i="50"/>
  <c r="H46" i="49"/>
  <c r="H46" i="48"/>
  <c r="Q45" i="50"/>
  <c r="Q45" i="49"/>
  <c r="Q45" i="51"/>
  <c r="Q45" i="48"/>
  <c r="R38" i="51"/>
  <c r="R38" i="50"/>
  <c r="R38" i="48"/>
  <c r="R38" i="49"/>
  <c r="Q36" i="51"/>
  <c r="Q36" i="50"/>
  <c r="Q36" i="49"/>
  <c r="Q36" i="48"/>
  <c r="R30" i="51"/>
  <c r="R30" i="48"/>
  <c r="R30" i="50"/>
  <c r="R30" i="49"/>
  <c r="H47" i="51"/>
  <c r="H47" i="49"/>
  <c r="H47" i="48"/>
  <c r="H47" i="50"/>
  <c r="H43" i="51"/>
  <c r="H43" i="49"/>
  <c r="H43" i="48"/>
  <c r="H43" i="50"/>
  <c r="H39" i="49"/>
  <c r="H39" i="48"/>
  <c r="H39" i="50"/>
  <c r="H39" i="51"/>
  <c r="H35" i="49"/>
  <c r="H35" i="50"/>
  <c r="H35" i="51"/>
  <c r="H35" i="48"/>
  <c r="H31" i="49"/>
  <c r="H31" i="51"/>
  <c r="H31" i="50"/>
  <c r="H31" i="48"/>
  <c r="Q39" i="51"/>
  <c r="Q39" i="50"/>
  <c r="Q39" i="49"/>
  <c r="Q39" i="48"/>
  <c r="H42" i="49"/>
  <c r="H42" i="51"/>
  <c r="H42" i="50"/>
  <c r="H42" i="48"/>
  <c r="H34" i="51"/>
  <c r="H34" i="49"/>
  <c r="H34" i="50"/>
  <c r="H34" i="48"/>
  <c r="Q37" i="51"/>
  <c r="Q37" i="49"/>
  <c r="Q37" i="50"/>
  <c r="Q37" i="48"/>
  <c r="R46" i="51"/>
  <c r="R46" i="50"/>
  <c r="R46" i="48"/>
  <c r="R46" i="49"/>
  <c r="R34" i="51"/>
  <c r="R34" i="50"/>
  <c r="R34" i="49"/>
  <c r="R34" i="48"/>
  <c r="H30" i="51"/>
  <c r="H30" i="50"/>
  <c r="H30" i="49"/>
  <c r="H30" i="48"/>
  <c r="Q44" i="51"/>
  <c r="Q44" i="50"/>
  <c r="Q44" i="48"/>
  <c r="Q44" i="49"/>
  <c r="H49" i="51"/>
  <c r="H49" i="49"/>
  <c r="H49" i="48"/>
  <c r="H49" i="50"/>
  <c r="H45" i="49"/>
  <c r="H45" i="48"/>
  <c r="H45" i="50"/>
  <c r="H45" i="51"/>
  <c r="H41" i="49"/>
  <c r="H41" i="51"/>
  <c r="H41" i="50"/>
  <c r="H41" i="48"/>
  <c r="H37" i="49"/>
  <c r="H37" i="51"/>
  <c r="H37" i="50"/>
  <c r="H37" i="48"/>
  <c r="H33" i="49"/>
  <c r="H33" i="50"/>
  <c r="H33" i="48"/>
  <c r="H33" i="51"/>
  <c r="Q43" i="50"/>
  <c r="Q43" i="51"/>
  <c r="Q43" i="49"/>
  <c r="Q43" i="48"/>
  <c r="Q35" i="49"/>
  <c r="Q35" i="51"/>
  <c r="Q35" i="50"/>
  <c r="Q35" i="48"/>
  <c r="R49" i="51"/>
  <c r="R49" i="50"/>
  <c r="R49" i="48"/>
  <c r="R49" i="49"/>
  <c r="R45" i="51"/>
  <c r="R45" i="50"/>
  <c r="R45" i="49"/>
  <c r="R45" i="48"/>
  <c r="R41" i="51"/>
  <c r="R41" i="50"/>
  <c r="R41" i="48"/>
  <c r="R41" i="49"/>
  <c r="R37" i="51"/>
  <c r="R37" i="50"/>
  <c r="R37" i="48"/>
  <c r="R37" i="49"/>
  <c r="R33" i="51"/>
  <c r="R33" i="50"/>
  <c r="R33" i="48"/>
  <c r="R33" i="49"/>
  <c r="Q42" i="45"/>
  <c r="Q42" i="47"/>
  <c r="Q42" i="46"/>
  <c r="H40" i="45"/>
  <c r="H40" i="47"/>
  <c r="H40" i="46"/>
  <c r="H36" i="45"/>
  <c r="H36" i="47"/>
  <c r="H36" i="46"/>
  <c r="H32" i="45"/>
  <c r="H32" i="47"/>
  <c r="H32" i="46"/>
  <c r="Q49" i="45"/>
  <c r="Q49" i="47"/>
  <c r="Q49" i="46"/>
  <c r="Q41" i="45"/>
  <c r="Q41" i="47"/>
  <c r="Q41" i="46"/>
  <c r="Q33" i="45"/>
  <c r="Q33" i="47"/>
  <c r="Q33" i="46"/>
  <c r="R48" i="45"/>
  <c r="R48" i="47"/>
  <c r="R48" i="46"/>
  <c r="R44" i="45"/>
  <c r="R44" i="47"/>
  <c r="R44" i="46"/>
  <c r="R40" i="45"/>
  <c r="R40" i="47"/>
  <c r="R40" i="46"/>
  <c r="R36" i="45"/>
  <c r="R36" i="47"/>
  <c r="R36" i="46"/>
  <c r="R32" i="45"/>
  <c r="R32" i="47"/>
  <c r="R32" i="46"/>
  <c r="H43" i="45"/>
  <c r="H43" i="47"/>
  <c r="H43" i="46"/>
  <c r="Q34" i="45"/>
  <c r="Q34" i="46"/>
  <c r="Q34" i="47"/>
  <c r="H48" i="45"/>
  <c r="H48" i="47"/>
  <c r="H48" i="46"/>
  <c r="H44" i="45"/>
  <c r="H44" i="47"/>
  <c r="H44" i="46"/>
  <c r="Q48" i="45"/>
  <c r="Q48" i="47"/>
  <c r="Q48" i="46"/>
  <c r="Q40" i="45"/>
  <c r="Q40" i="47"/>
  <c r="Q40" i="46"/>
  <c r="Q32" i="45"/>
  <c r="Q32" i="47"/>
  <c r="Q32" i="46"/>
  <c r="H35" i="45"/>
  <c r="H35" i="47"/>
  <c r="H35" i="46"/>
  <c r="H31" i="45"/>
  <c r="H31" i="47"/>
  <c r="H31" i="46"/>
  <c r="Q47" i="45"/>
  <c r="Q47" i="47"/>
  <c r="Q47" i="46"/>
  <c r="Q39" i="45"/>
  <c r="Q39" i="47"/>
  <c r="Q39" i="46"/>
  <c r="Q31" i="45"/>
  <c r="Q31" i="47"/>
  <c r="Q31" i="46"/>
  <c r="R47" i="45"/>
  <c r="R47" i="47"/>
  <c r="R47" i="46"/>
  <c r="R43" i="45"/>
  <c r="R43" i="47"/>
  <c r="R43" i="46"/>
  <c r="R39" i="45"/>
  <c r="R39" i="47"/>
  <c r="R39" i="46"/>
  <c r="R35" i="45"/>
  <c r="R35" i="47"/>
  <c r="R35" i="46"/>
  <c r="R31" i="45"/>
  <c r="R31" i="47"/>
  <c r="R31" i="46"/>
  <c r="Q46" i="45"/>
  <c r="Q46" i="47"/>
  <c r="Q46" i="46"/>
  <c r="Q38" i="45"/>
  <c r="Q38" i="47"/>
  <c r="Q38" i="46"/>
  <c r="Q30" i="45"/>
  <c r="Q30" i="46"/>
  <c r="Q30" i="47"/>
  <c r="H39" i="45"/>
  <c r="H39" i="47"/>
  <c r="H39" i="46"/>
  <c r="H34" i="45"/>
  <c r="H34" i="47"/>
  <c r="H34" i="46"/>
  <c r="Q45" i="45"/>
  <c r="Q45" i="47"/>
  <c r="Q45" i="46"/>
  <c r="Q37" i="45"/>
  <c r="Q37" i="47"/>
  <c r="Q37" i="46"/>
  <c r="R46" i="45"/>
  <c r="R46" i="47"/>
  <c r="R46" i="46"/>
  <c r="R42" i="45"/>
  <c r="R42" i="47"/>
  <c r="R42" i="46"/>
  <c r="R38" i="45"/>
  <c r="R38" i="47"/>
  <c r="R38" i="46"/>
  <c r="R34" i="45"/>
  <c r="R34" i="47"/>
  <c r="R34" i="46"/>
  <c r="H46" i="45"/>
  <c r="H46" i="47"/>
  <c r="H46" i="46"/>
  <c r="H30" i="45"/>
  <c r="H30" i="47"/>
  <c r="H30" i="46"/>
  <c r="Q36" i="45"/>
  <c r="Q36" i="47"/>
  <c r="Q36" i="46"/>
  <c r="H47" i="45"/>
  <c r="H47" i="47"/>
  <c r="H47" i="46"/>
  <c r="H42" i="45"/>
  <c r="H42" i="47"/>
  <c r="H42" i="46"/>
  <c r="H38" i="45"/>
  <c r="H38" i="47"/>
  <c r="H38" i="46"/>
  <c r="Q44" i="45"/>
  <c r="Q44" i="47"/>
  <c r="Q44" i="46"/>
  <c r="R30" i="45"/>
  <c r="R30" i="47"/>
  <c r="R30" i="46"/>
  <c r="H49" i="45"/>
  <c r="H49" i="47"/>
  <c r="H49" i="46"/>
  <c r="H45" i="45"/>
  <c r="H45" i="47"/>
  <c r="H45" i="46"/>
  <c r="H41" i="45"/>
  <c r="H41" i="47"/>
  <c r="H41" i="46"/>
  <c r="H37" i="45"/>
  <c r="H37" i="47"/>
  <c r="H37" i="46"/>
  <c r="H33" i="45"/>
  <c r="H33" i="47"/>
  <c r="H33" i="46"/>
  <c r="Q43" i="45"/>
  <c r="Q43" i="47"/>
  <c r="Q43" i="46"/>
  <c r="Q35" i="45"/>
  <c r="Q35" i="47"/>
  <c r="Q35" i="46"/>
  <c r="R49" i="45"/>
  <c r="R49" i="47"/>
  <c r="R49" i="46"/>
  <c r="R45" i="45"/>
  <c r="R45" i="47"/>
  <c r="R45" i="46"/>
  <c r="R41" i="45"/>
  <c r="R41" i="47"/>
  <c r="R41" i="46"/>
  <c r="R37" i="45"/>
  <c r="R37" i="47"/>
  <c r="R37" i="46"/>
  <c r="R33" i="45"/>
  <c r="R33" i="47"/>
  <c r="R33" i="46"/>
  <c r="H44" i="37"/>
  <c r="H36" i="37"/>
  <c r="R48" i="37"/>
  <c r="R36" i="37"/>
  <c r="Q32" i="37"/>
  <c r="H48" i="37"/>
  <c r="Q49" i="37"/>
  <c r="R40" i="37"/>
  <c r="Q41" i="37"/>
  <c r="Q40" i="37"/>
  <c r="H32" i="37"/>
  <c r="Q44" i="37"/>
  <c r="Q36" i="37"/>
  <c r="R30" i="37"/>
  <c r="H40" i="37"/>
  <c r="Q33" i="37"/>
  <c r="R44" i="37"/>
  <c r="H30" i="37"/>
  <c r="H49" i="37"/>
  <c r="H45" i="37"/>
  <c r="H41" i="37"/>
  <c r="H37" i="37"/>
  <c r="H33" i="37"/>
  <c r="Q43" i="37"/>
  <c r="Q35" i="37"/>
  <c r="R49" i="37"/>
  <c r="R45" i="37"/>
  <c r="R41" i="37"/>
  <c r="R37" i="37"/>
  <c r="R33" i="37"/>
  <c r="R32" i="37"/>
  <c r="Q48" i="37"/>
  <c r="H46" i="37"/>
  <c r="H42" i="37"/>
  <c r="H38" i="37"/>
  <c r="H34" i="37"/>
  <c r="Q45" i="37"/>
  <c r="Q37" i="37"/>
  <c r="R46" i="37"/>
  <c r="R42" i="37"/>
  <c r="R38" i="37"/>
  <c r="R34" i="37"/>
  <c r="H47" i="37"/>
  <c r="H43" i="37"/>
  <c r="H39" i="37"/>
  <c r="H35" i="37"/>
  <c r="H31" i="37"/>
  <c r="Q47" i="37"/>
  <c r="Q39" i="37"/>
  <c r="Q31" i="37"/>
  <c r="R47" i="37"/>
  <c r="R43" i="37"/>
  <c r="R39" i="37"/>
  <c r="R35" i="37"/>
  <c r="R31" i="37"/>
  <c r="Q46" i="37"/>
  <c r="Q38" i="37"/>
  <c r="Q30" i="37"/>
  <c r="Q42" i="37"/>
  <c r="Q34" i="37"/>
  <c r="R34" i="18"/>
  <c r="Q45" i="18"/>
  <c r="Q37" i="18"/>
  <c r="R42" i="18"/>
  <c r="AY10" i="5"/>
  <c r="AX10" i="5" s="1"/>
  <c r="AJ10" i="5"/>
  <c r="AE10" i="5"/>
  <c r="P10" i="5"/>
  <c r="F10" i="5"/>
  <c r="H33" i="18"/>
  <c r="H37" i="18"/>
  <c r="Q42" i="18"/>
  <c r="Q34" i="18"/>
  <c r="H45" i="18"/>
  <c r="H41" i="18"/>
  <c r="H39" i="18"/>
  <c r="R35" i="18"/>
  <c r="R31" i="18"/>
  <c r="H38" i="18"/>
  <c r="R46" i="18"/>
  <c r="R38" i="18"/>
  <c r="H46" i="18"/>
  <c r="H42" i="18"/>
  <c r="H34" i="18"/>
  <c r="Q35" i="18"/>
  <c r="R49" i="18"/>
  <c r="R45" i="18"/>
  <c r="R41" i="18"/>
  <c r="R37" i="18"/>
  <c r="R33" i="18"/>
  <c r="H32" i="18"/>
  <c r="Q49" i="18"/>
  <c r="Q41" i="18"/>
  <c r="Q33" i="18"/>
  <c r="R48" i="18"/>
  <c r="R44" i="18"/>
  <c r="R40" i="18"/>
  <c r="R36" i="18"/>
  <c r="R32" i="18"/>
  <c r="H48" i="18"/>
  <c r="Q48" i="18"/>
  <c r="Q40" i="18"/>
  <c r="Q32" i="18"/>
  <c r="H40" i="18"/>
  <c r="H43" i="18"/>
  <c r="H35" i="18"/>
  <c r="H31" i="18"/>
  <c r="Q47" i="18"/>
  <c r="Q39" i="18"/>
  <c r="Q31" i="18"/>
  <c r="R47" i="18"/>
  <c r="R43" i="18"/>
  <c r="R39" i="18"/>
  <c r="H44" i="18"/>
  <c r="H36" i="18"/>
  <c r="H47" i="18"/>
  <c r="Q46" i="18"/>
  <c r="Q38" i="18"/>
  <c r="Q30" i="18"/>
  <c r="H30" i="18"/>
  <c r="Q44" i="18"/>
  <c r="Q36" i="18"/>
  <c r="R30" i="18"/>
  <c r="H49" i="18"/>
  <c r="Q43" i="18"/>
  <c r="W40" i="4"/>
  <c r="W32" i="4"/>
  <c r="U9" i="5"/>
  <c r="AY9" i="5"/>
  <c r="AX9" i="5" s="1"/>
  <c r="AT9" i="5"/>
  <c r="Z9" i="5"/>
  <c r="AO9" i="5"/>
  <c r="K9" i="5"/>
  <c r="AU9" i="5"/>
  <c r="AU6" i="5"/>
  <c r="AS6" i="5" s="1"/>
  <c r="W42" i="4"/>
  <c r="W34" i="4"/>
  <c r="AI34" i="4"/>
  <c r="W46" i="4"/>
  <c r="W38" i="4"/>
  <c r="W30" i="4"/>
  <c r="W39" i="4"/>
  <c r="W31" i="4"/>
  <c r="W43" i="4"/>
  <c r="W35" i="4"/>
  <c r="W27" i="4"/>
  <c r="AU42" i="4"/>
  <c r="AU34" i="4"/>
  <c r="AI42" i="4"/>
  <c r="AU45" i="4"/>
  <c r="AU37" i="4"/>
  <c r="AU29" i="4"/>
  <c r="AU44" i="4"/>
  <c r="AU40" i="4"/>
  <c r="AU36" i="4"/>
  <c r="AU32" i="4"/>
  <c r="AU28" i="4"/>
  <c r="AU43" i="4"/>
  <c r="AU39" i="4"/>
  <c r="AU35" i="4"/>
  <c r="AU31" i="4"/>
  <c r="K43" i="4"/>
  <c r="AU27" i="4"/>
  <c r="K35" i="4"/>
  <c r="AI45" i="4"/>
  <c r="K36" i="4"/>
  <c r="W41" i="4"/>
  <c r="W33" i="4"/>
  <c r="AU38" i="4"/>
  <c r="W45" i="4"/>
  <c r="W37" i="4"/>
  <c r="W29" i="4"/>
  <c r="K32" i="4"/>
  <c r="AI41" i="4"/>
  <c r="AI33" i="4"/>
  <c r="AU46" i="4"/>
  <c r="AU30" i="4"/>
  <c r="K28" i="4"/>
  <c r="AI40" i="4"/>
  <c r="AI27" i="4"/>
  <c r="AI39" i="4"/>
  <c r="AI31" i="4"/>
  <c r="K44" i="4"/>
  <c r="AI46" i="4"/>
  <c r="AI38" i="4"/>
  <c r="AI30" i="4"/>
  <c r="AI37" i="4"/>
  <c r="AI29" i="4"/>
  <c r="AU41" i="4"/>
  <c r="AU33" i="4"/>
  <c r="P28" i="5" l="1"/>
  <c r="O29" i="5" s="1"/>
  <c r="O30" i="5" s="1"/>
  <c r="M27" i="5"/>
  <c r="M26" i="5"/>
  <c r="AW9" i="5"/>
  <c r="AU10" i="5" s="1"/>
  <c r="AS10" i="5" s="1"/>
  <c r="AS9" i="5"/>
  <c r="N28" i="5" l="1"/>
  <c r="L27" i="5"/>
  <c r="L26" i="5"/>
  <c r="AU7" i="5"/>
  <c r="AS7" i="5" s="1"/>
  <c r="AR6" i="5" s="1"/>
  <c r="AP6" i="5" s="1"/>
  <c r="AN6" i="5" s="1"/>
  <c r="AR9" i="5"/>
  <c r="AP7" i="5" s="1"/>
  <c r="AN7" i="5" s="1"/>
  <c r="N29" i="5" l="1"/>
  <c r="N30" i="5" s="1"/>
  <c r="M28" i="5"/>
  <c r="K27" i="5"/>
  <c r="K26" i="5"/>
  <c r="AP9" i="5"/>
  <c r="AN9" i="5" s="1"/>
  <c r="AP10" i="5"/>
  <c r="AN10" i="5" s="1"/>
  <c r="AM6" i="5"/>
  <c r="M29" i="5" l="1"/>
  <c r="M30" i="5" s="1"/>
  <c r="L28" i="5"/>
  <c r="J27" i="5"/>
  <c r="J26" i="5"/>
  <c r="AM9" i="5"/>
  <c r="AK10" i="5" s="1"/>
  <c r="AI10" i="5" s="1"/>
  <c r="AK9" i="5"/>
  <c r="AI9" i="5" s="1"/>
  <c r="AK6" i="5"/>
  <c r="AI6" i="5" s="1"/>
  <c r="L29" i="5" l="1"/>
  <c r="L30" i="5" s="1"/>
  <c r="K28" i="5"/>
  <c r="I27" i="5"/>
  <c r="I26" i="5"/>
  <c r="AK7" i="5"/>
  <c r="AI7" i="5" s="1"/>
  <c r="AH6" i="5" s="1"/>
  <c r="AF6" i="5" s="1"/>
  <c r="AD6" i="5" s="1"/>
  <c r="AH9" i="5"/>
  <c r="AF7" i="5" s="1"/>
  <c r="AD7" i="5" s="1"/>
  <c r="K29" i="5" l="1"/>
  <c r="K30" i="5" s="1"/>
  <c r="J28" i="5"/>
  <c r="H27" i="5"/>
  <c r="H26" i="5"/>
  <c r="AF9" i="5"/>
  <c r="AD9" i="5" s="1"/>
  <c r="AF10" i="5"/>
  <c r="AD10" i="5" s="1"/>
  <c r="AC6" i="5"/>
  <c r="J29" i="5" l="1"/>
  <c r="J30" i="5" s="1"/>
  <c r="I28" i="5"/>
  <c r="G27" i="5"/>
  <c r="G26" i="5"/>
  <c r="AC9" i="5"/>
  <c r="AA7" i="5" s="1"/>
  <c r="Y7" i="5" s="1"/>
  <c r="AA6" i="5"/>
  <c r="Y6" i="5" s="1"/>
  <c r="AA9" i="5"/>
  <c r="Y9" i="5" s="1"/>
  <c r="I29" i="5" l="1"/>
  <c r="I30" i="5" s="1"/>
  <c r="H28" i="5"/>
  <c r="F27" i="5"/>
  <c r="X21" i="5" s="1"/>
  <c r="F26" i="5"/>
  <c r="X6" i="5"/>
  <c r="V6" i="5" s="1"/>
  <c r="T6" i="5" s="1"/>
  <c r="AA10" i="5"/>
  <c r="Y10" i="5" s="1"/>
  <c r="X9" i="5" s="1"/>
  <c r="V7" i="5" s="1"/>
  <c r="T7" i="5" s="1"/>
  <c r="H29" i="5" l="1"/>
  <c r="H30" i="5" s="1"/>
  <c r="G28" i="5"/>
  <c r="V9" i="5"/>
  <c r="T9" i="5" s="1"/>
  <c r="V10" i="5"/>
  <c r="T10" i="5" s="1"/>
  <c r="S6" i="5"/>
  <c r="F29" i="5" l="1"/>
  <c r="F30" i="5" s="1"/>
  <c r="G29" i="5"/>
  <c r="G30" i="5" s="1"/>
  <c r="S9" i="5"/>
  <c r="Q7" i="5" s="1"/>
  <c r="O7" i="5" s="1"/>
  <c r="Q6" i="5"/>
  <c r="O6" i="5" s="1"/>
  <c r="Q9" i="5"/>
  <c r="O9" i="5" s="1"/>
  <c r="Q10" i="5" l="1"/>
  <c r="O10" i="5" s="1"/>
  <c r="N9" i="5" s="1"/>
  <c r="L7" i="5" s="1"/>
  <c r="J7" i="5" s="1"/>
  <c r="N6" i="5"/>
  <c r="L10" i="5" l="1"/>
  <c r="J10" i="5" s="1"/>
  <c r="L9" i="5"/>
  <c r="J9" i="5" s="1"/>
  <c r="L6" i="5"/>
  <c r="J6" i="5" s="1"/>
  <c r="I6" i="5" s="1"/>
  <c r="I9" i="5" l="1"/>
  <c r="G10" i="5" s="1"/>
  <c r="E10" i="5" s="1"/>
  <c r="G6" i="5"/>
  <c r="E6" i="5" s="1"/>
  <c r="G9" i="5"/>
  <c r="E9" i="5" s="1"/>
  <c r="G7" i="5" l="1"/>
  <c r="E7" i="5" s="1"/>
  <c r="D6" i="5" s="1"/>
  <c r="D9" i="5"/>
  <c r="K24" i="18" l="1"/>
  <c r="C24" i="18"/>
  <c r="K8" i="18"/>
  <c r="K11" i="18"/>
  <c r="C20" i="18"/>
  <c r="C6" i="18"/>
  <c r="C13" i="18"/>
  <c r="C22" i="18"/>
  <c r="K17" i="18"/>
  <c r="C21" i="18"/>
  <c r="K23" i="18"/>
  <c r="K18" i="18"/>
  <c r="K13" i="18"/>
  <c r="C23" i="18"/>
  <c r="K6" i="18"/>
  <c r="C12" i="18"/>
  <c r="K22" i="18"/>
  <c r="C16" i="18"/>
  <c r="C10" i="18"/>
  <c r="K20" i="18"/>
  <c r="K14" i="18"/>
  <c r="K10" i="18"/>
  <c r="K19" i="18"/>
  <c r="C8" i="18"/>
  <c r="K15" i="18"/>
  <c r="C9" i="18"/>
  <c r="C19" i="18"/>
  <c r="K16" i="18"/>
  <c r="C7" i="18"/>
  <c r="C17" i="18"/>
  <c r="K7" i="18"/>
  <c r="K21" i="18"/>
  <c r="K9" i="18"/>
  <c r="C14" i="18"/>
  <c r="C18" i="18"/>
  <c r="C11" i="18"/>
  <c r="C15" i="18"/>
  <c r="K12" i="18"/>
  <c r="C5" i="18"/>
  <c r="K5" i="18" l="1"/>
  <c r="N3" i="18" l="1" a="1"/>
  <c r="P3" i="18" s="1"/>
  <c r="O3" i="18" l="1"/>
  <c r="N3" i="18"/>
  <c r="L23" i="18" l="1"/>
  <c r="P48" i="18" s="1"/>
  <c r="L9" i="18"/>
  <c r="L13" i="18"/>
  <c r="L6" i="18"/>
  <c r="L21" i="18"/>
  <c r="P46" i="18" s="1"/>
  <c r="L11" i="18"/>
  <c r="F36" i="18" s="1"/>
  <c r="L18" i="18"/>
  <c r="P43" i="18" s="1"/>
  <c r="L10" i="18"/>
  <c r="L19" i="18"/>
  <c r="L20" i="18"/>
  <c r="L12" i="18"/>
  <c r="P37" i="18" s="1"/>
  <c r="L24" i="18"/>
  <c r="P49" i="18" s="1"/>
  <c r="L17" i="18"/>
  <c r="L22" i="18"/>
  <c r="L16" i="18"/>
  <c r="L8" i="18"/>
  <c r="L7" i="18"/>
  <c r="L15" i="18"/>
  <c r="L14" i="18"/>
  <c r="P39" i="18" s="1"/>
  <c r="L5" i="18"/>
  <c r="F37" i="18" l="1"/>
  <c r="P36" i="18"/>
  <c r="F49" i="18"/>
  <c r="F43" i="18"/>
  <c r="F46" i="18"/>
  <c r="F39" i="18"/>
  <c r="F48" i="18"/>
  <c r="P41" i="18"/>
  <c r="F41" i="18"/>
  <c r="P33" i="18"/>
  <c r="F33" i="18"/>
  <c r="P44" i="18"/>
  <c r="F44" i="18"/>
  <c r="F34" i="18"/>
  <c r="P34" i="18"/>
  <c r="F40" i="18"/>
  <c r="P40" i="18"/>
  <c r="F32" i="18"/>
  <c r="P32" i="18"/>
  <c r="F35" i="18"/>
  <c r="P35" i="18"/>
  <c r="F30" i="18"/>
  <c r="P30" i="18"/>
  <c r="F38" i="18"/>
  <c r="P38" i="18"/>
  <c r="F42" i="18"/>
  <c r="P42" i="18"/>
  <c r="P47" i="18"/>
  <c r="F47" i="18"/>
  <c r="P31" i="18"/>
  <c r="F31" i="18"/>
  <c r="P45" i="18"/>
  <c r="F45" i="18"/>
  <c r="F3" i="18" a="1"/>
  <c r="H3" i="18" s="1"/>
  <c r="F3" i="18" l="1"/>
  <c r="G3" i="18"/>
  <c r="D24" i="18" l="1"/>
  <c r="D21" i="18"/>
  <c r="E46" i="18" s="1"/>
  <c r="C46" i="18" s="1"/>
  <c r="D13" i="18"/>
  <c r="D16" i="18"/>
  <c r="O41" i="18" s="1"/>
  <c r="M41" i="18" s="1"/>
  <c r="D6" i="18"/>
  <c r="D20" i="18"/>
  <c r="D7" i="18"/>
  <c r="D8" i="18"/>
  <c r="D23" i="18"/>
  <c r="D10" i="18"/>
  <c r="D15" i="18"/>
  <c r="D11" i="18"/>
  <c r="D17" i="18"/>
  <c r="D12" i="18"/>
  <c r="D9" i="18"/>
  <c r="E34" i="18" s="1"/>
  <c r="C34" i="18" s="1"/>
  <c r="D22" i="18"/>
  <c r="E47" i="18" s="1"/>
  <c r="C47" i="18" s="1"/>
  <c r="D19" i="18"/>
  <c r="O44" i="18" s="1"/>
  <c r="M44" i="18" s="1"/>
  <c r="D14" i="18"/>
  <c r="D18" i="18"/>
  <c r="D5" i="18"/>
  <c r="AT38" i="4"/>
  <c r="AT41" i="4"/>
  <c r="AH44" i="4"/>
  <c r="AH31" i="4"/>
  <c r="AH43" i="4"/>
  <c r="J31" i="4" l="1"/>
  <c r="J43" i="4"/>
  <c r="J44" i="4"/>
  <c r="V38" i="4"/>
  <c r="V41" i="4"/>
  <c r="O46" i="18"/>
  <c r="M46" i="18" s="1"/>
  <c r="E44" i="18"/>
  <c r="C44" i="18" s="1"/>
  <c r="E41" i="18"/>
  <c r="C41" i="18" s="1"/>
  <c r="O47" i="18"/>
  <c r="M47" i="18" s="1"/>
  <c r="O34" i="18"/>
  <c r="M34" i="18" s="1"/>
  <c r="O30" i="18"/>
  <c r="M30" i="18" s="1"/>
  <c r="E30" i="18"/>
  <c r="C30" i="18" s="1"/>
  <c r="O39" i="18"/>
  <c r="M39" i="18" s="1"/>
  <c r="E39" i="18"/>
  <c r="C39" i="18" s="1"/>
  <c r="E37" i="18"/>
  <c r="C37" i="18" s="1"/>
  <c r="O37" i="18"/>
  <c r="M37" i="18" s="1"/>
  <c r="O42" i="18"/>
  <c r="M42" i="18" s="1"/>
  <c r="E42" i="18"/>
  <c r="C42" i="18" s="1"/>
  <c r="O48" i="18"/>
  <c r="M48" i="18" s="1"/>
  <c r="E48" i="18"/>
  <c r="C48" i="18" s="1"/>
  <c r="O38" i="18"/>
  <c r="M38" i="18" s="1"/>
  <c r="E38" i="18"/>
  <c r="C38" i="18" s="1"/>
  <c r="O40" i="18"/>
  <c r="M40" i="18" s="1"/>
  <c r="E40" i="18"/>
  <c r="C40" i="18" s="1"/>
  <c r="O49" i="18"/>
  <c r="M49" i="18" s="1"/>
  <c r="E49" i="18"/>
  <c r="C49" i="18" s="1"/>
  <c r="O45" i="18"/>
  <c r="M45" i="18" s="1"/>
  <c r="E45" i="18"/>
  <c r="C45" i="18" s="1"/>
  <c r="O32" i="18"/>
  <c r="M32" i="18" s="1"/>
  <c r="E32" i="18"/>
  <c r="C32" i="18" s="1"/>
  <c r="E43" i="18"/>
  <c r="C43" i="18" s="1"/>
  <c r="O43" i="18"/>
  <c r="M43" i="18" s="1"/>
  <c r="O36" i="18"/>
  <c r="M36" i="18" s="1"/>
  <c r="E36" i="18"/>
  <c r="C36" i="18" s="1"/>
  <c r="E31" i="18"/>
  <c r="C31" i="18" s="1"/>
  <c r="O31" i="18"/>
  <c r="M31" i="18" s="1"/>
  <c r="E33" i="18"/>
  <c r="C33" i="18" s="1"/>
  <c r="O33" i="18"/>
  <c r="M33" i="18" s="1"/>
  <c r="E35" i="18"/>
  <c r="C35" i="18" s="1"/>
  <c r="O35" i="18"/>
  <c r="M35" i="18" s="1"/>
  <c r="AH40" i="4"/>
  <c r="AT44" i="4"/>
  <c r="AH39" i="4"/>
  <c r="AT31" i="4"/>
  <c r="AH28" i="4"/>
  <c r="AT37" i="4"/>
  <c r="AH30" i="4"/>
  <c r="AT43" i="4"/>
  <c r="AH29" i="4"/>
  <c r="AT33" i="4"/>
  <c r="AH37" i="4"/>
  <c r="AT35" i="4"/>
  <c r="AT45" i="4"/>
  <c r="AT29" i="4"/>
  <c r="AT36" i="4"/>
  <c r="AH33" i="4"/>
  <c r="AT28" i="4"/>
  <c r="AH38" i="4"/>
  <c r="AT46" i="4"/>
  <c r="AH36" i="4"/>
  <c r="AT40" i="4"/>
  <c r="AH35" i="4"/>
  <c r="AT34" i="4"/>
  <c r="AH46" i="4"/>
  <c r="AT32" i="4"/>
  <c r="AH41" i="4"/>
  <c r="AH45" i="4"/>
  <c r="AT27" i="4"/>
  <c r="AT39" i="4"/>
  <c r="AH42" i="4"/>
  <c r="AH27" i="4"/>
  <c r="AH32" i="4"/>
  <c r="AT30" i="4"/>
  <c r="AH34" i="4"/>
  <c r="AT42" i="4"/>
  <c r="K16" i="37" l="1"/>
  <c r="C22" i="37"/>
  <c r="K19" i="37"/>
  <c r="C21" i="37"/>
  <c r="C9" i="37"/>
  <c r="J39" i="4"/>
  <c r="J37" i="4"/>
  <c r="J38" i="4"/>
  <c r="J40" i="4"/>
  <c r="J34" i="4"/>
  <c r="J33" i="4"/>
  <c r="J35" i="4"/>
  <c r="J36" i="4"/>
  <c r="J32" i="4"/>
  <c r="J46" i="4"/>
  <c r="J42" i="4"/>
  <c r="J45" i="4"/>
  <c r="J41" i="4"/>
  <c r="J28" i="4"/>
  <c r="J29" i="4"/>
  <c r="J30" i="4"/>
  <c r="J27" i="4"/>
  <c r="V42" i="4"/>
  <c r="V45" i="4"/>
  <c r="V39" i="4"/>
  <c r="V34" i="4"/>
  <c r="V46" i="4"/>
  <c r="V32" i="4"/>
  <c r="V37" i="4"/>
  <c r="V31" i="4"/>
  <c r="V33" i="4"/>
  <c r="V35" i="4"/>
  <c r="V36" i="4"/>
  <c r="V44" i="4"/>
  <c r="V40" i="4"/>
  <c r="V43" i="4"/>
  <c r="V30" i="4"/>
  <c r="V29" i="4"/>
  <c r="V28" i="4"/>
  <c r="V27" i="4"/>
  <c r="K7" i="37" l="1"/>
  <c r="K24" i="37"/>
  <c r="C11" i="37"/>
  <c r="K22" i="37"/>
  <c r="K12" i="37"/>
  <c r="C19" i="37"/>
  <c r="C12" i="37"/>
  <c r="K5" i="37"/>
  <c r="K18" i="37"/>
  <c r="C6" i="37"/>
  <c r="K14" i="37"/>
  <c r="K17" i="37"/>
  <c r="C23" i="37"/>
  <c r="C18" i="37"/>
  <c r="K13" i="37"/>
  <c r="K23" i="37"/>
  <c r="C20" i="37"/>
  <c r="C16" i="37"/>
  <c r="K6" i="37"/>
  <c r="K11" i="37"/>
  <c r="K20" i="37"/>
  <c r="C24" i="37"/>
  <c r="C15" i="37"/>
  <c r="C5" i="37"/>
  <c r="C17" i="37"/>
  <c r="K8" i="37"/>
  <c r="K15" i="37"/>
  <c r="C8" i="37"/>
  <c r="C14" i="37"/>
  <c r="K9" i="37"/>
  <c r="C10" i="37"/>
  <c r="K21" i="37"/>
  <c r="K10" i="37"/>
  <c r="C7" i="37"/>
  <c r="C13" i="37"/>
  <c r="F3" i="37" l="1" a="1"/>
  <c r="H3" i="37" l="1"/>
  <c r="G3" i="37"/>
  <c r="F3" i="37"/>
  <c r="D20" i="37" l="1"/>
  <c r="D19" i="37"/>
  <c r="D7" i="37"/>
  <c r="D8" i="37"/>
  <c r="D13" i="37"/>
  <c r="D18" i="37"/>
  <c r="D22" i="37"/>
  <c r="D14" i="37"/>
  <c r="D16" i="37"/>
  <c r="D15" i="37"/>
  <c r="D24" i="37"/>
  <c r="D23" i="37"/>
  <c r="D5" i="37"/>
  <c r="D9" i="37"/>
  <c r="D11" i="37"/>
  <c r="D21" i="37"/>
  <c r="D10" i="37"/>
  <c r="D12" i="37"/>
  <c r="D6" i="37"/>
  <c r="D17" i="37"/>
  <c r="E47" i="37" l="1"/>
  <c r="O47" i="37"/>
  <c r="O34" i="37"/>
  <c r="E34" i="37"/>
  <c r="O30" i="37"/>
  <c r="E30" i="37"/>
  <c r="E42" i="37"/>
  <c r="O42" i="37"/>
  <c r="O33" i="37"/>
  <c r="E33" i="37"/>
  <c r="E35" i="37"/>
  <c r="O35" i="37"/>
  <c r="E41" i="37"/>
  <c r="O41" i="37"/>
  <c r="E45" i="37"/>
  <c r="O45" i="37"/>
  <c r="O46" i="37"/>
  <c r="E46" i="37"/>
  <c r="O39" i="37"/>
  <c r="E39" i="37"/>
  <c r="O36" i="37"/>
  <c r="E36" i="37"/>
  <c r="E43" i="37"/>
  <c r="O43" i="37"/>
  <c r="O38" i="37"/>
  <c r="E38" i="37"/>
  <c r="E48" i="37"/>
  <c r="O48" i="37"/>
  <c r="E31" i="37"/>
  <c r="O31" i="37"/>
  <c r="E49" i="37"/>
  <c r="O49" i="37"/>
  <c r="O32" i="37"/>
  <c r="E32" i="37"/>
  <c r="O37" i="37"/>
  <c r="E37" i="37"/>
  <c r="E40" i="37"/>
  <c r="O40" i="37"/>
  <c r="E44" i="37"/>
  <c r="O44" i="37"/>
  <c r="N3" i="37" l="1" a="1"/>
  <c r="N3" i="37" s="1"/>
  <c r="P3" i="37" l="1"/>
  <c r="O3" i="37"/>
  <c r="L15" i="37" l="1"/>
  <c r="L19" i="37"/>
  <c r="L22" i="37"/>
  <c r="L16" i="37"/>
  <c r="L9" i="37"/>
  <c r="L20" i="37"/>
  <c r="L17" i="37"/>
  <c r="L24" i="37"/>
  <c r="L5" i="37"/>
  <c r="L18" i="37"/>
  <c r="L10" i="37"/>
  <c r="L21" i="37"/>
  <c r="L11" i="37"/>
  <c r="L6" i="37"/>
  <c r="L8" i="37"/>
  <c r="L14" i="37"/>
  <c r="L23" i="37"/>
  <c r="L12" i="37"/>
  <c r="L7" i="37"/>
  <c r="L13" i="37"/>
  <c r="F42" i="37" l="1"/>
  <c r="C42" i="37" s="1"/>
  <c r="P42" i="37"/>
  <c r="M42" i="37" s="1"/>
  <c r="P37" i="37"/>
  <c r="M37" i="37" s="1"/>
  <c r="F37" i="37"/>
  <c r="C37" i="37" s="1"/>
  <c r="F43" i="37"/>
  <c r="C43" i="37" s="1"/>
  <c r="P43" i="37"/>
  <c r="M43" i="37" s="1"/>
  <c r="P44" i="37"/>
  <c r="M44" i="37" s="1"/>
  <c r="F44" i="37"/>
  <c r="C44" i="37" s="1"/>
  <c r="P48" i="37"/>
  <c r="M48" i="37" s="1"/>
  <c r="F48" i="37"/>
  <c r="C48" i="37" s="1"/>
  <c r="F30" i="37"/>
  <c r="C30" i="37" s="1"/>
  <c r="P30" i="37"/>
  <c r="M30" i="37" s="1"/>
  <c r="P40" i="37"/>
  <c r="M40" i="37" s="1"/>
  <c r="F40" i="37"/>
  <c r="C40" i="37" s="1"/>
  <c r="F39" i="37"/>
  <c r="C39" i="37" s="1"/>
  <c r="P39" i="37"/>
  <c r="M39" i="37" s="1"/>
  <c r="P49" i="37"/>
  <c r="M49" i="37" s="1"/>
  <c r="F49" i="37"/>
  <c r="C49" i="37" s="1"/>
  <c r="F33" i="37"/>
  <c r="C33" i="37" s="1"/>
  <c r="P33" i="37"/>
  <c r="M33" i="37" s="1"/>
  <c r="F31" i="37"/>
  <c r="C31" i="37" s="1"/>
  <c r="P31" i="37"/>
  <c r="M31" i="37" s="1"/>
  <c r="P45" i="37"/>
  <c r="M45" i="37" s="1"/>
  <c r="F45" i="37"/>
  <c r="C45" i="37" s="1"/>
  <c r="P36" i="37"/>
  <c r="M36" i="37" s="1"/>
  <c r="F36" i="37"/>
  <c r="C36" i="37" s="1"/>
  <c r="F34" i="37"/>
  <c r="C34" i="37" s="1"/>
  <c r="P34" i="37"/>
  <c r="M34" i="37" s="1"/>
  <c r="F38" i="37"/>
  <c r="C38" i="37" s="1"/>
  <c r="P38" i="37"/>
  <c r="M38" i="37" s="1"/>
  <c r="F46" i="37"/>
  <c r="C46" i="37" s="1"/>
  <c r="P46" i="37"/>
  <c r="M46" i="37" s="1"/>
  <c r="F41" i="37"/>
  <c r="C41" i="37" s="1"/>
  <c r="P41" i="37"/>
  <c r="M41" i="37" s="1"/>
  <c r="F32" i="37"/>
  <c r="C32" i="37" s="1"/>
  <c r="P32" i="37"/>
  <c r="M32" i="37" s="1"/>
  <c r="P35" i="37"/>
  <c r="M35" i="37" s="1"/>
  <c r="F35" i="37"/>
  <c r="C35" i="37" s="1"/>
  <c r="P47" i="37"/>
  <c r="M47" i="37" s="1"/>
  <c r="F47" i="37"/>
  <c r="C47" i="37" s="1"/>
  <c r="AS34" i="4"/>
  <c r="AG39" i="4"/>
  <c r="AG44" i="4"/>
  <c r="AG40" i="4"/>
  <c r="AS37" i="4"/>
  <c r="AS44" i="4"/>
  <c r="AG34" i="4"/>
  <c r="AG30" i="4"/>
  <c r="AG33" i="4"/>
  <c r="AS46" i="4"/>
  <c r="AS31" i="4"/>
  <c r="AG37" i="4"/>
  <c r="AS36" i="4"/>
  <c r="AS35" i="4"/>
  <c r="AG28" i="4"/>
  <c r="AS30" i="4"/>
  <c r="AS39" i="4"/>
  <c r="AG41" i="4"/>
  <c r="AS27" i="4"/>
  <c r="AS38" i="4"/>
  <c r="AG35" i="4"/>
  <c r="AG42" i="4"/>
  <c r="AG46" i="4"/>
  <c r="AS29" i="4"/>
  <c r="AS40" i="4"/>
  <c r="AS32" i="4"/>
  <c r="AS33" i="4"/>
  <c r="AG31" i="4"/>
  <c r="AS43" i="4"/>
  <c r="AS42" i="4"/>
  <c r="AS45" i="4"/>
  <c r="AS28" i="4"/>
  <c r="AG32" i="4"/>
  <c r="AG43" i="4"/>
  <c r="AG27" i="4"/>
  <c r="AG45" i="4"/>
  <c r="AG29" i="4"/>
  <c r="AG36" i="4"/>
  <c r="AG38" i="4"/>
  <c r="AS41" i="4"/>
  <c r="I43" i="4" l="1"/>
  <c r="C21" i="45" s="1"/>
  <c r="U41" i="4"/>
  <c r="K19" i="45" s="1"/>
  <c r="U35" i="4"/>
  <c r="K13" i="45" s="1"/>
  <c r="U38" i="4"/>
  <c r="K16" i="45" s="1"/>
  <c r="I33" i="4"/>
  <c r="C11" i="45" s="1"/>
  <c r="I46" i="4"/>
  <c r="C24" i="45" s="1"/>
  <c r="I45" i="4"/>
  <c r="C23" i="45" s="1"/>
  <c r="U39" i="4"/>
  <c r="K17" i="45" s="1"/>
  <c r="I38" i="4"/>
  <c r="C16" i="45" s="1"/>
  <c r="U33" i="4"/>
  <c r="K11" i="45" s="1"/>
  <c r="U46" i="4"/>
  <c r="K24" i="45" s="1"/>
  <c r="U45" i="4"/>
  <c r="K23" i="45" s="1"/>
  <c r="I39" i="4"/>
  <c r="C17" i="45" s="1"/>
  <c r="I44" i="4"/>
  <c r="C22" i="45" s="1"/>
  <c r="U43" i="4"/>
  <c r="K21" i="45" s="1"/>
  <c r="I42" i="4"/>
  <c r="C20" i="45" s="1"/>
  <c r="U36" i="4"/>
  <c r="K14" i="45" s="1"/>
  <c r="I41" i="4"/>
  <c r="C19" i="45" s="1"/>
  <c r="U44" i="4"/>
  <c r="K22" i="45" s="1"/>
  <c r="U42" i="4"/>
  <c r="K20" i="45" s="1"/>
  <c r="I36" i="4"/>
  <c r="C14" i="45" s="1"/>
  <c r="I32" i="4"/>
  <c r="C10" i="45" s="1"/>
  <c r="U28" i="4"/>
  <c r="K6" i="45" s="1"/>
  <c r="I37" i="4"/>
  <c r="C15" i="45" s="1"/>
  <c r="U40" i="4"/>
  <c r="K18" i="45" s="1"/>
  <c r="U32" i="4"/>
  <c r="K10" i="45" s="1"/>
  <c r="I35" i="4"/>
  <c r="C13" i="45" s="1"/>
  <c r="I28" i="4"/>
  <c r="C6" i="45" s="1"/>
  <c r="U37" i="4"/>
  <c r="K15" i="45" s="1"/>
  <c r="I40" i="4"/>
  <c r="C18" i="45" s="1"/>
  <c r="U29" i="4"/>
  <c r="K7" i="45" s="1"/>
  <c r="U31" i="4"/>
  <c r="K9" i="45" s="1"/>
  <c r="U30" i="4"/>
  <c r="K8" i="45" s="1"/>
  <c r="U27" i="4"/>
  <c r="K5" i="45" s="1"/>
  <c r="I34" i="4"/>
  <c r="C12" i="45" s="1"/>
  <c r="I29" i="4"/>
  <c r="C7" i="45" s="1"/>
  <c r="I31" i="4"/>
  <c r="C9" i="45" s="1"/>
  <c r="I30" i="4"/>
  <c r="C8" i="45" s="1"/>
  <c r="I27" i="4"/>
  <c r="C5" i="45" s="1"/>
  <c r="U34" i="4"/>
  <c r="K12" i="45" s="1"/>
  <c r="F3" i="45" l="1" a="1"/>
  <c r="G3" i="45" s="1"/>
  <c r="N3" i="45" a="1"/>
  <c r="F3" i="45" l="1"/>
  <c r="P3" i="45"/>
  <c r="N3" i="45"/>
  <c r="O3" i="45"/>
  <c r="H3" i="45"/>
  <c r="L16" i="45" l="1"/>
  <c r="L22" i="45"/>
  <c r="L7" i="45"/>
  <c r="L15" i="45"/>
  <c r="L19" i="45"/>
  <c r="L23" i="45"/>
  <c r="L8" i="45"/>
  <c r="L11" i="45"/>
  <c r="L5" i="45"/>
  <c r="L12" i="45"/>
  <c r="L6" i="45"/>
  <c r="L9" i="45"/>
  <c r="L10" i="45"/>
  <c r="L14" i="45"/>
  <c r="L18" i="45"/>
  <c r="L13" i="45"/>
  <c r="L17" i="45"/>
  <c r="L21" i="45"/>
  <c r="L20" i="45"/>
  <c r="L24" i="45"/>
  <c r="D9" i="45"/>
  <c r="D24" i="45"/>
  <c r="D6" i="45"/>
  <c r="D18" i="45"/>
  <c r="D14" i="45"/>
  <c r="D16" i="45"/>
  <c r="D22" i="45"/>
  <c r="D20" i="45"/>
  <c r="D21" i="45"/>
  <c r="D19" i="45"/>
  <c r="D5" i="45"/>
  <c r="D7" i="45"/>
  <c r="D23" i="45"/>
  <c r="D13" i="45"/>
  <c r="D11" i="45"/>
  <c r="D15" i="45"/>
  <c r="D10" i="45"/>
  <c r="D8" i="45"/>
  <c r="D12" i="45"/>
  <c r="D17" i="45"/>
  <c r="P43" i="45" l="1"/>
  <c r="F43" i="45"/>
  <c r="E49" i="45"/>
  <c r="O49" i="45"/>
  <c r="O48" i="45"/>
  <c r="E48" i="45"/>
  <c r="E42" i="45"/>
  <c r="O42" i="45"/>
  <c r="E32" i="45"/>
  <c r="O32" i="45"/>
  <c r="E43" i="45"/>
  <c r="O43" i="45"/>
  <c r="P38" i="45"/>
  <c r="F38" i="45"/>
  <c r="P36" i="45"/>
  <c r="F36" i="45"/>
  <c r="O37" i="45"/>
  <c r="E37" i="45"/>
  <c r="O31" i="45"/>
  <c r="E31" i="45"/>
  <c r="E44" i="45"/>
  <c r="O44" i="45"/>
  <c r="F39" i="45"/>
  <c r="P39" i="45"/>
  <c r="F48" i="45"/>
  <c r="P48" i="45"/>
  <c r="E35" i="45"/>
  <c r="O35" i="45"/>
  <c r="E46" i="45"/>
  <c r="O46" i="45"/>
  <c r="E34" i="45"/>
  <c r="O34" i="45"/>
  <c r="F35" i="45"/>
  <c r="P35" i="45"/>
  <c r="F44" i="45"/>
  <c r="P44" i="45"/>
  <c r="O40" i="45"/>
  <c r="E40" i="45"/>
  <c r="E45" i="45"/>
  <c r="O45" i="45"/>
  <c r="F49" i="45"/>
  <c r="P49" i="45"/>
  <c r="P34" i="45"/>
  <c r="F34" i="45"/>
  <c r="F40" i="45"/>
  <c r="P40" i="45"/>
  <c r="O36" i="45"/>
  <c r="E36" i="45"/>
  <c r="O47" i="45"/>
  <c r="E47" i="45"/>
  <c r="P45" i="45"/>
  <c r="F45" i="45"/>
  <c r="P31" i="45"/>
  <c r="F31" i="45"/>
  <c r="F32" i="45"/>
  <c r="P32" i="45"/>
  <c r="F33" i="45"/>
  <c r="P33" i="45"/>
  <c r="O38" i="45"/>
  <c r="E38" i="45"/>
  <c r="E41" i="45"/>
  <c r="O41" i="45"/>
  <c r="P46" i="45"/>
  <c r="F46" i="45"/>
  <c r="P37" i="45"/>
  <c r="M37" i="45" s="1"/>
  <c r="F37" i="45"/>
  <c r="C37" i="45" s="1"/>
  <c r="F47" i="45"/>
  <c r="P47" i="45"/>
  <c r="E30" i="45"/>
  <c r="O30" i="45"/>
  <c r="O33" i="45"/>
  <c r="E33" i="45"/>
  <c r="O39" i="45"/>
  <c r="E39" i="45"/>
  <c r="F42" i="45"/>
  <c r="P42" i="45"/>
  <c r="F30" i="45"/>
  <c r="P30" i="45"/>
  <c r="F41" i="45"/>
  <c r="P41" i="45"/>
  <c r="AR34" i="4"/>
  <c r="AF34" i="4"/>
  <c r="M30" i="45" l="1"/>
  <c r="C32" i="45"/>
  <c r="M31" i="45"/>
  <c r="C30" i="45"/>
  <c r="M32" i="45"/>
  <c r="C31" i="45"/>
  <c r="M40" i="45"/>
  <c r="C38" i="45"/>
  <c r="H34" i="4"/>
  <c r="C12" i="47" s="1"/>
  <c r="T34" i="4"/>
  <c r="K12" i="47" s="1"/>
  <c r="M38" i="45"/>
  <c r="M42" i="45"/>
  <c r="C41" i="45"/>
  <c r="M46" i="45"/>
  <c r="C39" i="45"/>
  <c r="M49" i="45"/>
  <c r="C43" i="45"/>
  <c r="C33" i="45"/>
  <c r="C49" i="45"/>
  <c r="C35" i="45"/>
  <c r="M41" i="45"/>
  <c r="C46" i="45"/>
  <c r="M39" i="45"/>
  <c r="C36" i="45"/>
  <c r="M36" i="45"/>
  <c r="M47" i="45"/>
  <c r="C45" i="45"/>
  <c r="C34" i="45"/>
  <c r="M44" i="45"/>
  <c r="C42" i="45"/>
  <c r="C47" i="45"/>
  <c r="M45" i="45"/>
  <c r="M34" i="45"/>
  <c r="C44" i="45"/>
  <c r="M33" i="45"/>
  <c r="M35" i="45"/>
  <c r="M48" i="45"/>
  <c r="C40" i="45"/>
  <c r="C48" i="45"/>
  <c r="M43" i="45"/>
  <c r="AF36" i="4"/>
  <c r="AF43" i="4"/>
  <c r="AR27" i="4"/>
  <c r="AF28" i="4"/>
  <c r="AF40" i="4"/>
  <c r="AR37" i="4"/>
  <c r="AR45" i="4"/>
  <c r="AF33" i="4"/>
  <c r="AR36" i="4"/>
  <c r="AF41" i="4"/>
  <c r="AF29" i="4"/>
  <c r="AF39" i="4"/>
  <c r="AR38" i="4"/>
  <c r="AF30" i="4"/>
  <c r="AR39" i="4"/>
  <c r="AR35" i="4"/>
  <c r="AF37" i="4"/>
  <c r="AF31" i="4"/>
  <c r="AR32" i="4"/>
  <c r="AF45" i="4"/>
  <c r="AR42" i="4"/>
  <c r="AR33" i="4"/>
  <c r="AF46" i="4"/>
  <c r="AR43" i="4"/>
  <c r="AR31" i="4"/>
  <c r="AR28" i="4"/>
  <c r="AR46" i="4"/>
  <c r="AR40" i="4"/>
  <c r="AF44" i="4"/>
  <c r="AR44" i="4"/>
  <c r="AF27" i="4"/>
  <c r="AF42" i="4"/>
  <c r="AF38" i="4"/>
  <c r="AF35" i="4"/>
  <c r="AR29" i="4"/>
  <c r="AR41" i="4"/>
  <c r="AF32" i="4"/>
  <c r="AR30" i="4"/>
  <c r="T27" i="4" l="1"/>
  <c r="K5" i="47" s="1"/>
  <c r="H29" i="4"/>
  <c r="C7" i="47" s="1"/>
  <c r="T28" i="4"/>
  <c r="K6" i="47" s="1"/>
  <c r="H35" i="4"/>
  <c r="C13" i="47" s="1"/>
  <c r="T37" i="4"/>
  <c r="K15" i="47" s="1"/>
  <c r="H28" i="4"/>
  <c r="C6" i="47" s="1"/>
  <c r="T29" i="4"/>
  <c r="K7" i="47" s="1"/>
  <c r="H27" i="4"/>
  <c r="C5" i="47" s="1"/>
  <c r="T32" i="4"/>
  <c r="K10" i="47" s="1"/>
  <c r="H31" i="4"/>
  <c r="C9" i="47" s="1"/>
  <c r="H32" i="4"/>
  <c r="C10" i="47" s="1"/>
  <c r="T39" i="4"/>
  <c r="K17" i="47" s="1"/>
  <c r="H42" i="4"/>
  <c r="C20" i="47" s="1"/>
  <c r="T42" i="4"/>
  <c r="K20" i="47" s="1"/>
  <c r="T46" i="4"/>
  <c r="K24" i="47" s="1"/>
  <c r="H45" i="4"/>
  <c r="C23" i="47" s="1"/>
  <c r="H37" i="4"/>
  <c r="C15" i="47" s="1"/>
  <c r="H39" i="4"/>
  <c r="C17" i="47" s="1"/>
  <c r="H43" i="4"/>
  <c r="C21" i="47" s="1"/>
  <c r="T43" i="4"/>
  <c r="K21" i="47" s="1"/>
  <c r="T30" i="4"/>
  <c r="K8" i="47" s="1"/>
  <c r="H46" i="4"/>
  <c r="C24" i="47" s="1"/>
  <c r="T35" i="4"/>
  <c r="K13" i="47" s="1"/>
  <c r="T40" i="4"/>
  <c r="K18" i="47" s="1"/>
  <c r="H33" i="4"/>
  <c r="C11" i="47" s="1"/>
  <c r="H44" i="4"/>
  <c r="C22" i="47" s="1"/>
  <c r="T36" i="4"/>
  <c r="K14" i="47" s="1"/>
  <c r="H36" i="4"/>
  <c r="C14" i="47" s="1"/>
  <c r="T45" i="4"/>
  <c r="K23" i="47" s="1"/>
  <c r="T41" i="4"/>
  <c r="K19" i="47" s="1"/>
  <c r="T38" i="4"/>
  <c r="K16" i="47" s="1"/>
  <c r="H38" i="4"/>
  <c r="C16" i="47" s="1"/>
  <c r="H41" i="4"/>
  <c r="C19" i="47" s="1"/>
  <c r="T44" i="4"/>
  <c r="K22" i="47" s="1"/>
  <c r="H30" i="4"/>
  <c r="C8" i="47" s="1"/>
  <c r="T31" i="4"/>
  <c r="K9" i="47" s="1"/>
  <c r="T33" i="4"/>
  <c r="K11" i="47" s="1"/>
  <c r="H40" i="4"/>
  <c r="C18" i="47" s="1"/>
  <c r="N3" i="47" l="1" a="1"/>
  <c r="P3" i="47" s="1"/>
  <c r="F3" i="47" a="1"/>
  <c r="N3" i="47" l="1"/>
  <c r="O3" i="47"/>
  <c r="G3" i="47"/>
  <c r="H3" i="47"/>
  <c r="F3" i="47"/>
  <c r="L24" i="47" l="1"/>
  <c r="F49" i="47" s="1"/>
  <c r="L19" i="47"/>
  <c r="F44" i="47" s="1"/>
  <c r="L18" i="47"/>
  <c r="F43" i="47" s="1"/>
  <c r="L16" i="47"/>
  <c r="L13" i="47"/>
  <c r="L7" i="47"/>
  <c r="L15" i="47"/>
  <c r="L22" i="47"/>
  <c r="L14" i="47"/>
  <c r="L17" i="47"/>
  <c r="F42" i="47" s="1"/>
  <c r="L6" i="47"/>
  <c r="L23" i="47"/>
  <c r="F48" i="47" s="1"/>
  <c r="L8" i="47"/>
  <c r="L10" i="47"/>
  <c r="L21" i="47"/>
  <c r="L5" i="47"/>
  <c r="F30" i="47" s="1"/>
  <c r="L11" i="47"/>
  <c r="P36" i="47" s="1"/>
  <c r="L20" i="47"/>
  <c r="P45" i="47" s="1"/>
  <c r="L9" i="47"/>
  <c r="L12" i="47"/>
  <c r="D20" i="47"/>
  <c r="D10" i="47"/>
  <c r="D24" i="47"/>
  <c r="D14" i="47"/>
  <c r="D19" i="47"/>
  <c r="D11" i="47"/>
  <c r="D17" i="47"/>
  <c r="D23" i="47"/>
  <c r="D16" i="47"/>
  <c r="D21" i="47"/>
  <c r="D7" i="47"/>
  <c r="D13" i="47"/>
  <c r="D22" i="47"/>
  <c r="D8" i="47"/>
  <c r="D18" i="47"/>
  <c r="D9" i="47"/>
  <c r="D12" i="47"/>
  <c r="D5" i="47"/>
  <c r="D15" i="47"/>
  <c r="D6" i="47"/>
  <c r="F36" i="47" l="1"/>
  <c r="P44" i="47"/>
  <c r="P42" i="47"/>
  <c r="P49" i="47"/>
  <c r="P43" i="47"/>
  <c r="P30" i="47"/>
  <c r="P48" i="47"/>
  <c r="P39" i="47"/>
  <c r="F39" i="47"/>
  <c r="P47" i="47"/>
  <c r="F47" i="47"/>
  <c r="F46" i="47"/>
  <c r="P46" i="47"/>
  <c r="F40" i="47"/>
  <c r="P40" i="47"/>
  <c r="F45" i="47"/>
  <c r="F35" i="47"/>
  <c r="P35" i="47"/>
  <c r="F32" i="47"/>
  <c r="P32" i="47"/>
  <c r="F33" i="47"/>
  <c r="P33" i="47"/>
  <c r="P38" i="47"/>
  <c r="F38" i="47"/>
  <c r="F37" i="47"/>
  <c r="P37" i="47"/>
  <c r="F41" i="47"/>
  <c r="P41" i="47"/>
  <c r="F34" i="47"/>
  <c r="P34" i="47"/>
  <c r="F31" i="47"/>
  <c r="P31" i="47"/>
  <c r="O30" i="47"/>
  <c r="E30" i="47"/>
  <c r="C30" i="47" s="1"/>
  <c r="O46" i="47"/>
  <c r="E46" i="47"/>
  <c r="O35" i="47"/>
  <c r="E35" i="47"/>
  <c r="E37" i="47"/>
  <c r="O37" i="47"/>
  <c r="O41" i="47"/>
  <c r="E41" i="47"/>
  <c r="E45" i="47"/>
  <c r="O45" i="47"/>
  <c r="M45" i="47" s="1"/>
  <c r="E34" i="47"/>
  <c r="O34" i="47"/>
  <c r="O48" i="47"/>
  <c r="E48" i="47"/>
  <c r="C48" i="47" s="1"/>
  <c r="O31" i="47"/>
  <c r="E31" i="47"/>
  <c r="O38" i="47"/>
  <c r="E38" i="47"/>
  <c r="E39" i="47"/>
  <c r="O39" i="47"/>
  <c r="O49" i="47"/>
  <c r="E49" i="47"/>
  <c r="C49" i="47" s="1"/>
  <c r="E43" i="47"/>
  <c r="C43" i="47" s="1"/>
  <c r="O43" i="47"/>
  <c r="E42" i="47"/>
  <c r="C42" i="47" s="1"/>
  <c r="O42" i="47"/>
  <c r="O40" i="47"/>
  <c r="E40" i="47"/>
  <c r="O32" i="47"/>
  <c r="E32" i="47"/>
  <c r="E33" i="47"/>
  <c r="O33" i="47"/>
  <c r="E36" i="47"/>
  <c r="O36" i="47"/>
  <c r="M36" i="47" s="1"/>
  <c r="E47" i="47"/>
  <c r="O47" i="47"/>
  <c r="E44" i="47"/>
  <c r="C44" i="47" s="1"/>
  <c r="O44" i="47"/>
  <c r="AE39" i="4"/>
  <c r="AQ33" i="4"/>
  <c r="AE27" i="4"/>
  <c r="AE46" i="4"/>
  <c r="AQ42" i="4"/>
  <c r="AE40" i="4"/>
  <c r="AE45" i="4"/>
  <c r="AE41" i="4"/>
  <c r="C36" i="47" l="1"/>
  <c r="C34" i="47"/>
  <c r="M42" i="47"/>
  <c r="M43" i="47"/>
  <c r="M44" i="47"/>
  <c r="M49" i="47"/>
  <c r="C31" i="47"/>
  <c r="M30" i="47"/>
  <c r="C38" i="47"/>
  <c r="M40" i="47"/>
  <c r="M38" i="47"/>
  <c r="C45" i="47"/>
  <c r="C39" i="47"/>
  <c r="C41" i="47"/>
  <c r="M48" i="47"/>
  <c r="M35" i="47"/>
  <c r="C46" i="47"/>
  <c r="M32" i="47"/>
  <c r="M37" i="47"/>
  <c r="M47" i="47"/>
  <c r="C40" i="47"/>
  <c r="C37" i="47"/>
  <c r="C47" i="47"/>
  <c r="M39" i="47"/>
  <c r="M34" i="47"/>
  <c r="C35" i="47"/>
  <c r="M33" i="47"/>
  <c r="M46" i="47"/>
  <c r="C33" i="47"/>
  <c r="C32" i="47"/>
  <c r="M31" i="47"/>
  <c r="M41" i="47"/>
  <c r="G46" i="4"/>
  <c r="C24" i="46" s="1"/>
  <c r="G40" i="4"/>
  <c r="C18" i="46" s="1"/>
  <c r="G41" i="4"/>
  <c r="C19" i="46" s="1"/>
  <c r="G45" i="4"/>
  <c r="C23" i="46" s="1"/>
  <c r="S33" i="4"/>
  <c r="G27" i="4"/>
  <c r="C5" i="46" s="1"/>
  <c r="S42" i="4"/>
  <c r="K20" i="46" s="1"/>
  <c r="G39" i="4"/>
  <c r="C17" i="46" s="1"/>
  <c r="AQ27" i="4"/>
  <c r="AQ44" i="4"/>
  <c r="AQ36" i="4"/>
  <c r="AQ41" i="4"/>
  <c r="AE42" i="4"/>
  <c r="AE32" i="4"/>
  <c r="AE28" i="4"/>
  <c r="AQ32" i="4"/>
  <c r="AE43" i="4"/>
  <c r="AQ40" i="4"/>
  <c r="AE29" i="4"/>
  <c r="AE44" i="4"/>
  <c r="AQ29" i="4"/>
  <c r="AQ31" i="4"/>
  <c r="AQ34" i="4"/>
  <c r="AQ39" i="4"/>
  <c r="AQ38" i="4"/>
  <c r="AE30" i="4"/>
  <c r="AQ30" i="4"/>
  <c r="AE33" i="4"/>
  <c r="AQ46" i="4"/>
  <c r="AE31" i="4"/>
  <c r="AE35" i="4"/>
  <c r="AE36" i="4"/>
  <c r="AQ45" i="4"/>
  <c r="AE37" i="4"/>
  <c r="AQ35" i="4"/>
  <c r="AE38" i="4"/>
  <c r="AE34" i="4"/>
  <c r="AQ43" i="4"/>
  <c r="AQ37" i="4"/>
  <c r="AQ28" i="4"/>
  <c r="G33" i="4" l="1"/>
  <c r="G31" i="4"/>
  <c r="C9" i="46" s="1"/>
  <c r="S39" i="4"/>
  <c r="K17" i="46" s="1"/>
  <c r="S41" i="4"/>
  <c r="K19" i="46" s="1"/>
  <c r="S40" i="4"/>
  <c r="K18" i="46" s="1"/>
  <c r="S46" i="4"/>
  <c r="K24" i="46" s="1"/>
  <c r="S27" i="4"/>
  <c r="K5" i="46" s="1"/>
  <c r="G28" i="4"/>
  <c r="C6" i="46" s="1"/>
  <c r="G35" i="4"/>
  <c r="C13" i="46" s="1"/>
  <c r="G42" i="4"/>
  <c r="C20" i="46" s="1"/>
  <c r="S35" i="4"/>
  <c r="K13" i="46" s="1"/>
  <c r="S37" i="4"/>
  <c r="K15" i="46" s="1"/>
  <c r="G36" i="4"/>
  <c r="C14" i="46" s="1"/>
  <c r="S45" i="4"/>
  <c r="K23" i="46" s="1"/>
  <c r="G38" i="4"/>
  <c r="C16" i="46" s="1"/>
  <c r="S34" i="4"/>
  <c r="K12" i="46" s="1"/>
  <c r="S32" i="4"/>
  <c r="K10" i="46" s="1"/>
  <c r="S29" i="4"/>
  <c r="K7" i="46" s="1"/>
  <c r="G43" i="4"/>
  <c r="C21" i="46" s="1"/>
  <c r="S44" i="4"/>
  <c r="K22" i="46" s="1"/>
  <c r="S30" i="4"/>
  <c r="K8" i="46" s="1"/>
  <c r="G32" i="4"/>
  <c r="C10" i="46" s="1"/>
  <c r="G29" i="4"/>
  <c r="C7" i="46" s="1"/>
  <c r="G34" i="4"/>
  <c r="C12" i="46" s="1"/>
  <c r="G30" i="4"/>
  <c r="C8" i="46" s="1"/>
  <c r="G37" i="4"/>
  <c r="C15" i="46" s="1"/>
  <c r="S43" i="4"/>
  <c r="K21" i="46" s="1"/>
  <c r="S31" i="4"/>
  <c r="K9" i="46" s="1"/>
  <c r="S38" i="4"/>
  <c r="K16" i="46" s="1"/>
  <c r="S36" i="4"/>
  <c r="K14" i="46" s="1"/>
  <c r="S28" i="4"/>
  <c r="K6" i="46" s="1"/>
  <c r="G44" i="4"/>
  <c r="C11" i="46"/>
  <c r="K11" i="46"/>
  <c r="N3" i="46" l="1" a="1"/>
  <c r="O3" i="46" s="1"/>
  <c r="C22" i="46"/>
  <c r="F3" i="46" s="1" a="1"/>
  <c r="N3" i="46" l="1"/>
  <c r="P3" i="46"/>
  <c r="F3" i="46"/>
  <c r="H3" i="46"/>
  <c r="G3" i="46"/>
  <c r="L5" i="46" l="1"/>
  <c r="F30" i="46" s="1"/>
  <c r="L13" i="46"/>
  <c r="P38" i="46" s="1"/>
  <c r="L24" i="46"/>
  <c r="P49" i="46" s="1"/>
  <c r="L17" i="46"/>
  <c r="F42" i="46" s="1"/>
  <c r="L9" i="46"/>
  <c r="P34" i="46" s="1"/>
  <c r="L20" i="46"/>
  <c r="P45" i="46" s="1"/>
  <c r="L23" i="46"/>
  <c r="F48" i="46" s="1"/>
  <c r="L18" i="46"/>
  <c r="F43" i="46" s="1"/>
  <c r="L7" i="46"/>
  <c r="P32" i="46" s="1"/>
  <c r="L10" i="46"/>
  <c r="P35" i="46" s="1"/>
  <c r="L19" i="46"/>
  <c r="F44" i="46" s="1"/>
  <c r="L6" i="46"/>
  <c r="F31" i="46" s="1"/>
  <c r="L16" i="46"/>
  <c r="P41" i="46" s="1"/>
  <c r="L22" i="46"/>
  <c r="F47" i="46" s="1"/>
  <c r="L14" i="46"/>
  <c r="P39" i="46" s="1"/>
  <c r="L8" i="46"/>
  <c r="F33" i="46" s="1"/>
  <c r="L12" i="46"/>
  <c r="F37" i="46" s="1"/>
  <c r="L15" i="46"/>
  <c r="P40" i="46" s="1"/>
  <c r="L11" i="46"/>
  <c r="P36" i="46" s="1"/>
  <c r="L21" i="46"/>
  <c r="P46" i="46" s="1"/>
  <c r="D6" i="46"/>
  <c r="D8" i="46"/>
  <c r="D15" i="46"/>
  <c r="D10" i="46"/>
  <c r="D23" i="46"/>
  <c r="D13" i="46"/>
  <c r="D17" i="46"/>
  <c r="D9" i="46"/>
  <c r="D22" i="46"/>
  <c r="D16" i="46"/>
  <c r="D14" i="46"/>
  <c r="D21" i="46"/>
  <c r="D24" i="46"/>
  <c r="D18" i="46"/>
  <c r="D12" i="46"/>
  <c r="D20" i="46"/>
  <c r="D11" i="46"/>
  <c r="D7" i="46"/>
  <c r="D19" i="46"/>
  <c r="D5" i="46"/>
  <c r="F46" i="46" l="1"/>
  <c r="F34" i="46"/>
  <c r="P43" i="46"/>
  <c r="F41" i="46"/>
  <c r="P31" i="46"/>
  <c r="P30" i="46"/>
  <c r="P42" i="46"/>
  <c r="P44" i="46"/>
  <c r="F35" i="46"/>
  <c r="F38" i="46"/>
  <c r="P37" i="46"/>
  <c r="F36" i="46"/>
  <c r="F49" i="46"/>
  <c r="F45" i="46"/>
  <c r="P33" i="46"/>
  <c r="P48" i="46"/>
  <c r="F32" i="46"/>
  <c r="P47" i="46"/>
  <c r="F39" i="46"/>
  <c r="F40" i="46"/>
  <c r="O31" i="46"/>
  <c r="E31" i="46"/>
  <c r="C31" i="46" s="1"/>
  <c r="E49" i="46"/>
  <c r="O49" i="46"/>
  <c r="M49" i="46" s="1"/>
  <c r="E48" i="46"/>
  <c r="C48" i="46" s="1"/>
  <c r="O48" i="46"/>
  <c r="E30" i="46"/>
  <c r="C30" i="46" s="1"/>
  <c r="O30" i="46"/>
  <c r="O46" i="46"/>
  <c r="M46" i="46" s="1"/>
  <c r="E46" i="46"/>
  <c r="E35" i="46"/>
  <c r="O35" i="46"/>
  <c r="M35" i="46" s="1"/>
  <c r="E44" i="46"/>
  <c r="C44" i="46" s="1"/>
  <c r="O44" i="46"/>
  <c r="O39" i="46"/>
  <c r="M39" i="46" s="1"/>
  <c r="E39" i="46"/>
  <c r="E40" i="46"/>
  <c r="O40" i="46"/>
  <c r="M40" i="46" s="1"/>
  <c r="O32" i="46"/>
  <c r="M32" i="46" s="1"/>
  <c r="E32" i="46"/>
  <c r="O41" i="46"/>
  <c r="M41" i="46" s="1"/>
  <c r="E41" i="46"/>
  <c r="E33" i="46"/>
  <c r="C33" i="46" s="1"/>
  <c r="O33" i="46"/>
  <c r="O36" i="46"/>
  <c r="M36" i="46" s="1"/>
  <c r="E36" i="46"/>
  <c r="E47" i="46"/>
  <c r="C47" i="46" s="1"/>
  <c r="O47" i="46"/>
  <c r="O45" i="46"/>
  <c r="M45" i="46" s="1"/>
  <c r="E45" i="46"/>
  <c r="O34" i="46"/>
  <c r="M34" i="46" s="1"/>
  <c r="E34" i="46"/>
  <c r="E37" i="46"/>
  <c r="C37" i="46" s="1"/>
  <c r="O37" i="46"/>
  <c r="O42" i="46"/>
  <c r="E42" i="46"/>
  <c r="C42" i="46" s="1"/>
  <c r="E43" i="46"/>
  <c r="C43" i="46" s="1"/>
  <c r="O43" i="46"/>
  <c r="O38" i="46"/>
  <c r="M38" i="46" s="1"/>
  <c r="E38" i="46"/>
  <c r="AP29" i="4"/>
  <c r="AP36" i="4"/>
  <c r="AP32" i="4"/>
  <c r="AP46" i="4"/>
  <c r="AP37" i="4"/>
  <c r="AP42" i="4"/>
  <c r="AD30" i="4"/>
  <c r="AP35" i="4"/>
  <c r="AD44" i="4"/>
  <c r="AD28" i="4"/>
  <c r="AP33" i="4"/>
  <c r="AP43" i="4"/>
  <c r="AD45" i="4"/>
  <c r="AD40" i="4"/>
  <c r="AP31" i="4"/>
  <c r="AD39" i="4"/>
  <c r="AD27" i="4"/>
  <c r="AP38" i="4"/>
  <c r="AD34" i="4"/>
  <c r="AD41" i="4"/>
  <c r="M42" i="46" l="1"/>
  <c r="M31" i="46"/>
  <c r="C46" i="46"/>
  <c r="C34" i="46"/>
  <c r="M47" i="46"/>
  <c r="C36" i="46"/>
  <c r="M30" i="46"/>
  <c r="M43" i="46"/>
  <c r="C45" i="46"/>
  <c r="C41" i="46"/>
  <c r="M44" i="46"/>
  <c r="C49" i="46"/>
  <c r="M33" i="46"/>
  <c r="C35" i="46"/>
  <c r="C38" i="46"/>
  <c r="M37" i="46"/>
  <c r="C32" i="46"/>
  <c r="M48" i="46"/>
  <c r="C40" i="46"/>
  <c r="C39" i="46"/>
  <c r="R43" i="4"/>
  <c r="K21" i="51" s="1"/>
  <c r="F40" i="4"/>
  <c r="C18" i="51" s="1"/>
  <c r="F39" i="4"/>
  <c r="C17" i="51" s="1"/>
  <c r="R29" i="4"/>
  <c r="K7" i="51" s="1"/>
  <c r="R32" i="4"/>
  <c r="K10" i="51" s="1"/>
  <c r="R33" i="4"/>
  <c r="R37" i="4"/>
  <c r="K15" i="51" s="1"/>
  <c r="R46" i="4"/>
  <c r="K24" i="51" s="1"/>
  <c r="F30" i="4"/>
  <c r="C8" i="51" s="1"/>
  <c r="R35" i="4"/>
  <c r="K13" i="51" s="1"/>
  <c r="R36" i="4"/>
  <c r="K14" i="51" s="1"/>
  <c r="F27" i="4"/>
  <c r="C5" i="51" s="1"/>
  <c r="F34" i="4"/>
  <c r="C12" i="51" s="1"/>
  <c r="R38" i="4"/>
  <c r="K16" i="51" s="1"/>
  <c r="F41" i="4"/>
  <c r="C19" i="51" s="1"/>
  <c r="R31" i="4"/>
  <c r="K9" i="51" s="1"/>
  <c r="F28" i="4"/>
  <c r="C6" i="51" s="1"/>
  <c r="R42" i="4"/>
  <c r="K20" i="51" s="1"/>
  <c r="F44" i="4"/>
  <c r="F45" i="4"/>
  <c r="C23" i="51" s="1"/>
  <c r="AP39" i="4"/>
  <c r="AD33" i="4"/>
  <c r="AP45" i="4"/>
  <c r="AP28" i="4"/>
  <c r="AD38" i="4"/>
  <c r="AD37" i="4"/>
  <c r="AP30" i="4"/>
  <c r="AD31" i="4"/>
  <c r="AD42" i="4"/>
  <c r="AD35" i="4"/>
  <c r="AP41" i="4"/>
  <c r="AD46" i="4"/>
  <c r="AD43" i="4"/>
  <c r="AP40" i="4"/>
  <c r="AD29" i="4"/>
  <c r="AD32" i="4"/>
  <c r="AP27" i="4"/>
  <c r="AP34" i="4"/>
  <c r="AP44" i="4"/>
  <c r="AD36" i="4"/>
  <c r="R39" i="4" l="1"/>
  <c r="K17" i="51" s="1"/>
  <c r="R28" i="4"/>
  <c r="K6" i="51" s="1"/>
  <c r="R44" i="4"/>
  <c r="K22" i="51" s="1"/>
  <c r="F31" i="4"/>
  <c r="C9" i="51" s="1"/>
  <c r="F43" i="4"/>
  <c r="C21" i="51" s="1"/>
  <c r="F33" i="4"/>
  <c r="C11" i="51" s="1"/>
  <c r="R41" i="4"/>
  <c r="K19" i="51" s="1"/>
  <c r="F38" i="4"/>
  <c r="C16" i="51" s="1"/>
  <c r="F42" i="4"/>
  <c r="C20" i="51" s="1"/>
  <c r="R40" i="4"/>
  <c r="K18" i="51" s="1"/>
  <c r="R27" i="4"/>
  <c r="K5" i="51" s="1"/>
  <c r="F46" i="4"/>
  <c r="C24" i="51" s="1"/>
  <c r="F32" i="4"/>
  <c r="C10" i="51" s="1"/>
  <c r="R30" i="4"/>
  <c r="K8" i="51" s="1"/>
  <c r="F29" i="4"/>
  <c r="C7" i="51" s="1"/>
  <c r="R34" i="4"/>
  <c r="K12" i="51" s="1"/>
  <c r="F35" i="4"/>
  <c r="C13" i="51" s="1"/>
  <c r="R45" i="4"/>
  <c r="K23" i="51" s="1"/>
  <c r="F36" i="4"/>
  <c r="C14" i="51" s="1"/>
  <c r="F37" i="4"/>
  <c r="C15" i="51" s="1"/>
  <c r="C22" i="51"/>
  <c r="K11" i="51"/>
  <c r="N3" i="51" l="1" a="1"/>
  <c r="P3" i="51" s="1"/>
  <c r="F3" i="51" a="1"/>
  <c r="G3" i="51" s="1"/>
  <c r="F3" i="51" l="1"/>
  <c r="H3" i="51"/>
  <c r="N3" i="51"/>
  <c r="O3" i="51"/>
  <c r="L15" i="51" l="1"/>
  <c r="P40" i="51" s="1"/>
  <c r="L16" i="51"/>
  <c r="F41" i="51" s="1"/>
  <c r="D11" i="51"/>
  <c r="E36" i="51" s="1"/>
  <c r="D22" i="51"/>
  <c r="O47" i="51" s="1"/>
  <c r="D8" i="51"/>
  <c r="E33" i="51" s="1"/>
  <c r="L22" i="51"/>
  <c r="F47" i="51" s="1"/>
  <c r="L8" i="51"/>
  <c r="P33" i="51" s="1"/>
  <c r="L24" i="51"/>
  <c r="F49" i="51" s="1"/>
  <c r="D23" i="51"/>
  <c r="E48" i="51" s="1"/>
  <c r="D16" i="51"/>
  <c r="O41" i="51" s="1"/>
  <c r="D5" i="51"/>
  <c r="O30" i="51" s="1"/>
  <c r="D15" i="51"/>
  <c r="O40" i="51" s="1"/>
  <c r="L11" i="51"/>
  <c r="F36" i="51" s="1"/>
  <c r="L10" i="51"/>
  <c r="F35" i="51" s="1"/>
  <c r="L5" i="51"/>
  <c r="P30" i="51" s="1"/>
  <c r="L21" i="51"/>
  <c r="F46" i="51" s="1"/>
  <c r="L9" i="51"/>
  <c r="P34" i="51" s="1"/>
  <c r="L7" i="51"/>
  <c r="F32" i="51" s="1"/>
  <c r="L6" i="51"/>
  <c r="P31" i="51" s="1"/>
  <c r="L12" i="51"/>
  <c r="F37" i="51" s="1"/>
  <c r="L23" i="51"/>
  <c r="P48" i="51" s="1"/>
  <c r="L19" i="51"/>
  <c r="P44" i="51" s="1"/>
  <c r="L20" i="51"/>
  <c r="P45" i="51" s="1"/>
  <c r="L17" i="51"/>
  <c r="P42" i="51" s="1"/>
  <c r="D21" i="51"/>
  <c r="O46" i="51" s="1"/>
  <c r="L13" i="51"/>
  <c r="P38" i="51" s="1"/>
  <c r="L18" i="51"/>
  <c r="P43" i="51" s="1"/>
  <c r="D12" i="51"/>
  <c r="O37" i="51" s="1"/>
  <c r="D24" i="51"/>
  <c r="E49" i="51" s="1"/>
  <c r="D9" i="51"/>
  <c r="E34" i="51" s="1"/>
  <c r="D14" i="51"/>
  <c r="O39" i="51" s="1"/>
  <c r="D10" i="51"/>
  <c r="O35" i="51" s="1"/>
  <c r="D6" i="51"/>
  <c r="E31" i="51" s="1"/>
  <c r="D18" i="51"/>
  <c r="O43" i="51" s="1"/>
  <c r="D17" i="51"/>
  <c r="O42" i="51" s="1"/>
  <c r="D19" i="51"/>
  <c r="O44" i="51" s="1"/>
  <c r="D20" i="51"/>
  <c r="O45" i="51" s="1"/>
  <c r="D13" i="51"/>
  <c r="E38" i="51" s="1"/>
  <c r="D7" i="51"/>
  <c r="E32" i="51" s="1"/>
  <c r="L14" i="51"/>
  <c r="P39" i="51" s="1"/>
  <c r="F40" i="51"/>
  <c r="P41" i="51" l="1"/>
  <c r="M41" i="51" s="1"/>
  <c r="E47" i="51"/>
  <c r="C47" i="51" s="1"/>
  <c r="O36" i="51"/>
  <c r="P47" i="51"/>
  <c r="M47" i="51" s="1"/>
  <c r="O38" i="51"/>
  <c r="M38" i="51" s="1"/>
  <c r="F30" i="51"/>
  <c r="P35" i="51"/>
  <c r="M35" i="51" s="1"/>
  <c r="O34" i="51"/>
  <c r="M34" i="51" s="1"/>
  <c r="P49" i="51"/>
  <c r="F33" i="51"/>
  <c r="C33" i="51" s="1"/>
  <c r="O33" i="51"/>
  <c r="M33" i="51" s="1"/>
  <c r="P36" i="51"/>
  <c r="E41" i="51"/>
  <c r="C41" i="51" s="1"/>
  <c r="O48" i="51"/>
  <c r="M48" i="51" s="1"/>
  <c r="P46" i="51"/>
  <c r="M46" i="51" s="1"/>
  <c r="E40" i="51"/>
  <c r="C40" i="51" s="1"/>
  <c r="E30" i="51"/>
  <c r="P37" i="51"/>
  <c r="M37" i="51" s="1"/>
  <c r="P32" i="51"/>
  <c r="F45" i="51"/>
  <c r="F34" i="51"/>
  <c r="C34" i="51" s="1"/>
  <c r="F43" i="51"/>
  <c r="F31" i="51"/>
  <c r="C31" i="51" s="1"/>
  <c r="F44" i="51"/>
  <c r="O49" i="51"/>
  <c r="F38" i="51"/>
  <c r="C38" i="51" s="1"/>
  <c r="F48" i="51"/>
  <c r="C48" i="51" s="1"/>
  <c r="E46" i="51"/>
  <c r="C46" i="51" s="1"/>
  <c r="C36" i="51"/>
  <c r="E45" i="51"/>
  <c r="E39" i="51"/>
  <c r="F42" i="51"/>
  <c r="M42" i="51"/>
  <c r="E37" i="51"/>
  <c r="C37" i="51" s="1"/>
  <c r="E42" i="51"/>
  <c r="F39" i="51"/>
  <c r="E44" i="51"/>
  <c r="M30" i="51"/>
  <c r="E43" i="51"/>
  <c r="O31" i="51"/>
  <c r="M31" i="51" s="1"/>
  <c r="E35" i="51"/>
  <c r="C35" i="51" s="1"/>
  <c r="O32" i="51"/>
  <c r="C49" i="51"/>
  <c r="M40" i="51"/>
  <c r="M43" i="51"/>
  <c r="C32" i="51"/>
  <c r="M45" i="51"/>
  <c r="M44" i="51"/>
  <c r="M39" i="51"/>
  <c r="AO42" i="4"/>
  <c r="AO32" i="4"/>
  <c r="AO45" i="4"/>
  <c r="AC44" i="4"/>
  <c r="AC35" i="4"/>
  <c r="AC30" i="4"/>
  <c r="AC34" i="4"/>
  <c r="AO39" i="4"/>
  <c r="AO40" i="4"/>
  <c r="AC29" i="4"/>
  <c r="AC45" i="4"/>
  <c r="AO43" i="4"/>
  <c r="AC32" i="4"/>
  <c r="AO38" i="4"/>
  <c r="AO35" i="4"/>
  <c r="AC28" i="4"/>
  <c r="AC33" i="4"/>
  <c r="AC37" i="4"/>
  <c r="AO28" i="4"/>
  <c r="AO36" i="4"/>
  <c r="AO27" i="4"/>
  <c r="AO34" i="4"/>
  <c r="AO31" i="4"/>
  <c r="AO44" i="4"/>
  <c r="AC38" i="4"/>
  <c r="AC46" i="4"/>
  <c r="AO30" i="4"/>
  <c r="AC43" i="4"/>
  <c r="AO37" i="4"/>
  <c r="AO41" i="4"/>
  <c r="AC31" i="4"/>
  <c r="M49" i="51" l="1"/>
  <c r="M36" i="51"/>
  <c r="C30" i="51"/>
  <c r="C45" i="51"/>
  <c r="C43" i="51"/>
  <c r="M32" i="51"/>
  <c r="Q31" i="4"/>
  <c r="K9" i="50" s="1"/>
  <c r="C42" i="51"/>
  <c r="C44" i="51"/>
  <c r="E33" i="4"/>
  <c r="C11" i="50" s="1"/>
  <c r="C39" i="51"/>
  <c r="Q27" i="4"/>
  <c r="K5" i="50" s="1"/>
  <c r="Q39" i="4"/>
  <c r="K17" i="50" s="1"/>
  <c r="Q28" i="4"/>
  <c r="K6" i="50" s="1"/>
  <c r="E32" i="4"/>
  <c r="C10" i="50" s="1"/>
  <c r="E31" i="4"/>
  <c r="C9" i="50" s="1"/>
  <c r="E28" i="4"/>
  <c r="C6" i="50" s="1"/>
  <c r="E38" i="4"/>
  <c r="C16" i="50" s="1"/>
  <c r="Q44" i="4"/>
  <c r="K22" i="50" s="1"/>
  <c r="Q34" i="4"/>
  <c r="K12" i="50" s="1"/>
  <c r="E46" i="4"/>
  <c r="C24" i="50" s="1"/>
  <c r="Q45" i="4"/>
  <c r="K23" i="50" s="1"/>
  <c r="Q43" i="4"/>
  <c r="K21" i="50" s="1"/>
  <c r="Q32" i="4"/>
  <c r="K10" i="50" s="1"/>
  <c r="E37" i="4"/>
  <c r="C15" i="50" s="1"/>
  <c r="E45" i="4"/>
  <c r="C23" i="50" s="1"/>
  <c r="Q41" i="4"/>
  <c r="K19" i="50" s="1"/>
  <c r="E34" i="4"/>
  <c r="C12" i="50" s="1"/>
  <c r="Q42" i="4"/>
  <c r="K20" i="50" s="1"/>
  <c r="Q40" i="4"/>
  <c r="K18" i="50" s="1"/>
  <c r="E43" i="4"/>
  <c r="C21" i="50" s="1"/>
  <c r="Q36" i="4"/>
  <c r="K14" i="50" s="1"/>
  <c r="Q38" i="4"/>
  <c r="K16" i="50" s="1"/>
  <c r="Q37" i="4"/>
  <c r="K15" i="50" s="1"/>
  <c r="E30" i="4"/>
  <c r="C8" i="50" s="1"/>
  <c r="E29" i="4"/>
  <c r="C7" i="50" s="1"/>
  <c r="Q30" i="4"/>
  <c r="K8" i="50" s="1"/>
  <c r="E35" i="4"/>
  <c r="C13" i="50" s="1"/>
  <c r="E44" i="4"/>
  <c r="Q35" i="4"/>
  <c r="K13" i="50" s="1"/>
  <c r="AC40" i="4"/>
  <c r="AC27" i="4"/>
  <c r="AC36" i="4"/>
  <c r="AO29" i="4"/>
  <c r="AC42" i="4"/>
  <c r="AC39" i="4"/>
  <c r="AO46" i="4"/>
  <c r="AO33" i="4"/>
  <c r="AC41" i="4"/>
  <c r="Q46" i="4" l="1"/>
  <c r="K24" i="50" s="1"/>
  <c r="Q33" i="4"/>
  <c r="K11" i="50" s="1"/>
  <c r="E27" i="4"/>
  <c r="C5" i="50" s="1"/>
  <c r="E42" i="4"/>
  <c r="C20" i="50" s="1"/>
  <c r="E40" i="4"/>
  <c r="C18" i="50" s="1"/>
  <c r="Q29" i="4"/>
  <c r="K7" i="50" s="1"/>
  <c r="N3" i="50" s="1" a="1"/>
  <c r="P3" i="50" s="1"/>
  <c r="E41" i="4"/>
  <c r="C19" i="50" s="1"/>
  <c r="E39" i="4"/>
  <c r="C17" i="50" s="1"/>
  <c r="E36" i="4"/>
  <c r="C14" i="50" s="1"/>
  <c r="C22" i="50"/>
  <c r="F3" i="50" l="1" a="1"/>
  <c r="H3" i="50" s="1"/>
  <c r="N3" i="50"/>
  <c r="O3" i="50"/>
  <c r="F3" i="50" l="1"/>
  <c r="G3" i="50"/>
  <c r="L8" i="50"/>
  <c r="P33" i="50" s="1"/>
  <c r="L19" i="50"/>
  <c r="F44" i="50" s="1"/>
  <c r="L21" i="50"/>
  <c r="P46" i="50" s="1"/>
  <c r="L23" i="50"/>
  <c r="F48" i="50" s="1"/>
  <c r="L5" i="50"/>
  <c r="P30" i="50" s="1"/>
  <c r="L24" i="50"/>
  <c r="F49" i="50" s="1"/>
  <c r="L11" i="50"/>
  <c r="P36" i="50" s="1"/>
  <c r="L12" i="50"/>
  <c r="F37" i="50" s="1"/>
  <c r="L20" i="50"/>
  <c r="F45" i="50" s="1"/>
  <c r="L13" i="50"/>
  <c r="P38" i="50" s="1"/>
  <c r="L9" i="50"/>
  <c r="P34" i="50" s="1"/>
  <c r="L17" i="50"/>
  <c r="P42" i="50" s="1"/>
  <c r="L6" i="50"/>
  <c r="F31" i="50" s="1"/>
  <c r="L18" i="50"/>
  <c r="F43" i="50" s="1"/>
  <c r="L10" i="50"/>
  <c r="F35" i="50" s="1"/>
  <c r="L14" i="50"/>
  <c r="P39" i="50" s="1"/>
  <c r="L7" i="50"/>
  <c r="P32" i="50" s="1"/>
  <c r="L16" i="50"/>
  <c r="P41" i="50" s="1"/>
  <c r="L22" i="50"/>
  <c r="P47" i="50" s="1"/>
  <c r="L15" i="50"/>
  <c r="F40" i="50" s="1"/>
  <c r="D18" i="50" l="1"/>
  <c r="O43" i="50" s="1"/>
  <c r="D17" i="50"/>
  <c r="O42" i="50" s="1"/>
  <c r="M42" i="50" s="1"/>
  <c r="D6" i="50"/>
  <c r="O31" i="50" s="1"/>
  <c r="D22" i="50"/>
  <c r="E47" i="50" s="1"/>
  <c r="D10" i="50"/>
  <c r="O35" i="50" s="1"/>
  <c r="F33" i="50"/>
  <c r="D23" i="50"/>
  <c r="E48" i="50" s="1"/>
  <c r="C48" i="50" s="1"/>
  <c r="D16" i="50"/>
  <c r="O41" i="50" s="1"/>
  <c r="M41" i="50" s="1"/>
  <c r="D14" i="50"/>
  <c r="E39" i="50" s="1"/>
  <c r="D9" i="50"/>
  <c r="O34" i="50" s="1"/>
  <c r="M34" i="50" s="1"/>
  <c r="D8" i="50"/>
  <c r="E33" i="50" s="1"/>
  <c r="D7" i="50"/>
  <c r="E32" i="50" s="1"/>
  <c r="D20" i="50"/>
  <c r="E45" i="50" s="1"/>
  <c r="C45" i="50" s="1"/>
  <c r="D24" i="50"/>
  <c r="O49" i="50" s="1"/>
  <c r="D21" i="50"/>
  <c r="E46" i="50" s="1"/>
  <c r="D12" i="50"/>
  <c r="O37" i="50" s="1"/>
  <c r="D13" i="50"/>
  <c r="E38" i="50" s="1"/>
  <c r="D5" i="50"/>
  <c r="O30" i="50" s="1"/>
  <c r="M30" i="50" s="1"/>
  <c r="D11" i="50"/>
  <c r="E36" i="50" s="1"/>
  <c r="D15" i="50"/>
  <c r="O40" i="50" s="1"/>
  <c r="D19" i="50"/>
  <c r="E44" i="50" s="1"/>
  <c r="C44" i="50" s="1"/>
  <c r="F46" i="50"/>
  <c r="F41" i="50"/>
  <c r="F36" i="50"/>
  <c r="P49" i="50"/>
  <c r="F38" i="50"/>
  <c r="P44" i="50"/>
  <c r="F30" i="50"/>
  <c r="P48" i="50"/>
  <c r="F32" i="50"/>
  <c r="P45" i="50"/>
  <c r="P35" i="50"/>
  <c r="P31" i="50"/>
  <c r="P43" i="50"/>
  <c r="F34" i="50"/>
  <c r="P37" i="50"/>
  <c r="F42" i="50"/>
  <c r="P40" i="50"/>
  <c r="F47" i="50"/>
  <c r="F39" i="50"/>
  <c r="AB41" i="4"/>
  <c r="AN31" i="4"/>
  <c r="AB45" i="4"/>
  <c r="AN39" i="4"/>
  <c r="AN38" i="4"/>
  <c r="AB42" i="4"/>
  <c r="AN27" i="4"/>
  <c r="O47" i="50" l="1"/>
  <c r="M47" i="50" s="1"/>
  <c r="E31" i="50"/>
  <c r="C31" i="50" s="1"/>
  <c r="E35" i="50"/>
  <c r="C35" i="50" s="1"/>
  <c r="E43" i="50"/>
  <c r="C43" i="50" s="1"/>
  <c r="E42" i="50"/>
  <c r="C42" i="50" s="1"/>
  <c r="O36" i="50"/>
  <c r="M36" i="50" s="1"/>
  <c r="E41" i="50"/>
  <c r="C41" i="50" s="1"/>
  <c r="O48" i="50"/>
  <c r="M48" i="50" s="1"/>
  <c r="C33" i="50"/>
  <c r="O33" i="50"/>
  <c r="M33" i="50" s="1"/>
  <c r="E40" i="50"/>
  <c r="C40" i="50" s="1"/>
  <c r="O45" i="50"/>
  <c r="M45" i="50" s="1"/>
  <c r="O32" i="50"/>
  <c r="M32" i="50" s="1"/>
  <c r="O46" i="50"/>
  <c r="M46" i="50" s="1"/>
  <c r="E49" i="50"/>
  <c r="C49" i="50" s="1"/>
  <c r="C38" i="50"/>
  <c r="E30" i="50"/>
  <c r="C30" i="50" s="1"/>
  <c r="E34" i="50"/>
  <c r="C34" i="50" s="1"/>
  <c r="O39" i="50"/>
  <c r="M39" i="50" s="1"/>
  <c r="O38" i="50"/>
  <c r="M38" i="50" s="1"/>
  <c r="E37" i="50"/>
  <c r="C37" i="50" s="1"/>
  <c r="O44" i="50"/>
  <c r="M44" i="50" s="1"/>
  <c r="C36" i="50"/>
  <c r="C46" i="50"/>
  <c r="M37" i="50"/>
  <c r="M49" i="50"/>
  <c r="C32" i="50"/>
  <c r="M35" i="50"/>
  <c r="M31" i="50"/>
  <c r="C39" i="50"/>
  <c r="M43" i="50"/>
  <c r="C47" i="50"/>
  <c r="M40" i="50"/>
  <c r="P27" i="4"/>
  <c r="K5" i="49" s="1"/>
  <c r="D45" i="4"/>
  <c r="C23" i="49" s="1"/>
  <c r="D42" i="4"/>
  <c r="C20" i="49" s="1"/>
  <c r="P38" i="4"/>
  <c r="K16" i="49" s="1"/>
  <c r="P39" i="4"/>
  <c r="K17" i="49" s="1"/>
  <c r="P31" i="4"/>
  <c r="K9" i="49" s="1"/>
  <c r="D41" i="4"/>
  <c r="C19" i="49" s="1"/>
  <c r="AN42" i="4"/>
  <c r="AB30" i="4"/>
  <c r="AN40" i="4"/>
  <c r="AN36" i="4"/>
  <c r="AB43" i="4"/>
  <c r="AN33" i="4"/>
  <c r="AB33" i="4"/>
  <c r="AB27" i="4"/>
  <c r="AB39" i="4"/>
  <c r="AB36" i="4"/>
  <c r="AN30" i="4"/>
  <c r="AN46" i="4"/>
  <c r="AB35" i="4"/>
  <c r="AN37" i="4"/>
  <c r="AN28" i="4"/>
  <c r="AB31" i="4"/>
  <c r="AB44" i="4"/>
  <c r="AN34" i="4"/>
  <c r="AB29" i="4"/>
  <c r="AB34" i="4"/>
  <c r="AN41" i="4"/>
  <c r="AB40" i="4"/>
  <c r="AB46" i="4"/>
  <c r="AN45" i="4"/>
  <c r="AB28" i="4"/>
  <c r="AN35" i="4"/>
  <c r="AB32" i="4"/>
  <c r="AB37" i="4"/>
  <c r="AN43" i="4"/>
  <c r="AB38" i="4"/>
  <c r="AN32" i="4"/>
  <c r="AN29" i="4"/>
  <c r="AN44" i="4"/>
  <c r="D28" i="4" l="1"/>
  <c r="C6" i="49" s="1"/>
  <c r="D32" i="4"/>
  <c r="C10" i="49" s="1"/>
  <c r="P44" i="4"/>
  <c r="K22" i="49" s="1"/>
  <c r="D40" i="4"/>
  <c r="C18" i="49" s="1"/>
  <c r="P33" i="4"/>
  <c r="K11" i="49" s="1"/>
  <c r="D30" i="4"/>
  <c r="C8" i="49" s="1"/>
  <c r="D37" i="4"/>
  <c r="C15" i="49" s="1"/>
  <c r="P30" i="4"/>
  <c r="K8" i="49" s="1"/>
  <c r="D46" i="4"/>
  <c r="C24" i="49" s="1"/>
  <c r="D35" i="4"/>
  <c r="C13" i="49" s="1"/>
  <c r="P43" i="4"/>
  <c r="K21" i="49" s="1"/>
  <c r="P29" i="4"/>
  <c r="K7" i="49" s="1"/>
  <c r="D33" i="4"/>
  <c r="C11" i="49" s="1"/>
  <c r="D34" i="4"/>
  <c r="C12" i="49" s="1"/>
  <c r="P35" i="4"/>
  <c r="K13" i="49" s="1"/>
  <c r="P36" i="4"/>
  <c r="K14" i="49" s="1"/>
  <c r="D38" i="4"/>
  <c r="C16" i="49" s="1"/>
  <c r="D43" i="4"/>
  <c r="C21" i="49" s="1"/>
  <c r="P34" i="4"/>
  <c r="K12" i="49" s="1"/>
  <c r="P45" i="4"/>
  <c r="K23" i="49" s="1"/>
  <c r="P46" i="4"/>
  <c r="K24" i="49" s="1"/>
  <c r="D29" i="4"/>
  <c r="C7" i="49" s="1"/>
  <c r="D27" i="4"/>
  <c r="C5" i="49" s="1"/>
  <c r="P41" i="4"/>
  <c r="K19" i="49" s="1"/>
  <c r="P32" i="4"/>
  <c r="K10" i="49" s="1"/>
  <c r="P42" i="4"/>
  <c r="K20" i="49" s="1"/>
  <c r="D31" i="4"/>
  <c r="C9" i="49" s="1"/>
  <c r="P40" i="4"/>
  <c r="K18" i="49" s="1"/>
  <c r="D36" i="4"/>
  <c r="C14" i="49" s="1"/>
  <c r="P28" i="4"/>
  <c r="K6" i="49" s="1"/>
  <c r="D44" i="4"/>
  <c r="C22" i="49" s="1"/>
  <c r="P37" i="4"/>
  <c r="K15" i="49" s="1"/>
  <c r="D39" i="4"/>
  <c r="C17" i="49" s="1"/>
  <c r="N3" i="49" l="1" a="1"/>
  <c r="N3" i="49" s="1"/>
  <c r="F3" i="49" a="1"/>
  <c r="G3" i="49" s="1"/>
  <c r="O3" i="49" l="1"/>
  <c r="P3" i="49"/>
  <c r="H3" i="49"/>
  <c r="F3" i="49"/>
  <c r="L22" i="49" l="1"/>
  <c r="F47" i="49" s="1"/>
  <c r="L8" i="49"/>
  <c r="F33" i="49" s="1"/>
  <c r="L19" i="49"/>
  <c r="P44" i="49" s="1"/>
  <c r="L15" i="49"/>
  <c r="F40" i="49" s="1"/>
  <c r="L16" i="49"/>
  <c r="P41" i="49" s="1"/>
  <c r="L23" i="49"/>
  <c r="F48" i="49" s="1"/>
  <c r="L14" i="49"/>
  <c r="P39" i="49" s="1"/>
  <c r="L12" i="49"/>
  <c r="P37" i="49" s="1"/>
  <c r="L24" i="49"/>
  <c r="F49" i="49" s="1"/>
  <c r="L6" i="49"/>
  <c r="F31" i="49" s="1"/>
  <c r="L10" i="49"/>
  <c r="P35" i="49" s="1"/>
  <c r="L20" i="49"/>
  <c r="P45" i="49" s="1"/>
  <c r="L9" i="49"/>
  <c r="P34" i="49" s="1"/>
  <c r="L21" i="49"/>
  <c r="P46" i="49" s="1"/>
  <c r="L7" i="49"/>
  <c r="P32" i="49" s="1"/>
  <c r="L18" i="49"/>
  <c r="F43" i="49" s="1"/>
  <c r="L11" i="49"/>
  <c r="F36" i="49" s="1"/>
  <c r="L5" i="49"/>
  <c r="F30" i="49" s="1"/>
  <c r="L13" i="49"/>
  <c r="F38" i="49" s="1"/>
  <c r="L17" i="49"/>
  <c r="P42" i="49" s="1"/>
  <c r="D17" i="49"/>
  <c r="O42" i="49" s="1"/>
  <c r="D11" i="49"/>
  <c r="E36" i="49" s="1"/>
  <c r="D22" i="49"/>
  <c r="E47" i="49" s="1"/>
  <c r="D15" i="49"/>
  <c r="O40" i="49" s="1"/>
  <c r="D13" i="49"/>
  <c r="E38" i="49" s="1"/>
  <c r="D8" i="49"/>
  <c r="E33" i="49" s="1"/>
  <c r="D7" i="49"/>
  <c r="E32" i="49" s="1"/>
  <c r="D6" i="49"/>
  <c r="O31" i="49" s="1"/>
  <c r="D23" i="49"/>
  <c r="E48" i="49" s="1"/>
  <c r="D21" i="49"/>
  <c r="E46" i="49" s="1"/>
  <c r="D12" i="49"/>
  <c r="E37" i="49" s="1"/>
  <c r="D20" i="49"/>
  <c r="E45" i="49" s="1"/>
  <c r="D5" i="49"/>
  <c r="O30" i="49" s="1"/>
  <c r="D10" i="49"/>
  <c r="E35" i="49" s="1"/>
  <c r="D14" i="49"/>
  <c r="O39" i="49" s="1"/>
  <c r="D24" i="49"/>
  <c r="E49" i="49" s="1"/>
  <c r="D19" i="49"/>
  <c r="E44" i="49" s="1"/>
  <c r="D16" i="49"/>
  <c r="E41" i="49" s="1"/>
  <c r="D18" i="49"/>
  <c r="O43" i="49" s="1"/>
  <c r="D9" i="49"/>
  <c r="E34" i="49" s="1"/>
  <c r="P33" i="49" l="1"/>
  <c r="P47" i="49"/>
  <c r="F42" i="49"/>
  <c r="F45" i="49"/>
  <c r="C45" i="49" s="1"/>
  <c r="P40" i="49"/>
  <c r="M40" i="49" s="1"/>
  <c r="P43" i="49"/>
  <c r="M43" i="49" s="1"/>
  <c r="P36" i="49"/>
  <c r="F37" i="49"/>
  <c r="C37" i="49" s="1"/>
  <c r="F41" i="49"/>
  <c r="C41" i="49" s="1"/>
  <c r="F39" i="49"/>
  <c r="F34" i="49"/>
  <c r="C34" i="49" s="1"/>
  <c r="F46" i="49"/>
  <c r="C46" i="49" s="1"/>
  <c r="F32" i="49"/>
  <c r="C32" i="49" s="1"/>
  <c r="F44" i="49"/>
  <c r="C44" i="49" s="1"/>
  <c r="P48" i="49"/>
  <c r="P31" i="49"/>
  <c r="M31" i="49" s="1"/>
  <c r="P49" i="49"/>
  <c r="P38" i="49"/>
  <c r="F35" i="49"/>
  <c r="C35" i="49" s="1"/>
  <c r="P30" i="49"/>
  <c r="M30" i="49" s="1"/>
  <c r="O47" i="49"/>
  <c r="E42" i="49"/>
  <c r="O33" i="49"/>
  <c r="E40" i="49"/>
  <c r="C40" i="49" s="1"/>
  <c r="O38" i="49"/>
  <c r="O36" i="49"/>
  <c r="E30" i="49"/>
  <c r="C30" i="49" s="1"/>
  <c r="C38" i="49"/>
  <c r="O48" i="49"/>
  <c r="O35" i="49"/>
  <c r="M35" i="49" s="1"/>
  <c r="O37" i="49"/>
  <c r="M37" i="49" s="1"/>
  <c r="E43" i="49"/>
  <c r="C43" i="49" s="1"/>
  <c r="M42" i="49"/>
  <c r="O44" i="49"/>
  <c r="M44" i="49" s="1"/>
  <c r="O32" i="49"/>
  <c r="M32" i="49" s="1"/>
  <c r="O46" i="49"/>
  <c r="M46" i="49" s="1"/>
  <c r="O49" i="49"/>
  <c r="E31" i="49"/>
  <c r="C31" i="49" s="1"/>
  <c r="O34" i="49"/>
  <c r="M34" i="49" s="1"/>
  <c r="O45" i="49"/>
  <c r="M45" i="49" s="1"/>
  <c r="C49" i="49"/>
  <c r="O41" i="49"/>
  <c r="M41" i="49" s="1"/>
  <c r="E39" i="49"/>
  <c r="C33" i="49"/>
  <c r="M39" i="49"/>
  <c r="C36" i="49"/>
  <c r="C47" i="49"/>
  <c r="C48" i="49"/>
  <c r="AA35" i="4"/>
  <c r="AM32" i="4"/>
  <c r="AA45" i="4"/>
  <c r="AA32" i="4"/>
  <c r="AA46" i="4"/>
  <c r="AA38" i="4"/>
  <c r="AA40" i="4"/>
  <c r="AA42" i="4"/>
  <c r="AA43" i="4"/>
  <c r="AM39" i="4"/>
  <c r="AA28" i="4"/>
  <c r="AM40" i="4"/>
  <c r="AA33" i="4"/>
  <c r="AA37" i="4"/>
  <c r="AM36" i="4"/>
  <c r="AA44" i="4"/>
  <c r="AA31" i="4"/>
  <c r="AM27" i="4"/>
  <c r="AM29" i="4"/>
  <c r="AA29" i="4"/>
  <c r="AA27" i="4"/>
  <c r="AM41" i="4"/>
  <c r="AA41" i="4"/>
  <c r="AM42" i="4"/>
  <c r="AM43" i="4"/>
  <c r="AM34" i="4"/>
  <c r="AA30" i="4"/>
  <c r="AA34" i="4"/>
  <c r="AM38" i="4"/>
  <c r="AM37" i="4"/>
  <c r="AM31" i="4"/>
  <c r="AM28" i="4"/>
  <c r="M33" i="49" l="1"/>
  <c r="M47" i="49"/>
  <c r="C42" i="49"/>
  <c r="M49" i="49"/>
  <c r="C39" i="49"/>
  <c r="M48" i="49"/>
  <c r="M36" i="49"/>
  <c r="M38" i="49"/>
  <c r="C35" i="4"/>
  <c r="C13" i="48" s="1"/>
  <c r="O29" i="4"/>
  <c r="K7" i="48" s="1"/>
  <c r="O39" i="4"/>
  <c r="K17" i="48" s="1"/>
  <c r="O40" i="4"/>
  <c r="K18" i="48" s="1"/>
  <c r="C32" i="4"/>
  <c r="C10" i="48" s="1"/>
  <c r="C43" i="4"/>
  <c r="C21" i="48" s="1"/>
  <c r="C29" i="4"/>
  <c r="C7" i="48" s="1"/>
  <c r="C30" i="4"/>
  <c r="C8" i="48" s="1"/>
  <c r="O43" i="4"/>
  <c r="K21" i="48" s="1"/>
  <c r="C46" i="4"/>
  <c r="C24" i="48" s="1"/>
  <c r="O28" i="4"/>
  <c r="K6" i="48" s="1"/>
  <c r="C40" i="4"/>
  <c r="C18" i="48" s="1"/>
  <c r="C28" i="4"/>
  <c r="C6" i="48" s="1"/>
  <c r="C37" i="4"/>
  <c r="C15" i="48" s="1"/>
  <c r="O37" i="4"/>
  <c r="K15" i="48" s="1"/>
  <c r="O36" i="4"/>
  <c r="K14" i="48" s="1"/>
  <c r="O32" i="4"/>
  <c r="K10" i="48" s="1"/>
  <c r="O31" i="4"/>
  <c r="K9" i="48" s="1"/>
  <c r="C33" i="4"/>
  <c r="C41" i="4"/>
  <c r="C19" i="48" s="1"/>
  <c r="O42" i="4"/>
  <c r="K20" i="48" s="1"/>
  <c r="O27" i="4"/>
  <c r="K5" i="48" s="1"/>
  <c r="C44" i="4"/>
  <c r="O41" i="4"/>
  <c r="K19" i="48" s="1"/>
  <c r="O38" i="4"/>
  <c r="K16" i="48" s="1"/>
  <c r="O34" i="4"/>
  <c r="K12" i="48" s="1"/>
  <c r="C27" i="4"/>
  <c r="C5" i="48" s="1"/>
  <c r="C42" i="4"/>
  <c r="C20" i="48" s="1"/>
  <c r="C45" i="4"/>
  <c r="C23" i="48" s="1"/>
  <c r="C38" i="4"/>
  <c r="C16" i="48" s="1"/>
  <c r="C34" i="4"/>
  <c r="C12" i="48" s="1"/>
  <c r="C31" i="4"/>
  <c r="C9" i="48" s="1"/>
  <c r="AM44" i="4"/>
  <c r="AA36" i="4"/>
  <c r="AM30" i="4"/>
  <c r="AM46" i="4"/>
  <c r="AM35" i="4"/>
  <c r="AM45" i="4"/>
  <c r="AM33" i="4"/>
  <c r="AA39" i="4"/>
  <c r="O44" i="4" l="1"/>
  <c r="K22" i="48" s="1"/>
  <c r="O30" i="4"/>
  <c r="K8" i="48" s="1"/>
  <c r="C39" i="4"/>
  <c r="C17" i="48" s="1"/>
  <c r="O46" i="4"/>
  <c r="K24" i="48" s="1"/>
  <c r="C36" i="4"/>
  <c r="C14" i="48" s="1"/>
  <c r="O33" i="4"/>
  <c r="K11" i="48" s="1"/>
  <c r="O45" i="4"/>
  <c r="K23" i="48" s="1"/>
  <c r="O35" i="4"/>
  <c r="K13" i="48" s="1"/>
  <c r="C22" i="48"/>
  <c r="C11" i="48"/>
  <c r="F3" i="48" l="1" a="1"/>
  <c r="G3" i="48" s="1"/>
  <c r="N3" i="48" a="1"/>
  <c r="P3" i="48" s="1"/>
  <c r="O3" i="48" l="1"/>
  <c r="N3" i="48"/>
  <c r="F3" i="48"/>
  <c r="H3" i="48"/>
  <c r="D21" i="48" l="1"/>
  <c r="E46" i="48" s="1"/>
  <c r="L12" i="48"/>
  <c r="P37" i="48" s="1"/>
  <c r="D22" i="48"/>
  <c r="E47" i="48" s="1"/>
  <c r="D19" i="48"/>
  <c r="E44" i="48" s="1"/>
  <c r="D15" i="48"/>
  <c r="E40" i="48" s="1"/>
  <c r="D17" i="48"/>
  <c r="E42" i="48" s="1"/>
  <c r="L13" i="48"/>
  <c r="P38" i="48" s="1"/>
  <c r="L10" i="48"/>
  <c r="F35" i="48" s="1"/>
  <c r="L20" i="48"/>
  <c r="F45" i="48" s="1"/>
  <c r="D23" i="48"/>
  <c r="O48" i="48" s="1"/>
  <c r="D8" i="48"/>
  <c r="E33" i="48" s="1"/>
  <c r="D18" i="48"/>
  <c r="E43" i="48" s="1"/>
  <c r="L11" i="48"/>
  <c r="P36" i="48" s="1"/>
  <c r="D14" i="48"/>
  <c r="O39" i="48" s="1"/>
  <c r="D7" i="48"/>
  <c r="E32" i="48" s="1"/>
  <c r="L8" i="48"/>
  <c r="P33" i="48" s="1"/>
  <c r="D6" i="48"/>
  <c r="E31" i="48" s="1"/>
  <c r="D9" i="48"/>
  <c r="E34" i="48" s="1"/>
  <c r="D11" i="48"/>
  <c r="O36" i="48" s="1"/>
  <c r="D16" i="48"/>
  <c r="E41" i="48" s="1"/>
  <c r="D20" i="48"/>
  <c r="E45" i="48" s="1"/>
  <c r="D10" i="48"/>
  <c r="O35" i="48" s="1"/>
  <c r="D12" i="48"/>
  <c r="E37" i="48" s="1"/>
  <c r="L7" i="48"/>
  <c r="P32" i="48" s="1"/>
  <c r="D13" i="48"/>
  <c r="E38" i="48" s="1"/>
  <c r="D5" i="48"/>
  <c r="E30" i="48" s="1"/>
  <c r="L21" i="48"/>
  <c r="F46" i="48" s="1"/>
  <c r="L6" i="48"/>
  <c r="P31" i="48" s="1"/>
  <c r="L5" i="48"/>
  <c r="F30" i="48" s="1"/>
  <c r="L19" i="48"/>
  <c r="F44" i="48" s="1"/>
  <c r="L17" i="48"/>
  <c r="F42" i="48" s="1"/>
  <c r="L24" i="48"/>
  <c r="F49" i="48" s="1"/>
  <c r="L22" i="48"/>
  <c r="F47" i="48" s="1"/>
  <c r="L15" i="48"/>
  <c r="F40" i="48" s="1"/>
  <c r="L18" i="48"/>
  <c r="P43" i="48" s="1"/>
  <c r="L16" i="48"/>
  <c r="P41" i="48" s="1"/>
  <c r="L9" i="48"/>
  <c r="P34" i="48" s="1"/>
  <c r="L23" i="48"/>
  <c r="F48" i="48" s="1"/>
  <c r="L14" i="48"/>
  <c r="P39" i="48" s="1"/>
  <c r="D24" i="48"/>
  <c r="E49" i="48" s="1"/>
  <c r="O47" i="48" l="1"/>
  <c r="O44" i="48"/>
  <c r="O42" i="48"/>
  <c r="F37" i="48"/>
  <c r="C37" i="48" s="1"/>
  <c r="O46" i="48"/>
  <c r="F36" i="48"/>
  <c r="O40" i="48"/>
  <c r="F34" i="48"/>
  <c r="C34" i="48" s="1"/>
  <c r="E48" i="48"/>
  <c r="C48" i="48" s="1"/>
  <c r="O30" i="48"/>
  <c r="F43" i="48"/>
  <c r="C43" i="48" s="1"/>
  <c r="P45" i="48"/>
  <c r="O41" i="48"/>
  <c r="M41" i="48" s="1"/>
  <c r="O34" i="48"/>
  <c r="M34" i="48" s="1"/>
  <c r="P44" i="48"/>
  <c r="F38" i="48"/>
  <c r="C38" i="48" s="1"/>
  <c r="P30" i="48"/>
  <c r="F33" i="48"/>
  <c r="C33" i="48" s="1"/>
  <c r="P35" i="48"/>
  <c r="M35" i="48" s="1"/>
  <c r="E35" i="48"/>
  <c r="C35" i="48" s="1"/>
  <c r="F39" i="48"/>
  <c r="O45" i="48"/>
  <c r="O49" i="48"/>
  <c r="C45" i="48"/>
  <c r="O32" i="48"/>
  <c r="M32" i="48" s="1"/>
  <c r="O38" i="48"/>
  <c r="M38" i="48" s="1"/>
  <c r="P48" i="48"/>
  <c r="M48" i="48" s="1"/>
  <c r="O31" i="48"/>
  <c r="M31" i="48" s="1"/>
  <c r="F32" i="48"/>
  <c r="C32" i="48" s="1"/>
  <c r="P42" i="48"/>
  <c r="E39" i="48"/>
  <c r="O37" i="48"/>
  <c r="M37" i="48" s="1"/>
  <c r="O33" i="48"/>
  <c r="M33" i="48" s="1"/>
  <c r="E36" i="48"/>
  <c r="F41" i="48"/>
  <c r="C41" i="48" s="1"/>
  <c r="O43" i="48"/>
  <c r="M43" i="48" s="1"/>
  <c r="F31" i="48"/>
  <c r="C31" i="48" s="1"/>
  <c r="P46" i="48"/>
  <c r="P47" i="48"/>
  <c r="P49" i="48"/>
  <c r="P40" i="48"/>
  <c r="C30" i="48"/>
  <c r="C42" i="48"/>
  <c r="M36" i="48"/>
  <c r="C46" i="48"/>
  <c r="C47" i="48"/>
  <c r="C49" i="48"/>
  <c r="M39" i="48"/>
  <c r="C44" i="48"/>
  <c r="C40" i="48"/>
  <c r="AL31" i="4"/>
  <c r="Z34" i="4"/>
  <c r="Z38" i="4"/>
  <c r="Z41" i="4"/>
  <c r="Z28" i="4"/>
  <c r="AL45" i="4"/>
  <c r="AL32" i="4"/>
  <c r="Z37" i="4"/>
  <c r="Z40" i="4"/>
  <c r="Z45" i="4"/>
  <c r="AL29" i="4"/>
  <c r="AL35" i="4"/>
  <c r="AL38" i="4"/>
  <c r="AL40" i="4"/>
  <c r="Z32" i="4"/>
  <c r="Z31" i="4"/>
  <c r="Z29" i="4"/>
  <c r="Z39" i="4"/>
  <c r="Z43" i="4"/>
  <c r="Z30" i="4"/>
  <c r="Z42" i="4"/>
  <c r="AL30" i="4"/>
  <c r="Z35" i="4"/>
  <c r="AL36" i="4"/>
  <c r="AL33" i="4"/>
  <c r="AL28" i="4"/>
  <c r="AL34" i="4"/>
  <c r="Z44" i="4"/>
  <c r="Z46" i="4"/>
  <c r="Z27" i="4"/>
  <c r="M42" i="48" l="1"/>
  <c r="M47" i="48"/>
  <c r="M40" i="48"/>
  <c r="C36" i="48"/>
  <c r="M44" i="48"/>
  <c r="M46" i="48"/>
  <c r="M30" i="48"/>
  <c r="M45" i="48"/>
  <c r="C39" i="48"/>
  <c r="M49" i="48"/>
  <c r="B42" i="4"/>
  <c r="B40" i="4"/>
  <c r="B32" i="4"/>
  <c r="N45" i="4"/>
  <c r="N34" i="4"/>
  <c r="N32" i="4"/>
  <c r="B27" i="4"/>
  <c r="B34" i="4"/>
  <c r="B39" i="4"/>
  <c r="N40" i="4"/>
  <c r="B43" i="4"/>
  <c r="N31" i="4"/>
  <c r="B31" i="4"/>
  <c r="N33" i="4"/>
  <c r="B37" i="4"/>
  <c r="B46" i="4"/>
  <c r="B38" i="4"/>
  <c r="N35" i="4"/>
  <c r="N30" i="4"/>
  <c r="B44" i="4"/>
  <c r="N28" i="4"/>
  <c r="B45" i="4"/>
  <c r="B29" i="4"/>
  <c r="B30" i="4"/>
  <c r="N38" i="4"/>
  <c r="B28" i="4"/>
  <c r="N29" i="4"/>
  <c r="B41" i="4"/>
  <c r="B35" i="4"/>
  <c r="N36" i="4"/>
  <c r="AL39" i="4"/>
  <c r="AL42" i="4"/>
  <c r="Z36" i="4"/>
  <c r="AL44" i="4"/>
  <c r="Z33" i="4"/>
  <c r="AL37" i="4"/>
  <c r="AL43" i="4"/>
  <c r="AL46" i="4"/>
  <c r="AL27" i="4"/>
  <c r="AL41" i="4"/>
  <c r="N39" i="4" l="1"/>
  <c r="N44" i="4"/>
  <c r="N37" i="4"/>
  <c r="B33" i="4"/>
  <c r="N41" i="4"/>
  <c r="N43" i="4"/>
  <c r="N27" i="4"/>
  <c r="N42" i="4"/>
  <c r="B36" i="4"/>
  <c r="G17" i="5"/>
  <c r="H17" i="5" s="1"/>
  <c r="G18" i="5" s="1"/>
  <c r="G19" i="5" s="1"/>
  <c r="N46" i="4"/>
  <c r="F18" i="5" l="1"/>
  <c r="F19" i="5" s="1"/>
  <c r="I17" i="5"/>
  <c r="H18" i="5" s="1"/>
  <c r="H19" i="5" s="1"/>
  <c r="J17" i="5" l="1"/>
  <c r="I18" i="5" l="1"/>
  <c r="I19" i="5" s="1"/>
  <c r="K17" i="5"/>
  <c r="L17" i="5" s="1"/>
  <c r="K18" i="5" s="1"/>
  <c r="K19" i="5" s="1"/>
  <c r="J18" i="5" l="1"/>
  <c r="J19" i="5" s="1"/>
  <c r="M17" i="5"/>
  <c r="L18" i="5" s="1"/>
  <c r="L19" i="5" s="1"/>
  <c r="N17" i="5" l="1"/>
  <c r="M18" i="5" s="1"/>
  <c r="M19" i="5" s="1"/>
  <c r="O17" i="5" l="1"/>
  <c r="P17" i="5" s="1"/>
  <c r="O18" i="5" l="1"/>
  <c r="O19" i="5" s="1"/>
  <c r="N18" i="5"/>
  <c r="N19" i="5" s="1"/>
  <c r="X22" i="5" l="1"/>
</calcChain>
</file>

<file path=xl/sharedStrings.xml><?xml version="1.0" encoding="utf-8"?>
<sst xmlns="http://schemas.openxmlformats.org/spreadsheetml/2006/main" count="470" uniqueCount="112">
  <si>
    <t>w1</t>
  </si>
  <si>
    <t>w2</t>
  </si>
  <si>
    <t>w3</t>
  </si>
  <si>
    <t>w4</t>
  </si>
  <si>
    <t>w5</t>
  </si>
  <si>
    <t>w6</t>
  </si>
  <si>
    <t>w7</t>
  </si>
  <si>
    <t>w8</t>
  </si>
  <si>
    <t>Preis</t>
  </si>
  <si>
    <t>X</t>
  </si>
  <si>
    <t xml:space="preserve">S </t>
  </si>
  <si>
    <t>Aus</t>
  </si>
  <si>
    <t>An</t>
  </si>
  <si>
    <t>Zeitpunkt</t>
  </si>
  <si>
    <t>Zustand Aus</t>
  </si>
  <si>
    <t>Regression aus</t>
  </si>
  <si>
    <t>Entscheidung</t>
  </si>
  <si>
    <t>Regression an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</si>
  <si>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</si>
  <si>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</si>
  <si>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</si>
  <si>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</si>
  <si>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</si>
  <si>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</si>
  <si>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</si>
  <si>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</si>
  <si>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</si>
  <si>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</si>
  <si>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</si>
  <si>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</si>
  <si>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Preisszenarien</t>
  </si>
  <si>
    <t>Start</t>
  </si>
  <si>
    <t>VL</t>
  </si>
  <si>
    <t>F(t)</t>
  </si>
  <si>
    <t>CF(t)</t>
  </si>
  <si>
    <t>F(t+1)</t>
  </si>
  <si>
    <t>TL</t>
  </si>
  <si>
    <t>Preis-Kosten</t>
  </si>
  <si>
    <t>Aus-&gt;Aus</t>
  </si>
  <si>
    <t>Aus-&gt;An</t>
  </si>
  <si>
    <t>An-&gt;Aus</t>
  </si>
  <si>
    <t>An-&gt; An</t>
  </si>
  <si>
    <t>Sz1</t>
  </si>
  <si>
    <t>CF aus-aus</t>
  </si>
  <si>
    <t>CF aus-an</t>
  </si>
  <si>
    <t>CF an -&gt; aus</t>
  </si>
  <si>
    <t>Kosten</t>
  </si>
  <si>
    <t>CF an -&gt; an</t>
  </si>
  <si>
    <t>Zustand 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</si>
  <si>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</si>
  <si>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</si>
  <si>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</si>
  <si>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</si>
  <si>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</si>
  <si>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</si>
  <si>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</si>
  <si>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</si>
  <si>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</si>
  <si>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Preispfad</t>
  </si>
  <si>
    <t>a0</t>
  </si>
  <si>
    <t>a1</t>
  </si>
  <si>
    <t>a2</t>
  </si>
  <si>
    <t>aus</t>
  </si>
  <si>
    <t>an</t>
  </si>
  <si>
    <t>Zustand</t>
  </si>
  <si>
    <t>Aktion</t>
  </si>
  <si>
    <t>Cash-Flow</t>
  </si>
  <si>
    <t>Pfad</t>
  </si>
  <si>
    <t>t</t>
  </si>
  <si>
    <t>CF(T-1)</t>
  </si>
  <si>
    <t>T</t>
  </si>
  <si>
    <t>F(T,Z,X)</t>
  </si>
  <si>
    <t>CF(T)</t>
  </si>
  <si>
    <t>?</t>
  </si>
  <si>
    <t>T-1</t>
  </si>
  <si>
    <t>unbekannt</t>
  </si>
  <si>
    <t>F(T-1, X-&gt;An)</t>
  </si>
  <si>
    <t>F(T-1, X-&gt;Aus)</t>
  </si>
  <si>
    <t>F(T-1)</t>
  </si>
  <si>
    <t>Es gibt zwei unbekannte Werte, die zusätzlich von der Information in jedem Pfad wk abhängt:</t>
  </si>
  <si>
    <t>Der bedingte Erwartungswert kann beispielsweise auf den jeweiligen Preis in T-1 abgeleitet werden</t>
  </si>
  <si>
    <t>C(T,An) = max(CF(T, An-&gt;Aus), CF(T, An-&gt;An))</t>
  </si>
  <si>
    <t>CF(T, An-&gt;Aus)</t>
  </si>
  <si>
    <t>CF(T, An-&gt;An)</t>
  </si>
  <si>
    <t>=Vollast*(Preis -40)</t>
  </si>
  <si>
    <t>=Teillast*(Preis -40)</t>
  </si>
  <si>
    <t>C aus</t>
  </si>
  <si>
    <t>C an</t>
  </si>
  <si>
    <t>opt. Strategie aus</t>
  </si>
  <si>
    <t>opt. Strategie an</t>
  </si>
  <si>
    <t>C</t>
  </si>
  <si>
    <t>perfect 
foresight</t>
  </si>
  <si>
    <t>LSCM</t>
  </si>
  <si>
    <t>S-K</t>
  </si>
  <si>
    <t>1,5*(S-K)</t>
  </si>
  <si>
    <t>Entscheidung
Zustand Aus</t>
  </si>
  <si>
    <t>Entscheidung
Zustand An</t>
  </si>
  <si>
    <t>CF(an-&gt;an)</t>
  </si>
  <si>
    <t>CF(an-&gt;aus)</t>
  </si>
  <si>
    <t xml:space="preserve">Legende </t>
  </si>
  <si>
    <t>Cash-Flow LSMC</t>
  </si>
  <si>
    <t>Cash-Flow perfect foresight</t>
  </si>
  <si>
    <t>CF(aus-&gt;an)</t>
  </si>
  <si>
    <t>CF(aus-&gt;aus)</t>
  </si>
  <si>
    <t>Volumen an-&gt;an</t>
  </si>
  <si>
    <t>Volumen an-&gt;aus</t>
  </si>
  <si>
    <t>Setzen Sie die notwendigen Berechnungsschritte in den Tabellenblättern um</t>
  </si>
  <si>
    <t>- Zusammenfassung</t>
  </si>
  <si>
    <t>- T9</t>
  </si>
  <si>
    <t>- Vergleichen Sie im Backtesting für einen gewählten Preispfad die Lösung unter perfekter Voraussicht und mit dem LSMC-Algorithmus.</t>
  </si>
  <si>
    <t>- Worauf sind Abweichungen zurückzuführen?</t>
  </si>
  <si>
    <t>- Betrachten Sie die Regressiongeraden in den Tabellenblättern; sind diese immer geeignet den bedingten Erwartungswert zu bestimmen?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</si>
</sst>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mbria Math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2" fontId="2" fillId="3" borderId="0" xfId="0" applyNumberFormat="1" applyFont="1" applyFill="1"/>
    <xf numFmtId="0" fontId="2" fillId="4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2" fontId="2" fillId="0" borderId="0" xfId="0" applyNumberFormat="1" applyFont="1" applyFill="1"/>
    <xf numFmtId="2" fontId="0" fillId="0" borderId="0" xfId="1" applyNumberFormat="1" applyFont="1"/>
    <xf numFmtId="164" fontId="0" fillId="0" borderId="0" xfId="0" applyNumberFormat="1"/>
    <xf numFmtId="164" fontId="0" fillId="0" borderId="2" xfId="0" applyNumberFormat="1" applyFill="1" applyBorder="1"/>
    <xf numFmtId="164" fontId="0" fillId="0" borderId="0" xfId="1" applyNumberFormat="1" applyFont="1"/>
    <xf numFmtId="164" fontId="0" fillId="0" borderId="0" xfId="0" applyNumberFormat="1" applyFill="1" applyBorder="1"/>
    <xf numFmtId="1" fontId="0" fillId="0" borderId="0" xfId="0" applyNumberFormat="1"/>
    <xf numFmtId="1" fontId="0" fillId="0" borderId="2" xfId="0" applyNumberFormat="1" applyFill="1" applyBorder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0" borderId="0" xfId="1" applyFont="1"/>
    <xf numFmtId="0" fontId="3" fillId="0" borderId="1" xfId="0" applyFont="1" applyBorder="1" applyAlignment="1">
      <alignment horizontal="center" wrapText="1"/>
    </xf>
    <xf numFmtId="164" fontId="2" fillId="0" borderId="0" xfId="0" applyNumberFormat="1" applyFo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0" quotePrefix="1" applyNumberFormat="1"/>
    <xf numFmtId="164" fontId="0" fillId="4" borderId="0" xfId="1" applyNumberFormat="1" applyFont="1" applyFill="1"/>
    <xf numFmtId="164" fontId="0" fillId="0" borderId="0" xfId="1" applyNumberFormat="1" applyFont="1" applyFill="1"/>
    <xf numFmtId="43" fontId="0" fillId="0" borderId="0" xfId="1" applyFont="1" applyAlignment="1">
      <alignment wrapText="1"/>
    </xf>
    <xf numFmtId="43" fontId="0" fillId="0" borderId="10" xfId="1" applyFont="1" applyBorder="1"/>
    <xf numFmtId="43" fontId="0" fillId="0" borderId="5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43" fontId="0" fillId="0" borderId="6" xfId="1" applyFont="1" applyBorder="1" applyAlignment="1">
      <alignment horizontal="center" vertical="center"/>
    </xf>
    <xf numFmtId="43" fontId="0" fillId="0" borderId="12" xfId="1" applyFont="1" applyBorder="1"/>
    <xf numFmtId="43" fontId="0" fillId="0" borderId="8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9" xfId="1" applyFont="1" applyBorder="1" applyAlignment="1">
      <alignment horizontal="center" vertical="center"/>
    </xf>
    <xf numFmtId="2" fontId="0" fillId="4" borderId="0" xfId="1" applyNumberFormat="1" applyFont="1" applyFill="1"/>
    <xf numFmtId="0" fontId="0" fillId="0" borderId="0" xfId="0" applyAlignment="1"/>
    <xf numFmtId="43" fontId="0" fillId="0" borderId="15" xfId="1" applyFont="1" applyBorder="1" applyAlignment="1">
      <alignment horizontal="center"/>
    </xf>
    <xf numFmtId="43" fontId="0" fillId="0" borderId="16" xfId="1" applyFont="1" applyBorder="1" applyAlignment="1">
      <alignment horizontal="center"/>
    </xf>
    <xf numFmtId="0" fontId="5" fillId="0" borderId="0" xfId="0" applyFont="1"/>
    <xf numFmtId="0" fontId="0" fillId="0" borderId="0" xfId="0" quotePrefix="1"/>
    <xf numFmtId="43" fontId="0" fillId="5" borderId="6" xfId="1" applyFont="1" applyFill="1" applyBorder="1" applyAlignment="1">
      <alignment horizontal="center"/>
    </xf>
    <xf numFmtId="43" fontId="0" fillId="5" borderId="9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2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8" fillId="0" borderId="13" xfId="0" applyFont="1" applyBorder="1"/>
    <xf numFmtId="0" fontId="8" fillId="0" borderId="14" xfId="0" applyFont="1" applyFill="1" applyBorder="1"/>
    <xf numFmtId="0" fontId="2" fillId="0" borderId="0" xfId="0" applyFont="1" applyFill="1" applyBorder="1" applyAlignment="1"/>
    <xf numFmtId="164" fontId="0" fillId="0" borderId="2" xfId="0" applyNumberFormat="1" applyFill="1" applyBorder="1" applyAlignment="1">
      <alignment horizontal="center"/>
    </xf>
    <xf numFmtId="43" fontId="0" fillId="0" borderId="22" xfId="1" applyFont="1" applyBorder="1"/>
    <xf numFmtId="1" fontId="0" fillId="2" borderId="23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43" fontId="0" fillId="0" borderId="25" xfId="1" applyFont="1" applyBorder="1"/>
    <xf numFmtId="43" fontId="0" fillId="0" borderId="0" xfId="1" applyFont="1" applyBorder="1"/>
    <xf numFmtId="43" fontId="0" fillId="0" borderId="26" xfId="1" applyFont="1" applyBorder="1"/>
    <xf numFmtId="43" fontId="0" fillId="0" borderId="27" xfId="1" applyFont="1" applyBorder="1"/>
    <xf numFmtId="43" fontId="0" fillId="0" borderId="28" xfId="1" applyFont="1" applyBorder="1"/>
    <xf numFmtId="43" fontId="0" fillId="0" borderId="29" xfId="1" applyFont="1" applyBorder="1"/>
    <xf numFmtId="43" fontId="0" fillId="0" borderId="23" xfId="1" applyFont="1" applyBorder="1"/>
    <xf numFmtId="43" fontId="0" fillId="0" borderId="24" xfId="1" applyFont="1" applyBorder="1"/>
    <xf numFmtId="164" fontId="0" fillId="2" borderId="22" xfId="0" applyNumberFormat="1" applyFill="1" applyBorder="1"/>
    <xf numFmtId="1" fontId="0" fillId="2" borderId="23" xfId="1" applyNumberFormat="1" applyFont="1" applyFill="1" applyBorder="1" applyAlignment="1">
      <alignment horizontal="center"/>
    </xf>
    <xf numFmtId="1" fontId="0" fillId="2" borderId="24" xfId="1" applyNumberFormat="1" applyFont="1" applyFill="1" applyBorder="1" applyAlignment="1">
      <alignment horizontal="center"/>
    </xf>
    <xf numFmtId="164" fontId="0" fillId="2" borderId="25" xfId="0" applyNumberFormat="1" applyFill="1" applyBorder="1"/>
    <xf numFmtId="1" fontId="0" fillId="2" borderId="0" xfId="1" applyNumberFormat="1" applyFont="1" applyFill="1" applyBorder="1" applyAlignment="1">
      <alignment horizontal="center"/>
    </xf>
    <xf numFmtId="1" fontId="0" fillId="2" borderId="26" xfId="1" applyNumberFormat="1" applyFont="1" applyFill="1" applyBorder="1" applyAlignment="1">
      <alignment horizontal="center"/>
    </xf>
    <xf numFmtId="164" fontId="0" fillId="2" borderId="27" xfId="0" applyNumberFormat="1" applyFill="1" applyBorder="1"/>
    <xf numFmtId="164" fontId="0" fillId="2" borderId="28" xfId="1" applyNumberFormat="1" applyFont="1" applyFill="1" applyBorder="1" applyAlignment="1">
      <alignment horizontal="center"/>
    </xf>
    <xf numFmtId="164" fontId="0" fillId="2" borderId="29" xfId="1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43" fontId="0" fillId="0" borderId="30" xfId="1" applyFont="1" applyBorder="1" applyAlignment="1">
      <alignment horizontal="center"/>
    </xf>
    <xf numFmtId="43" fontId="0" fillId="0" borderId="31" xfId="1" applyFont="1" applyBorder="1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 applyBorder="1" applyAlignment="1">
      <alignment horizontal="center"/>
    </xf>
    <xf numFmtId="164" fontId="0" fillId="0" borderId="21" xfId="0" applyNumberFormat="1" applyBorder="1"/>
    <xf numFmtId="164" fontId="0" fillId="0" borderId="3" xfId="0" applyNumberFormat="1" applyBorder="1"/>
    <xf numFmtId="164" fontId="0" fillId="0" borderId="32" xfId="0" applyNumberFormat="1" applyBorder="1"/>
    <xf numFmtId="0" fontId="9" fillId="0" borderId="0" xfId="0" applyFont="1" applyAlignment="1">
      <alignment wrapText="1"/>
    </xf>
    <xf numFmtId="0" fontId="0" fillId="3" borderId="13" xfId="0" applyFill="1" applyBorder="1"/>
    <xf numFmtId="164" fontId="0" fillId="0" borderId="0" xfId="0" applyNumberFormat="1" applyFill="1"/>
    <xf numFmtId="43" fontId="0" fillId="0" borderId="0" xfId="1" applyFont="1" applyFill="1"/>
    <xf numFmtId="1" fontId="0" fillId="0" borderId="0" xfId="0" applyNumberFormat="1" applyFill="1" applyAlignment="1">
      <alignment horizontal="center"/>
    </xf>
    <xf numFmtId="164" fontId="0" fillId="0" borderId="25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" fontId="0" fillId="0" borderId="0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3" fontId="0" fillId="0" borderId="0" xfId="1" applyFont="1" applyFill="1" applyBorder="1"/>
    <xf numFmtId="43" fontId="0" fillId="0" borderId="23" xfId="1" applyFont="1" applyFill="1" applyBorder="1"/>
    <xf numFmtId="43" fontId="0" fillId="0" borderId="24" xfId="1" applyFont="1" applyFill="1" applyBorder="1"/>
    <xf numFmtId="43" fontId="0" fillId="0" borderId="26" xfId="1" applyFont="1" applyFill="1" applyBorder="1"/>
    <xf numFmtId="1" fontId="0" fillId="0" borderId="28" xfId="0" applyNumberFormat="1" applyFill="1" applyBorder="1" applyAlignment="1">
      <alignment horizontal="center"/>
    </xf>
    <xf numFmtId="1" fontId="0" fillId="0" borderId="29" xfId="0" applyNumberFormat="1" applyFill="1" applyBorder="1" applyAlignment="1">
      <alignment horizontal="center"/>
    </xf>
    <xf numFmtId="43" fontId="0" fillId="0" borderId="28" xfId="1" applyFont="1" applyFill="1" applyBorder="1"/>
    <xf numFmtId="43" fontId="0" fillId="0" borderId="29" xfId="1" applyFont="1" applyFill="1" applyBorder="1"/>
    <xf numFmtId="1" fontId="6" fillId="0" borderId="0" xfId="1" applyNumberFormat="1" applyFont="1" applyAlignment="1">
      <alignment horizontal="center"/>
    </xf>
    <xf numFmtId="164" fontId="0" fillId="0" borderId="22" xfId="0" applyNumberFormat="1" applyFill="1" applyBorder="1"/>
    <xf numFmtId="164" fontId="0" fillId="0" borderId="25" xfId="0" applyNumberFormat="1" applyFill="1" applyBorder="1"/>
    <xf numFmtId="164" fontId="0" fillId="0" borderId="27" xfId="0" applyNumberFormat="1" applyFill="1" applyBorder="1"/>
    <xf numFmtId="165" fontId="0" fillId="0" borderId="23" xfId="1" applyNumberFormat="1" applyFont="1" applyFill="1" applyBorder="1" applyAlignment="1">
      <alignment horizontal="center"/>
    </xf>
    <xf numFmtId="165" fontId="0" fillId="0" borderId="24" xfId="1" applyNumberFormat="1" applyFont="1" applyFill="1" applyBorder="1" applyAlignment="1">
      <alignment horizontal="center"/>
    </xf>
    <xf numFmtId="43" fontId="0" fillId="0" borderId="28" xfId="1" applyFont="1" applyFill="1" applyBorder="1" applyAlignment="1">
      <alignment horizontal="center"/>
    </xf>
    <xf numFmtId="43" fontId="0" fillId="0" borderId="29" xfId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5" fontId="0" fillId="0" borderId="26" xfId="1" applyNumberFormat="1" applyFont="1" applyFill="1" applyBorder="1" applyAlignment="1">
      <alignment horizontal="center"/>
    </xf>
    <xf numFmtId="43" fontId="0" fillId="0" borderId="22" xfId="1" applyFont="1" applyBorder="1" applyAlignment="1">
      <alignment horizontal="left"/>
    </xf>
    <xf numFmtId="164" fontId="0" fillId="0" borderId="24" xfId="0" applyNumberFormat="1" applyBorder="1"/>
    <xf numFmtId="43" fontId="0" fillId="0" borderId="11" xfId="1" applyFont="1" applyBorder="1"/>
    <xf numFmtId="164" fontId="0" fillId="0" borderId="23" xfId="0" applyNumberFormat="1" applyBorder="1"/>
    <xf numFmtId="43" fontId="0" fillId="0" borderId="25" xfId="1" applyFont="1" applyBorder="1" applyAlignment="1">
      <alignment horizontal="left"/>
    </xf>
    <xf numFmtId="0" fontId="0" fillId="3" borderId="14" xfId="0" applyFill="1" applyBorder="1" applyAlignment="1">
      <alignment horizontal="center"/>
    </xf>
    <xf numFmtId="164" fontId="7" fillId="3" borderId="13" xfId="0" applyNumberFormat="1" applyFont="1" applyFill="1" applyBorder="1"/>
    <xf numFmtId="1" fontId="7" fillId="3" borderId="14" xfId="0" applyNumberFormat="1" applyFont="1" applyFill="1" applyBorder="1" applyAlignment="1">
      <alignment horizontal="center"/>
    </xf>
    <xf numFmtId="43" fontId="0" fillId="0" borderId="0" xfId="1" quotePrefix="1" applyFont="1"/>
    <xf numFmtId="43" fontId="7" fillId="0" borderId="0" xfId="1" quotePrefix="1" applyFont="1"/>
    <xf numFmtId="0" fontId="2" fillId="3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43" fontId="0" fillId="0" borderId="13" xfId="1" applyFont="1" applyBorder="1" applyAlignment="1">
      <alignment horizontal="center"/>
    </xf>
    <xf numFmtId="43" fontId="0" fillId="0" borderId="33" xfId="1" applyFont="1" applyBorder="1" applyAlignment="1">
      <alignment horizontal="center"/>
    </xf>
    <xf numFmtId="43" fontId="0" fillId="0" borderId="14" xfId="1" applyFont="1" applyBorder="1" applyAlignment="1">
      <alignment horizontal="center"/>
    </xf>
    <xf numFmtId="43" fontId="0" fillId="0" borderId="10" xfId="1" applyFont="1" applyBorder="1" applyAlignment="1">
      <alignment horizontal="center" vertical="center" wrapText="1"/>
    </xf>
    <xf numFmtId="43" fontId="0" fillId="0" borderId="11" xfId="1" applyFont="1" applyBorder="1" applyAlignment="1">
      <alignment horizontal="center" vertical="center" wrapText="1"/>
    </xf>
    <xf numFmtId="43" fontId="0" fillId="0" borderId="12" xfId="1" applyFont="1" applyBorder="1" applyAlignment="1">
      <alignment horizontal="center" vertical="center" wrapText="1"/>
    </xf>
    <xf numFmtId="43" fontId="0" fillId="4" borderId="10" xfId="1" applyFont="1" applyFill="1" applyBorder="1" applyAlignment="1">
      <alignment horizontal="center" vertical="center"/>
    </xf>
    <xf numFmtId="43" fontId="0" fillId="4" borderId="12" xfId="1" applyFont="1" applyFill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43" fontId="0" fillId="3" borderId="10" xfId="1" applyFont="1" applyFill="1" applyBorder="1" applyAlignment="1">
      <alignment horizontal="center" vertical="center"/>
    </xf>
    <xf numFmtId="43" fontId="0" fillId="3" borderId="1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5B9BD5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'T1'!$B$5:$B$24</c:f>
              <c:numCache>
                <c:formatCode>0.0</c:formatCode>
                <c:ptCount val="2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</c:numCache>
            </c:numRef>
          </c:xVal>
          <c:yVal>
            <c:numRef>
              <c:f>'T1'!$C$5:$C$24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-1.5872051394103011</c:v>
                </c:pt>
                <c:pt idx="3">
                  <c:v>37.678294615047037</c:v>
                </c:pt>
                <c:pt idx="4">
                  <c:v>14.439055619352949</c:v>
                </c:pt>
                <c:pt idx="5">
                  <c:v>21.93930433916</c:v>
                </c:pt>
                <c:pt idx="6">
                  <c:v>17.806376903083688</c:v>
                </c:pt>
                <c:pt idx="7">
                  <c:v>18.341733950022643</c:v>
                </c:pt>
                <c:pt idx="8">
                  <c:v>25.665495449808642</c:v>
                </c:pt>
                <c:pt idx="9">
                  <c:v>0.8497382190764533</c:v>
                </c:pt>
                <c:pt idx="10">
                  <c:v>0</c:v>
                </c:pt>
                <c:pt idx="11">
                  <c:v>-1.1010060400724377</c:v>
                </c:pt>
                <c:pt idx="12">
                  <c:v>5.2900383258220955</c:v>
                </c:pt>
                <c:pt idx="13">
                  <c:v>7.0954333978604609</c:v>
                </c:pt>
                <c:pt idx="14">
                  <c:v>4.7295438420012488</c:v>
                </c:pt>
                <c:pt idx="15">
                  <c:v>24.947127953118354</c:v>
                </c:pt>
                <c:pt idx="16">
                  <c:v>0</c:v>
                </c:pt>
                <c:pt idx="17">
                  <c:v>7.2187893567576573</c:v>
                </c:pt>
                <c:pt idx="18">
                  <c:v>6.0649777842690504</c:v>
                </c:pt>
                <c:pt idx="19">
                  <c:v>31.785891643190155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B-424A-B221-AB953F3A79F7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'T1'!$B$5:$B$24</c:f>
              <c:numCache>
                <c:formatCode>0.0</c:formatCode>
                <c:ptCount val="2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</c:numCache>
            </c:numRef>
          </c:xVal>
          <c:yVal>
            <c:numRef>
              <c:f>'T1'!$D$5:$D$24</c:f>
              <c:numCache>
                <c:formatCode>0.00</c:formatCode>
                <c:ptCount val="20"/>
                <c:pt idx="0">
                  <c:v>11.058179510954384</c:v>
                </c:pt>
                <c:pt idx="1">
                  <c:v>11.058179510954384</c:v>
                </c:pt>
                <c:pt idx="2">
                  <c:v>11.058179510954384</c:v>
                </c:pt>
                <c:pt idx="3">
                  <c:v>11.058179510954384</c:v>
                </c:pt>
                <c:pt idx="4">
                  <c:v>11.058179510954384</c:v>
                </c:pt>
                <c:pt idx="5">
                  <c:v>11.058179510954384</c:v>
                </c:pt>
                <c:pt idx="6">
                  <c:v>11.058179510954384</c:v>
                </c:pt>
                <c:pt idx="7">
                  <c:v>11.058179510954384</c:v>
                </c:pt>
                <c:pt idx="8">
                  <c:v>11.058179510954384</c:v>
                </c:pt>
                <c:pt idx="9">
                  <c:v>11.058179510954384</c:v>
                </c:pt>
                <c:pt idx="10">
                  <c:v>11.058179510954384</c:v>
                </c:pt>
                <c:pt idx="11">
                  <c:v>11.058179510954384</c:v>
                </c:pt>
                <c:pt idx="12">
                  <c:v>11.058179510954384</c:v>
                </c:pt>
                <c:pt idx="13">
                  <c:v>11.058179510954384</c:v>
                </c:pt>
                <c:pt idx="14">
                  <c:v>11.058179510954384</c:v>
                </c:pt>
                <c:pt idx="15">
                  <c:v>11.058179510954384</c:v>
                </c:pt>
                <c:pt idx="16">
                  <c:v>11.058179510954384</c:v>
                </c:pt>
                <c:pt idx="17">
                  <c:v>11.058179510954384</c:v>
                </c:pt>
                <c:pt idx="18">
                  <c:v>11.058179510954384</c:v>
                </c:pt>
                <c:pt idx="19">
                  <c:v>11.058179510954384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AB-424A-B221-AB953F3A7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'T1'!$J$5:$J$24</c:f>
              <c:numCache>
                <c:formatCode>0.0</c:formatCode>
                <c:ptCount val="2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</c:numCache>
            </c:numRef>
          </c:xVal>
          <c:yVal>
            <c:numRef>
              <c:f>'T1'!$K$5:$K$24</c:f>
              <c:numCache>
                <c:formatCode>0.0</c:formatCode>
                <c:ptCount val="20"/>
                <c:pt idx="0">
                  <c:v>-1.0544207312497988</c:v>
                </c:pt>
                <c:pt idx="1">
                  <c:v>-1.1011871131406075</c:v>
                </c:pt>
                <c:pt idx="2">
                  <c:v>-0.17280553641720076</c:v>
                </c:pt>
                <c:pt idx="3">
                  <c:v>43.006316738379134</c:v>
                </c:pt>
                <c:pt idx="4">
                  <c:v>18.788651803457551</c:v>
                </c:pt>
                <c:pt idx="5">
                  <c:v>20.850857819782302</c:v>
                </c:pt>
                <c:pt idx="6">
                  <c:v>22.47707529852509</c:v>
                </c:pt>
                <c:pt idx="7">
                  <c:v>20.219100431944046</c:v>
                </c:pt>
                <c:pt idx="8">
                  <c:v>26.589231443678088</c:v>
                </c:pt>
                <c:pt idx="9">
                  <c:v>2.7142099790180083</c:v>
                </c:pt>
                <c:pt idx="10">
                  <c:v>-1.8215393327550515</c:v>
                </c:pt>
                <c:pt idx="11">
                  <c:v>-0.25115693015458618</c:v>
                </c:pt>
                <c:pt idx="12">
                  <c:v>8.0918071938851952</c:v>
                </c:pt>
                <c:pt idx="13">
                  <c:v>9.7996413287061586</c:v>
                </c:pt>
                <c:pt idx="14">
                  <c:v>7.4436186698239446</c:v>
                </c:pt>
                <c:pt idx="15">
                  <c:v>26.759294545858801</c:v>
                </c:pt>
                <c:pt idx="16">
                  <c:v>-0.97362593791609697</c:v>
                </c:pt>
                <c:pt idx="17">
                  <c:v>9.0862796891460071</c:v>
                </c:pt>
                <c:pt idx="18">
                  <c:v>9.0367250545096489</c:v>
                </c:pt>
                <c:pt idx="19">
                  <c:v>33.377201967201003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A-4CD2-AB2D-76D79F57667C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'T1'!$J$5:$J$24</c:f>
              <c:numCache>
                <c:formatCode>0.0</c:formatCode>
                <c:ptCount val="2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</c:numCache>
            </c:numRef>
          </c:xVal>
          <c:yVal>
            <c:numRef>
              <c:f>'T1'!$L$5:$L$24</c:f>
              <c:numCache>
                <c:formatCode>0.00</c:formatCode>
                <c:ptCount val="20"/>
                <c:pt idx="0">
                  <c:v>12.643263819114082</c:v>
                </c:pt>
                <c:pt idx="1">
                  <c:v>12.643263819114082</c:v>
                </c:pt>
                <c:pt idx="2">
                  <c:v>12.643263819114082</c:v>
                </c:pt>
                <c:pt idx="3">
                  <c:v>12.643263819114082</c:v>
                </c:pt>
                <c:pt idx="4">
                  <c:v>12.643263819114082</c:v>
                </c:pt>
                <c:pt idx="5">
                  <c:v>12.643263819114082</c:v>
                </c:pt>
                <c:pt idx="6">
                  <c:v>12.643263819114082</c:v>
                </c:pt>
                <c:pt idx="7">
                  <c:v>12.643263819114082</c:v>
                </c:pt>
                <c:pt idx="8">
                  <c:v>12.643263819114082</c:v>
                </c:pt>
                <c:pt idx="9">
                  <c:v>12.643263819114082</c:v>
                </c:pt>
                <c:pt idx="10">
                  <c:v>12.643263819114082</c:v>
                </c:pt>
                <c:pt idx="11">
                  <c:v>12.643263819114082</c:v>
                </c:pt>
                <c:pt idx="12">
                  <c:v>12.643263819114082</c:v>
                </c:pt>
                <c:pt idx="13">
                  <c:v>12.643263819114082</c:v>
                </c:pt>
                <c:pt idx="14">
                  <c:v>12.643263819114082</c:v>
                </c:pt>
                <c:pt idx="15">
                  <c:v>12.643263819114082</c:v>
                </c:pt>
                <c:pt idx="16">
                  <c:v>12.643263819114082</c:v>
                </c:pt>
                <c:pt idx="17">
                  <c:v>12.643263819114082</c:v>
                </c:pt>
                <c:pt idx="18">
                  <c:v>12.643263819114082</c:v>
                </c:pt>
                <c:pt idx="19">
                  <c:v>12.643263819114082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A-4CD2-AB2D-76D79F576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'T2'!$B$5:$B$24</c:f>
              <c:numCache>
                <c:formatCode>0.0</c:formatCode>
                <c:ptCount val="20"/>
                <c:pt idx="0">
                  <c:v>38.945579268750201</c:v>
                </c:pt>
                <c:pt idx="1">
                  <c:v>39.650384255548197</c:v>
                </c:pt>
                <c:pt idx="2">
                  <c:v>40.2762664019954</c:v>
                </c:pt>
                <c:pt idx="3">
                  <c:v>42.885348082221398</c:v>
                </c:pt>
                <c:pt idx="4">
                  <c:v>42.233064122736401</c:v>
                </c:pt>
                <c:pt idx="5">
                  <c:v>38.911553480622302</c:v>
                </c:pt>
                <c:pt idx="6">
                  <c:v>42.447132263627601</c:v>
                </c:pt>
                <c:pt idx="7">
                  <c:v>40.584910987947602</c:v>
                </c:pt>
                <c:pt idx="8">
                  <c:v>39.949157329246297</c:v>
                </c:pt>
                <c:pt idx="9">
                  <c:v>40.576314506627703</c:v>
                </c:pt>
                <c:pt idx="10">
                  <c:v>39.834730905151901</c:v>
                </c:pt>
                <c:pt idx="11">
                  <c:v>39.899899406611901</c:v>
                </c:pt>
                <c:pt idx="12">
                  <c:v>41.2011792453754</c:v>
                </c:pt>
                <c:pt idx="13">
                  <c:v>41.136138620563798</c:v>
                </c:pt>
                <c:pt idx="14">
                  <c:v>41.142716551881797</c:v>
                </c:pt>
                <c:pt idx="15">
                  <c:v>40.541444395160298</c:v>
                </c:pt>
                <c:pt idx="16">
                  <c:v>39.026374062083903</c:v>
                </c:pt>
                <c:pt idx="17">
                  <c:v>40.5783268882589</c:v>
                </c:pt>
                <c:pt idx="18">
                  <c:v>41.314498180160399</c:v>
                </c:pt>
                <c:pt idx="19">
                  <c:v>40.394206882673899</c:v>
                </c:pt>
              </c:numCache>
            </c:numRef>
          </c:xVal>
          <c:yVal>
            <c:numRef>
              <c:f>'T2'!$C$5:$C$24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33.063010237414844</c:v>
                </c:pt>
                <c:pt idx="4">
                  <c:v>10.874308647802696</c:v>
                </c:pt>
                <c:pt idx="5">
                  <c:v>21.93930433916</c:v>
                </c:pt>
                <c:pt idx="6">
                  <c:v>12.562095964804239</c:v>
                </c:pt>
                <c:pt idx="7">
                  <c:v>16.778804115274543</c:v>
                </c:pt>
                <c:pt idx="8">
                  <c:v>24.443366575887197</c:v>
                </c:pt>
                <c:pt idx="9">
                  <c:v>0.31004668341924813</c:v>
                </c:pt>
                <c:pt idx="10">
                  <c:v>0</c:v>
                </c:pt>
                <c:pt idx="11">
                  <c:v>-2.3084695752960869</c:v>
                </c:pt>
                <c:pt idx="12">
                  <c:v>3.3873320488590473</c:v>
                </c:pt>
                <c:pt idx="13">
                  <c:v>3.51085627831376</c:v>
                </c:pt>
                <c:pt idx="14">
                  <c:v>1.8491956629440018</c:v>
                </c:pt>
                <c:pt idx="15">
                  <c:v>23.134026434369151</c:v>
                </c:pt>
                <c:pt idx="16">
                  <c:v>0</c:v>
                </c:pt>
                <c:pt idx="17">
                  <c:v>5.3137013616642541</c:v>
                </c:pt>
                <c:pt idx="18">
                  <c:v>4.6293102825546519</c:v>
                </c:pt>
                <c:pt idx="19">
                  <c:v>30.884747941191808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0-4C96-9D6A-DD7025E02392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'T2'!$B$5:$B$24</c:f>
              <c:numCache>
                <c:formatCode>0.0</c:formatCode>
                <c:ptCount val="20"/>
                <c:pt idx="0">
                  <c:v>38.945579268750201</c:v>
                </c:pt>
                <c:pt idx="1">
                  <c:v>39.650384255548197</c:v>
                </c:pt>
                <c:pt idx="2">
                  <c:v>40.2762664019954</c:v>
                </c:pt>
                <c:pt idx="3">
                  <c:v>42.885348082221398</c:v>
                </c:pt>
                <c:pt idx="4">
                  <c:v>42.233064122736401</c:v>
                </c:pt>
                <c:pt idx="5">
                  <c:v>38.911553480622302</c:v>
                </c:pt>
                <c:pt idx="6">
                  <c:v>42.447132263627601</c:v>
                </c:pt>
                <c:pt idx="7">
                  <c:v>40.584910987947602</c:v>
                </c:pt>
                <c:pt idx="8">
                  <c:v>39.949157329246297</c:v>
                </c:pt>
                <c:pt idx="9">
                  <c:v>40.576314506627703</c:v>
                </c:pt>
                <c:pt idx="10">
                  <c:v>39.834730905151901</c:v>
                </c:pt>
                <c:pt idx="11">
                  <c:v>39.899899406611901</c:v>
                </c:pt>
                <c:pt idx="12">
                  <c:v>41.2011792453754</c:v>
                </c:pt>
                <c:pt idx="13">
                  <c:v>41.136138620563798</c:v>
                </c:pt>
                <c:pt idx="14">
                  <c:v>41.142716551881797</c:v>
                </c:pt>
                <c:pt idx="15">
                  <c:v>40.541444395160298</c:v>
                </c:pt>
                <c:pt idx="16">
                  <c:v>39.026374062083903</c:v>
                </c:pt>
                <c:pt idx="17">
                  <c:v>40.5783268882589</c:v>
                </c:pt>
                <c:pt idx="18">
                  <c:v>41.314498180160399</c:v>
                </c:pt>
                <c:pt idx="19">
                  <c:v>40.394206882673899</c:v>
                </c:pt>
              </c:numCache>
            </c:numRef>
          </c:xVal>
          <c:yVal>
            <c:numRef>
              <c:f>'T2'!$D$5:$D$24</c:f>
              <c:numCache>
                <c:formatCode>0.00</c:formatCode>
                <c:ptCount val="20"/>
                <c:pt idx="0">
                  <c:v>8.7605328691270188</c:v>
                </c:pt>
                <c:pt idx="1">
                  <c:v>6.908160519320063</c:v>
                </c:pt>
                <c:pt idx="2">
                  <c:v>6.8317570447902654</c:v>
                </c:pt>
                <c:pt idx="3">
                  <c:v>22.409158289031438</c:v>
                </c:pt>
                <c:pt idx="4">
                  <c:v>16.110858898560764</c:v>
                </c:pt>
                <c:pt idx="5">
                  <c:v>8.8973054044872697</c:v>
                </c:pt>
                <c:pt idx="6">
                  <c:v>18.001177996859496</c:v>
                </c:pt>
                <c:pt idx="7">
                  <c:v>7.3373031315913977</c:v>
                </c:pt>
                <c:pt idx="8">
                  <c:v>6.6876271908263334</c:v>
                </c:pt>
                <c:pt idx="9">
                  <c:v>7.318364677925274</c:v>
                </c:pt>
                <c:pt idx="10">
                  <c:v>6.7323614012188955</c:v>
                </c:pt>
                <c:pt idx="11">
                  <c:v>6.7008385972153519</c:v>
                </c:pt>
                <c:pt idx="12">
                  <c:v>9.4202146579814325</c:v>
                </c:pt>
                <c:pt idx="13">
                  <c:v>9.1328635274217049</c:v>
                </c:pt>
                <c:pt idx="14">
                  <c:v>9.1612007320691191</c:v>
                </c:pt>
                <c:pt idx="15">
                  <c:v>7.244398723705217</c:v>
                </c:pt>
                <c:pt idx="16">
                  <c:v>8.4532357734797188</c:v>
                </c:pt>
                <c:pt idx="17">
                  <c:v>7.322773095851062</c:v>
                </c:pt>
                <c:pt idx="18">
                  <c:v>9.9589256804883917</c:v>
                </c:pt>
                <c:pt idx="19">
                  <c:v>6.9825787863978803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60-4C96-9D6A-DD7025E02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'T2'!$J$5:$J$24</c:f>
              <c:numCache>
                <c:formatCode>0.0</c:formatCode>
                <c:ptCount val="20"/>
                <c:pt idx="0">
                  <c:v>38.945579268750201</c:v>
                </c:pt>
                <c:pt idx="1">
                  <c:v>39.650384255548197</c:v>
                </c:pt>
                <c:pt idx="2">
                  <c:v>40.2762664019954</c:v>
                </c:pt>
                <c:pt idx="3">
                  <c:v>42.885348082221398</c:v>
                </c:pt>
                <c:pt idx="4">
                  <c:v>42.233064122736401</c:v>
                </c:pt>
                <c:pt idx="5">
                  <c:v>38.911553480622302</c:v>
                </c:pt>
                <c:pt idx="6">
                  <c:v>42.447132263627601</c:v>
                </c:pt>
                <c:pt idx="7">
                  <c:v>40.584910987947602</c:v>
                </c:pt>
                <c:pt idx="8">
                  <c:v>39.949157329246297</c:v>
                </c:pt>
                <c:pt idx="9">
                  <c:v>40.576314506627703</c:v>
                </c:pt>
                <c:pt idx="10">
                  <c:v>39.834730905151901</c:v>
                </c:pt>
                <c:pt idx="11">
                  <c:v>39.899899406611901</c:v>
                </c:pt>
                <c:pt idx="12">
                  <c:v>41.2011792453754</c:v>
                </c:pt>
                <c:pt idx="13">
                  <c:v>41.136138620563798</c:v>
                </c:pt>
                <c:pt idx="14">
                  <c:v>41.142716551881797</c:v>
                </c:pt>
                <c:pt idx="15">
                  <c:v>40.541444395160298</c:v>
                </c:pt>
                <c:pt idx="16">
                  <c:v>39.026374062083903</c:v>
                </c:pt>
                <c:pt idx="17">
                  <c:v>40.5783268882589</c:v>
                </c:pt>
                <c:pt idx="18">
                  <c:v>41.314498180160399</c:v>
                </c:pt>
                <c:pt idx="19">
                  <c:v>40.394206882673899</c:v>
                </c:pt>
              </c:numCache>
            </c:numRef>
          </c:xVal>
          <c:yVal>
            <c:numRef>
              <c:f>'T2'!$K$5:$K$24</c:f>
              <c:numCache>
                <c:formatCode>0.0</c:formatCode>
                <c:ptCount val="20"/>
                <c:pt idx="0">
                  <c:v>-0.34967970458890107</c:v>
                </c:pt>
                <c:pt idx="1">
                  <c:v>-0.57676349646290248</c:v>
                </c:pt>
                <c:pt idx="2">
                  <c:v>-0.58720513941030106</c:v>
                </c:pt>
                <c:pt idx="3">
                  <c:v>38.678294615047037</c:v>
                </c:pt>
                <c:pt idx="4">
                  <c:v>15.439055619352949</c:v>
                </c:pt>
                <c:pt idx="5">
                  <c:v>24.363041573175447</c:v>
                </c:pt>
                <c:pt idx="6">
                  <c:v>18.806376903083688</c:v>
                </c:pt>
                <c:pt idx="7">
                  <c:v>19.341733950022643</c:v>
                </c:pt>
                <c:pt idx="8">
                  <c:v>26.665495449808642</c:v>
                </c:pt>
                <c:pt idx="9">
                  <c:v>1.8497382190764533</c:v>
                </c:pt>
                <c:pt idx="10">
                  <c:v>-1.5736356904829023</c:v>
                </c:pt>
                <c:pt idx="11">
                  <c:v>-0.10100604007243774</c:v>
                </c:pt>
                <c:pt idx="12">
                  <c:v>6.2900383258220955</c:v>
                </c:pt>
                <c:pt idx="13">
                  <c:v>8.0954333978604609</c:v>
                </c:pt>
                <c:pt idx="14">
                  <c:v>5.7295438420012488</c:v>
                </c:pt>
                <c:pt idx="15">
                  <c:v>25.947127953118354</c:v>
                </c:pt>
                <c:pt idx="16">
                  <c:v>-1.2227988250356034</c:v>
                </c:pt>
                <c:pt idx="17">
                  <c:v>8.2187893567576573</c:v>
                </c:pt>
                <c:pt idx="18">
                  <c:v>7.0649777842690504</c:v>
                </c:pt>
                <c:pt idx="19">
                  <c:v>32.785891643190155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4-48D6-869D-1732F6D37B58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'T2'!$J$5:$J$24</c:f>
              <c:numCache>
                <c:formatCode>0.0</c:formatCode>
                <c:ptCount val="20"/>
                <c:pt idx="0">
                  <c:v>38.945579268750201</c:v>
                </c:pt>
                <c:pt idx="1">
                  <c:v>39.650384255548197</c:v>
                </c:pt>
                <c:pt idx="2">
                  <c:v>40.2762664019954</c:v>
                </c:pt>
                <c:pt idx="3">
                  <c:v>42.885348082221398</c:v>
                </c:pt>
                <c:pt idx="4">
                  <c:v>42.233064122736401</c:v>
                </c:pt>
                <c:pt idx="5">
                  <c:v>38.911553480622302</c:v>
                </c:pt>
                <c:pt idx="6">
                  <c:v>42.447132263627601</c:v>
                </c:pt>
                <c:pt idx="7">
                  <c:v>40.584910987947602</c:v>
                </c:pt>
                <c:pt idx="8">
                  <c:v>39.949157329246297</c:v>
                </c:pt>
                <c:pt idx="9">
                  <c:v>40.576314506627703</c:v>
                </c:pt>
                <c:pt idx="10">
                  <c:v>39.834730905151901</c:v>
                </c:pt>
                <c:pt idx="11">
                  <c:v>39.899899406611901</c:v>
                </c:pt>
                <c:pt idx="12">
                  <c:v>41.2011792453754</c:v>
                </c:pt>
                <c:pt idx="13">
                  <c:v>41.136138620563798</c:v>
                </c:pt>
                <c:pt idx="14">
                  <c:v>41.142716551881797</c:v>
                </c:pt>
                <c:pt idx="15">
                  <c:v>40.541444395160298</c:v>
                </c:pt>
                <c:pt idx="16">
                  <c:v>39.026374062083903</c:v>
                </c:pt>
                <c:pt idx="17">
                  <c:v>40.5783268882589</c:v>
                </c:pt>
                <c:pt idx="18">
                  <c:v>41.314498180160399</c:v>
                </c:pt>
                <c:pt idx="19">
                  <c:v>40.394206882673899</c:v>
                </c:pt>
              </c:numCache>
            </c:numRef>
          </c:xVal>
          <c:yVal>
            <c:numRef>
              <c:f>'T2'!$L$5:$L$24</c:f>
              <c:numCache>
                <c:formatCode>0.00</c:formatCode>
                <c:ptCount val="20"/>
                <c:pt idx="0">
                  <c:v>8.6333158830916545</c:v>
                </c:pt>
                <c:pt idx="1">
                  <c:v>7.6532864662308384</c:v>
                </c:pt>
                <c:pt idx="2">
                  <c:v>8.45518293053874</c:v>
                </c:pt>
                <c:pt idx="3">
                  <c:v>28.744217458958701</c:v>
                </c:pt>
                <c:pt idx="4">
                  <c:v>21.109151315656618</c:v>
                </c:pt>
                <c:pt idx="5">
                  <c:v>8.7311027605323943</c:v>
                </c:pt>
                <c:pt idx="6">
                  <c:v>23.426500293214303</c:v>
                </c:pt>
                <c:pt idx="7">
                  <c:v>9.42974284706861</c:v>
                </c:pt>
                <c:pt idx="8">
                  <c:v>7.8398594488612616</c:v>
                </c:pt>
                <c:pt idx="9">
                  <c:v>9.3974202736658299</c:v>
                </c:pt>
                <c:pt idx="10">
                  <c:v>7.7260519754177039</c:v>
                </c:pt>
                <c:pt idx="11">
                  <c:v>7.7844228748799651</c:v>
                </c:pt>
                <c:pt idx="12">
                  <c:v>12.520060894504695</c:v>
                </c:pt>
                <c:pt idx="13">
                  <c:v>12.121927159815186</c:v>
                </c:pt>
                <c:pt idx="14">
                  <c:v>12.161420589244699</c:v>
                </c:pt>
                <c:pt idx="15">
                  <c:v>9.2693526086704878</c:v>
                </c:pt>
                <c:pt idx="16">
                  <c:v>8.4197452933126442</c:v>
                </c:pt>
                <c:pt idx="17">
                  <c:v>9.4049601801448262</c:v>
                </c:pt>
                <c:pt idx="18">
                  <c:v>13.254301281390781</c:v>
                </c:pt>
                <c:pt idx="19">
                  <c:v>8.782427201304472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04-48D6-869D-1732F6D37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'T3'!$B$5:$B$24</c:f>
              <c:numCache>
                <c:formatCode>0.0</c:formatCode>
                <c:ptCount val="20"/>
                <c:pt idx="0">
                  <c:v>39.650320295411099</c:v>
                </c:pt>
                <c:pt idx="1">
                  <c:v>39.423236503537098</c:v>
                </c:pt>
                <c:pt idx="2">
                  <c:v>39.412794860589699</c:v>
                </c:pt>
                <c:pt idx="3">
                  <c:v>43.076856251754798</c:v>
                </c:pt>
                <c:pt idx="4">
                  <c:v>42.376497981033502</c:v>
                </c:pt>
                <c:pt idx="5">
                  <c:v>40.949158156010299</c:v>
                </c:pt>
                <c:pt idx="6">
                  <c:v>43.496187292186299</c:v>
                </c:pt>
                <c:pt idx="7">
                  <c:v>41.0419532231654</c:v>
                </c:pt>
                <c:pt idx="8">
                  <c:v>40.814752582614297</c:v>
                </c:pt>
                <c:pt idx="9">
                  <c:v>40.359794357104803</c:v>
                </c:pt>
                <c:pt idx="10">
                  <c:v>38.426364309517098</c:v>
                </c:pt>
                <c:pt idx="11">
                  <c:v>40.804975690149099</c:v>
                </c:pt>
                <c:pt idx="12">
                  <c:v>41.268470851308699</c:v>
                </c:pt>
                <c:pt idx="13">
                  <c:v>42.389718079697801</c:v>
                </c:pt>
                <c:pt idx="14">
                  <c:v>41.920232119371498</c:v>
                </c:pt>
                <c:pt idx="15">
                  <c:v>41.208734345832802</c:v>
                </c:pt>
                <c:pt idx="16">
                  <c:v>38.777201174964397</c:v>
                </c:pt>
                <c:pt idx="17">
                  <c:v>41.270058663395602</c:v>
                </c:pt>
                <c:pt idx="18">
                  <c:v>40.957111667809599</c:v>
                </c:pt>
                <c:pt idx="19">
                  <c:v>40.600762467998898</c:v>
                </c:pt>
              </c:numCache>
            </c:numRef>
          </c:xVal>
          <c:yVal>
            <c:numRef>
              <c:f>'T3'!$C$5:$C$24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29.028742136512545</c:v>
                </c:pt>
                <c:pt idx="4">
                  <c:v>8.6683829572559006</c:v>
                </c:pt>
                <c:pt idx="5">
                  <c:v>21.311398115890849</c:v>
                </c:pt>
                <c:pt idx="6">
                  <c:v>8.0040066020799401</c:v>
                </c:pt>
                <c:pt idx="7">
                  <c:v>15.969709147380495</c:v>
                </c:pt>
                <c:pt idx="8">
                  <c:v>23.857571048255</c:v>
                </c:pt>
                <c:pt idx="9">
                  <c:v>-0.10613200036324955</c:v>
                </c:pt>
                <c:pt idx="10">
                  <c:v>0</c:v>
                </c:pt>
                <c:pt idx="11">
                  <c:v>-2.9442591884234375</c:v>
                </c:pt>
                <c:pt idx="12">
                  <c:v>1.9555408979110922</c:v>
                </c:pt>
                <c:pt idx="13">
                  <c:v>0.49193842388980613</c:v>
                </c:pt>
                <c:pt idx="14">
                  <c:v>-0.24024483737529678</c:v>
                </c:pt>
                <c:pt idx="15">
                  <c:v>20.865223201868904</c:v>
                </c:pt>
                <c:pt idx="16">
                  <c:v>0</c:v>
                </c:pt>
                <c:pt idx="17">
                  <c:v>3.3068435679530026</c:v>
                </c:pt>
                <c:pt idx="18">
                  <c:v>3.9681750510681546</c:v>
                </c:pt>
                <c:pt idx="19">
                  <c:v>27.610514405293856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9-457D-A423-2BE6C97775F0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'T3'!$B$5:$B$24</c:f>
              <c:numCache>
                <c:formatCode>0.0</c:formatCode>
                <c:ptCount val="20"/>
                <c:pt idx="0">
                  <c:v>39.650320295411099</c:v>
                </c:pt>
                <c:pt idx="1">
                  <c:v>39.423236503537098</c:v>
                </c:pt>
                <c:pt idx="2">
                  <c:v>39.412794860589699</c:v>
                </c:pt>
                <c:pt idx="3">
                  <c:v>43.076856251754798</c:v>
                </c:pt>
                <c:pt idx="4">
                  <c:v>42.376497981033502</c:v>
                </c:pt>
                <c:pt idx="5">
                  <c:v>40.949158156010299</c:v>
                </c:pt>
                <c:pt idx="6">
                  <c:v>43.496187292186299</c:v>
                </c:pt>
                <c:pt idx="7">
                  <c:v>41.0419532231654</c:v>
                </c:pt>
                <c:pt idx="8">
                  <c:v>40.814752582614297</c:v>
                </c:pt>
                <c:pt idx="9">
                  <c:v>40.359794357104803</c:v>
                </c:pt>
                <c:pt idx="10">
                  <c:v>38.426364309517098</c:v>
                </c:pt>
                <c:pt idx="11">
                  <c:v>40.804975690149099</c:v>
                </c:pt>
                <c:pt idx="12">
                  <c:v>41.268470851308699</c:v>
                </c:pt>
                <c:pt idx="13">
                  <c:v>42.389718079697801</c:v>
                </c:pt>
                <c:pt idx="14">
                  <c:v>41.920232119371498</c:v>
                </c:pt>
                <c:pt idx="15">
                  <c:v>41.208734345832802</c:v>
                </c:pt>
                <c:pt idx="16">
                  <c:v>38.777201174964397</c:v>
                </c:pt>
                <c:pt idx="17">
                  <c:v>41.270058663395602</c:v>
                </c:pt>
                <c:pt idx="18">
                  <c:v>40.957111667809599</c:v>
                </c:pt>
                <c:pt idx="19">
                  <c:v>40.600762467998898</c:v>
                </c:pt>
              </c:numCache>
            </c:numRef>
          </c:xVal>
          <c:yVal>
            <c:numRef>
              <c:f>'T3'!$D$5:$D$24</c:f>
              <c:numCache>
                <c:formatCode>0.00</c:formatCode>
                <c:ptCount val="20"/>
                <c:pt idx="0">
                  <c:v>4.5684881279973979</c:v>
                </c:pt>
                <c:pt idx="1">
                  <c:v>3.4627706146316086</c:v>
                </c:pt>
                <c:pt idx="2">
                  <c:v>3.410117816233651</c:v>
                </c:pt>
                <c:pt idx="3">
                  <c:v>12.115016585620197</c:v>
                </c:pt>
                <c:pt idx="4">
                  <c:v>11.966187479396467</c:v>
                </c:pt>
                <c:pt idx="5">
                  <c:v>9.4461620125143781</c:v>
                </c:pt>
                <c:pt idx="6">
                  <c:v>11.861416844158612</c:v>
                </c:pt>
                <c:pt idx="7">
                  <c:v>9.700387299476688</c:v>
                </c:pt>
                <c:pt idx="8">
                  <c:v>9.0556494304144053</c:v>
                </c:pt>
                <c:pt idx="9">
                  <c:v>7.5380617873192932</c:v>
                </c:pt>
                <c:pt idx="10">
                  <c:v>-2.2817921083603778</c:v>
                </c:pt>
                <c:pt idx="11">
                  <c:v>9.0262139464944084</c:v>
                </c:pt>
                <c:pt idx="12">
                  <c:v>10.268169950343918</c:v>
                </c:pt>
                <c:pt idx="13">
                  <c:v>11.975627366408162</c:v>
                </c:pt>
                <c:pt idx="14">
                  <c:v>11.484033145450667</c:v>
                </c:pt>
                <c:pt idx="15">
                  <c:v>10.125708194422259</c:v>
                </c:pt>
                <c:pt idx="16">
                  <c:v>-9.4627051236329862E-2</c:v>
                </c:pt>
                <c:pt idx="17">
                  <c:v>10.271885548655746</c:v>
                </c:pt>
                <c:pt idx="18">
                  <c:v>9.4684443266485232</c:v>
                </c:pt>
                <c:pt idx="19">
                  <c:v>8.3794882126037464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9-457D-A423-2BE6C977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'T3'!$J$5:$J$24</c:f>
              <c:numCache>
                <c:formatCode>0.0</c:formatCode>
                <c:ptCount val="20"/>
                <c:pt idx="0">
                  <c:v>39.650320295411099</c:v>
                </c:pt>
                <c:pt idx="1">
                  <c:v>39.423236503537098</c:v>
                </c:pt>
                <c:pt idx="2">
                  <c:v>39.412794860589699</c:v>
                </c:pt>
                <c:pt idx="3">
                  <c:v>43.076856251754798</c:v>
                </c:pt>
                <c:pt idx="4">
                  <c:v>42.376497981033502</c:v>
                </c:pt>
                <c:pt idx="5">
                  <c:v>40.949158156010299</c:v>
                </c:pt>
                <c:pt idx="6">
                  <c:v>43.496187292186299</c:v>
                </c:pt>
                <c:pt idx="7">
                  <c:v>41.0419532231654</c:v>
                </c:pt>
                <c:pt idx="8">
                  <c:v>40.814752582614297</c:v>
                </c:pt>
                <c:pt idx="9">
                  <c:v>40.359794357104803</c:v>
                </c:pt>
                <c:pt idx="10">
                  <c:v>38.426364309517098</c:v>
                </c:pt>
                <c:pt idx="11">
                  <c:v>40.804975690149099</c:v>
                </c:pt>
                <c:pt idx="12">
                  <c:v>41.268470851308699</c:v>
                </c:pt>
                <c:pt idx="13">
                  <c:v>42.389718079697801</c:v>
                </c:pt>
                <c:pt idx="14">
                  <c:v>41.920232119371498</c:v>
                </c:pt>
                <c:pt idx="15">
                  <c:v>41.208734345832802</c:v>
                </c:pt>
                <c:pt idx="16">
                  <c:v>38.777201174964397</c:v>
                </c:pt>
                <c:pt idx="17">
                  <c:v>41.270058663395602</c:v>
                </c:pt>
                <c:pt idx="18">
                  <c:v>40.957111667809599</c:v>
                </c:pt>
                <c:pt idx="19">
                  <c:v>40.600762467998898</c:v>
                </c:pt>
              </c:numCache>
            </c:numRef>
          </c:xVal>
          <c:yVal>
            <c:numRef>
              <c:f>'T3'!$K$5:$K$24</c:f>
              <c:numCache>
                <c:formatCode>0.0</c:formatCode>
                <c:ptCount val="20"/>
                <c:pt idx="0">
                  <c:v>-0.34278923914010306</c:v>
                </c:pt>
                <c:pt idx="1">
                  <c:v>-1.0972626570858992</c:v>
                </c:pt>
                <c:pt idx="2">
                  <c:v>-1.4314745634568027</c:v>
                </c:pt>
                <c:pt idx="3">
                  <c:v>34.063010237414844</c:v>
                </c:pt>
                <c:pt idx="4">
                  <c:v>11.874308647802696</c:v>
                </c:pt>
                <c:pt idx="5">
                  <c:v>22.93930433916</c:v>
                </c:pt>
                <c:pt idx="6">
                  <c:v>13.562095964804239</c:v>
                </c:pt>
                <c:pt idx="7">
                  <c:v>17.778804115274543</c:v>
                </c:pt>
                <c:pt idx="8">
                  <c:v>25.443366575887197</c:v>
                </c:pt>
                <c:pt idx="9">
                  <c:v>1.3100466834192481</c:v>
                </c:pt>
                <c:pt idx="10">
                  <c:v>-1.1193241628548023</c:v>
                </c:pt>
                <c:pt idx="11">
                  <c:v>-1.3084695752960869</c:v>
                </c:pt>
                <c:pt idx="12">
                  <c:v>4.3873320488590473</c:v>
                </c:pt>
                <c:pt idx="13">
                  <c:v>4.51085627831376</c:v>
                </c:pt>
                <c:pt idx="14">
                  <c:v>2.8491956629440018</c:v>
                </c:pt>
                <c:pt idx="15">
                  <c:v>24.134026434369151</c:v>
                </c:pt>
                <c:pt idx="16">
                  <c:v>-1.1922219407680998</c:v>
                </c:pt>
                <c:pt idx="17">
                  <c:v>6.3137013616642541</c:v>
                </c:pt>
                <c:pt idx="18">
                  <c:v>5.6293102825546519</c:v>
                </c:pt>
                <c:pt idx="19">
                  <c:v>31.884747941191808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2-4773-BF07-ABEE96A706B0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'T3'!$J$5:$J$24</c:f>
              <c:numCache>
                <c:formatCode>0.0</c:formatCode>
                <c:ptCount val="20"/>
                <c:pt idx="0">
                  <c:v>39.650320295411099</c:v>
                </c:pt>
                <c:pt idx="1">
                  <c:v>39.423236503537098</c:v>
                </c:pt>
                <c:pt idx="2">
                  <c:v>39.412794860589699</c:v>
                </c:pt>
                <c:pt idx="3">
                  <c:v>43.076856251754798</c:v>
                </c:pt>
                <c:pt idx="4">
                  <c:v>42.376497981033502</c:v>
                </c:pt>
                <c:pt idx="5">
                  <c:v>40.949158156010299</c:v>
                </c:pt>
                <c:pt idx="6">
                  <c:v>43.496187292186299</c:v>
                </c:pt>
                <c:pt idx="7">
                  <c:v>41.0419532231654</c:v>
                </c:pt>
                <c:pt idx="8">
                  <c:v>40.814752582614297</c:v>
                </c:pt>
                <c:pt idx="9">
                  <c:v>40.359794357104803</c:v>
                </c:pt>
                <c:pt idx="10">
                  <c:v>38.426364309517098</c:v>
                </c:pt>
                <c:pt idx="11">
                  <c:v>40.804975690149099</c:v>
                </c:pt>
                <c:pt idx="12">
                  <c:v>41.268470851308699</c:v>
                </c:pt>
                <c:pt idx="13">
                  <c:v>42.389718079697801</c:v>
                </c:pt>
                <c:pt idx="14">
                  <c:v>41.920232119371498</c:v>
                </c:pt>
                <c:pt idx="15">
                  <c:v>41.208734345832802</c:v>
                </c:pt>
                <c:pt idx="16">
                  <c:v>38.777201174964397</c:v>
                </c:pt>
                <c:pt idx="17">
                  <c:v>41.270058663395602</c:v>
                </c:pt>
                <c:pt idx="18">
                  <c:v>40.957111667809599</c:v>
                </c:pt>
                <c:pt idx="19">
                  <c:v>40.600762467998898</c:v>
                </c:pt>
              </c:numCache>
            </c:numRef>
          </c:xVal>
          <c:yVal>
            <c:numRef>
              <c:f>'T3'!$L$5:$L$24</c:f>
              <c:numCache>
                <c:formatCode>0.00</c:formatCode>
                <c:ptCount val="20"/>
                <c:pt idx="0">
                  <c:v>4.6773743501946683</c:v>
                </c:pt>
                <c:pt idx="1">
                  <c:v>3.2130351355829134</c:v>
                </c:pt>
                <c:pt idx="2">
                  <c:v>3.1437693285004116</c:v>
                </c:pt>
                <c:pt idx="3">
                  <c:v>17.014068221035132</c:v>
                </c:pt>
                <c:pt idx="4">
                  <c:v>15.980901695445709</c:v>
                </c:pt>
                <c:pt idx="5">
                  <c:v>11.507895802069925</c:v>
                </c:pt>
                <c:pt idx="6">
                  <c:v>17.266657947094018</c:v>
                </c:pt>
                <c:pt idx="7">
                  <c:v>11.895234119472207</c:v>
                </c:pt>
                <c:pt idx="8">
                  <c:v>10.923065388849182</c:v>
                </c:pt>
                <c:pt idx="9">
                  <c:v>8.7344141176799894</c:v>
                </c:pt>
                <c:pt idx="10">
                  <c:v>-4.1663771461369379</c:v>
                </c:pt>
                <c:pt idx="11">
                  <c:v>10.879424946923336</c:v>
                </c:pt>
                <c:pt idx="12">
                  <c:v>12.78436376478885</c:v>
                </c:pt>
                <c:pt idx="13">
                  <c:v>16.007485242631446</c:v>
                </c:pt>
                <c:pt idx="14">
                  <c:v>14.896438663193521</c:v>
                </c:pt>
                <c:pt idx="15">
                  <c:v>12.557651750128798</c:v>
                </c:pt>
                <c:pt idx="16">
                  <c:v>-1.3926008008543249</c:v>
                </c:pt>
                <c:pt idx="17">
                  <c:v>12.790313925801911</c:v>
                </c:pt>
                <c:pt idx="18">
                  <c:v>11.541620782806604</c:v>
                </c:pt>
                <c:pt idx="19">
                  <c:v>9.9338271998487926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D2-4773-BF07-ABEE96A70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'T4'!$B$5:$B$24</c:f>
              <c:numCache>
                <c:formatCode>0.0</c:formatCode>
                <c:ptCount val="20"/>
                <c:pt idx="0">
                  <c:v>39.657210760859897</c:v>
                </c:pt>
                <c:pt idx="1">
                  <c:v>38.902737342914101</c:v>
                </c:pt>
                <c:pt idx="2">
                  <c:v>38.568525436543197</c:v>
                </c:pt>
                <c:pt idx="3">
                  <c:v>42.689512067268197</c:v>
                </c:pt>
                <c:pt idx="4">
                  <c:v>41.470617127031197</c:v>
                </c:pt>
                <c:pt idx="5">
                  <c:v>40.4186041488461</c:v>
                </c:pt>
                <c:pt idx="6">
                  <c:v>43.0387262418162</c:v>
                </c:pt>
                <c:pt idx="7">
                  <c:v>40.539396645262698</c:v>
                </c:pt>
                <c:pt idx="8">
                  <c:v>40.390530351754798</c:v>
                </c:pt>
                <c:pt idx="9">
                  <c:v>40.277452455854998</c:v>
                </c:pt>
                <c:pt idx="10">
                  <c:v>38.880675837145198</c:v>
                </c:pt>
                <c:pt idx="11">
                  <c:v>40.4238597420849</c:v>
                </c:pt>
                <c:pt idx="12">
                  <c:v>40.954527433965303</c:v>
                </c:pt>
                <c:pt idx="13">
                  <c:v>42.012611902949303</c:v>
                </c:pt>
                <c:pt idx="14">
                  <c:v>41.392960333546199</c:v>
                </c:pt>
                <c:pt idx="15">
                  <c:v>41.512535488333498</c:v>
                </c:pt>
                <c:pt idx="16">
                  <c:v>38.8077780592319</c:v>
                </c:pt>
                <c:pt idx="17">
                  <c:v>41.337905195807501</c:v>
                </c:pt>
                <c:pt idx="18">
                  <c:v>40.440756820990998</c:v>
                </c:pt>
                <c:pt idx="19">
                  <c:v>42.182822357265302</c:v>
                </c:pt>
              </c:numCache>
            </c:numRef>
          </c:xVal>
          <c:yVal>
            <c:numRef>
              <c:f>'T4'!$C$5:$C$24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24.011132689105398</c:v>
                </c:pt>
                <c:pt idx="4">
                  <c:v>4.7239036288382046</c:v>
                </c:pt>
                <c:pt idx="5">
                  <c:v>20.481423390574996</c:v>
                </c:pt>
                <c:pt idx="6">
                  <c:v>2.7446387238616943</c:v>
                </c:pt>
                <c:pt idx="7">
                  <c:v>13.655645455683796</c:v>
                </c:pt>
                <c:pt idx="8">
                  <c:v>22.973061467215402</c:v>
                </c:pt>
                <c:pt idx="9">
                  <c:v>2.0769704223224004</c:v>
                </c:pt>
                <c:pt idx="10">
                  <c:v>0</c:v>
                </c:pt>
                <c:pt idx="11">
                  <c:v>0</c:v>
                </c:pt>
                <c:pt idx="12">
                  <c:v>0.21881572019914231</c:v>
                </c:pt>
                <c:pt idx="13">
                  <c:v>-2.3795033091496975</c:v>
                </c:pt>
                <c:pt idx="14">
                  <c:v>-1.457139922622801</c:v>
                </c:pt>
                <c:pt idx="15">
                  <c:v>17.643795429590607</c:v>
                </c:pt>
                <c:pt idx="16">
                  <c:v>0</c:v>
                </c:pt>
                <c:pt idx="17">
                  <c:v>2.0383848796491577</c:v>
                </c:pt>
                <c:pt idx="18">
                  <c:v>1.6842865952646591</c:v>
                </c:pt>
                <c:pt idx="19">
                  <c:v>23.17654736589936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6-4CD9-8FAC-5E645733A035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'T4'!$B$5:$B$24</c:f>
              <c:numCache>
                <c:formatCode>0.0</c:formatCode>
                <c:ptCount val="20"/>
                <c:pt idx="0">
                  <c:v>39.657210760859897</c:v>
                </c:pt>
                <c:pt idx="1">
                  <c:v>38.902737342914101</c:v>
                </c:pt>
                <c:pt idx="2">
                  <c:v>38.568525436543197</c:v>
                </c:pt>
                <c:pt idx="3">
                  <c:v>42.689512067268197</c:v>
                </c:pt>
                <c:pt idx="4">
                  <c:v>41.470617127031197</c:v>
                </c:pt>
                <c:pt idx="5">
                  <c:v>40.4186041488461</c:v>
                </c:pt>
                <c:pt idx="6">
                  <c:v>43.0387262418162</c:v>
                </c:pt>
                <c:pt idx="7">
                  <c:v>40.539396645262698</c:v>
                </c:pt>
                <c:pt idx="8">
                  <c:v>40.390530351754798</c:v>
                </c:pt>
                <c:pt idx="9">
                  <c:v>40.277452455854998</c:v>
                </c:pt>
                <c:pt idx="10">
                  <c:v>38.880675837145198</c:v>
                </c:pt>
                <c:pt idx="11">
                  <c:v>40.4238597420849</c:v>
                </c:pt>
                <c:pt idx="12">
                  <c:v>40.954527433965303</c:v>
                </c:pt>
                <c:pt idx="13">
                  <c:v>42.012611902949303</c:v>
                </c:pt>
                <c:pt idx="14">
                  <c:v>41.392960333546199</c:v>
                </c:pt>
                <c:pt idx="15">
                  <c:v>41.512535488333498</c:v>
                </c:pt>
                <c:pt idx="16">
                  <c:v>38.8077780592319</c:v>
                </c:pt>
                <c:pt idx="17">
                  <c:v>41.337905195807501</c:v>
                </c:pt>
                <c:pt idx="18">
                  <c:v>40.440756820990998</c:v>
                </c:pt>
                <c:pt idx="19">
                  <c:v>42.182822357265302</c:v>
                </c:pt>
              </c:numCache>
            </c:numRef>
          </c:xVal>
          <c:yVal>
            <c:numRef>
              <c:f>'T4'!$D$5:$D$24</c:f>
              <c:numCache>
                <c:formatCode>0.00</c:formatCode>
                <c:ptCount val="20"/>
                <c:pt idx="0">
                  <c:v>3.9764516190664381</c:v>
                </c:pt>
                <c:pt idx="1">
                  <c:v>0.8812389997920036</c:v>
                </c:pt>
                <c:pt idx="2">
                  <c:v>-0.66425877570043212</c:v>
                </c:pt>
                <c:pt idx="3">
                  <c:v>10.912595296501422</c:v>
                </c:pt>
                <c:pt idx="4">
                  <c:v>9.1839288020427148</c:v>
                </c:pt>
                <c:pt idx="5">
                  <c:v>6.546840688814882</c:v>
                </c:pt>
                <c:pt idx="6">
                  <c:v>11.145383068909723</c:v>
                </c:pt>
                <c:pt idx="7">
                  <c:v>6.9035476575410257</c:v>
                </c:pt>
                <c:pt idx="8">
                  <c:v>6.4619340250485493</c:v>
                </c:pt>
                <c:pt idx="9">
                  <c:v>6.1122897138867529</c:v>
                </c:pt>
                <c:pt idx="10">
                  <c:v>0.78252068259962471</c:v>
                </c:pt>
                <c:pt idx="11">
                  <c:v>6.5626517961680975</c:v>
                </c:pt>
                <c:pt idx="12">
                  <c:v>8.022814610179239</c:v>
                </c:pt>
                <c:pt idx="13">
                  <c:v>10.128448696053852</c:v>
                </c:pt>
                <c:pt idx="14">
                  <c:v>9.0255336125173926</c:v>
                </c:pt>
                <c:pt idx="15">
                  <c:v>9.267026422089657</c:v>
                </c:pt>
                <c:pt idx="16">
                  <c:v>0.45300801688347292</c:v>
                </c:pt>
                <c:pt idx="17">
                  <c:v>8.9097365112397711</c:v>
                </c:pt>
                <c:pt idx="18">
                  <c:v>6.6133061337840218</c:v>
                </c:pt>
                <c:pt idx="19">
                  <c:v>10.366964959015604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16-4CD9-8FAC-5E645733A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'T4'!$J$5:$J$24</c:f>
              <c:numCache>
                <c:formatCode>0.0</c:formatCode>
                <c:ptCount val="20"/>
                <c:pt idx="0">
                  <c:v>39.657210760859897</c:v>
                </c:pt>
                <c:pt idx="1">
                  <c:v>38.902737342914101</c:v>
                </c:pt>
                <c:pt idx="2">
                  <c:v>38.568525436543197</c:v>
                </c:pt>
                <c:pt idx="3">
                  <c:v>42.689512067268197</c:v>
                </c:pt>
                <c:pt idx="4">
                  <c:v>41.470617127031197</c:v>
                </c:pt>
                <c:pt idx="5">
                  <c:v>40.4186041488461</c:v>
                </c:pt>
                <c:pt idx="6">
                  <c:v>43.0387262418162</c:v>
                </c:pt>
                <c:pt idx="7">
                  <c:v>40.539396645262698</c:v>
                </c:pt>
                <c:pt idx="8">
                  <c:v>40.390530351754798</c:v>
                </c:pt>
                <c:pt idx="9">
                  <c:v>40.277452455854998</c:v>
                </c:pt>
                <c:pt idx="10">
                  <c:v>38.880675837145198</c:v>
                </c:pt>
                <c:pt idx="11">
                  <c:v>40.4238597420849</c:v>
                </c:pt>
                <c:pt idx="12">
                  <c:v>40.954527433965303</c:v>
                </c:pt>
                <c:pt idx="13">
                  <c:v>42.012611902949303</c:v>
                </c:pt>
                <c:pt idx="14">
                  <c:v>41.392960333546199</c:v>
                </c:pt>
                <c:pt idx="15">
                  <c:v>41.512535488333498</c:v>
                </c:pt>
                <c:pt idx="16">
                  <c:v>38.8077780592319</c:v>
                </c:pt>
                <c:pt idx="17">
                  <c:v>41.337905195807501</c:v>
                </c:pt>
                <c:pt idx="18">
                  <c:v>40.440756820990998</c:v>
                </c:pt>
                <c:pt idx="19">
                  <c:v>42.182822357265302</c:v>
                </c:pt>
              </c:numCache>
            </c:numRef>
          </c:xVal>
          <c:yVal>
            <c:numRef>
              <c:f>'T4'!$K$5:$K$24</c:f>
              <c:numCache>
                <c:formatCode>0.0</c:formatCode>
                <c:ptCount val="20"/>
                <c:pt idx="0">
                  <c:v>-0.98228904362999714</c:v>
                </c:pt>
                <c:pt idx="1">
                  <c:v>-1.6981039715418973</c:v>
                </c:pt>
                <c:pt idx="2">
                  <c:v>-0.66147879340660154</c:v>
                </c:pt>
                <c:pt idx="3">
                  <c:v>30.028742136512545</c:v>
                </c:pt>
                <c:pt idx="4">
                  <c:v>9.6683829572559006</c:v>
                </c:pt>
                <c:pt idx="5">
                  <c:v>22.311398115890849</c:v>
                </c:pt>
                <c:pt idx="6">
                  <c:v>9.0040066020799401</c:v>
                </c:pt>
                <c:pt idx="7">
                  <c:v>16.969709147380495</c:v>
                </c:pt>
                <c:pt idx="8">
                  <c:v>24.857571048255</c:v>
                </c:pt>
                <c:pt idx="9">
                  <c:v>0.89386799963675045</c:v>
                </c:pt>
                <c:pt idx="10">
                  <c:v>-0.95528163891729889</c:v>
                </c:pt>
                <c:pt idx="11">
                  <c:v>-1.9442591884234375</c:v>
                </c:pt>
                <c:pt idx="12">
                  <c:v>2.9555408979110922</c:v>
                </c:pt>
                <c:pt idx="13">
                  <c:v>1.4919384238898061</c:v>
                </c:pt>
                <c:pt idx="14">
                  <c:v>0.75975516262470322</c:v>
                </c:pt>
                <c:pt idx="15">
                  <c:v>21.865223201868904</c:v>
                </c:pt>
                <c:pt idx="16">
                  <c:v>-0.82691642767849771</c:v>
                </c:pt>
                <c:pt idx="17">
                  <c:v>4.3068435679530026</c:v>
                </c:pt>
                <c:pt idx="18">
                  <c:v>4.9681750510681546</c:v>
                </c:pt>
                <c:pt idx="19">
                  <c:v>28.610514405293856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0-4F87-9F32-952A3F272B9E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'T4'!$J$5:$J$24</c:f>
              <c:numCache>
                <c:formatCode>0.0</c:formatCode>
                <c:ptCount val="20"/>
                <c:pt idx="0">
                  <c:v>39.657210760859897</c:v>
                </c:pt>
                <c:pt idx="1">
                  <c:v>38.902737342914101</c:v>
                </c:pt>
                <c:pt idx="2">
                  <c:v>38.568525436543197</c:v>
                </c:pt>
                <c:pt idx="3">
                  <c:v>42.689512067268197</c:v>
                </c:pt>
                <c:pt idx="4">
                  <c:v>41.470617127031197</c:v>
                </c:pt>
                <c:pt idx="5">
                  <c:v>40.4186041488461</c:v>
                </c:pt>
                <c:pt idx="6">
                  <c:v>43.0387262418162</c:v>
                </c:pt>
                <c:pt idx="7">
                  <c:v>40.539396645262698</c:v>
                </c:pt>
                <c:pt idx="8">
                  <c:v>40.390530351754798</c:v>
                </c:pt>
                <c:pt idx="9">
                  <c:v>40.277452455854998</c:v>
                </c:pt>
                <c:pt idx="10">
                  <c:v>38.880675837145198</c:v>
                </c:pt>
                <c:pt idx="11">
                  <c:v>40.4238597420849</c:v>
                </c:pt>
                <c:pt idx="12">
                  <c:v>40.954527433965303</c:v>
                </c:pt>
                <c:pt idx="13">
                  <c:v>42.012611902949303</c:v>
                </c:pt>
                <c:pt idx="14">
                  <c:v>41.392960333546199</c:v>
                </c:pt>
                <c:pt idx="15">
                  <c:v>41.512535488333498</c:v>
                </c:pt>
                <c:pt idx="16">
                  <c:v>38.8077780592319</c:v>
                </c:pt>
                <c:pt idx="17">
                  <c:v>41.337905195807501</c:v>
                </c:pt>
                <c:pt idx="18">
                  <c:v>40.440756820990998</c:v>
                </c:pt>
                <c:pt idx="19">
                  <c:v>42.182822357265302</c:v>
                </c:pt>
              </c:numCache>
            </c:numRef>
          </c:xVal>
          <c:yVal>
            <c:numRef>
              <c:f>'T4'!$L$5:$L$24</c:f>
              <c:numCache>
                <c:formatCode>0.00</c:formatCode>
                <c:ptCount val="20"/>
                <c:pt idx="0">
                  <c:v>4.001396645551381</c:v>
                </c:pt>
                <c:pt idx="1">
                  <c:v>-0.17739961402867266</c:v>
                </c:pt>
                <c:pt idx="2">
                  <c:v>-2.1516451257854783</c:v>
                </c:pt>
                <c:pt idx="3">
                  <c:v>16.909987558842772</c:v>
                </c:pt>
                <c:pt idx="4">
                  <c:v>12.469229495508216</c:v>
                </c:pt>
                <c:pt idx="5">
                  <c:v>7.8278819390625358</c:v>
                </c:pt>
                <c:pt idx="6">
                  <c:v>17.996925882400546</c:v>
                </c:pt>
                <c:pt idx="7">
                  <c:v>8.3988743574969931</c:v>
                </c:pt>
                <c:pt idx="8">
                  <c:v>7.6937611403310484</c:v>
                </c:pt>
                <c:pt idx="9">
                  <c:v>7.1481364329372354</c:v>
                </c:pt>
                <c:pt idx="10">
                  <c:v>-0.30538981611590543</c:v>
                </c:pt>
                <c:pt idx="11">
                  <c:v>7.85293091872893</c:v>
                </c:pt>
                <c:pt idx="12">
                  <c:v>10.285919629669479</c:v>
                </c:pt>
                <c:pt idx="13">
                  <c:v>14.568032729935453</c:v>
                </c:pt>
                <c:pt idx="14">
                  <c:v>12.152227154700427</c:v>
                </c:pt>
                <c:pt idx="15">
                  <c:v>12.638647706391566</c:v>
                </c:pt>
                <c:pt idx="16">
                  <c:v>-0.73065043409673081</c:v>
                </c:pt>
                <c:pt idx="17">
                  <c:v>11.925013964684126</c:v>
                </c:pt>
                <c:pt idx="18">
                  <c:v>7.933338350403119</c:v>
                </c:pt>
                <c:pt idx="19">
                  <c:v>15.186120737410306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40-4F87-9F32-952A3F272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'T5'!$B$5:$B$24</c:f>
              <c:numCache>
                <c:formatCode>0.0</c:formatCode>
                <c:ptCount val="20"/>
                <c:pt idx="0">
                  <c:v>39.017710956370003</c:v>
                </c:pt>
                <c:pt idx="1">
                  <c:v>38.301896028458103</c:v>
                </c:pt>
                <c:pt idx="2">
                  <c:v>39.338521206593398</c:v>
                </c:pt>
                <c:pt idx="3">
                  <c:v>43.345072964938097</c:v>
                </c:pt>
                <c:pt idx="4">
                  <c:v>42.629652885611797</c:v>
                </c:pt>
                <c:pt idx="5">
                  <c:v>40.553316483543902</c:v>
                </c:pt>
                <c:pt idx="6">
                  <c:v>43.506245252145497</c:v>
                </c:pt>
                <c:pt idx="7">
                  <c:v>39.990996150482601</c:v>
                </c:pt>
                <c:pt idx="8">
                  <c:v>40.589673054026399</c:v>
                </c:pt>
                <c:pt idx="9">
                  <c:v>39.905341695540699</c:v>
                </c:pt>
                <c:pt idx="10">
                  <c:v>39.044718361082701</c:v>
                </c:pt>
                <c:pt idx="11">
                  <c:v>40.360727833492803</c:v>
                </c:pt>
                <c:pt idx="12">
                  <c:v>40.210422139599999</c:v>
                </c:pt>
                <c:pt idx="13">
                  <c:v>41.914294488693002</c:v>
                </c:pt>
                <c:pt idx="14">
                  <c:v>40.811263390165003</c:v>
                </c:pt>
                <c:pt idx="15">
                  <c:v>42.147618514852198</c:v>
                </c:pt>
                <c:pt idx="16">
                  <c:v>39.173083572321502</c:v>
                </c:pt>
                <c:pt idx="17">
                  <c:v>40.845639125535897</c:v>
                </c:pt>
                <c:pt idx="18">
                  <c:v>40.316556468320599</c:v>
                </c:pt>
                <c:pt idx="19">
                  <c:v>42.955978026262997</c:v>
                </c:pt>
              </c:numCache>
            </c:numRef>
          </c:xVal>
          <c:yVal>
            <c:numRef>
              <c:f>'T5'!$C$5:$C$24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18.121727805113004</c:v>
                </c:pt>
                <c:pt idx="4">
                  <c:v>2.3814492590865513</c:v>
                </c:pt>
                <c:pt idx="5">
                  <c:v>19.232722696521346</c:v>
                </c:pt>
                <c:pt idx="6">
                  <c:v>-0.33323587138015398</c:v>
                </c:pt>
                <c:pt idx="7">
                  <c:v>13.655645455683796</c:v>
                </c:pt>
                <c:pt idx="8">
                  <c:v>20.393946577952907</c:v>
                </c:pt>
                <c:pt idx="9">
                  <c:v>2.0769704223224004</c:v>
                </c:pt>
                <c:pt idx="10">
                  <c:v>0</c:v>
                </c:pt>
                <c:pt idx="11">
                  <c:v>0</c:v>
                </c:pt>
                <c:pt idx="12">
                  <c:v>0.21881572019914231</c:v>
                </c:pt>
                <c:pt idx="13">
                  <c:v>0</c:v>
                </c:pt>
                <c:pt idx="14">
                  <c:v>0</c:v>
                </c:pt>
                <c:pt idx="15">
                  <c:v>12.743204887684854</c:v>
                </c:pt>
                <c:pt idx="16">
                  <c:v>0</c:v>
                </c:pt>
                <c:pt idx="17">
                  <c:v>0.4522544263712085</c:v>
                </c:pt>
                <c:pt idx="18">
                  <c:v>1.6842865952646591</c:v>
                </c:pt>
                <c:pt idx="19">
                  <c:v>18.396236056381856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1-4305-9239-70EA7BF723FA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'T5'!$B$5:$B$24</c:f>
              <c:numCache>
                <c:formatCode>0.0</c:formatCode>
                <c:ptCount val="20"/>
                <c:pt idx="0">
                  <c:v>39.017710956370003</c:v>
                </c:pt>
                <c:pt idx="1">
                  <c:v>38.301896028458103</c:v>
                </c:pt>
                <c:pt idx="2">
                  <c:v>39.338521206593398</c:v>
                </c:pt>
                <c:pt idx="3">
                  <c:v>43.345072964938097</c:v>
                </c:pt>
                <c:pt idx="4">
                  <c:v>42.629652885611797</c:v>
                </c:pt>
                <c:pt idx="5">
                  <c:v>40.553316483543902</c:v>
                </c:pt>
                <c:pt idx="6">
                  <c:v>43.506245252145497</c:v>
                </c:pt>
                <c:pt idx="7">
                  <c:v>39.990996150482601</c:v>
                </c:pt>
                <c:pt idx="8">
                  <c:v>40.589673054026399</c:v>
                </c:pt>
                <c:pt idx="9">
                  <c:v>39.905341695540699</c:v>
                </c:pt>
                <c:pt idx="10">
                  <c:v>39.044718361082701</c:v>
                </c:pt>
                <c:pt idx="11">
                  <c:v>40.360727833492803</c:v>
                </c:pt>
                <c:pt idx="12">
                  <c:v>40.210422139599999</c:v>
                </c:pt>
                <c:pt idx="13">
                  <c:v>41.914294488693002</c:v>
                </c:pt>
                <c:pt idx="14">
                  <c:v>40.811263390165003</c:v>
                </c:pt>
                <c:pt idx="15">
                  <c:v>42.147618514852198</c:v>
                </c:pt>
                <c:pt idx="16">
                  <c:v>39.173083572321502</c:v>
                </c:pt>
                <c:pt idx="17">
                  <c:v>40.845639125535897</c:v>
                </c:pt>
                <c:pt idx="18">
                  <c:v>40.316556468320599</c:v>
                </c:pt>
                <c:pt idx="19">
                  <c:v>42.955978026262997</c:v>
                </c:pt>
              </c:numCache>
            </c:numRef>
          </c:xVal>
          <c:yVal>
            <c:numRef>
              <c:f>'T5'!$D$5:$D$24</c:f>
              <c:numCache>
                <c:formatCode>0.00</c:formatCode>
                <c:ptCount val="20"/>
                <c:pt idx="0">
                  <c:v>1.1209905853296505</c:v>
                </c:pt>
                <c:pt idx="1">
                  <c:v>-1.9086618594715219</c:v>
                </c:pt>
                <c:pt idx="2">
                  <c:v>2.3245664003535467</c:v>
                </c:pt>
                <c:pt idx="3">
                  <c:v>9.3147365113543401</c:v>
                </c:pt>
                <c:pt idx="4">
                  <c:v>9.1585684639842384</c:v>
                </c:pt>
                <c:pt idx="5">
                  <c:v>6.0169068948046061</c:v>
                </c:pt>
                <c:pt idx="6">
                  <c:v>9.2843931237048309</c:v>
                </c:pt>
                <c:pt idx="7">
                  <c:v>4.4779127849330962</c:v>
                </c:pt>
                <c:pt idx="8">
                  <c:v>6.1063150794240073</c:v>
                </c:pt>
                <c:pt idx="9">
                  <c:v>4.2177469387976316</c:v>
                </c:pt>
                <c:pt idx="10">
                  <c:v>1.2259937027143906</c:v>
                </c:pt>
                <c:pt idx="11">
                  <c:v>5.5228427469108965</c:v>
                </c:pt>
                <c:pt idx="12">
                  <c:v>5.1133473898655666</c:v>
                </c:pt>
                <c:pt idx="13">
                  <c:v>8.5277151114904655</c:v>
                </c:pt>
                <c:pt idx="14">
                  <c:v>6.6247410834549783</c:v>
                </c:pt>
                <c:pt idx="15">
                  <c:v>8.7856392816720472</c:v>
                </c:pt>
                <c:pt idx="16">
                  <c:v>1.7158196513832991</c:v>
                </c:pt>
                <c:pt idx="17">
                  <c:v>6.7010846028712194</c:v>
                </c:pt>
                <c:pt idx="18">
                  <c:v>5.4046758340183487</c:v>
                </c:pt>
                <c:pt idx="19">
                  <c:v>9.2886897036090659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1-4305-9239-70EA7BF7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'T5'!$J$5:$J$24</c:f>
              <c:numCache>
                <c:formatCode>0.0</c:formatCode>
                <c:ptCount val="20"/>
                <c:pt idx="0">
                  <c:v>39.017710956370003</c:v>
                </c:pt>
                <c:pt idx="1">
                  <c:v>38.301896028458103</c:v>
                </c:pt>
                <c:pt idx="2">
                  <c:v>39.338521206593398</c:v>
                </c:pt>
                <c:pt idx="3">
                  <c:v>43.345072964938097</c:v>
                </c:pt>
                <c:pt idx="4">
                  <c:v>42.629652885611797</c:v>
                </c:pt>
                <c:pt idx="5">
                  <c:v>40.553316483543902</c:v>
                </c:pt>
                <c:pt idx="6">
                  <c:v>43.506245252145497</c:v>
                </c:pt>
                <c:pt idx="7">
                  <c:v>39.990996150482601</c:v>
                </c:pt>
                <c:pt idx="8">
                  <c:v>40.589673054026399</c:v>
                </c:pt>
                <c:pt idx="9">
                  <c:v>39.905341695540699</c:v>
                </c:pt>
                <c:pt idx="10">
                  <c:v>39.044718361082701</c:v>
                </c:pt>
                <c:pt idx="11">
                  <c:v>40.360727833492803</c:v>
                </c:pt>
                <c:pt idx="12">
                  <c:v>40.210422139599999</c:v>
                </c:pt>
                <c:pt idx="13">
                  <c:v>41.914294488693002</c:v>
                </c:pt>
                <c:pt idx="14">
                  <c:v>40.811263390165003</c:v>
                </c:pt>
                <c:pt idx="15">
                  <c:v>42.147618514852198</c:v>
                </c:pt>
                <c:pt idx="16">
                  <c:v>39.173083572321502</c:v>
                </c:pt>
                <c:pt idx="17">
                  <c:v>40.845639125535897</c:v>
                </c:pt>
                <c:pt idx="18">
                  <c:v>40.316556468320599</c:v>
                </c:pt>
                <c:pt idx="19">
                  <c:v>42.955978026262997</c:v>
                </c:pt>
              </c:numCache>
            </c:numRef>
          </c:xVal>
          <c:yVal>
            <c:numRef>
              <c:f>'T5'!$K$5:$K$24</c:f>
              <c:numCache>
                <c:formatCode>0.0</c:formatCode>
                <c:ptCount val="20"/>
                <c:pt idx="0">
                  <c:v>-1.0982396312772025</c:v>
                </c:pt>
                <c:pt idx="1">
                  <c:v>-2.6723866846517979</c:v>
                </c:pt>
                <c:pt idx="2">
                  <c:v>-1.5389146784722065</c:v>
                </c:pt>
                <c:pt idx="3">
                  <c:v>25.011132689105398</c:v>
                </c:pt>
                <c:pt idx="4">
                  <c:v>5.7239036288382046</c:v>
                </c:pt>
                <c:pt idx="5">
                  <c:v>21.481423390574996</c:v>
                </c:pt>
                <c:pt idx="6">
                  <c:v>3.7446387238616943</c:v>
                </c:pt>
                <c:pt idx="7">
                  <c:v>16.983214921656593</c:v>
                </c:pt>
                <c:pt idx="8">
                  <c:v>23.973061467215402</c:v>
                </c:pt>
                <c:pt idx="9">
                  <c:v>1.0358554563257023</c:v>
                </c:pt>
                <c:pt idx="10">
                  <c:v>-2.3550838619011998</c:v>
                </c:pt>
                <c:pt idx="11">
                  <c:v>-2.4853509386626413</c:v>
                </c:pt>
                <c:pt idx="12">
                  <c:v>2.6399076885110944</c:v>
                </c:pt>
                <c:pt idx="13">
                  <c:v>-1.3795033091496975</c:v>
                </c:pt>
                <c:pt idx="14">
                  <c:v>-0.45713992262280101</c:v>
                </c:pt>
                <c:pt idx="15">
                  <c:v>18.643795429590607</c:v>
                </c:pt>
                <c:pt idx="16">
                  <c:v>-1.6235055982044031</c:v>
                </c:pt>
                <c:pt idx="17">
                  <c:v>3.0383848796491577</c:v>
                </c:pt>
                <c:pt idx="18">
                  <c:v>4.4933403485872567</c:v>
                </c:pt>
                <c:pt idx="19">
                  <c:v>24.17654736589936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6-4D4D-8E97-C1896B4EA0BE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'T5'!$J$5:$J$24</c:f>
              <c:numCache>
                <c:formatCode>0.0</c:formatCode>
                <c:ptCount val="20"/>
                <c:pt idx="0">
                  <c:v>39.017710956370003</c:v>
                </c:pt>
                <c:pt idx="1">
                  <c:v>38.301896028458103</c:v>
                </c:pt>
                <c:pt idx="2">
                  <c:v>39.338521206593398</c:v>
                </c:pt>
                <c:pt idx="3">
                  <c:v>43.345072964938097</c:v>
                </c:pt>
                <c:pt idx="4">
                  <c:v>42.629652885611797</c:v>
                </c:pt>
                <c:pt idx="5">
                  <c:v>40.553316483543902</c:v>
                </c:pt>
                <c:pt idx="6">
                  <c:v>43.506245252145497</c:v>
                </c:pt>
                <c:pt idx="7">
                  <c:v>39.990996150482601</c:v>
                </c:pt>
                <c:pt idx="8">
                  <c:v>40.589673054026399</c:v>
                </c:pt>
                <c:pt idx="9">
                  <c:v>39.905341695540699</c:v>
                </c:pt>
                <c:pt idx="10">
                  <c:v>39.044718361082701</c:v>
                </c:pt>
                <c:pt idx="11">
                  <c:v>40.360727833492803</c:v>
                </c:pt>
                <c:pt idx="12">
                  <c:v>40.210422139599999</c:v>
                </c:pt>
                <c:pt idx="13">
                  <c:v>41.914294488693002</c:v>
                </c:pt>
                <c:pt idx="14">
                  <c:v>40.811263390165003</c:v>
                </c:pt>
                <c:pt idx="15">
                  <c:v>42.147618514852198</c:v>
                </c:pt>
                <c:pt idx="16">
                  <c:v>39.173083572321502</c:v>
                </c:pt>
                <c:pt idx="17">
                  <c:v>40.845639125535897</c:v>
                </c:pt>
                <c:pt idx="18">
                  <c:v>40.316556468320599</c:v>
                </c:pt>
                <c:pt idx="19">
                  <c:v>42.955978026262997</c:v>
                </c:pt>
              </c:numCache>
            </c:numRef>
          </c:xVal>
          <c:yVal>
            <c:numRef>
              <c:f>'T5'!$L$5:$L$24</c:f>
              <c:numCache>
                <c:formatCode>0.00</c:formatCode>
                <c:ptCount val="20"/>
                <c:pt idx="0">
                  <c:v>-0.28517101075999562</c:v>
                </c:pt>
                <c:pt idx="1">
                  <c:v>-4.730172831283312</c:v>
                </c:pt>
                <c:pt idx="2">
                  <c:v>1.5218395650373395</c:v>
                </c:pt>
                <c:pt idx="3">
                  <c:v>14.437826675936321</c:v>
                </c:pt>
                <c:pt idx="4">
                  <c:v>13.442227046966764</c:v>
                </c:pt>
                <c:pt idx="5">
                  <c:v>7.3259060446010835</c:v>
                </c:pt>
                <c:pt idx="6">
                  <c:v>14.5834705495447</c:v>
                </c:pt>
                <c:pt idx="7">
                  <c:v>4.8434874215085983</c:v>
                </c:pt>
                <c:pt idx="8">
                  <c:v>7.474289239651398</c:v>
                </c:pt>
                <c:pt idx="9">
                  <c:v>4.4344608999755337</c:v>
                </c:pt>
                <c:pt idx="10">
                  <c:v>-0.12863073516825807</c:v>
                </c:pt>
                <c:pt idx="11">
                  <c:v>6.5153430281028477</c:v>
                </c:pt>
                <c:pt idx="12">
                  <c:v>5.8540492179814692</c:v>
                </c:pt>
                <c:pt idx="13">
                  <c:v>11.876946722798152</c:v>
                </c:pt>
                <c:pt idx="14">
                  <c:v>8.3468540605216504</c:v>
                </c:pt>
                <c:pt idx="15">
                  <c:v>12.450093754879617</c:v>
                </c:pt>
                <c:pt idx="16">
                  <c:v>0.60429694651531918</c:v>
                </c:pt>
                <c:pt idx="17">
                  <c:v>8.4773185348735751</c:v>
                </c:pt>
                <c:pt idx="18">
                  <c:v>6.3236138223817306</c:v>
                </c:pt>
                <c:pt idx="19">
                  <c:v>13.967032410812635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E6-4D4D-8E97-C1896B4E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'T6'!$B$5:$B$24</c:f>
              <c:numCache>
                <c:formatCode>0.0</c:formatCode>
                <c:ptCount val="20"/>
                <c:pt idx="0">
                  <c:v>38.901760368722798</c:v>
                </c:pt>
                <c:pt idx="1">
                  <c:v>37.327613315348202</c:v>
                </c:pt>
                <c:pt idx="2">
                  <c:v>39.892023197178197</c:v>
                </c:pt>
                <c:pt idx="3">
                  <c:v>43.926269922661596</c:v>
                </c:pt>
                <c:pt idx="4">
                  <c:v>41.561636246501102</c:v>
                </c:pt>
                <c:pt idx="5">
                  <c:v>40.8324671293691</c:v>
                </c:pt>
                <c:pt idx="6">
                  <c:v>42.051916396827899</c:v>
                </c:pt>
                <c:pt idx="7">
                  <c:v>41.551712977315198</c:v>
                </c:pt>
                <c:pt idx="8">
                  <c:v>41.719409926174997</c:v>
                </c:pt>
                <c:pt idx="9">
                  <c:v>38.958885034003302</c:v>
                </c:pt>
                <c:pt idx="10">
                  <c:v>37.6449161380988</c:v>
                </c:pt>
                <c:pt idx="11">
                  <c:v>39.951622751327903</c:v>
                </c:pt>
                <c:pt idx="12">
                  <c:v>40.947394645541301</c:v>
                </c:pt>
                <c:pt idx="13">
                  <c:v>39.817782183986303</c:v>
                </c:pt>
                <c:pt idx="14">
                  <c:v>39.542860077377199</c:v>
                </c:pt>
                <c:pt idx="15">
                  <c:v>43.267060361270502</c:v>
                </c:pt>
                <c:pt idx="16">
                  <c:v>38.376494401795597</c:v>
                </c:pt>
                <c:pt idx="17">
                  <c:v>41.057420302185299</c:v>
                </c:pt>
                <c:pt idx="18">
                  <c:v>39.735538206390203</c:v>
                </c:pt>
                <c:pt idx="19">
                  <c:v>43.186874206345003</c:v>
                </c:pt>
              </c:numCache>
            </c:numRef>
          </c:xVal>
          <c:yVal>
            <c:numRef>
              <c:f>'T6'!$C$5:$C$24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13.279897683534656</c:v>
                </c:pt>
                <c:pt idx="4">
                  <c:v>-9.6840164322401279E-2</c:v>
                </c:pt>
                <c:pt idx="5">
                  <c:v>17.219151451389799</c:v>
                </c:pt>
                <c:pt idx="6">
                  <c:v>-1.8478122403289525</c:v>
                </c:pt>
                <c:pt idx="7">
                  <c:v>11.010517920092298</c:v>
                </c:pt>
                <c:pt idx="8">
                  <c:v>16.500684235691452</c:v>
                </c:pt>
                <c:pt idx="9">
                  <c:v>2.0769704223224004</c:v>
                </c:pt>
                <c:pt idx="10">
                  <c:v>0</c:v>
                </c:pt>
                <c:pt idx="11">
                  <c:v>0</c:v>
                </c:pt>
                <c:pt idx="12">
                  <c:v>-1.2124763664925027</c:v>
                </c:pt>
                <c:pt idx="13">
                  <c:v>0</c:v>
                </c:pt>
                <c:pt idx="14">
                  <c:v>0</c:v>
                </c:pt>
                <c:pt idx="15">
                  <c:v>8.2458015945539032</c:v>
                </c:pt>
                <c:pt idx="16">
                  <c:v>0</c:v>
                </c:pt>
                <c:pt idx="17">
                  <c:v>0</c:v>
                </c:pt>
                <c:pt idx="18">
                  <c:v>1.6842865952646591</c:v>
                </c:pt>
                <c:pt idx="19">
                  <c:v>13.863672488291904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B-4F54-87CD-92A75BAD0CBB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'T6'!$B$5:$B$24</c:f>
              <c:numCache>
                <c:formatCode>0.0</c:formatCode>
                <c:ptCount val="20"/>
                <c:pt idx="0">
                  <c:v>38.901760368722798</c:v>
                </c:pt>
                <c:pt idx="1">
                  <c:v>37.327613315348202</c:v>
                </c:pt>
                <c:pt idx="2">
                  <c:v>39.892023197178197</c:v>
                </c:pt>
                <c:pt idx="3">
                  <c:v>43.926269922661596</c:v>
                </c:pt>
                <c:pt idx="4">
                  <c:v>41.561636246501102</c:v>
                </c:pt>
                <c:pt idx="5">
                  <c:v>40.8324671293691</c:v>
                </c:pt>
                <c:pt idx="6">
                  <c:v>42.051916396827899</c:v>
                </c:pt>
                <c:pt idx="7">
                  <c:v>41.551712977315198</c:v>
                </c:pt>
                <c:pt idx="8">
                  <c:v>41.719409926174997</c:v>
                </c:pt>
                <c:pt idx="9">
                  <c:v>38.958885034003302</c:v>
                </c:pt>
                <c:pt idx="10">
                  <c:v>37.6449161380988</c:v>
                </c:pt>
                <c:pt idx="11">
                  <c:v>39.951622751327903</c:v>
                </c:pt>
                <c:pt idx="12">
                  <c:v>40.947394645541301</c:v>
                </c:pt>
                <c:pt idx="13">
                  <c:v>39.817782183986303</c:v>
                </c:pt>
                <c:pt idx="14">
                  <c:v>39.542860077377199</c:v>
                </c:pt>
                <c:pt idx="15">
                  <c:v>43.267060361270502</c:v>
                </c:pt>
                <c:pt idx="16">
                  <c:v>38.376494401795597</c:v>
                </c:pt>
                <c:pt idx="17">
                  <c:v>41.057420302185299</c:v>
                </c:pt>
                <c:pt idx="18">
                  <c:v>39.735538206390203</c:v>
                </c:pt>
                <c:pt idx="19">
                  <c:v>43.186874206345003</c:v>
                </c:pt>
              </c:numCache>
            </c:numRef>
          </c:xVal>
          <c:yVal>
            <c:numRef>
              <c:f>'T6'!$D$5:$D$24</c:f>
              <c:numCache>
                <c:formatCode>0.00</c:formatCode>
                <c:ptCount val="20"/>
                <c:pt idx="0">
                  <c:v>0.56483057780104673</c:v>
                </c:pt>
                <c:pt idx="1">
                  <c:v>-0.5015708016011331</c:v>
                </c:pt>
                <c:pt idx="2">
                  <c:v>1.9627500351610934</c:v>
                </c:pt>
                <c:pt idx="3">
                  <c:v>13.461304839612694</c:v>
                </c:pt>
                <c:pt idx="4">
                  <c:v>5.5911798036053142</c:v>
                </c:pt>
                <c:pt idx="5">
                  <c:v>3.8102023632397959</c:v>
                </c:pt>
                <c:pt idx="6">
                  <c:v>6.9598539619055373</c:v>
                </c:pt>
                <c:pt idx="7">
                  <c:v>5.564898988567677</c:v>
                </c:pt>
                <c:pt idx="8">
                  <c:v>6.0166033321936538</c:v>
                </c:pt>
                <c:pt idx="9">
                  <c:v>0.63020962292796412</c:v>
                </c:pt>
                <c:pt idx="10">
                  <c:v>-0.40079568740105742</c:v>
                </c:pt>
                <c:pt idx="11">
                  <c:v>2.064799485449555</c:v>
                </c:pt>
                <c:pt idx="12">
                  <c:v>4.0706983586652541</c:v>
                </c:pt>
                <c:pt idx="13">
                  <c:v>1.8384756332417851</c:v>
                </c:pt>
                <c:pt idx="14">
                  <c:v>1.4057584679025581</c:v>
                </c:pt>
                <c:pt idx="15">
                  <c:v>10.945401808029715</c:v>
                </c:pt>
                <c:pt idx="16">
                  <c:v>5.125021106840677E-2</c:v>
                </c:pt>
                <c:pt idx="17">
                  <c:v>4.327170111676935</c:v>
                </c:pt>
                <c:pt idx="18">
                  <c:v>1.7044896174731434</c:v>
                </c:pt>
                <c:pt idx="19">
                  <c:v>10.656342890476594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6B-4F54-87CD-92A75BAD0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'T6'!$J$5:$J$24</c:f>
              <c:numCache>
                <c:formatCode>0.0</c:formatCode>
                <c:ptCount val="20"/>
                <c:pt idx="0">
                  <c:v>38.901760368722798</c:v>
                </c:pt>
                <c:pt idx="1">
                  <c:v>37.327613315348202</c:v>
                </c:pt>
                <c:pt idx="2">
                  <c:v>39.892023197178197</c:v>
                </c:pt>
                <c:pt idx="3">
                  <c:v>43.926269922661596</c:v>
                </c:pt>
                <c:pt idx="4">
                  <c:v>41.561636246501102</c:v>
                </c:pt>
                <c:pt idx="5">
                  <c:v>40.8324671293691</c:v>
                </c:pt>
                <c:pt idx="6">
                  <c:v>42.051916396827899</c:v>
                </c:pt>
                <c:pt idx="7">
                  <c:v>41.551712977315198</c:v>
                </c:pt>
                <c:pt idx="8">
                  <c:v>41.719409926174997</c:v>
                </c:pt>
                <c:pt idx="9">
                  <c:v>38.958885034003302</c:v>
                </c:pt>
                <c:pt idx="10">
                  <c:v>37.6449161380988</c:v>
                </c:pt>
                <c:pt idx="11">
                  <c:v>39.951622751327903</c:v>
                </c:pt>
                <c:pt idx="12">
                  <c:v>40.947394645541301</c:v>
                </c:pt>
                <c:pt idx="13">
                  <c:v>39.817782183986303</c:v>
                </c:pt>
                <c:pt idx="14">
                  <c:v>39.542860077377199</c:v>
                </c:pt>
                <c:pt idx="15">
                  <c:v>43.267060361270502</c:v>
                </c:pt>
                <c:pt idx="16">
                  <c:v>38.376494401795597</c:v>
                </c:pt>
                <c:pt idx="17">
                  <c:v>41.057420302185299</c:v>
                </c:pt>
                <c:pt idx="18">
                  <c:v>39.735538206390203</c:v>
                </c:pt>
                <c:pt idx="19">
                  <c:v>43.186874206345003</c:v>
                </c:pt>
              </c:numCache>
            </c:numRef>
          </c:xVal>
          <c:yVal>
            <c:numRef>
              <c:f>'T6'!$K$5:$K$24</c:f>
              <c:numCache>
                <c:formatCode>0.0</c:formatCode>
                <c:ptCount val="20"/>
                <c:pt idx="0">
                  <c:v>-1.1320725755038978</c:v>
                </c:pt>
                <c:pt idx="1">
                  <c:v>-3.0849161498270021</c:v>
                </c:pt>
                <c:pt idx="2">
                  <c:v>-1.3769494742395025</c:v>
                </c:pt>
                <c:pt idx="3">
                  <c:v>19.121727805113004</c:v>
                </c:pt>
                <c:pt idx="4">
                  <c:v>3.3814492590865513</c:v>
                </c:pt>
                <c:pt idx="5">
                  <c:v>20.232722696521346</c:v>
                </c:pt>
                <c:pt idx="6">
                  <c:v>0.66676412861984602</c:v>
                </c:pt>
                <c:pt idx="7">
                  <c:v>14.655645455683796</c:v>
                </c:pt>
                <c:pt idx="8">
                  <c:v>21.393946577952907</c:v>
                </c:pt>
                <c:pt idx="9">
                  <c:v>4.3582377073309466</c:v>
                </c:pt>
                <c:pt idx="10">
                  <c:v>-1.6609027600209032</c:v>
                </c:pt>
                <c:pt idx="11">
                  <c:v>-2.4127850656544965</c:v>
                </c:pt>
                <c:pt idx="12">
                  <c:v>1.2188157201991423</c:v>
                </c:pt>
                <c:pt idx="13">
                  <c:v>-1.1061765851291518</c:v>
                </c:pt>
                <c:pt idx="14">
                  <c:v>-1.0434874324760983</c:v>
                </c:pt>
                <c:pt idx="15">
                  <c:v>13.743204887684854</c:v>
                </c:pt>
                <c:pt idx="16">
                  <c:v>-0.56598044919049784</c:v>
                </c:pt>
                <c:pt idx="17">
                  <c:v>1.4522544263712085</c:v>
                </c:pt>
                <c:pt idx="18">
                  <c:v>4.8900330390019526</c:v>
                </c:pt>
                <c:pt idx="19">
                  <c:v>19.396236056381856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7-4A9A-A272-DC4F8096269B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'T6'!$J$5:$J$24</c:f>
              <c:numCache>
                <c:formatCode>0.0</c:formatCode>
                <c:ptCount val="20"/>
                <c:pt idx="0">
                  <c:v>38.901760368722798</c:v>
                </c:pt>
                <c:pt idx="1">
                  <c:v>37.327613315348202</c:v>
                </c:pt>
                <c:pt idx="2">
                  <c:v>39.892023197178197</c:v>
                </c:pt>
                <c:pt idx="3">
                  <c:v>43.926269922661596</c:v>
                </c:pt>
                <c:pt idx="4">
                  <c:v>41.561636246501102</c:v>
                </c:pt>
                <c:pt idx="5">
                  <c:v>40.8324671293691</c:v>
                </c:pt>
                <c:pt idx="6">
                  <c:v>42.051916396827899</c:v>
                </c:pt>
                <c:pt idx="7">
                  <c:v>41.551712977315198</c:v>
                </c:pt>
                <c:pt idx="8">
                  <c:v>41.719409926174997</c:v>
                </c:pt>
                <c:pt idx="9">
                  <c:v>38.958885034003302</c:v>
                </c:pt>
                <c:pt idx="10">
                  <c:v>37.6449161380988</c:v>
                </c:pt>
                <c:pt idx="11">
                  <c:v>39.951622751327903</c:v>
                </c:pt>
                <c:pt idx="12">
                  <c:v>40.947394645541301</c:v>
                </c:pt>
                <c:pt idx="13">
                  <c:v>39.817782183986303</c:v>
                </c:pt>
                <c:pt idx="14">
                  <c:v>39.542860077377199</c:v>
                </c:pt>
                <c:pt idx="15">
                  <c:v>43.267060361270502</c:v>
                </c:pt>
                <c:pt idx="16">
                  <c:v>38.376494401795597</c:v>
                </c:pt>
                <c:pt idx="17">
                  <c:v>41.057420302185299</c:v>
                </c:pt>
                <c:pt idx="18">
                  <c:v>39.735538206390203</c:v>
                </c:pt>
                <c:pt idx="19">
                  <c:v>43.186874206345003</c:v>
                </c:pt>
              </c:numCache>
            </c:numRef>
          </c:xVal>
          <c:yVal>
            <c:numRef>
              <c:f>'T6'!$L$5:$L$24</c:f>
              <c:numCache>
                <c:formatCode>0.00</c:formatCode>
                <c:ptCount val="20"/>
                <c:pt idx="0">
                  <c:v>-3.8572204052059078E-2</c:v>
                </c:pt>
                <c:pt idx="1">
                  <c:v>-2.9295957051478467</c:v>
                </c:pt>
                <c:pt idx="2">
                  <c:v>2.600796526675822</c:v>
                </c:pt>
                <c:pt idx="3">
                  <c:v>19.90417910875135</c:v>
                </c:pt>
                <c:pt idx="4">
                  <c:v>8.4860658397707311</c:v>
                </c:pt>
                <c:pt idx="5">
                  <c:v>5.6941799225894556</c:v>
                </c:pt>
                <c:pt idx="6">
                  <c:v>10.556497478928236</c:v>
                </c:pt>
                <c:pt idx="7">
                  <c:v>8.4457644426360048</c:v>
                </c:pt>
                <c:pt idx="8">
                  <c:v>9.1353831166816235</c:v>
                </c:pt>
                <c:pt idx="9">
                  <c:v>9.6456414193824003E-2</c:v>
                </c:pt>
                <c:pt idx="10">
                  <c:v>-2.4757311796550425</c:v>
                </c:pt>
                <c:pt idx="11">
                  <c:v>2.7798700623702643</c:v>
                </c:pt>
                <c:pt idx="12">
                  <c:v>6.111407140740198</c:v>
                </c:pt>
                <c:pt idx="13">
                  <c:v>2.3809423150008797</c:v>
                </c:pt>
                <c:pt idx="14">
                  <c:v>1.5978221071421217</c:v>
                </c:pt>
                <c:pt idx="15">
                  <c:v>16.357727014840975</c:v>
                </c:pt>
                <c:pt idx="16">
                  <c:v>-1.1813085496242479</c:v>
                </c:pt>
                <c:pt idx="17">
                  <c:v>6.5188377009977785</c:v>
                </c:pt>
                <c:pt idx="18">
                  <c:v>2.1415477228322288</c:v>
                </c:pt>
                <c:pt idx="19">
                  <c:v>15.945497992230571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7-4A9A-A272-DC4F8096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'T7'!$B$5:$B$24</c:f>
              <c:numCache>
                <c:formatCode>0.0</c:formatCode>
                <c:ptCount val="20"/>
                <c:pt idx="0">
                  <c:v>38.867927424496102</c:v>
                </c:pt>
                <c:pt idx="1">
                  <c:v>36.915083850172998</c:v>
                </c:pt>
                <c:pt idx="2">
                  <c:v>40.103941898952598</c:v>
                </c:pt>
                <c:pt idx="3">
                  <c:v>43.227886747718898</c:v>
                </c:pt>
                <c:pt idx="4">
                  <c:v>41.652192948939302</c:v>
                </c:pt>
                <c:pt idx="5">
                  <c:v>41.342380830087698</c:v>
                </c:pt>
                <c:pt idx="6">
                  <c:v>41.009717579299199</c:v>
                </c:pt>
                <c:pt idx="7">
                  <c:v>41.763418357060999</c:v>
                </c:pt>
                <c:pt idx="8">
                  <c:v>42.595508228174303</c:v>
                </c:pt>
                <c:pt idx="9">
                  <c:v>39.623807964873698</c:v>
                </c:pt>
                <c:pt idx="10">
                  <c:v>38.339097239979097</c:v>
                </c:pt>
                <c:pt idx="11">
                  <c:v>37.587214934345504</c:v>
                </c:pt>
                <c:pt idx="12">
                  <c:v>39.984456661733397</c:v>
                </c:pt>
                <c:pt idx="13">
                  <c:v>40.0972997664663</c:v>
                </c:pt>
                <c:pt idx="14">
                  <c:v>38.956512567523902</c:v>
                </c:pt>
                <c:pt idx="15">
                  <c:v>42.998268862087301</c:v>
                </c:pt>
                <c:pt idx="16">
                  <c:v>39.434019550809502</c:v>
                </c:pt>
                <c:pt idx="17">
                  <c:v>40.090581516740897</c:v>
                </c:pt>
                <c:pt idx="18">
                  <c:v>39.843132747408099</c:v>
                </c:pt>
                <c:pt idx="19">
                  <c:v>43.021709045393301</c:v>
                </c:pt>
              </c:numCache>
            </c:numRef>
          </c:xVal>
          <c:yVal>
            <c:numRef>
              <c:f>'T7'!$C$5:$C$24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8.6880609267740034</c:v>
                </c:pt>
                <c:pt idx="4">
                  <c:v>-0.87988427163670124</c:v>
                </c:pt>
                <c:pt idx="5">
                  <c:v>14.013553885014499</c:v>
                </c:pt>
                <c:pt idx="6">
                  <c:v>0</c:v>
                </c:pt>
                <c:pt idx="7">
                  <c:v>6.4961545509660468</c:v>
                </c:pt>
                <c:pt idx="8">
                  <c:v>12.271058579171154</c:v>
                </c:pt>
                <c:pt idx="9">
                  <c:v>2.0769704223224004</c:v>
                </c:pt>
                <c:pt idx="10">
                  <c:v>0</c:v>
                </c:pt>
                <c:pt idx="11">
                  <c:v>0</c:v>
                </c:pt>
                <c:pt idx="12">
                  <c:v>-1.2124763664925027</c:v>
                </c:pt>
                <c:pt idx="13">
                  <c:v>0</c:v>
                </c:pt>
                <c:pt idx="14">
                  <c:v>0</c:v>
                </c:pt>
                <c:pt idx="15">
                  <c:v>4.5739933662821066</c:v>
                </c:pt>
                <c:pt idx="16">
                  <c:v>0</c:v>
                </c:pt>
                <c:pt idx="17">
                  <c:v>0</c:v>
                </c:pt>
                <c:pt idx="18">
                  <c:v>1.6842865952646591</c:v>
                </c:pt>
                <c:pt idx="19">
                  <c:v>9.2815479552264506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B-4BB7-A2E8-35B091D8C153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'T7'!$B$5:$B$24</c:f>
              <c:numCache>
                <c:formatCode>0.0</c:formatCode>
                <c:ptCount val="20"/>
                <c:pt idx="0">
                  <c:v>38.867927424496102</c:v>
                </c:pt>
                <c:pt idx="1">
                  <c:v>36.915083850172998</c:v>
                </c:pt>
                <c:pt idx="2">
                  <c:v>40.103941898952598</c:v>
                </c:pt>
                <c:pt idx="3">
                  <c:v>43.227886747718898</c:v>
                </c:pt>
                <c:pt idx="4">
                  <c:v>41.652192948939302</c:v>
                </c:pt>
                <c:pt idx="5">
                  <c:v>41.342380830087698</c:v>
                </c:pt>
                <c:pt idx="6">
                  <c:v>41.009717579299199</c:v>
                </c:pt>
                <c:pt idx="7">
                  <c:v>41.763418357060999</c:v>
                </c:pt>
                <c:pt idx="8">
                  <c:v>42.595508228174303</c:v>
                </c:pt>
                <c:pt idx="9">
                  <c:v>39.623807964873698</c:v>
                </c:pt>
                <c:pt idx="10">
                  <c:v>38.339097239979097</c:v>
                </c:pt>
                <c:pt idx="11">
                  <c:v>37.587214934345504</c:v>
                </c:pt>
                <c:pt idx="12">
                  <c:v>39.984456661733397</c:v>
                </c:pt>
                <c:pt idx="13">
                  <c:v>40.0972997664663</c:v>
                </c:pt>
                <c:pt idx="14">
                  <c:v>38.956512567523902</c:v>
                </c:pt>
                <c:pt idx="15">
                  <c:v>42.998268862087301</c:v>
                </c:pt>
                <c:pt idx="16">
                  <c:v>39.434019550809502</c:v>
                </c:pt>
                <c:pt idx="17">
                  <c:v>40.090581516740897</c:v>
                </c:pt>
                <c:pt idx="18">
                  <c:v>39.843132747408099</c:v>
                </c:pt>
                <c:pt idx="19">
                  <c:v>43.021709045393301</c:v>
                </c:pt>
              </c:numCache>
            </c:numRef>
          </c:xVal>
          <c:yVal>
            <c:numRef>
              <c:f>'T7'!$D$5:$D$24</c:f>
              <c:numCache>
                <c:formatCode>0.00</c:formatCode>
                <c:ptCount val="20"/>
                <c:pt idx="0">
                  <c:v>-8.1398482728559429E-2</c:v>
                </c:pt>
                <c:pt idx="1">
                  <c:v>-0.14436216348684638</c:v>
                </c:pt>
                <c:pt idx="2">
                  <c:v>1.3256526411603318</c:v>
                </c:pt>
                <c:pt idx="3">
                  <c:v>9.6064148600596582</c:v>
                </c:pt>
                <c:pt idx="4">
                  <c:v>4.5834359966352167</c:v>
                </c:pt>
                <c:pt idx="5">
                  <c:v>3.7984484228378506</c:v>
                </c:pt>
                <c:pt idx="6">
                  <c:v>3.0296986160969936</c:v>
                </c:pt>
                <c:pt idx="7">
                  <c:v>4.8814979617947074</c:v>
                </c:pt>
                <c:pt idx="8">
                  <c:v>7.38360355485122</c:v>
                </c:pt>
                <c:pt idx="9">
                  <c:v>0.65318968377118836</c:v>
                </c:pt>
                <c:pt idx="10">
                  <c:v>-0.3596672629329305</c:v>
                </c:pt>
                <c:pt idx="11">
                  <c:v>-0.42128369159070189</c:v>
                </c:pt>
                <c:pt idx="12">
                  <c:v>1.1433571511236096</c:v>
                </c:pt>
                <c:pt idx="13">
                  <c:v>1.3152589245402169</c:v>
                </c:pt>
                <c:pt idx="14">
                  <c:v>-1.5813332269431157E-2</c:v>
                </c:pt>
                <c:pt idx="15">
                  <c:v>8.7672283253341448</c:v>
                </c:pt>
                <c:pt idx="16">
                  <c:v>0.43147993962281816</c:v>
                </c:pt>
                <c:pt idx="17">
                  <c:v>1.304777233379582</c:v>
                </c:pt>
                <c:pt idx="18">
                  <c:v>0.94052828536518973</c:v>
                </c:pt>
                <c:pt idx="19">
                  <c:v>8.8512189793323159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B-4BB7-A2E8-35B091D8C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'T7'!$J$5:$J$24</c:f>
              <c:numCache>
                <c:formatCode>0.0</c:formatCode>
                <c:ptCount val="20"/>
                <c:pt idx="0">
                  <c:v>38.867927424496102</c:v>
                </c:pt>
                <c:pt idx="1">
                  <c:v>36.915083850172998</c:v>
                </c:pt>
                <c:pt idx="2">
                  <c:v>40.103941898952598</c:v>
                </c:pt>
                <c:pt idx="3">
                  <c:v>43.227886747718898</c:v>
                </c:pt>
                <c:pt idx="4">
                  <c:v>41.652192948939302</c:v>
                </c:pt>
                <c:pt idx="5">
                  <c:v>41.342380830087698</c:v>
                </c:pt>
                <c:pt idx="6">
                  <c:v>41.009717579299199</c:v>
                </c:pt>
                <c:pt idx="7">
                  <c:v>41.763418357060999</c:v>
                </c:pt>
                <c:pt idx="8">
                  <c:v>42.595508228174303</c:v>
                </c:pt>
                <c:pt idx="9">
                  <c:v>39.623807964873698</c:v>
                </c:pt>
                <c:pt idx="10">
                  <c:v>38.339097239979097</c:v>
                </c:pt>
                <c:pt idx="11">
                  <c:v>37.587214934345504</c:v>
                </c:pt>
                <c:pt idx="12">
                  <c:v>39.984456661733397</c:v>
                </c:pt>
                <c:pt idx="13">
                  <c:v>40.0972997664663</c:v>
                </c:pt>
                <c:pt idx="14">
                  <c:v>38.956512567523902</c:v>
                </c:pt>
                <c:pt idx="15">
                  <c:v>42.998268862087301</c:v>
                </c:pt>
                <c:pt idx="16">
                  <c:v>39.434019550809502</c:v>
                </c:pt>
                <c:pt idx="17">
                  <c:v>40.090581516740897</c:v>
                </c:pt>
                <c:pt idx="18">
                  <c:v>39.843132747408099</c:v>
                </c:pt>
                <c:pt idx="19">
                  <c:v>43.021709045393301</c:v>
                </c:pt>
              </c:numCache>
            </c:numRef>
          </c:xVal>
          <c:yVal>
            <c:numRef>
              <c:f>'T7'!$K$5:$K$24</c:f>
              <c:numCache>
                <c:formatCode>0.0</c:formatCode>
                <c:ptCount val="20"/>
                <c:pt idx="0">
                  <c:v>-0.59230559106909908</c:v>
                </c:pt>
                <c:pt idx="1">
                  <c:v>-3.2106769419884031</c:v>
                </c:pt>
                <c:pt idx="2">
                  <c:v>-1.5328623226684002</c:v>
                </c:pt>
                <c:pt idx="3">
                  <c:v>14.279897683534656</c:v>
                </c:pt>
                <c:pt idx="4">
                  <c:v>0.90315983567759872</c:v>
                </c:pt>
                <c:pt idx="5">
                  <c:v>18.219151451389799</c:v>
                </c:pt>
                <c:pt idx="6">
                  <c:v>-0.84781224032895253</c:v>
                </c:pt>
                <c:pt idx="7">
                  <c:v>12.010517920092298</c:v>
                </c:pt>
                <c:pt idx="8">
                  <c:v>17.500684235691452</c:v>
                </c:pt>
                <c:pt idx="9">
                  <c:v>4.9225257600203989</c:v>
                </c:pt>
                <c:pt idx="10">
                  <c:v>-1.2255665532548008</c:v>
                </c:pt>
                <c:pt idx="11">
                  <c:v>-2.1843531211227969</c:v>
                </c:pt>
                <c:pt idx="12">
                  <c:v>1.2421307275990472</c:v>
                </c:pt>
                <c:pt idx="13">
                  <c:v>-1.2521262348286015</c:v>
                </c:pt>
                <c:pt idx="14">
                  <c:v>-1.8372008616427991</c:v>
                </c:pt>
                <c:pt idx="15">
                  <c:v>9.2458015945539032</c:v>
                </c:pt>
                <c:pt idx="16">
                  <c:v>-1.5895374311818031</c:v>
                </c:pt>
                <c:pt idx="17">
                  <c:v>1.3163821512598624</c:v>
                </c:pt>
                <c:pt idx="18">
                  <c:v>5.1253339178898045</c:v>
                </c:pt>
                <c:pt idx="19">
                  <c:v>14.863672488291904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A2-415D-A745-4F5EE7138855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'T7'!$J$5:$J$24</c:f>
              <c:numCache>
                <c:formatCode>0.0</c:formatCode>
                <c:ptCount val="20"/>
                <c:pt idx="0">
                  <c:v>38.867927424496102</c:v>
                </c:pt>
                <c:pt idx="1">
                  <c:v>36.915083850172998</c:v>
                </c:pt>
                <c:pt idx="2">
                  <c:v>40.103941898952598</c:v>
                </c:pt>
                <c:pt idx="3">
                  <c:v>43.227886747718898</c:v>
                </c:pt>
                <c:pt idx="4">
                  <c:v>41.652192948939302</c:v>
                </c:pt>
                <c:pt idx="5">
                  <c:v>41.342380830087698</c:v>
                </c:pt>
                <c:pt idx="6">
                  <c:v>41.009717579299199</c:v>
                </c:pt>
                <c:pt idx="7">
                  <c:v>41.763418357060999</c:v>
                </c:pt>
                <c:pt idx="8">
                  <c:v>42.595508228174303</c:v>
                </c:pt>
                <c:pt idx="9">
                  <c:v>39.623807964873698</c:v>
                </c:pt>
                <c:pt idx="10">
                  <c:v>38.339097239979097</c:v>
                </c:pt>
                <c:pt idx="11">
                  <c:v>37.587214934345504</c:v>
                </c:pt>
                <c:pt idx="12">
                  <c:v>39.984456661733397</c:v>
                </c:pt>
                <c:pt idx="13">
                  <c:v>40.0972997664663</c:v>
                </c:pt>
                <c:pt idx="14">
                  <c:v>38.956512567523902</c:v>
                </c:pt>
                <c:pt idx="15">
                  <c:v>42.998268862087301</c:v>
                </c:pt>
                <c:pt idx="16">
                  <c:v>39.434019550809502</c:v>
                </c:pt>
                <c:pt idx="17">
                  <c:v>40.090581516740897</c:v>
                </c:pt>
                <c:pt idx="18">
                  <c:v>39.843132747408099</c:v>
                </c:pt>
                <c:pt idx="19">
                  <c:v>43.021709045393301</c:v>
                </c:pt>
              </c:numCache>
            </c:numRef>
          </c:xVal>
          <c:yVal>
            <c:numRef>
              <c:f>'T7'!$L$5:$L$24</c:f>
              <c:numCache>
                <c:formatCode>0.00</c:formatCode>
                <c:ptCount val="20"/>
                <c:pt idx="0">
                  <c:v>-0.8433302580384634</c:v>
                </c:pt>
                <c:pt idx="1">
                  <c:v>-3.2241116171386466</c:v>
                </c:pt>
                <c:pt idx="2">
                  <c:v>2.2176589863797744</c:v>
                </c:pt>
                <c:pt idx="3">
                  <c:v>15.324567776324216</c:v>
                </c:pt>
                <c:pt idx="4">
                  <c:v>7.7516235678100429</c:v>
                </c:pt>
                <c:pt idx="5">
                  <c:v>6.4929659282853436</c:v>
                </c:pt>
                <c:pt idx="6">
                  <c:v>5.225744911192578</c:v>
                </c:pt>
                <c:pt idx="7">
                  <c:v>8.2219583230124726</c:v>
                </c:pt>
                <c:pt idx="8">
                  <c:v>12.050080329300386</c:v>
                </c:pt>
                <c:pt idx="9">
                  <c:v>0.88550697370601483</c:v>
                </c:pt>
                <c:pt idx="10">
                  <c:v>-1.7849773891874747</c:v>
                </c:pt>
                <c:pt idx="11">
                  <c:v>-2.7441078822944291</c:v>
                </c:pt>
                <c:pt idx="12">
                  <c:v>1.8691509030343241</c:v>
                </c:pt>
                <c:pt idx="13">
                  <c:v>2.1979900386691043</c:v>
                </c:pt>
                <c:pt idx="14">
                  <c:v>-0.66402779983127402</c:v>
                </c:pt>
                <c:pt idx="15">
                  <c:v>14.099129745727168</c:v>
                </c:pt>
                <c:pt idx="16">
                  <c:v>0.40906351513024219</c:v>
                </c:pt>
                <c:pt idx="17">
                  <c:v>2.1781310812010588</c:v>
                </c:pt>
                <c:pt idx="18">
                  <c:v>1.4714782466782026</c:v>
                </c:pt>
                <c:pt idx="19">
                  <c:v>14.22232108795879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A2-415D-A745-4F5EE7138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'T8'!$B$5:$B$24</c:f>
              <c:numCache>
                <c:formatCode>0.0</c:formatCode>
                <c:ptCount val="20"/>
                <c:pt idx="0">
                  <c:v>39.407694408930901</c:v>
                </c:pt>
                <c:pt idx="1">
                  <c:v>36.789323058011597</c:v>
                </c:pt>
                <c:pt idx="2">
                  <c:v>38.4671376773316</c:v>
                </c:pt>
                <c:pt idx="3">
                  <c:v>43.061224504507102</c:v>
                </c:pt>
                <c:pt idx="4">
                  <c:v>40.5220294048762</c:v>
                </c:pt>
                <c:pt idx="5">
                  <c:v>42.1370650442502</c:v>
                </c:pt>
                <c:pt idx="6">
                  <c:v>39.776561863362097</c:v>
                </c:pt>
                <c:pt idx="7">
                  <c:v>43.009575579417501</c:v>
                </c:pt>
                <c:pt idx="8">
                  <c:v>42.819750437680199</c:v>
                </c:pt>
                <c:pt idx="9">
                  <c:v>41.230370225131999</c:v>
                </c:pt>
                <c:pt idx="10">
                  <c:v>38.774433446745199</c:v>
                </c:pt>
                <c:pt idx="11">
                  <c:v>37.815646878877203</c:v>
                </c:pt>
                <c:pt idx="12">
                  <c:v>40.9697380627277</c:v>
                </c:pt>
                <c:pt idx="13">
                  <c:v>38.747873765171398</c:v>
                </c:pt>
                <c:pt idx="14">
                  <c:v>38.162799138357201</c:v>
                </c:pt>
                <c:pt idx="15">
                  <c:v>42.447872152181198</c:v>
                </c:pt>
                <c:pt idx="16">
                  <c:v>38.410462568818197</c:v>
                </c:pt>
                <c:pt idx="17">
                  <c:v>40.140606051497002</c:v>
                </c:pt>
                <c:pt idx="18">
                  <c:v>41.627364881750097</c:v>
                </c:pt>
                <c:pt idx="19">
                  <c:v>43.054749688710302</c:v>
                </c:pt>
              </c:numCache>
            </c:numRef>
          </c:xVal>
          <c:yVal>
            <c:numRef>
              <c:f>'T8'!$C$5:$C$24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4.0816399067537041</c:v>
                </c:pt>
                <c:pt idx="4">
                  <c:v>0</c:v>
                </c:pt>
                <c:pt idx="5">
                  <c:v>6.5299660281533036</c:v>
                </c:pt>
                <c:pt idx="6">
                  <c:v>0</c:v>
                </c:pt>
                <c:pt idx="7">
                  <c:v>2.4044161997206963</c:v>
                </c:pt>
                <c:pt idx="8">
                  <c:v>5.8547539039989509</c:v>
                </c:pt>
                <c:pt idx="9">
                  <c:v>0.31018879896350526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1.0766791953659016</c:v>
                </c:pt>
                <c:pt idx="16">
                  <c:v>0</c:v>
                </c:pt>
                <c:pt idx="17">
                  <c:v>0</c:v>
                </c:pt>
                <c:pt idx="18">
                  <c:v>-0.16321710286059599</c:v>
                </c:pt>
                <c:pt idx="19">
                  <c:v>5.024677557524452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7-419C-9C1E-FDD02F6468E0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'T8'!$B$5:$B$24</c:f>
              <c:numCache>
                <c:formatCode>0.0</c:formatCode>
                <c:ptCount val="20"/>
                <c:pt idx="0">
                  <c:v>39.407694408930901</c:v>
                </c:pt>
                <c:pt idx="1">
                  <c:v>36.789323058011597</c:v>
                </c:pt>
                <c:pt idx="2">
                  <c:v>38.4671376773316</c:v>
                </c:pt>
                <c:pt idx="3">
                  <c:v>43.061224504507102</c:v>
                </c:pt>
                <c:pt idx="4">
                  <c:v>40.5220294048762</c:v>
                </c:pt>
                <c:pt idx="5">
                  <c:v>42.1370650442502</c:v>
                </c:pt>
                <c:pt idx="6">
                  <c:v>39.776561863362097</c:v>
                </c:pt>
                <c:pt idx="7">
                  <c:v>43.009575579417501</c:v>
                </c:pt>
                <c:pt idx="8">
                  <c:v>42.819750437680199</c:v>
                </c:pt>
                <c:pt idx="9">
                  <c:v>41.230370225131999</c:v>
                </c:pt>
                <c:pt idx="10">
                  <c:v>38.774433446745199</c:v>
                </c:pt>
                <c:pt idx="11">
                  <c:v>37.815646878877203</c:v>
                </c:pt>
                <c:pt idx="12">
                  <c:v>40.9697380627277</c:v>
                </c:pt>
                <c:pt idx="13">
                  <c:v>38.747873765171398</c:v>
                </c:pt>
                <c:pt idx="14">
                  <c:v>38.162799138357201</c:v>
                </c:pt>
                <c:pt idx="15">
                  <c:v>42.447872152181198</c:v>
                </c:pt>
                <c:pt idx="16">
                  <c:v>38.410462568818197</c:v>
                </c:pt>
                <c:pt idx="17">
                  <c:v>40.140606051497002</c:v>
                </c:pt>
                <c:pt idx="18">
                  <c:v>41.627364881750097</c:v>
                </c:pt>
                <c:pt idx="19">
                  <c:v>43.054749688710302</c:v>
                </c:pt>
              </c:numCache>
            </c:numRef>
          </c:xVal>
          <c:yVal>
            <c:numRef>
              <c:f>'T8'!$D$5:$D$24</c:f>
              <c:numCache>
                <c:formatCode>0.00</c:formatCode>
                <c:ptCount val="20"/>
                <c:pt idx="0">
                  <c:v>-0.26453646657586205</c:v>
                </c:pt>
                <c:pt idx="1">
                  <c:v>0.72460047853616061</c:v>
                </c:pt>
                <c:pt idx="2">
                  <c:v>-0.32050875585986205</c:v>
                </c:pt>
                <c:pt idx="3">
                  <c:v>4.3273527396284521</c:v>
                </c:pt>
                <c:pt idx="4">
                  <c:v>0.39856263477901166</c:v>
                </c:pt>
                <c:pt idx="5">
                  <c:v>2.5084459760192317</c:v>
                </c:pt>
                <c:pt idx="6">
                  <c:v>-0.11670312149965412</c:v>
                </c:pt>
                <c:pt idx="7">
                  <c:v>4.2139538668592422</c:v>
                </c:pt>
                <c:pt idx="8">
                  <c:v>3.8091257411276729</c:v>
                </c:pt>
                <c:pt idx="9">
                  <c:v>1.1565543174479558</c:v>
                </c:pt>
                <c:pt idx="10">
                  <c:v>-0.35293856480086561</c:v>
                </c:pt>
                <c:pt idx="11">
                  <c:v>-8.8959086458430647E-2</c:v>
                </c:pt>
                <c:pt idx="12">
                  <c:v>0.84724181441856672</c:v>
                </c:pt>
                <c:pt idx="13">
                  <c:v>-0.35207892113970729</c:v>
                </c:pt>
                <c:pt idx="14">
                  <c:v>-0.23987757731538295</c:v>
                </c:pt>
                <c:pt idx="15">
                  <c:v>3.0704847401343045</c:v>
                </c:pt>
                <c:pt idx="16">
                  <c:v>-0.30915150541125058</c:v>
                </c:pt>
                <c:pt idx="17">
                  <c:v>9.8734682549434183E-2</c:v>
                </c:pt>
                <c:pt idx="18">
                  <c:v>1.6957409029633368</c:v>
                </c:pt>
                <c:pt idx="19">
                  <c:v>4.313060592213958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7-419C-9C1E-FDD02F646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'T8'!$J$5:$J$24</c:f>
              <c:numCache>
                <c:formatCode>0.0</c:formatCode>
                <c:ptCount val="20"/>
                <c:pt idx="0">
                  <c:v>39.407694408930901</c:v>
                </c:pt>
                <c:pt idx="1">
                  <c:v>36.789323058011597</c:v>
                </c:pt>
                <c:pt idx="2">
                  <c:v>38.4671376773316</c:v>
                </c:pt>
                <c:pt idx="3">
                  <c:v>43.061224504507102</c:v>
                </c:pt>
                <c:pt idx="4">
                  <c:v>40.5220294048762</c:v>
                </c:pt>
                <c:pt idx="5">
                  <c:v>42.1370650442502</c:v>
                </c:pt>
                <c:pt idx="6">
                  <c:v>39.776561863362097</c:v>
                </c:pt>
                <c:pt idx="7">
                  <c:v>43.009575579417501</c:v>
                </c:pt>
                <c:pt idx="8">
                  <c:v>42.819750437680199</c:v>
                </c:pt>
                <c:pt idx="9">
                  <c:v>41.230370225131999</c:v>
                </c:pt>
                <c:pt idx="10">
                  <c:v>38.774433446745199</c:v>
                </c:pt>
                <c:pt idx="11">
                  <c:v>37.815646878877203</c:v>
                </c:pt>
                <c:pt idx="12">
                  <c:v>40.9697380627277</c:v>
                </c:pt>
                <c:pt idx="13">
                  <c:v>38.747873765171398</c:v>
                </c:pt>
                <c:pt idx="14">
                  <c:v>38.162799138357201</c:v>
                </c:pt>
                <c:pt idx="15">
                  <c:v>42.447872152181198</c:v>
                </c:pt>
                <c:pt idx="16">
                  <c:v>38.410462568818197</c:v>
                </c:pt>
                <c:pt idx="17">
                  <c:v>40.140606051497002</c:v>
                </c:pt>
                <c:pt idx="18">
                  <c:v>41.627364881750097</c:v>
                </c:pt>
                <c:pt idx="19">
                  <c:v>43.054749688710302</c:v>
                </c:pt>
              </c:numCache>
            </c:numRef>
          </c:xVal>
          <c:yVal>
            <c:numRef>
              <c:f>'T8'!$K$5:$K$24</c:f>
              <c:numCache>
                <c:formatCode>0.0</c:formatCode>
                <c:ptCount val="20"/>
                <c:pt idx="0">
                  <c:v>-0.63401095924270123</c:v>
                </c:pt>
                <c:pt idx="1">
                  <c:v>-3.6235683336294002</c:v>
                </c:pt>
                <c:pt idx="2">
                  <c:v>-1.4034945716837015</c:v>
                </c:pt>
                <c:pt idx="3">
                  <c:v>9.6880609267740034</c:v>
                </c:pt>
                <c:pt idx="4">
                  <c:v>0.12011572836329876</c:v>
                </c:pt>
                <c:pt idx="5">
                  <c:v>15.013553885014499</c:v>
                </c:pt>
                <c:pt idx="6">
                  <c:v>-0.51265503537209867</c:v>
                </c:pt>
                <c:pt idx="7">
                  <c:v>7.4961545509660468</c:v>
                </c:pt>
                <c:pt idx="8">
                  <c:v>13.271058579171154</c:v>
                </c:pt>
                <c:pt idx="9">
                  <c:v>3.0769704223224004</c:v>
                </c:pt>
                <c:pt idx="10">
                  <c:v>-1.2827025002305987</c:v>
                </c:pt>
                <c:pt idx="11">
                  <c:v>-2.1499031986342985</c:v>
                </c:pt>
                <c:pt idx="12">
                  <c:v>-0.21247636649250268</c:v>
                </c:pt>
                <c:pt idx="13">
                  <c:v>1.7938615988068563</c:v>
                </c:pt>
                <c:pt idx="14">
                  <c:v>-2.8352078273535994</c:v>
                </c:pt>
                <c:pt idx="15">
                  <c:v>5.5739933662821066</c:v>
                </c:pt>
                <c:pt idx="16">
                  <c:v>-0.46160819564870081</c:v>
                </c:pt>
                <c:pt idx="17">
                  <c:v>1.105473074014359</c:v>
                </c:pt>
                <c:pt idx="18">
                  <c:v>2.6842865952646591</c:v>
                </c:pt>
                <c:pt idx="19">
                  <c:v>10.281547955226451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C-4512-8A07-4AEAE22E24B8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'T8'!$J$5:$J$24</c:f>
              <c:numCache>
                <c:formatCode>0.0</c:formatCode>
                <c:ptCount val="20"/>
                <c:pt idx="0">
                  <c:v>39.407694408930901</c:v>
                </c:pt>
                <c:pt idx="1">
                  <c:v>36.789323058011597</c:v>
                </c:pt>
                <c:pt idx="2">
                  <c:v>38.4671376773316</c:v>
                </c:pt>
                <c:pt idx="3">
                  <c:v>43.061224504507102</c:v>
                </c:pt>
                <c:pt idx="4">
                  <c:v>40.5220294048762</c:v>
                </c:pt>
                <c:pt idx="5">
                  <c:v>42.1370650442502</c:v>
                </c:pt>
                <c:pt idx="6">
                  <c:v>39.776561863362097</c:v>
                </c:pt>
                <c:pt idx="7">
                  <c:v>43.009575579417501</c:v>
                </c:pt>
                <c:pt idx="8">
                  <c:v>42.819750437680199</c:v>
                </c:pt>
                <c:pt idx="9">
                  <c:v>41.230370225131999</c:v>
                </c:pt>
                <c:pt idx="10">
                  <c:v>38.774433446745199</c:v>
                </c:pt>
                <c:pt idx="11">
                  <c:v>37.815646878877203</c:v>
                </c:pt>
                <c:pt idx="12">
                  <c:v>40.9697380627277</c:v>
                </c:pt>
                <c:pt idx="13">
                  <c:v>38.747873765171398</c:v>
                </c:pt>
                <c:pt idx="14">
                  <c:v>38.162799138357201</c:v>
                </c:pt>
                <c:pt idx="15">
                  <c:v>42.447872152181198</c:v>
                </c:pt>
                <c:pt idx="16">
                  <c:v>38.410462568818197</c:v>
                </c:pt>
                <c:pt idx="17">
                  <c:v>40.140606051497002</c:v>
                </c:pt>
                <c:pt idx="18">
                  <c:v>41.627364881750097</c:v>
                </c:pt>
                <c:pt idx="19">
                  <c:v>43.054749688710302</c:v>
                </c:pt>
              </c:numCache>
            </c:numRef>
          </c:xVal>
          <c:yVal>
            <c:numRef>
              <c:f>'T8'!$L$5:$L$24</c:f>
              <c:numCache>
                <c:formatCode>0.00</c:formatCode>
                <c:ptCount val="20"/>
                <c:pt idx="0">
                  <c:v>-0.49935413462492306</c:v>
                </c:pt>
                <c:pt idx="1">
                  <c:v>-2.3835731499091821</c:v>
                </c:pt>
                <c:pt idx="2">
                  <c:v>-1.7564543809397719</c:v>
                </c:pt>
                <c:pt idx="3">
                  <c:v>10.555495965525893</c:v>
                </c:pt>
                <c:pt idx="4">
                  <c:v>1.8319850493951435</c:v>
                </c:pt>
                <c:pt idx="5">
                  <c:v>6.8316951284425613</c:v>
                </c:pt>
                <c:pt idx="6">
                  <c:v>0.17125639369567125</c:v>
                </c:pt>
                <c:pt idx="7">
                  <c:v>10.330812029037929</c:v>
                </c:pt>
                <c:pt idx="8">
                  <c:v>9.5218864466072546</c:v>
                </c:pt>
                <c:pt idx="9">
                  <c:v>3.7886595188716683</c:v>
                </c:pt>
                <c:pt idx="10">
                  <c:v>-1.417292540983226</c:v>
                </c:pt>
                <c:pt idx="11">
                  <c:v>-2.2458226977364575</c:v>
                </c:pt>
                <c:pt idx="12">
                  <c:v>3.0258002031204114</c:v>
                </c:pt>
                <c:pt idx="13">
                  <c:v>-1.4493480933105047</c:v>
                </c:pt>
                <c:pt idx="14">
                  <c:v>-2.0239070255519209</c:v>
                </c:pt>
                <c:pt idx="15">
                  <c:v>8.0139624147176391</c:v>
                </c:pt>
                <c:pt idx="16">
                  <c:v>-1.811421635816032</c:v>
                </c:pt>
                <c:pt idx="17">
                  <c:v>0.93120523525783483</c:v>
                </c:pt>
                <c:pt idx="18">
                  <c:v>5.0466433947397036</c:v>
                </c:pt>
                <c:pt idx="19">
                  <c:v>10.527221573377915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EC-4512-8A07-4AEAE22E2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Cash-Flow Stopp Strategie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'T9'!$B$5:$B$24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'T9'!$C$5:$C$24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C-4A6D-AE27-82DCCC2D7F92}"/>
            </c:ext>
          </c:extLst>
        </c:ser>
        <c:ser>
          <c:idx val="1"/>
          <c:order val="1"/>
          <c:tx>
            <c:v>Schätzung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'T9'!$B$5:$B$24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'T9'!$D$5:$D$24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C-4A6D-AE27-82DCCC2D7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46790097183798"/>
          <c:y val="0.10062803041558052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56955380577429"/>
          <c:y val="8.4056670335562897E-2"/>
          <c:w val="0.80927296587926512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79965004374453"/>
                  <c:y val="1.70117624185865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'T9'!$J$5:$J$24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'T9'!$K$5:$K$24</c:f>
              <c:numCache>
                <c:formatCode>0.0</c:formatCode>
                <c:ptCount val="20"/>
                <c:pt idx="0">
                  <c:v>-0.9695516842462979</c:v>
                </c:pt>
                <c:pt idx="1">
                  <c:v>-4.4646857902878025</c:v>
                </c:pt>
                <c:pt idx="2">
                  <c:v>1.3517339061403497</c:v>
                </c:pt>
                <c:pt idx="3">
                  <c:v>5.0816399067537041</c:v>
                </c:pt>
                <c:pt idx="4">
                  <c:v>-0.4778830759068029</c:v>
                </c:pt>
                <c:pt idx="5">
                  <c:v>7.5299660281533036</c:v>
                </c:pt>
                <c:pt idx="6">
                  <c:v>-1.2858754117167024</c:v>
                </c:pt>
                <c:pt idx="7">
                  <c:v>3.4044161997206963</c:v>
                </c:pt>
                <c:pt idx="8">
                  <c:v>6.8547539039989509</c:v>
                </c:pt>
                <c:pt idx="9">
                  <c:v>1.3101887989635053</c:v>
                </c:pt>
                <c:pt idx="10">
                  <c:v>-1.9223019385521027</c:v>
                </c:pt>
                <c:pt idx="11">
                  <c:v>-4.0320699552715027</c:v>
                </c:pt>
                <c:pt idx="12">
                  <c:v>-1.3400965460383034</c:v>
                </c:pt>
                <c:pt idx="13">
                  <c:v>1.3612088893614036</c:v>
                </c:pt>
                <c:pt idx="14">
                  <c:v>-2.0004292970231035</c:v>
                </c:pt>
                <c:pt idx="15">
                  <c:v>2.0766791953659016</c:v>
                </c:pt>
                <c:pt idx="16">
                  <c:v>-1.2625813370798014</c:v>
                </c:pt>
                <c:pt idx="17">
                  <c:v>0.72410769855405377</c:v>
                </c:pt>
                <c:pt idx="18">
                  <c:v>0.83678289713940401</c:v>
                </c:pt>
                <c:pt idx="19">
                  <c:v>6.024677557524452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A-4F0A-9B7A-4344713069DD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'T9'!$J$5:$J$24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'T9'!$L$5:$L$24</c:f>
              <c:numCache>
                <c:formatCode>0.00</c:formatCode>
                <c:ptCount val="20"/>
                <c:pt idx="0">
                  <c:v>-0.88850385418167832</c:v>
                </c:pt>
                <c:pt idx="1">
                  <c:v>-3.7844947747305326</c:v>
                </c:pt>
                <c:pt idx="2">
                  <c:v>-1.7561833668664235</c:v>
                </c:pt>
                <c:pt idx="3">
                  <c:v>4.4758624935209639</c:v>
                </c:pt>
                <c:pt idx="4">
                  <c:v>0.40916758251023566</c:v>
                </c:pt>
                <c:pt idx="5">
                  <c:v>8.0251004139261681</c:v>
                </c:pt>
                <c:pt idx="6">
                  <c:v>-0.74392306927997254</c:v>
                </c:pt>
                <c:pt idx="7">
                  <c:v>3.896492761812496</c:v>
                </c:pt>
                <c:pt idx="8">
                  <c:v>6.6470613310185627</c:v>
                </c:pt>
                <c:pt idx="9">
                  <c:v>1.4893572837821978</c:v>
                </c:pt>
                <c:pt idx="10">
                  <c:v>-1.6255853849714015</c:v>
                </c:pt>
                <c:pt idx="11">
                  <c:v>-2.5168534686034292</c:v>
                </c:pt>
                <c:pt idx="12">
                  <c:v>-0.37723950125069905</c:v>
                </c:pt>
                <c:pt idx="13">
                  <c:v>0.2633723270945012</c:v>
                </c:pt>
                <c:pt idx="14">
                  <c:v>-3.1450217158052851</c:v>
                </c:pt>
                <c:pt idx="15">
                  <c:v>3.248332911216707</c:v>
                </c:pt>
                <c:pt idx="16">
                  <c:v>-0.68247704588468139</c:v>
                </c:pt>
                <c:pt idx="17">
                  <c:v>0.21850276419448278</c:v>
                </c:pt>
                <c:pt idx="18">
                  <c:v>1.5671693961446493</c:v>
                </c:pt>
                <c:pt idx="19">
                  <c:v>4.0805428619068635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5A-4F0A-9B7A-4344713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12702773208114"/>
          <c:y val="0.28020148996526945"/>
          <c:w val="0.45318975668581968"/>
          <c:h val="0.11721145491461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51328555840631"/>
          <c:y val="8.4056670335562897E-2"/>
          <c:w val="0.76432923412663301"/>
          <c:h val="0.83261987412863692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'T9'!$J$5:$J$24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'T9'!$K$5:$K$24</c:f>
              <c:numCache>
                <c:formatCode>0.0</c:formatCode>
                <c:ptCount val="20"/>
                <c:pt idx="0">
                  <c:v>-0.9695516842462979</c:v>
                </c:pt>
                <c:pt idx="1">
                  <c:v>-4.4646857902878025</c:v>
                </c:pt>
                <c:pt idx="2">
                  <c:v>1.3517339061403497</c:v>
                </c:pt>
                <c:pt idx="3">
                  <c:v>5.0816399067537041</c:v>
                </c:pt>
                <c:pt idx="4">
                  <c:v>-0.4778830759068029</c:v>
                </c:pt>
                <c:pt idx="5">
                  <c:v>7.5299660281533036</c:v>
                </c:pt>
                <c:pt idx="6">
                  <c:v>-1.2858754117167024</c:v>
                </c:pt>
                <c:pt idx="7">
                  <c:v>3.4044161997206963</c:v>
                </c:pt>
                <c:pt idx="8">
                  <c:v>6.8547539039989509</c:v>
                </c:pt>
                <c:pt idx="9">
                  <c:v>1.3101887989635053</c:v>
                </c:pt>
                <c:pt idx="10">
                  <c:v>-1.9223019385521027</c:v>
                </c:pt>
                <c:pt idx="11">
                  <c:v>-4.0320699552715027</c:v>
                </c:pt>
                <c:pt idx="12">
                  <c:v>-1.3400965460383034</c:v>
                </c:pt>
                <c:pt idx="13">
                  <c:v>1.3612088893614036</c:v>
                </c:pt>
                <c:pt idx="14">
                  <c:v>-2.0004292970231035</c:v>
                </c:pt>
                <c:pt idx="15">
                  <c:v>2.0766791953659016</c:v>
                </c:pt>
                <c:pt idx="16">
                  <c:v>-1.2625813370798014</c:v>
                </c:pt>
                <c:pt idx="17">
                  <c:v>0.72410769855405377</c:v>
                </c:pt>
                <c:pt idx="18">
                  <c:v>0.83678289713940401</c:v>
                </c:pt>
                <c:pt idx="19">
                  <c:v>6.024677557524452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B-4C09-819B-3308C62AE2A5}"/>
            </c:ext>
          </c:extLst>
        </c:ser>
        <c:ser>
          <c:idx val="1"/>
          <c:order val="1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'T9'!$J$5:$J$24</c:f>
              <c:numCache>
                <c:formatCode>0.0</c:formatCode>
                <c:ptCount val="20"/>
                <c:pt idx="0">
                  <c:v>39.365989040757299</c:v>
                </c:pt>
                <c:pt idx="1">
                  <c:v>36.3764316663706</c:v>
                </c:pt>
                <c:pt idx="2">
                  <c:v>38.596505428316298</c:v>
                </c:pt>
                <c:pt idx="3">
                  <c:v>43.0709473466802</c:v>
                </c:pt>
                <c:pt idx="4">
                  <c:v>40.398665869513401</c:v>
                </c:pt>
                <c:pt idx="5">
                  <c:v>44.989058571240797</c:v>
                </c:pt>
                <c:pt idx="6">
                  <c:v>39.487344964627901</c:v>
                </c:pt>
                <c:pt idx="7">
                  <c:v>42.7278255674969</c:v>
                </c:pt>
                <c:pt idx="8">
                  <c:v>44.277536450114802</c:v>
                </c:pt>
                <c:pt idx="9">
                  <c:v>41.177854415572597</c:v>
                </c:pt>
                <c:pt idx="10">
                  <c:v>38.717297499769401</c:v>
                </c:pt>
                <c:pt idx="11">
                  <c:v>37.850096801365702</c:v>
                </c:pt>
                <c:pt idx="12">
                  <c:v>39.787523633507497</c:v>
                </c:pt>
                <c:pt idx="13">
                  <c:v>40.288435139630302</c:v>
                </c:pt>
                <c:pt idx="14">
                  <c:v>37.164792172646401</c:v>
                </c:pt>
                <c:pt idx="15">
                  <c:v>42.331542780610803</c:v>
                </c:pt>
                <c:pt idx="16">
                  <c:v>39.538391804351299</c:v>
                </c:pt>
                <c:pt idx="17">
                  <c:v>40.254243583640203</c:v>
                </c:pt>
                <c:pt idx="18">
                  <c:v>41.231669132083503</c:v>
                </c:pt>
                <c:pt idx="19">
                  <c:v>42.837913598467999</c:v>
                </c:pt>
              </c:numCache>
            </c:numRef>
          </c:xVal>
          <c:yVal>
            <c:numRef>
              <c:f>'T9'!$L$5:$L$24</c:f>
              <c:numCache>
                <c:formatCode>0.00</c:formatCode>
                <c:ptCount val="20"/>
                <c:pt idx="0">
                  <c:v>-0.88850385418167832</c:v>
                </c:pt>
                <c:pt idx="1">
                  <c:v>-3.7844947747305326</c:v>
                </c:pt>
                <c:pt idx="2">
                  <c:v>-1.7561833668664235</c:v>
                </c:pt>
                <c:pt idx="3">
                  <c:v>4.4758624935209639</c:v>
                </c:pt>
                <c:pt idx="4">
                  <c:v>0.40916758251023566</c:v>
                </c:pt>
                <c:pt idx="5">
                  <c:v>8.0251004139261681</c:v>
                </c:pt>
                <c:pt idx="6">
                  <c:v>-0.74392306927997254</c:v>
                </c:pt>
                <c:pt idx="7">
                  <c:v>3.896492761812496</c:v>
                </c:pt>
                <c:pt idx="8">
                  <c:v>6.6470613310185627</c:v>
                </c:pt>
                <c:pt idx="9">
                  <c:v>1.4893572837821978</c:v>
                </c:pt>
                <c:pt idx="10">
                  <c:v>-1.6255853849714015</c:v>
                </c:pt>
                <c:pt idx="11">
                  <c:v>-2.5168534686034292</c:v>
                </c:pt>
                <c:pt idx="12">
                  <c:v>-0.37723950125069905</c:v>
                </c:pt>
                <c:pt idx="13">
                  <c:v>0.2633723270945012</c:v>
                </c:pt>
                <c:pt idx="14">
                  <c:v>-3.1450217158052851</c:v>
                </c:pt>
                <c:pt idx="15">
                  <c:v>3.248332911216707</c:v>
                </c:pt>
                <c:pt idx="16">
                  <c:v>-0.68247704588468139</c:v>
                </c:pt>
                <c:pt idx="17">
                  <c:v>0.21850276419448278</c:v>
                </c:pt>
                <c:pt idx="18">
                  <c:v>1.5671693961446493</c:v>
                </c:pt>
                <c:pt idx="19">
                  <c:v>4.0805428619068635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B-4C09-819B-3308C62AE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ax val="4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Preis(T-1)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 (T)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07133799286325"/>
          <c:y val="0.10595919828203293"/>
          <c:w val="0.47230056917042668"/>
          <c:h val="0.32933249821045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323975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896302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8382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705225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695950" y="6715125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676775" y="6677025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0" name="Rechteck 9"/>
            <xdr:cNvSpPr/>
          </xdr:nvSpPr>
          <xdr:spPr>
            <a:xfrm>
              <a:off x="11229975" y="6524625"/>
              <a:ext cx="828675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1" name="Rechteck 10"/>
            <xdr:cNvSpPr/>
          </xdr:nvSpPr>
          <xdr:spPr>
            <a:xfrm>
              <a:off x="12211050" y="6534150"/>
              <a:ext cx="952500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700-00000C000000}"/>
                </a:ext>
              </a:extLst>
            </xdr:cNvPr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4249400" y="6724650"/>
              <a:ext cx="10001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3230225" y="6724650"/>
              <a:ext cx="952500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0</xdr:rowOff>
    </xdr:from>
    <xdr:to>
      <xdr:col>8</xdr:col>
      <xdr:colOff>752474</xdr:colOff>
      <xdr:row>23</xdr:row>
      <xdr:rowOff>219076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95251</xdr:colOff>
      <xdr:row>4</xdr:row>
      <xdr:rowOff>57150</xdr:rowOff>
    </xdr:from>
    <xdr:to>
      <xdr:col>19</xdr:col>
      <xdr:colOff>619125</xdr:colOff>
      <xdr:row>24</xdr:row>
      <xdr:rowOff>19051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3</xdr:row>
      <xdr:rowOff>85725</xdr:rowOff>
    </xdr:from>
    <xdr:to>
      <xdr:col>4</xdr:col>
      <xdr:colOff>409575</xdr:colOff>
      <xdr:row>3</xdr:row>
      <xdr:rowOff>271517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hteck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/>
          </xdr:nvSpPr>
          <xdr:spPr>
            <a:xfrm>
              <a:off x="2000250" y="809625"/>
              <a:ext cx="120015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4" name="Rechteck 3"/>
            <xdr:cNvSpPr/>
          </xdr:nvSpPr>
          <xdr:spPr>
            <a:xfrm>
              <a:off x="2000250" y="809625"/>
              <a:ext cx="120015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11</xdr:col>
      <xdr:colOff>133350</xdr:colOff>
      <xdr:row>3</xdr:row>
      <xdr:rowOff>104775</xdr:rowOff>
    </xdr:from>
    <xdr:to>
      <xdr:col>11</xdr:col>
      <xdr:colOff>819150</xdr:colOff>
      <xdr:row>3</xdr:row>
      <xdr:rowOff>290567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hteck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/>
          </xdr:nvSpPr>
          <xdr:spPr>
            <a:xfrm>
              <a:off x="917257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5" name="Rechteck 4"/>
            <xdr:cNvSpPr/>
          </xdr:nvSpPr>
          <xdr:spPr>
            <a:xfrm>
              <a:off x="9172575" y="828675"/>
              <a:ext cx="685800" cy="18579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247650</xdr:colOff>
      <xdr:row>26</xdr:row>
      <xdr:rowOff>66675</xdr:rowOff>
    </xdr:from>
    <xdr:to>
      <xdr:col>4</xdr:col>
      <xdr:colOff>447675</xdr:colOff>
      <xdr:row>28</xdr:row>
      <xdr:rowOff>231498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/>
          </xdr:nvSpPr>
          <xdr:spPr>
            <a:xfrm>
              <a:off x="2524125" y="6515100"/>
              <a:ext cx="71437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6" name="Rechteck 5"/>
            <xdr:cNvSpPr/>
          </xdr:nvSpPr>
          <xdr:spPr>
            <a:xfrm>
              <a:off x="2524125" y="6515100"/>
              <a:ext cx="71437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5</xdr:col>
      <xdr:colOff>85725</xdr:colOff>
      <xdr:row>26</xdr:row>
      <xdr:rowOff>57150</xdr:rowOff>
    </xdr:from>
    <xdr:to>
      <xdr:col>6</xdr:col>
      <xdr:colOff>57150</xdr:colOff>
      <xdr:row>28</xdr:row>
      <xdr:rowOff>221973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hteck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/>
          </xdr:nvSpPr>
          <xdr:spPr>
            <a:xfrm>
              <a:off x="3581400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7" name="Rechteck 6"/>
            <xdr:cNvSpPr/>
          </xdr:nvSpPr>
          <xdr:spPr>
            <a:xfrm>
              <a:off x="3581400" y="6505575"/>
              <a:ext cx="1000125" cy="64107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1047750</xdr:colOff>
      <xdr:row>27</xdr:row>
      <xdr:rowOff>28575</xdr:rowOff>
    </xdr:from>
    <xdr:to>
      <xdr:col>8</xdr:col>
      <xdr:colOff>76200</xdr:colOff>
      <xdr:row>28</xdr:row>
      <xdr:rowOff>157025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hteck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/>
          </xdr:nvSpPr>
          <xdr:spPr>
            <a:xfrm>
              <a:off x="5905500" y="266700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8" name="Rechteck 7"/>
            <xdr:cNvSpPr/>
          </xdr:nvSpPr>
          <xdr:spPr>
            <a:xfrm>
              <a:off x="5905500" y="266700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,@𝐴𝑢𝑠</a:t>
              </a:r>
              <a:r>
                <a:rPr lang="de-DE" b="0" i="0">
                  <a:latin typeface="Cambria Math" panose="02040503050406030204" pitchFamily="18" charset="0"/>
                </a:rPr>
                <a:t>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6</xdr:col>
      <xdr:colOff>28575</xdr:colOff>
      <xdr:row>26</xdr:row>
      <xdr:rowOff>228600</xdr:rowOff>
    </xdr:from>
    <xdr:to>
      <xdr:col>6</xdr:col>
      <xdr:colOff>1066800</xdr:colOff>
      <xdr:row>28</xdr:row>
      <xdr:rowOff>118989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hteck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/>
          </xdr:nvSpPr>
          <xdr:spPr>
            <a:xfrm>
              <a:off x="4886325" y="228600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9" name="Rechteck 8"/>
            <xdr:cNvSpPr/>
          </xdr:nvSpPr>
          <xdr:spPr>
            <a:xfrm>
              <a:off x="4886325" y="228600"/>
              <a:ext cx="1038225" cy="36663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𝐴𝑢𝑠→𝐴𝑢𝑠))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13</xdr:col>
      <xdr:colOff>371475</xdr:colOff>
      <xdr:row>26</xdr:row>
      <xdr:rowOff>76200</xdr:rowOff>
    </xdr:from>
    <xdr:to>
      <xdr:col>14</xdr:col>
      <xdr:colOff>666750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/>
          </xdr:nvSpPr>
          <xdr:spPr>
            <a:xfrm>
              <a:off x="11439525" y="6534150"/>
              <a:ext cx="828675" cy="6601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2" name="Rechteck 11"/>
            <xdr:cNvSpPr/>
          </xdr:nvSpPr>
          <xdr:spPr>
            <a:xfrm>
              <a:off x="11439525" y="6534150"/>
              <a:ext cx="828675" cy="6601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14</xdr:col>
      <xdr:colOff>819150</xdr:colOff>
      <xdr:row>26</xdr:row>
      <xdr:rowOff>85725</xdr:rowOff>
    </xdr:from>
    <xdr:to>
      <xdr:col>15</xdr:col>
      <xdr:colOff>819150</xdr:colOff>
      <xdr:row>28</xdr:row>
      <xdr:rowOff>250548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800-00000D000000}"/>
                </a:ext>
              </a:extLst>
            </xdr:cNvPr>
            <xdr:cNvSpPr/>
          </xdr:nvSpPr>
          <xdr:spPr>
            <a:xfrm>
              <a:off x="12420600" y="6543675"/>
              <a:ext cx="952500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  <m:r>
                      <a:rPr lang="de-DE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2420600" y="6543675"/>
              <a:ext cx="952500" cy="65059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𝐴𝑛→𝐴𝑛))+</a:t>
              </a:r>
              <a:r>
                <a:rPr lang="de-DE" i="0">
                  <a:latin typeface="Cambria Math" panose="02040503050406030204" pitchFamily="18" charset="0"/>
                </a:rPr>
                <a:t>𝐹 ̂(█(𝑡_𝑖,𝑤_𝑘  </a:t>
              </a:r>
              <a:r>
                <a:rPr lang="de-DE" b="0" i="0">
                  <a:latin typeface="Cambria Math" panose="02040503050406030204" pitchFamily="18" charset="0"/>
                </a:rPr>
                <a:t>,@𝑋→𝐴𝑛))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16</xdr:col>
      <xdr:colOff>1019175</xdr:colOff>
      <xdr:row>27</xdr:row>
      <xdr:rowOff>38100</xdr:rowOff>
    </xdr:from>
    <xdr:to>
      <xdr:col>18</xdr:col>
      <xdr:colOff>47625</xdr:colOff>
      <xdr:row>28</xdr:row>
      <xdr:rowOff>166550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Rechteck 13">
              <a:extLst>
                <a:ext uri="{FF2B5EF4-FFF2-40B4-BE49-F238E27FC236}">
                  <a16:creationId xmlns:a16="http://schemas.microsoft.com/office/drawing/2014/main" id="{00000000-0008-0000-0800-00000E000000}"/>
                </a:ext>
              </a:extLst>
            </xdr:cNvPr>
            <xdr:cNvSpPr/>
          </xdr:nvSpPr>
          <xdr:spPr>
            <a:xfrm>
              <a:off x="5876925" y="6248400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4" name="Rechteck 13"/>
            <xdr:cNvSpPr/>
          </xdr:nvSpPr>
          <xdr:spPr>
            <a:xfrm>
              <a:off x="5876925" y="6248400"/>
              <a:ext cx="1038225" cy="36657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𝐴𝑛→𝐴𝑛))</a:t>
              </a:r>
              <a:endParaRPr lang="de-DE"/>
            </a:p>
          </xdr:txBody>
        </xdr:sp>
      </mc:Fallback>
    </mc:AlternateContent>
    <xdr:clientData/>
  </xdr:twoCellAnchor>
  <xdr:twoCellAnchor>
    <xdr:from>
      <xdr:col>15</xdr:col>
      <xdr:colOff>885825</xdr:colOff>
      <xdr:row>27</xdr:row>
      <xdr:rowOff>38100</xdr:rowOff>
    </xdr:from>
    <xdr:to>
      <xdr:col>16</xdr:col>
      <xdr:colOff>885825</xdr:colOff>
      <xdr:row>28</xdr:row>
      <xdr:rowOff>166614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Rechteck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SpPr/>
          </xdr:nvSpPr>
          <xdr:spPr>
            <a:xfrm>
              <a:off x="13439775" y="6734175"/>
              <a:ext cx="952500" cy="37616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b="0" i="1">
                        <a:latin typeface="Cambria Math" panose="02040503050406030204" pitchFamily="18" charset="0"/>
                      </a:rPr>
                      <m:t>𝐶𝐹</m:t>
                    </m:r>
                    <m:d>
                      <m:dPr>
                        <m:ctrlPr>
                          <a:rPr lang="de-DE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</m:e>
                          <m:e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𝐴𝑛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de-DE" b="0" i="1">
                                <a:latin typeface="Cambria Math" panose="02040503050406030204" pitchFamily="18" charset="0"/>
                              </a:rPr>
                              <m:t>𝐴𝑢𝑠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5" name="Rechteck 14"/>
            <xdr:cNvSpPr/>
          </xdr:nvSpPr>
          <xdr:spPr>
            <a:xfrm>
              <a:off x="13439775" y="6734175"/>
              <a:ext cx="952500" cy="37616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b="0" i="0">
                  <a:latin typeface="Cambria Math" panose="02040503050406030204" pitchFamily="18" charset="0"/>
                </a:rPr>
                <a:t>𝐶𝐹(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𝑡_𝑖,𝑤_𝑘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,@</a:t>
              </a:r>
              <a:r>
                <a:rPr lang="de-DE" b="0" i="0">
                  <a:latin typeface="Cambria Math" panose="02040503050406030204" pitchFamily="18" charset="0"/>
                </a:rPr>
                <a:t>𝐴𝑛→𝐴𝑢𝑠))</a:t>
              </a:r>
              <a:endParaRPr lang="de-DE"/>
            </a:p>
          </xdr:txBody>
        </xdr:sp>
      </mc:Fallback>
    </mc:AlternateContent>
    <xdr:clientData/>
  </xdr:twoCellAnchor>
  <xdr:twoCellAnchor>
    <xdr:from>
      <xdr:col>4</xdr:col>
      <xdr:colOff>390525</xdr:colOff>
      <xdr:row>8</xdr:row>
      <xdr:rowOff>76200</xdr:rowOff>
    </xdr:from>
    <xdr:to>
      <xdr:col>7</xdr:col>
      <xdr:colOff>683080</xdr:colOff>
      <xdr:row>12</xdr:row>
      <xdr:rowOff>21772</xdr:rowOff>
    </xdr:to>
    <xdr:sp macro="" textlink="">
      <xdr:nvSpPr>
        <xdr:cNvPr id="16" name="Rechteckige Legend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3305175" y="2238375"/>
          <a:ext cx="3102430" cy="898072"/>
        </a:xfrm>
        <a:prstGeom prst="wedgeRectCallout">
          <a:avLst>
            <a:gd name="adj1" fmla="val -125572"/>
            <a:gd name="adj2" fmla="val -15260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Eintragen des Preises ti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(als X der Regressionsgleichung)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771525</xdr:colOff>
      <xdr:row>13</xdr:row>
      <xdr:rowOff>57150</xdr:rowOff>
    </xdr:from>
    <xdr:to>
      <xdr:col>9</xdr:col>
      <xdr:colOff>16330</xdr:colOff>
      <xdr:row>18</xdr:row>
      <xdr:rowOff>85725</xdr:rowOff>
    </xdr:to>
    <xdr:sp macro="" textlink="">
      <xdr:nvSpPr>
        <xdr:cNvPr id="17" name="Rechteckige Legend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4391025" y="3409950"/>
          <a:ext cx="3102430" cy="1219200"/>
        </a:xfrm>
        <a:prstGeom prst="wedgeRectCallout">
          <a:avLst>
            <a:gd name="adj1" fmla="val -125572"/>
            <a:gd name="adj2" fmla="val -15260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Eintragen des Continaution Value auf den Regressiert werden soll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(als Y der Regressionsgleichung)</a:t>
          </a:r>
        </a:p>
        <a:p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(Zustand aus)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771525</xdr:colOff>
      <xdr:row>13</xdr:row>
      <xdr:rowOff>47625</xdr:rowOff>
    </xdr:from>
    <xdr:to>
      <xdr:col>9</xdr:col>
      <xdr:colOff>16330</xdr:colOff>
      <xdr:row>18</xdr:row>
      <xdr:rowOff>76200</xdr:rowOff>
    </xdr:to>
    <xdr:sp macro="" textlink="">
      <xdr:nvSpPr>
        <xdr:cNvPr id="18" name="Rechteckige Legend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391025" y="3400425"/>
          <a:ext cx="3102430" cy="1219200"/>
        </a:xfrm>
        <a:prstGeom prst="wedgeRectCallout">
          <a:avLst>
            <a:gd name="adj1" fmla="val 88726"/>
            <a:gd name="adj2" fmla="val -209634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Eintragen des Continaution Value auf den Regressiert werden soll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(als Y der Regressionsgleichung)</a:t>
          </a:r>
        </a:p>
        <a:p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(Zustand aus) (links)</a:t>
          </a: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C(Zustand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an) (rechts)</a:t>
          </a:r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25</xdr:row>
      <xdr:rowOff>38101</xdr:rowOff>
    </xdr:from>
    <xdr:to>
      <xdr:col>9</xdr:col>
      <xdr:colOff>723900</xdr:colOff>
      <xdr:row>28</xdr:row>
      <xdr:rowOff>123826</xdr:rowOff>
    </xdr:to>
    <xdr:sp macro="" textlink="">
      <xdr:nvSpPr>
        <xdr:cNvPr id="19" name="Rechteckige Legend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6657975" y="6248401"/>
          <a:ext cx="1543050" cy="800100"/>
        </a:xfrm>
        <a:prstGeom prst="wedgeRectCallout">
          <a:avLst>
            <a:gd name="adj1" fmla="val -53730"/>
            <a:gd name="adj2" fmla="val 9739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Aus-&gt;An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30</xdr:row>
      <xdr:rowOff>9526</xdr:rowOff>
    </xdr:from>
    <xdr:to>
      <xdr:col>9</xdr:col>
      <xdr:colOff>733425</xdr:colOff>
      <xdr:row>33</xdr:row>
      <xdr:rowOff>95251</xdr:rowOff>
    </xdr:to>
    <xdr:sp macro="" textlink="">
      <xdr:nvSpPr>
        <xdr:cNvPr id="20" name="Rechteckige Legend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6667500" y="7429501"/>
          <a:ext cx="1543050" cy="800100"/>
        </a:xfrm>
        <a:prstGeom prst="wedgeRectCallout">
          <a:avLst>
            <a:gd name="adj1" fmla="val -127804"/>
            <a:gd name="adj2" fmla="val -6569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Aus-&gt;Aus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19050</xdr:colOff>
      <xdr:row>26</xdr:row>
      <xdr:rowOff>209551</xdr:rowOff>
    </xdr:from>
    <xdr:to>
      <xdr:col>19</xdr:col>
      <xdr:colOff>609600</xdr:colOff>
      <xdr:row>30</xdr:row>
      <xdr:rowOff>38101</xdr:rowOff>
    </xdr:to>
    <xdr:sp macro="" textlink="">
      <xdr:nvSpPr>
        <xdr:cNvPr id="21" name="Rechteckige Legend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5220950" y="6657976"/>
          <a:ext cx="1543050" cy="800100"/>
        </a:xfrm>
        <a:prstGeom prst="wedgeRectCallout">
          <a:avLst>
            <a:gd name="adj1" fmla="val -53730"/>
            <a:gd name="adj2" fmla="val 9739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An-&gt;An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</xdr:colOff>
      <xdr:row>31</xdr:row>
      <xdr:rowOff>180976</xdr:rowOff>
    </xdr:from>
    <xdr:to>
      <xdr:col>19</xdr:col>
      <xdr:colOff>619125</xdr:colOff>
      <xdr:row>35</xdr:row>
      <xdr:rowOff>28576</xdr:rowOff>
    </xdr:to>
    <xdr:sp macro="" textlink="">
      <xdr:nvSpPr>
        <xdr:cNvPr id="22" name="Rechteckige Legende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230475" y="7839076"/>
          <a:ext cx="1543050" cy="800100"/>
        </a:xfrm>
        <a:prstGeom prst="wedgeRectCallout">
          <a:avLst>
            <a:gd name="adj1" fmla="val -127804"/>
            <a:gd name="adj2" fmla="val -6569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An-&gt;Aus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104775</xdr:colOff>
      <xdr:row>22</xdr:row>
      <xdr:rowOff>95251</xdr:rowOff>
    </xdr:from>
    <xdr:to>
      <xdr:col>5</xdr:col>
      <xdr:colOff>942975</xdr:colOff>
      <xdr:row>25</xdr:row>
      <xdr:rowOff>180976</xdr:rowOff>
    </xdr:to>
    <xdr:sp macro="" textlink="">
      <xdr:nvSpPr>
        <xdr:cNvPr id="23" name="Rechteckige Legend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3019425" y="5591176"/>
          <a:ext cx="1543050" cy="800100"/>
        </a:xfrm>
        <a:prstGeom prst="wedgeRectCallout">
          <a:avLst>
            <a:gd name="adj1" fmla="val -53730"/>
            <a:gd name="adj2" fmla="val 9739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Aus-&gt;An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38100</xdr:colOff>
      <xdr:row>21</xdr:row>
      <xdr:rowOff>9525</xdr:rowOff>
    </xdr:from>
    <xdr:to>
      <xdr:col>7</xdr:col>
      <xdr:colOff>504825</xdr:colOff>
      <xdr:row>25</xdr:row>
      <xdr:rowOff>95251</xdr:rowOff>
    </xdr:to>
    <xdr:sp macro="" textlink="">
      <xdr:nvSpPr>
        <xdr:cNvPr id="24" name="Rechteckige Legende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4686300" y="5267325"/>
          <a:ext cx="1543050" cy="1038226"/>
        </a:xfrm>
        <a:prstGeom prst="wedgeRectCallout">
          <a:avLst>
            <a:gd name="adj1" fmla="val -81508"/>
            <a:gd name="adj2" fmla="val 196054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Wert aus direktem Cash-Flow und bedingtem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Erwartungswert der zukünftigen Cashflows</a:t>
          </a:r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22</xdr:row>
      <xdr:rowOff>152401</xdr:rowOff>
    </xdr:from>
    <xdr:to>
      <xdr:col>15</xdr:col>
      <xdr:colOff>885825</xdr:colOff>
      <xdr:row>26</xdr:row>
      <xdr:rowOff>1</xdr:rowOff>
    </xdr:to>
    <xdr:sp macro="" textlink="">
      <xdr:nvSpPr>
        <xdr:cNvPr id="25" name="Rechteckige Legend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11687175" y="5648326"/>
          <a:ext cx="1543050" cy="800100"/>
        </a:xfrm>
        <a:prstGeom prst="wedgeRectCallout">
          <a:avLst>
            <a:gd name="adj1" fmla="val -34594"/>
            <a:gd name="adj2" fmla="val 19977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Eintragen des Cash-Flow für die Aktion </a:t>
          </a:r>
          <a:b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Aus-&gt;An in ti</a:t>
          </a: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142875</xdr:colOff>
      <xdr:row>21</xdr:row>
      <xdr:rowOff>133350</xdr:rowOff>
    </xdr:from>
    <xdr:to>
      <xdr:col>17</xdr:col>
      <xdr:colOff>733425</xdr:colOff>
      <xdr:row>25</xdr:row>
      <xdr:rowOff>219076</xdr:rowOff>
    </xdr:to>
    <xdr:sp macro="" textlink="">
      <xdr:nvSpPr>
        <xdr:cNvPr id="26" name="Rechteckige Legend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3439775" y="5391150"/>
          <a:ext cx="1543050" cy="1038226"/>
        </a:xfrm>
        <a:prstGeom prst="wedgeRectCallout">
          <a:avLst>
            <a:gd name="adj1" fmla="val -78422"/>
            <a:gd name="adj2" fmla="val 170366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Wert aus direktem Cash-Flow und bedingtem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Erwartungswert der zukünftigen Cashflows</a:t>
          </a:r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542925</xdr:colOff>
      <xdr:row>20</xdr:row>
      <xdr:rowOff>161925</xdr:rowOff>
    </xdr:from>
    <xdr:to>
      <xdr:col>13</xdr:col>
      <xdr:colOff>57150</xdr:colOff>
      <xdr:row>25</xdr:row>
      <xdr:rowOff>9526</xdr:rowOff>
    </xdr:to>
    <xdr:sp macro="" textlink="">
      <xdr:nvSpPr>
        <xdr:cNvPr id="27" name="Rechteckige Legend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9372600" y="5181600"/>
          <a:ext cx="1543050" cy="1038226"/>
        </a:xfrm>
        <a:prstGeom prst="wedgeRectCallout">
          <a:avLst>
            <a:gd name="adj1" fmla="val 33924"/>
            <a:gd name="adj2" fmla="val 17954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Bestimmung der Entscheidung</a:t>
          </a:r>
        </a:p>
        <a:p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-&gt; an-&gt;aus</a:t>
          </a:r>
        </a:p>
        <a:p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1 -&gt; an-&gt;an</a:t>
          </a:r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628650</xdr:colOff>
      <xdr:row>20</xdr:row>
      <xdr:rowOff>219075</xdr:rowOff>
    </xdr:from>
    <xdr:to>
      <xdr:col>3</xdr:col>
      <xdr:colOff>76200</xdr:colOff>
      <xdr:row>25</xdr:row>
      <xdr:rowOff>66676</xdr:rowOff>
    </xdr:to>
    <xdr:sp macro="" textlink="">
      <xdr:nvSpPr>
        <xdr:cNvPr id="28" name="Rechteckige Legende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809625" y="5238750"/>
          <a:ext cx="1543050" cy="1038226"/>
        </a:xfrm>
        <a:prstGeom prst="wedgeRectCallout">
          <a:avLst>
            <a:gd name="adj1" fmla="val 33924"/>
            <a:gd name="adj2" fmla="val 17954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Bestimmung der Entscheidung</a:t>
          </a:r>
        </a:p>
        <a:p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-&gt; aus-&gt;aus</a:t>
          </a:r>
        </a:p>
        <a:p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1 -&gt; aus-&gt;an</a:t>
          </a:r>
          <a:endParaRPr lang="de-DE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68035</xdr:colOff>
      <xdr:row>53</xdr:row>
      <xdr:rowOff>54428</xdr:rowOff>
    </xdr:from>
    <xdr:to>
      <xdr:col>37</xdr:col>
      <xdr:colOff>272144</xdr:colOff>
      <xdr:row>60</xdr:row>
      <xdr:rowOff>54427</xdr:rowOff>
    </xdr:to>
    <xdr:sp macro="" textlink="">
      <xdr:nvSpPr>
        <xdr:cNvPr id="2" name="Rechteckige Legend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0804071" y="10014857"/>
          <a:ext cx="3891644" cy="1333499"/>
        </a:xfrm>
        <a:prstGeom prst="wedgeRectCallout">
          <a:avLst>
            <a:gd name="adj1" fmla="val -117856"/>
            <a:gd name="adj2" fmla="val -15578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Bestimmung des Continuation Values der optimalen Strategie für </a:t>
          </a:r>
          <a:r>
            <a:rPr lang="de-DE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Zustand an</a:t>
          </a:r>
          <a:endParaRPr lang="de-DE">
            <a:solidFill>
              <a:srgbClr val="00B05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  <a:p>
          <a:pPr algn="l"/>
          <a:r>
            <a:rPr lang="de-DE" sz="1100" b="1">
              <a:solidFill>
                <a:sysClr val="windowText" lastClr="000000"/>
              </a:solidFill>
            </a:rPr>
            <a:t>wenn opt. Strat. Zustand an-&gt;an</a:t>
          </a:r>
        </a:p>
        <a:p>
          <a:pPr algn="l"/>
          <a:r>
            <a:rPr lang="de-DE" sz="1100" b="1" baseline="0">
              <a:solidFill>
                <a:sysClr val="windowText" lastClr="000000"/>
              </a:solidFill>
            </a:rPr>
            <a:t>-&gt;  C(T, an) + CF(T-1,an-&gt;an)</a:t>
          </a: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wenn opt. Strat. Zustand an-&gt;aus</a:t>
          </a:r>
          <a:endParaRPr lang="de-DE">
            <a:solidFill>
              <a:sysClr val="windowText" lastClr="000000"/>
            </a:solidFill>
            <a:effectLst/>
          </a:endParaRPr>
        </a:p>
        <a:p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 C(T, aus) + CF(T-1,an-&gt;aus)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68034</xdr:colOff>
      <xdr:row>61</xdr:row>
      <xdr:rowOff>27213</xdr:rowOff>
    </xdr:from>
    <xdr:to>
      <xdr:col>35</xdr:col>
      <xdr:colOff>0</xdr:colOff>
      <xdr:row>68</xdr:row>
      <xdr:rowOff>27213</xdr:rowOff>
    </xdr:to>
    <xdr:sp macro="" textlink="">
      <xdr:nvSpPr>
        <xdr:cNvPr id="3" name="Rechteckige Legend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0804070" y="11511642"/>
          <a:ext cx="3102430" cy="1333500"/>
        </a:xfrm>
        <a:prstGeom prst="wedgeRectCallout">
          <a:avLst>
            <a:gd name="adj1" fmla="val -283599"/>
            <a:gd name="adj2" fmla="val -27067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Bestimmung des Continuation Values der optimalen Strategie für </a:t>
          </a:r>
          <a:r>
            <a:rPr lang="de-D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Zustand aus</a:t>
          </a: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wenn opt. Strat. Zustand aus-&gt;an</a:t>
          </a:r>
          <a:endParaRPr lang="de-DE">
            <a:solidFill>
              <a:sysClr val="windowText" lastClr="000000"/>
            </a:solidFill>
            <a:effectLst/>
          </a:endParaRPr>
        </a:p>
        <a:p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 C(T, an) + CF(T-1,aus-&gt;an)</a:t>
          </a:r>
          <a:endParaRPr lang="de-DE">
            <a:solidFill>
              <a:sysClr val="windowText" lastClr="000000"/>
            </a:solidFill>
            <a:effectLst/>
          </a:endParaRPr>
        </a:p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wenn opt. Strat. Zustand aus-&gt;aus</a:t>
          </a:r>
          <a:endParaRPr lang="de-DE">
            <a:solidFill>
              <a:sysClr val="windowText" lastClr="000000"/>
            </a:solidFill>
            <a:effectLst/>
          </a:endParaRPr>
        </a:p>
        <a:p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 C(T, aus) + CF(T-1,aus-&gt;aus)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138792</xdr:colOff>
      <xdr:row>9</xdr:row>
      <xdr:rowOff>179613</xdr:rowOff>
    </xdr:from>
    <xdr:to>
      <xdr:col>10</xdr:col>
      <xdr:colOff>247650</xdr:colOff>
      <xdr:row>14</xdr:row>
      <xdr:rowOff>125185</xdr:rowOff>
    </xdr:to>
    <xdr:sp macro="" textlink="">
      <xdr:nvSpPr>
        <xdr:cNvPr id="4" name="Rechteckige Legend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819149" y="1730827"/>
          <a:ext cx="3102430" cy="898072"/>
        </a:xfrm>
        <a:prstGeom prst="wedgeRectCallout">
          <a:avLst>
            <a:gd name="adj1" fmla="val 34822"/>
            <a:gd name="adj2" fmla="val -186996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Bstimmung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des Cash-Flows entsprechend Transitionsmatrix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141514</xdr:colOff>
      <xdr:row>9</xdr:row>
      <xdr:rowOff>168727</xdr:rowOff>
    </xdr:from>
    <xdr:to>
      <xdr:col>10</xdr:col>
      <xdr:colOff>250372</xdr:colOff>
      <xdr:row>14</xdr:row>
      <xdr:rowOff>114299</xdr:rowOff>
    </xdr:to>
    <xdr:sp macro="" textlink="">
      <xdr:nvSpPr>
        <xdr:cNvPr id="5" name="Rechteckige Legend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821871" y="1719941"/>
          <a:ext cx="3102430" cy="898072"/>
        </a:xfrm>
        <a:prstGeom prst="wedgeRectCallout">
          <a:avLst>
            <a:gd name="adj1" fmla="val 165524"/>
            <a:gd name="adj2" fmla="val -2184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Bstimmung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des Cash-Flows entsprechend Transitionsmatrix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117021</xdr:colOff>
      <xdr:row>9</xdr:row>
      <xdr:rowOff>171448</xdr:rowOff>
    </xdr:from>
    <xdr:to>
      <xdr:col>10</xdr:col>
      <xdr:colOff>225879</xdr:colOff>
      <xdr:row>14</xdr:row>
      <xdr:rowOff>117020</xdr:rowOff>
    </xdr:to>
    <xdr:sp macro="" textlink="">
      <xdr:nvSpPr>
        <xdr:cNvPr id="6" name="Rechteckige Legend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797378" y="1722662"/>
          <a:ext cx="3102430" cy="898072"/>
        </a:xfrm>
        <a:prstGeom prst="wedgeRectCallout">
          <a:avLst>
            <a:gd name="adj1" fmla="val 341840"/>
            <a:gd name="adj2" fmla="val -366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Bstimmung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des Cash-Flows entsprechend Transitionsmatrix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119743</xdr:colOff>
      <xdr:row>9</xdr:row>
      <xdr:rowOff>160562</xdr:rowOff>
    </xdr:from>
    <xdr:to>
      <xdr:col>10</xdr:col>
      <xdr:colOff>228601</xdr:colOff>
      <xdr:row>14</xdr:row>
      <xdr:rowOff>106134</xdr:rowOff>
    </xdr:to>
    <xdr:sp macro="" textlink="">
      <xdr:nvSpPr>
        <xdr:cNvPr id="7" name="Rechteckige Legend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800100" y="1711776"/>
          <a:ext cx="3102430" cy="898072"/>
        </a:xfrm>
        <a:prstGeom prst="wedgeRectCallout">
          <a:avLst>
            <a:gd name="adj1" fmla="val 451928"/>
            <a:gd name="adj2" fmla="val 100882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Bstimmung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des Cash-Flows entsprechend Transitionsmatrix</a:t>
          </a:r>
          <a:endParaRPr lang="de-DE">
            <a:solidFill>
              <a:sysClr val="windowText" lastClr="000000"/>
            </a:solidFill>
            <a:effectLst/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55</xdr:row>
      <xdr:rowOff>138792</xdr:rowOff>
    </xdr:from>
    <xdr:to>
      <xdr:col>18</xdr:col>
      <xdr:colOff>288472</xdr:colOff>
      <xdr:row>62</xdr:row>
      <xdr:rowOff>138791</xdr:rowOff>
    </xdr:to>
    <xdr:sp macro="" textlink="">
      <xdr:nvSpPr>
        <xdr:cNvPr id="8" name="Rechteckige Legend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928257" y="10480221"/>
          <a:ext cx="3891644" cy="1333499"/>
        </a:xfrm>
        <a:prstGeom prst="wedgeRectCallout">
          <a:avLst>
            <a:gd name="adj1" fmla="val -24849"/>
            <a:gd name="adj2" fmla="val -22415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Bestimmung des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Cash-Flows der optimalen Aktion in 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 (CF(T,aus-&gt;aus), CF(T,aus-&gt;an))</a:t>
          </a:r>
          <a:endParaRPr lang="de-DE" sz="1100" b="1">
            <a:solidFill>
              <a:sysClr val="windowText" lastClr="000000"/>
            </a:solidFill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345621</xdr:colOff>
      <xdr:row>63</xdr:row>
      <xdr:rowOff>73477</xdr:rowOff>
    </xdr:from>
    <xdr:to>
      <xdr:col>18</xdr:col>
      <xdr:colOff>291193</xdr:colOff>
      <xdr:row>70</xdr:row>
      <xdr:rowOff>73476</xdr:rowOff>
    </xdr:to>
    <xdr:sp macro="" textlink="">
      <xdr:nvSpPr>
        <xdr:cNvPr id="9" name="Rechteckige Legend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2930978" y="11938906"/>
          <a:ext cx="3891644" cy="1333499"/>
        </a:xfrm>
        <a:prstGeom prst="wedgeRectCallout">
          <a:avLst>
            <a:gd name="adj1" fmla="val 91585"/>
            <a:gd name="adj2" fmla="val -29966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Bestimmung des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Cash-Flows der optimalen Aktion in 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 (CF(T,an-&gt;aus), CF(T,an-&gt;an))</a:t>
          </a:r>
          <a:endParaRPr lang="de-DE" sz="1100" b="1">
            <a:solidFill>
              <a:sysClr val="windowText" lastClr="000000"/>
            </a:solidFill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152400</xdr:colOff>
      <xdr:row>54</xdr:row>
      <xdr:rowOff>166007</xdr:rowOff>
    </xdr:from>
    <xdr:to>
      <xdr:col>49</xdr:col>
      <xdr:colOff>519794</xdr:colOff>
      <xdr:row>61</xdr:row>
      <xdr:rowOff>166006</xdr:rowOff>
    </xdr:to>
    <xdr:sp macro="" textlink="">
      <xdr:nvSpPr>
        <xdr:cNvPr id="10" name="Rechteckige Legend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17406257" y="10316936"/>
          <a:ext cx="3891644" cy="1333499"/>
        </a:xfrm>
        <a:prstGeom prst="wedgeRectCallout">
          <a:avLst>
            <a:gd name="adj1" fmla="val -177996"/>
            <a:gd name="adj2" fmla="val -32823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Bestimmung des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Cash-Flows der optimalen Aktion in 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 (CF(T,aus-&gt;aus), CF(T,aus-&gt;an))</a:t>
          </a:r>
          <a:endParaRPr lang="de-DE" sz="1100" b="1">
            <a:solidFill>
              <a:sysClr val="windowText" lastClr="000000"/>
            </a:solidFill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155122</xdr:colOff>
      <xdr:row>54</xdr:row>
      <xdr:rowOff>168728</xdr:rowOff>
    </xdr:from>
    <xdr:to>
      <xdr:col>49</xdr:col>
      <xdr:colOff>522516</xdr:colOff>
      <xdr:row>61</xdr:row>
      <xdr:rowOff>168727</xdr:rowOff>
    </xdr:to>
    <xdr:sp macro="" textlink="">
      <xdr:nvSpPr>
        <xdr:cNvPr id="11" name="Rechteckige Legend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17408979" y="10319657"/>
          <a:ext cx="3891644" cy="1333499"/>
        </a:xfrm>
        <a:prstGeom prst="wedgeRectCallout">
          <a:avLst>
            <a:gd name="adj1" fmla="val -53171"/>
            <a:gd name="adj2" fmla="val -37925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Die optimale</a:t>
          </a:r>
          <a:r>
            <a:rPr lang="de-DE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Entscheidung in t leitet sich aus der Betrachtung in den Tabellenblättern T1 bis T9 ab beginnend mit T9</a:t>
          </a:r>
          <a:endParaRPr lang="de-DE" sz="1100" b="1">
            <a:solidFill>
              <a:sysClr val="windowText" lastClr="000000"/>
            </a:solidFill>
          </a:endParaRPr>
        </a:p>
        <a:p>
          <a:pPr algn="l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336550</xdr:colOff>
      <xdr:row>5</xdr:row>
      <xdr:rowOff>98425</xdr:rowOff>
    </xdr:from>
    <xdr:to>
      <xdr:col>22</xdr:col>
      <xdr:colOff>336550</xdr:colOff>
      <xdr:row>5</xdr:row>
      <xdr:rowOff>98425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 flipH="1">
          <a:off x="913765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355600</xdr:colOff>
      <xdr:row>9</xdr:row>
      <xdr:rowOff>88900</xdr:rowOff>
    </xdr:from>
    <xdr:to>
      <xdr:col>22</xdr:col>
      <xdr:colOff>355600</xdr:colOff>
      <xdr:row>9</xdr:row>
      <xdr:rowOff>88900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/>
      </xdr:nvCxnSpPr>
      <xdr:spPr>
        <a:xfrm flipH="1">
          <a:off x="915670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6</xdr:row>
      <xdr:rowOff>95251</xdr:rowOff>
    </xdr:from>
    <xdr:to>
      <xdr:col>22</xdr:col>
      <xdr:colOff>342900</xdr:colOff>
      <xdr:row>8</xdr:row>
      <xdr:rowOff>95250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CxnSpPr/>
      </xdr:nvCxnSpPr>
      <xdr:spPr>
        <a:xfrm flipH="1" flipV="1">
          <a:off x="918210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57150</xdr:rowOff>
    </xdr:from>
    <xdr:to>
      <xdr:col>22</xdr:col>
      <xdr:colOff>352426</xdr:colOff>
      <xdr:row>8</xdr:row>
      <xdr:rowOff>123825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/>
      </xdr:nvCxnSpPr>
      <xdr:spPr>
        <a:xfrm flipH="1">
          <a:off x="916305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336550</xdr:colOff>
      <xdr:row>5</xdr:row>
      <xdr:rowOff>98425</xdr:rowOff>
    </xdr:from>
    <xdr:to>
      <xdr:col>17</xdr:col>
      <xdr:colOff>336550</xdr:colOff>
      <xdr:row>5</xdr:row>
      <xdr:rowOff>98425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CxnSpPr/>
      </xdr:nvCxnSpPr>
      <xdr:spPr>
        <a:xfrm flipH="1">
          <a:off x="913765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9</xdr:row>
      <xdr:rowOff>88900</xdr:rowOff>
    </xdr:from>
    <xdr:to>
      <xdr:col>17</xdr:col>
      <xdr:colOff>355600</xdr:colOff>
      <xdr:row>9</xdr:row>
      <xdr:rowOff>88900</xdr:rowOff>
    </xdr:to>
    <xdr:cxnSp macro="">
      <xdr:nvCxnSpPr>
        <xdr:cNvPr id="67" name="Gerade Verbindung mit Pfeil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CxnSpPr/>
      </xdr:nvCxnSpPr>
      <xdr:spPr>
        <a:xfrm flipH="1">
          <a:off x="915670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</xdr:row>
      <xdr:rowOff>95251</xdr:rowOff>
    </xdr:from>
    <xdr:to>
      <xdr:col>17</xdr:col>
      <xdr:colOff>342900</xdr:colOff>
      <xdr:row>8</xdr:row>
      <xdr:rowOff>95250</xdr:rowOff>
    </xdr:to>
    <xdr:cxnSp macro="">
      <xdr:nvCxnSpPr>
        <xdr:cNvPr id="68" name="Gerade Verbindung mit Pfeil 6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CxnSpPr/>
      </xdr:nvCxnSpPr>
      <xdr:spPr>
        <a:xfrm flipH="1" flipV="1">
          <a:off x="918210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57150</xdr:rowOff>
    </xdr:from>
    <xdr:to>
      <xdr:col>17</xdr:col>
      <xdr:colOff>352426</xdr:colOff>
      <xdr:row>8</xdr:row>
      <xdr:rowOff>123825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CxnSpPr/>
      </xdr:nvCxnSpPr>
      <xdr:spPr>
        <a:xfrm flipH="1">
          <a:off x="916305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336550</xdr:colOff>
      <xdr:row>5</xdr:row>
      <xdr:rowOff>98425</xdr:rowOff>
    </xdr:from>
    <xdr:to>
      <xdr:col>12</xdr:col>
      <xdr:colOff>336550</xdr:colOff>
      <xdr:row>5</xdr:row>
      <xdr:rowOff>98425</xdr:rowOff>
    </xdr:to>
    <xdr:cxnSp macro="">
      <xdr:nvCxnSpPr>
        <xdr:cNvPr id="70" name="Gerade Verbindung mit Pfeil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CxnSpPr/>
      </xdr:nvCxnSpPr>
      <xdr:spPr>
        <a:xfrm flipH="1">
          <a:off x="913765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9</xdr:row>
      <xdr:rowOff>88900</xdr:rowOff>
    </xdr:from>
    <xdr:to>
      <xdr:col>12</xdr:col>
      <xdr:colOff>355600</xdr:colOff>
      <xdr:row>9</xdr:row>
      <xdr:rowOff>88900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CxnSpPr/>
      </xdr:nvCxnSpPr>
      <xdr:spPr>
        <a:xfrm flipH="1">
          <a:off x="915670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6</xdr:row>
      <xdr:rowOff>95251</xdr:rowOff>
    </xdr:from>
    <xdr:to>
      <xdr:col>12</xdr:col>
      <xdr:colOff>342900</xdr:colOff>
      <xdr:row>8</xdr:row>
      <xdr:rowOff>95250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CxnSpPr/>
      </xdr:nvCxnSpPr>
      <xdr:spPr>
        <a:xfrm flipH="1" flipV="1">
          <a:off x="918210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57150</xdr:rowOff>
    </xdr:from>
    <xdr:to>
      <xdr:col>12</xdr:col>
      <xdr:colOff>352426</xdr:colOff>
      <xdr:row>8</xdr:row>
      <xdr:rowOff>123825</xdr:rowOff>
    </xdr:to>
    <xdr:cxnSp macro="">
      <xdr:nvCxnSpPr>
        <xdr:cNvPr id="73" name="Gerade Verbindung mit Pfeil 72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CxnSpPr/>
      </xdr:nvCxnSpPr>
      <xdr:spPr>
        <a:xfrm flipH="1">
          <a:off x="916305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5</xdr:row>
      <xdr:rowOff>98425</xdr:rowOff>
    </xdr:from>
    <xdr:to>
      <xdr:col>8</xdr:col>
      <xdr:colOff>12700</xdr:colOff>
      <xdr:row>5</xdr:row>
      <xdr:rowOff>98425</xdr:rowOff>
    </xdr:to>
    <xdr:cxnSp macro="">
      <xdr:nvCxnSpPr>
        <xdr:cNvPr id="74" name="Gerade Verbindung mit Pfeil 73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CxnSpPr/>
      </xdr:nvCxnSpPr>
      <xdr:spPr>
        <a:xfrm flipH="1">
          <a:off x="4108450" y="1060450"/>
          <a:ext cx="5524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9</xdr:row>
      <xdr:rowOff>79375</xdr:rowOff>
    </xdr:from>
    <xdr:to>
      <xdr:col>7</xdr:col>
      <xdr:colOff>546100</xdr:colOff>
      <xdr:row>9</xdr:row>
      <xdr:rowOff>79375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CxnSpPr/>
      </xdr:nvCxnSpPr>
      <xdr:spPr>
        <a:xfrm flipH="1">
          <a:off x="4089400" y="1822450"/>
          <a:ext cx="5524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76201</xdr:rowOff>
    </xdr:from>
    <xdr:to>
      <xdr:col>7</xdr:col>
      <xdr:colOff>342900</xdr:colOff>
      <xdr:row>8</xdr:row>
      <xdr:rowOff>76200</xdr:rowOff>
    </xdr:to>
    <xdr:cxnSp macro="">
      <xdr:nvCxnSpPr>
        <xdr:cNvPr id="76" name="Gerade Verbindung mit Pfeil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CxnSpPr/>
      </xdr:nvCxnSpPr>
      <xdr:spPr>
        <a:xfrm flipH="1" flipV="1">
          <a:off x="4114800" y="122872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47625</xdr:rowOff>
    </xdr:from>
    <xdr:to>
      <xdr:col>7</xdr:col>
      <xdr:colOff>485776</xdr:colOff>
      <xdr:row>8</xdr:row>
      <xdr:rowOff>114300</xdr:rowOff>
    </xdr:to>
    <xdr:cxnSp macro="">
      <xdr:nvCxnSpPr>
        <xdr:cNvPr id="77" name="Gerade Verbindung mit Pfeil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CxnSpPr/>
      </xdr:nvCxnSpPr>
      <xdr:spPr>
        <a:xfrm flipH="1">
          <a:off x="4229100" y="1200150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336550</xdr:colOff>
      <xdr:row>5</xdr:row>
      <xdr:rowOff>98425</xdr:rowOff>
    </xdr:from>
    <xdr:to>
      <xdr:col>47</xdr:col>
      <xdr:colOff>336550</xdr:colOff>
      <xdr:row>5</xdr:row>
      <xdr:rowOff>98425</xdr:rowOff>
    </xdr:to>
    <xdr:cxnSp macro="">
      <xdr:nvCxnSpPr>
        <xdr:cNvPr id="78" name="Gerade Verbindung mit Pfeil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CxnSpPr/>
      </xdr:nvCxnSpPr>
      <xdr:spPr>
        <a:xfrm flipH="1">
          <a:off x="913765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355600</xdr:colOff>
      <xdr:row>9</xdr:row>
      <xdr:rowOff>88900</xdr:rowOff>
    </xdr:from>
    <xdr:to>
      <xdr:col>47</xdr:col>
      <xdr:colOff>355600</xdr:colOff>
      <xdr:row>9</xdr:row>
      <xdr:rowOff>88900</xdr:rowOff>
    </xdr:to>
    <xdr:cxnSp macro="">
      <xdr:nvCxnSpPr>
        <xdr:cNvPr id="79" name="Gerade Verbindung mit Pfeil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CxnSpPr/>
      </xdr:nvCxnSpPr>
      <xdr:spPr>
        <a:xfrm flipH="1">
          <a:off x="915670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6</xdr:row>
      <xdr:rowOff>95251</xdr:rowOff>
    </xdr:from>
    <xdr:to>
      <xdr:col>47</xdr:col>
      <xdr:colOff>342900</xdr:colOff>
      <xdr:row>8</xdr:row>
      <xdr:rowOff>95250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CxnSpPr/>
      </xdr:nvCxnSpPr>
      <xdr:spPr>
        <a:xfrm flipH="1" flipV="1">
          <a:off x="918210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</xdr:row>
      <xdr:rowOff>57150</xdr:rowOff>
    </xdr:from>
    <xdr:to>
      <xdr:col>47</xdr:col>
      <xdr:colOff>352426</xdr:colOff>
      <xdr:row>8</xdr:row>
      <xdr:rowOff>123825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CxnSpPr/>
      </xdr:nvCxnSpPr>
      <xdr:spPr>
        <a:xfrm flipH="1">
          <a:off x="916305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336550</xdr:colOff>
      <xdr:row>5</xdr:row>
      <xdr:rowOff>98425</xdr:rowOff>
    </xdr:from>
    <xdr:to>
      <xdr:col>42</xdr:col>
      <xdr:colOff>336550</xdr:colOff>
      <xdr:row>5</xdr:row>
      <xdr:rowOff>98425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CxnSpPr/>
      </xdr:nvCxnSpPr>
      <xdr:spPr>
        <a:xfrm flipH="1">
          <a:off x="732790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355600</xdr:colOff>
      <xdr:row>9</xdr:row>
      <xdr:rowOff>88900</xdr:rowOff>
    </xdr:from>
    <xdr:to>
      <xdr:col>42</xdr:col>
      <xdr:colOff>355600</xdr:colOff>
      <xdr:row>9</xdr:row>
      <xdr:rowOff>88900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CxnSpPr/>
      </xdr:nvCxnSpPr>
      <xdr:spPr>
        <a:xfrm flipH="1">
          <a:off x="734695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6</xdr:row>
      <xdr:rowOff>95251</xdr:rowOff>
    </xdr:from>
    <xdr:to>
      <xdr:col>42</xdr:col>
      <xdr:colOff>342900</xdr:colOff>
      <xdr:row>8</xdr:row>
      <xdr:rowOff>95250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CxnSpPr/>
      </xdr:nvCxnSpPr>
      <xdr:spPr>
        <a:xfrm flipH="1" flipV="1">
          <a:off x="737235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</xdr:row>
      <xdr:rowOff>57150</xdr:rowOff>
    </xdr:from>
    <xdr:to>
      <xdr:col>42</xdr:col>
      <xdr:colOff>352426</xdr:colOff>
      <xdr:row>8</xdr:row>
      <xdr:rowOff>123825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CxnSpPr/>
      </xdr:nvCxnSpPr>
      <xdr:spPr>
        <a:xfrm flipH="1">
          <a:off x="735330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336550</xdr:colOff>
      <xdr:row>5</xdr:row>
      <xdr:rowOff>98425</xdr:rowOff>
    </xdr:from>
    <xdr:to>
      <xdr:col>37</xdr:col>
      <xdr:colOff>336550</xdr:colOff>
      <xdr:row>5</xdr:row>
      <xdr:rowOff>98425</xdr:rowOff>
    </xdr:to>
    <xdr:cxnSp macro="">
      <xdr:nvCxnSpPr>
        <xdr:cNvPr id="86" name="Gerade Verbindung mit Pfeil 85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CxnSpPr/>
      </xdr:nvCxnSpPr>
      <xdr:spPr>
        <a:xfrm flipH="1">
          <a:off x="551815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355600</xdr:colOff>
      <xdr:row>9</xdr:row>
      <xdr:rowOff>88900</xdr:rowOff>
    </xdr:from>
    <xdr:to>
      <xdr:col>37</xdr:col>
      <xdr:colOff>355600</xdr:colOff>
      <xdr:row>9</xdr:row>
      <xdr:rowOff>88900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CxnSpPr/>
      </xdr:nvCxnSpPr>
      <xdr:spPr>
        <a:xfrm flipH="1">
          <a:off x="553720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6</xdr:row>
      <xdr:rowOff>95251</xdr:rowOff>
    </xdr:from>
    <xdr:to>
      <xdr:col>37</xdr:col>
      <xdr:colOff>342900</xdr:colOff>
      <xdr:row>8</xdr:row>
      <xdr:rowOff>95250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CxnSpPr/>
      </xdr:nvCxnSpPr>
      <xdr:spPr>
        <a:xfrm flipH="1" flipV="1">
          <a:off x="556260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</xdr:row>
      <xdr:rowOff>57150</xdr:rowOff>
    </xdr:from>
    <xdr:to>
      <xdr:col>37</xdr:col>
      <xdr:colOff>352426</xdr:colOff>
      <xdr:row>8</xdr:row>
      <xdr:rowOff>123825</xdr:rowOff>
    </xdr:to>
    <xdr:cxnSp macro="">
      <xdr:nvCxnSpPr>
        <xdr:cNvPr id="89" name="Gerade Verbindung mit Pfeil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CxnSpPr/>
      </xdr:nvCxnSpPr>
      <xdr:spPr>
        <a:xfrm flipH="1">
          <a:off x="554355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336550</xdr:colOff>
      <xdr:row>5</xdr:row>
      <xdr:rowOff>98425</xdr:rowOff>
    </xdr:from>
    <xdr:to>
      <xdr:col>32</xdr:col>
      <xdr:colOff>336550</xdr:colOff>
      <xdr:row>5</xdr:row>
      <xdr:rowOff>98425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CxnSpPr/>
      </xdr:nvCxnSpPr>
      <xdr:spPr>
        <a:xfrm flipH="1">
          <a:off x="3708400" y="1060450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355600</xdr:colOff>
      <xdr:row>9</xdr:row>
      <xdr:rowOff>88900</xdr:rowOff>
    </xdr:from>
    <xdr:to>
      <xdr:col>32</xdr:col>
      <xdr:colOff>355600</xdr:colOff>
      <xdr:row>9</xdr:row>
      <xdr:rowOff>88900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CxnSpPr/>
      </xdr:nvCxnSpPr>
      <xdr:spPr>
        <a:xfrm flipH="1">
          <a:off x="3727450" y="1831975"/>
          <a:ext cx="361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6</xdr:row>
      <xdr:rowOff>95251</xdr:rowOff>
    </xdr:from>
    <xdr:to>
      <xdr:col>32</xdr:col>
      <xdr:colOff>342900</xdr:colOff>
      <xdr:row>8</xdr:row>
      <xdr:rowOff>95250</xdr:rowOff>
    </xdr:to>
    <xdr:cxnSp macro="">
      <xdr:nvCxnSpPr>
        <xdr:cNvPr id="92" name="Gerade Verbindung mit Pfeil 91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CxnSpPr/>
      </xdr:nvCxnSpPr>
      <xdr:spPr>
        <a:xfrm flipH="1" flipV="1">
          <a:off x="3752850" y="1247776"/>
          <a:ext cx="323850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</xdr:row>
      <xdr:rowOff>57150</xdr:rowOff>
    </xdr:from>
    <xdr:to>
      <xdr:col>32</xdr:col>
      <xdr:colOff>352426</xdr:colOff>
      <xdr:row>8</xdr:row>
      <xdr:rowOff>123825</xdr:rowOff>
    </xdr:to>
    <xdr:cxnSp macro="">
      <xdr:nvCxnSpPr>
        <xdr:cNvPr id="93" name="Gerade Verbindung mit Pfeil 92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CxnSpPr/>
      </xdr:nvCxnSpPr>
      <xdr:spPr>
        <a:xfrm flipH="1">
          <a:off x="3733800" y="1209675"/>
          <a:ext cx="352426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4</xdr:row>
      <xdr:rowOff>127000</xdr:rowOff>
    </xdr:from>
    <xdr:to>
      <xdr:col>7</xdr:col>
      <xdr:colOff>0</xdr:colOff>
      <xdr:row>4</xdr:row>
      <xdr:rowOff>127000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CxnSpPr/>
      </xdr:nvCxnSpPr>
      <xdr:spPr>
        <a:xfrm flipH="1">
          <a:off x="4603750" y="708025"/>
          <a:ext cx="762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</xdr:row>
      <xdr:rowOff>142875</xdr:rowOff>
    </xdr:from>
    <xdr:to>
      <xdr:col>10</xdr:col>
      <xdr:colOff>180975</xdr:colOff>
      <xdr:row>9</xdr:row>
      <xdr:rowOff>66675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076825" y="333375"/>
          <a:ext cx="2962275" cy="1504950"/>
        </a:xfrm>
        <a:prstGeom prst="rect">
          <a:avLst/>
        </a:prstGeom>
        <a:solidFill>
          <a:srgbClr val="BDD7EE">
            <a:alpha val="2313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22225</xdr:colOff>
      <xdr:row>5</xdr:row>
      <xdr:rowOff>88902</xdr:rowOff>
    </xdr:from>
    <xdr:to>
      <xdr:col>7</xdr:col>
      <xdr:colOff>0</xdr:colOff>
      <xdr:row>8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CxnSpPr/>
      </xdr:nvCxnSpPr>
      <xdr:spPr>
        <a:xfrm flipH="1" flipV="1">
          <a:off x="4594225" y="1069977"/>
          <a:ext cx="739775" cy="6064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152400</xdr:rowOff>
    </xdr:from>
    <xdr:to>
      <xdr:col>7</xdr:col>
      <xdr:colOff>0</xdr:colOff>
      <xdr:row>7</xdr:row>
      <xdr:rowOff>104775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CxnSpPr/>
      </xdr:nvCxnSpPr>
      <xdr:spPr>
        <a:xfrm flipH="1">
          <a:off x="4572001" y="942975"/>
          <a:ext cx="761999" cy="5429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8</xdr:row>
      <xdr:rowOff>104775</xdr:rowOff>
    </xdr:from>
    <xdr:to>
      <xdr:col>7</xdr:col>
      <xdr:colOff>0</xdr:colOff>
      <xdr:row>8</xdr:row>
      <xdr:rowOff>104775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 flipH="1">
          <a:off x="4581526" y="1676400"/>
          <a:ext cx="75247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13</xdr:row>
      <xdr:rowOff>123825</xdr:rowOff>
    </xdr:from>
    <xdr:to>
      <xdr:col>6</xdr:col>
      <xdr:colOff>455811</xdr:colOff>
      <xdr:row>15</xdr:row>
      <xdr:rowOff>47518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Rechteck 14">
              <a:extLst>
                <a:ext uri="{FF2B5EF4-FFF2-40B4-BE49-F238E27FC236}">
                  <a16:creationId xmlns:a16="http://schemas.microsoft.com/office/drawing/2014/main" id="{00000000-0008-0000-0B00-00000F000000}"/>
                </a:ext>
              </a:extLst>
            </xdr:cNvPr>
            <xdr:cNvSpPr/>
          </xdr:nvSpPr>
          <xdr:spPr>
            <a:xfrm>
              <a:off x="942975" y="2847975"/>
              <a:ext cx="4084836" cy="32374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→</m:t>
                        </m:r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𝐴𝑛</m:t>
                        </m:r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sSub>
                          <m:sSubPr>
                            <m:ctrlP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de-DE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i="1">
                                <a:latin typeface="Cambria Math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de-DE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de-DE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de-DE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de-DE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de-DE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  <m:sup>
                        <m:r>
                          <a:rPr lang="de-DE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5" name="Rechteck 14"/>
            <xdr:cNvSpPr/>
          </xdr:nvSpPr>
          <xdr:spPr>
            <a:xfrm>
              <a:off x="942975" y="2847975"/>
              <a:ext cx="4084836" cy="32374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̂(𝑡_𝑖,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𝑋→𝐴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𝑛,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 </a:t>
              </a:r>
              <a:r>
                <a:rPr lang="de-DE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𝑤_𝑘 </a:t>
              </a:r>
              <a:r>
                <a:rPr lang="de-DE" i="0">
                  <a:latin typeface="Cambria Math" panose="02040503050406030204" pitchFamily="18" charset="0"/>
                </a:rPr>
                <a:t> )</a:t>
              </a:r>
              <a:r>
                <a:rPr lang="de-DE" i="0">
                  <a:latin typeface="Cambria Math"/>
                </a:rPr>
                <a:t>=𝑎</a:t>
              </a:r>
              <a:r>
                <a:rPr lang="de-DE" i="0">
                  <a:latin typeface="Cambria Math" panose="02040503050406030204" pitchFamily="18" charset="0"/>
                </a:rPr>
                <a:t> ̂_0</a:t>
              </a:r>
              <a:r>
                <a:rPr lang="de-DE" i="0">
                  <a:latin typeface="Cambria Math"/>
                </a:rPr>
                <a:t>+</a:t>
              </a:r>
              <a:r>
                <a:rPr lang="de-DE" i="0">
                  <a:latin typeface="Cambria Math" panose="02040503050406030204" pitchFamily="18" charset="0"/>
                </a:rPr>
                <a:t>𝑎 ̂_1 𝑆_(𝑡_𝑖,𝑤_𝑘 )</a:t>
              </a:r>
              <a:r>
                <a:rPr lang="de-DE" i="0">
                  <a:latin typeface="Cambria Math"/>
                </a:rPr>
                <a:t>+</a:t>
              </a:r>
              <a:r>
                <a:rPr lang="de-DE" i="0">
                  <a:latin typeface="Cambria Math" panose="02040503050406030204" pitchFamily="18" charset="0"/>
                </a:rPr>
                <a:t>𝑎 ̂_3 (𝑆_(𝑡_𝑖,𝑤_𝑘 ) )^</a:t>
              </a:r>
              <a:r>
                <a:rPr lang="de-DE" i="0">
                  <a:latin typeface="Cambria Math"/>
                </a:rPr>
                <a:t>2</a:t>
              </a:r>
              <a:endParaRPr lang="de-DE"/>
            </a:p>
          </xdr:txBody>
        </xdr:sp>
      </mc:Fallback>
    </mc:AlternateContent>
    <xdr:clientData/>
  </xdr:twoCellAnchor>
  <xdr:twoCellAnchor>
    <xdr:from>
      <xdr:col>0</xdr:col>
      <xdr:colOff>66675</xdr:colOff>
      <xdr:row>10</xdr:row>
      <xdr:rowOff>180975</xdr:rowOff>
    </xdr:from>
    <xdr:to>
      <xdr:col>5</xdr:col>
      <xdr:colOff>341511</xdr:colOff>
      <xdr:row>12</xdr:row>
      <xdr:rowOff>66138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Rechteck 15">
              <a:extLst>
                <a:ext uri="{FF2B5EF4-FFF2-40B4-BE49-F238E27FC236}">
                  <a16:creationId xmlns:a16="http://schemas.microsoft.com/office/drawing/2014/main" id="{00000000-0008-0000-0B00-000010000000}"/>
                </a:ext>
              </a:extLst>
            </xdr:cNvPr>
            <xdr:cNvSpPr/>
          </xdr:nvSpPr>
          <xdr:spPr>
            <a:xfrm>
              <a:off x="66675" y="2333625"/>
              <a:ext cx="4084836" cy="2661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𝐴𝑢𝑠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6" name="Rechteck 15"/>
            <xdr:cNvSpPr/>
          </xdr:nvSpPr>
          <xdr:spPr>
            <a:xfrm>
              <a:off x="66675" y="2333625"/>
              <a:ext cx="4084836" cy="2661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̂(𝑡_𝑖,</a:t>
              </a:r>
              <a:r>
                <a:rPr lang="de-DE" b="0" i="0">
                  <a:latin typeface="Cambria Math" panose="02040503050406030204" pitchFamily="18" charset="0"/>
                </a:rPr>
                <a:t>𝑋→𝐴𝑢𝑠, </a:t>
              </a:r>
              <a:r>
                <a:rPr lang="de-DE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𝑤_𝑘 </a:t>
              </a:r>
              <a:r>
                <a:rPr lang="de-DE" i="0">
                  <a:latin typeface="Cambria Math" panose="02040503050406030204" pitchFamily="18" charset="0"/>
                </a:rPr>
                <a:t> )</a:t>
              </a:r>
              <a:endParaRPr lang="de-DE"/>
            </a:p>
          </xdr:txBody>
        </xdr:sp>
      </mc:Fallback>
    </mc:AlternateContent>
    <xdr:clientData/>
  </xdr:twoCellAnchor>
  <xdr:twoCellAnchor>
    <xdr:from>
      <xdr:col>1</xdr:col>
      <xdr:colOff>485775</xdr:colOff>
      <xdr:row>10</xdr:row>
      <xdr:rowOff>180975</xdr:rowOff>
    </xdr:from>
    <xdr:to>
      <xdr:col>6</xdr:col>
      <xdr:colOff>760611</xdr:colOff>
      <xdr:row>12</xdr:row>
      <xdr:rowOff>66138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Rechteck 16">
              <a:extLst>
                <a:ext uri="{FF2B5EF4-FFF2-40B4-BE49-F238E27FC236}">
                  <a16:creationId xmlns:a16="http://schemas.microsoft.com/office/drawing/2014/main" id="{00000000-0008-0000-0B00-000011000000}"/>
                </a:ext>
              </a:extLst>
            </xdr:cNvPr>
            <xdr:cNvSpPr/>
          </xdr:nvSpPr>
          <xdr:spPr>
            <a:xfrm>
              <a:off x="1247775" y="2333625"/>
              <a:ext cx="4084836" cy="2661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ctrlPr>
                          <a:rPr lang="de-DE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de-DE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𝐴𝑛</m:t>
                        </m:r>
                        <m:r>
                          <a:rPr lang="de-DE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r>
                          <a:rPr lang="de-DE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17" name="Rechteck 16"/>
            <xdr:cNvSpPr/>
          </xdr:nvSpPr>
          <xdr:spPr>
            <a:xfrm>
              <a:off x="1247775" y="2333625"/>
              <a:ext cx="4084836" cy="2661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de-DE" i="0">
                  <a:latin typeface="Cambria Math" panose="02040503050406030204" pitchFamily="18" charset="0"/>
                </a:rPr>
                <a:t>𝐹 ̂(𝑡_𝑖,</a:t>
              </a:r>
              <a:r>
                <a:rPr lang="de-DE" b="0" i="0">
                  <a:latin typeface="Cambria Math" panose="02040503050406030204" pitchFamily="18" charset="0"/>
                </a:rPr>
                <a:t>𝑋→𝐴𝑛, </a:t>
              </a:r>
              <a:r>
                <a:rPr lang="de-DE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𝑤_𝑘 </a:t>
              </a:r>
              <a:r>
                <a:rPr lang="de-DE" i="0">
                  <a:latin typeface="Cambria Math" panose="02040503050406030204" pitchFamily="18" charset="0"/>
                </a:rPr>
                <a:t> )</a:t>
              </a:r>
              <a:endParaRPr lang="de-DE"/>
            </a:p>
          </xdr:txBody>
        </xdr:sp>
      </mc:Fallback>
    </mc:AlternateContent>
    <xdr:clientData/>
  </xdr:twoCellAnchor>
  <xdr:twoCellAnchor>
    <xdr:from>
      <xdr:col>1</xdr:col>
      <xdr:colOff>733425</xdr:colOff>
      <xdr:row>17</xdr:row>
      <xdr:rowOff>66675</xdr:rowOff>
    </xdr:from>
    <xdr:to>
      <xdr:col>6</xdr:col>
      <xdr:colOff>314325</xdr:colOff>
      <xdr:row>27</xdr:row>
      <xdr:rowOff>9524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314327</xdr:colOff>
      <xdr:row>20</xdr:row>
      <xdr:rowOff>104774</xdr:rowOff>
    </xdr:from>
    <xdr:to>
      <xdr:col>6</xdr:col>
      <xdr:colOff>95252</xdr:colOff>
      <xdr:row>21</xdr:row>
      <xdr:rowOff>152399</xdr:rowOff>
    </xdr:to>
    <xdr:sp macro="" textlink="">
      <xdr:nvSpPr>
        <xdr:cNvPr id="20" name="Pfeil nach oben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 rot="16200000">
          <a:off x="4276727" y="3838574"/>
          <a:ext cx="238125" cy="5429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r>
            <a:rPr lang="de-DE" sz="1100"/>
            <a:t>F = 4</a:t>
          </a:r>
        </a:p>
      </xdr:txBody>
    </xdr:sp>
    <xdr:clientData/>
  </xdr:twoCellAnchor>
  <xdr:twoCellAnchor>
    <xdr:from>
      <xdr:col>5</xdr:col>
      <xdr:colOff>180977</xdr:colOff>
      <xdr:row>21</xdr:row>
      <xdr:rowOff>38099</xdr:rowOff>
    </xdr:from>
    <xdr:to>
      <xdr:col>5</xdr:col>
      <xdr:colOff>419102</xdr:colOff>
      <xdr:row>23</xdr:row>
      <xdr:rowOff>171450</xdr:rowOff>
    </xdr:to>
    <xdr:sp macro="" textlink="">
      <xdr:nvSpPr>
        <xdr:cNvPr id="21" name="Pfeil nach oben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3990977" y="4114799"/>
          <a:ext cx="238125" cy="5143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r>
            <a:rPr lang="de-DE" sz="1100"/>
            <a:t>S = 43</a:t>
          </a:r>
        </a:p>
      </xdr:txBody>
    </xdr:sp>
    <xdr:clientData/>
  </xdr:twoCellAnchor>
  <xdr:twoCellAnchor>
    <xdr:from>
      <xdr:col>1</xdr:col>
      <xdr:colOff>647700</xdr:colOff>
      <xdr:row>15</xdr:row>
      <xdr:rowOff>66675</xdr:rowOff>
    </xdr:from>
    <xdr:to>
      <xdr:col>13</xdr:col>
      <xdr:colOff>0</xdr:colOff>
      <xdr:row>16</xdr:row>
      <xdr:rowOff>163498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00000000-0008-0000-0B00-00000D000000}"/>
                </a:ext>
              </a:extLst>
            </xdr:cNvPr>
            <xdr:cNvSpPr/>
          </xdr:nvSpPr>
          <xdr:spPr>
            <a:xfrm>
              <a:off x="1409700" y="3000375"/>
              <a:ext cx="8734425" cy="2873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/>
                <a:t> </a:t>
              </a:r>
              <a14:m>
                <m:oMath xmlns:m="http://schemas.openxmlformats.org/officeDocument/2006/math">
                  <m:r>
                    <a:rPr lang="de-DE" i="1">
                      <a:latin typeface="Cambria Math"/>
                    </a:rPr>
                    <m:t>𝐶</m:t>
                  </m:r>
                  <m:d>
                    <m:dPr>
                      <m:ctrlPr>
                        <a:rPr lang="de-DE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de-DE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i="1">
                              <a:latin typeface="Cambria Math"/>
                            </a:rPr>
                            <m:t>𝑤</m:t>
                          </m:r>
                        </m:e>
                        <m:sub>
                          <m:r>
                            <a:rPr lang="de-DE" i="1">
                              <a:latin typeface="Cambria Math" panose="02040503050406030204" pitchFamily="18" charset="0"/>
                            </a:rPr>
                            <m:t>𝑘</m:t>
                          </m:r>
                        </m:sub>
                      </m:sSub>
                      <m:r>
                        <a:rPr lang="de-DE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de-DE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i="1">
                              <a:latin typeface="Cambria Math"/>
                            </a:rPr>
                            <m:t>𝑡</m:t>
                          </m:r>
                        </m:e>
                        <m:sub>
                          <m:r>
                            <a:rPr lang="de-DE" i="1">
                              <a:latin typeface="Cambria Math"/>
                            </a:rPr>
                            <m:t>𝑗</m:t>
                          </m:r>
                        </m:sub>
                      </m:sSub>
                      <m:r>
                        <a:rPr lang="de-DE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→</m:t>
                      </m:r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𝐴𝑛</m:t>
                      </m:r>
                    </m:e>
                  </m:d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𝑑𝑒𝑓𝑖𝑛𝑖𝑒𝑟𝑡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𝑑𝑒𝑛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𝑧𝑢𝑘</m:t>
                  </m:r>
                  <m:r>
                    <a:rPr lang="de-DE" b="0" i="1">
                      <a:latin typeface="Cambria Math" panose="02040503050406030204" pitchFamily="18" charset="0"/>
                    </a:rPr>
                    <m:t>ü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𝑛𝑓𝑡𝑖𝑔𝑒𝑛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𝐶𝑎𝑠h</m:t>
                  </m:r>
                  <m:r>
                    <a:rPr lang="de-DE" b="0" i="1">
                      <a:latin typeface="Cambria Math" panose="02040503050406030204" pitchFamily="18" charset="0"/>
                    </a:rPr>
                    <m:t>−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𝐹𝑙𝑜𝑤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𝑑𝑒𝑟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𝑜𝑝𝑡𝑖𝑚𝑎𝑙𝑒𝑛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𝐴𝑢𝑠</m:t>
                  </m:r>
                  <m:r>
                    <a:rPr lang="de-DE" b="0" i="1">
                      <a:latin typeface="Cambria Math" panose="02040503050406030204" pitchFamily="18" charset="0"/>
                    </a:rPr>
                    <m:t>ü</m:t>
                  </m:r>
                  <m:r>
                    <a:rPr lang="de-DE" b="0" i="1">
                      <a:latin typeface="Cambria Math" panose="02040503050406030204" pitchFamily="18" charset="0"/>
                    </a:rPr>
                    <m:t>𝑏𝑢𝑛𝑔𝑠𝑠𝑡𝑟𝑎𝑡𝑒𝑔𝑖𝑒</m:t>
                  </m:r>
                  <m:r>
                    <a:rPr lang="de-DE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𝑛𝑎𝑐h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𝑑𝑒𝑚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𝑍𝑒𝑖𝑡𝑝𝑢𝑛𝑘𝑡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de-DE"/>
            </a:p>
          </xdr:txBody>
        </xdr:sp>
      </mc:Choice>
      <mc:Fallback xmlns="">
        <xdr:sp macro="" textlink="">
          <xdr:nvSpPr>
            <xdr:cNvPr id="13" name="Rechteck 12"/>
            <xdr:cNvSpPr/>
          </xdr:nvSpPr>
          <xdr:spPr>
            <a:xfrm>
              <a:off x="1409700" y="3000375"/>
              <a:ext cx="8734425" cy="2873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/>
                <a:t> </a:t>
              </a:r>
              <a:r>
                <a:rPr lang="de-DE" i="0">
                  <a:latin typeface="Cambria Math"/>
                </a:rPr>
                <a:t>𝐶(𝑤</a:t>
              </a:r>
              <a:r>
                <a:rPr lang="de-DE" i="0">
                  <a:latin typeface="Cambria Math" panose="02040503050406030204" pitchFamily="18" charset="0"/>
                </a:rPr>
                <a:t>_𝑘</a:t>
              </a:r>
              <a:r>
                <a:rPr lang="de-DE" i="0">
                  <a:latin typeface="Cambria Math"/>
                </a:rPr>
                <a:t>,𝑡</a:t>
              </a:r>
              <a:r>
                <a:rPr lang="de-DE" i="0">
                  <a:latin typeface="Cambria Math" panose="02040503050406030204" pitchFamily="18" charset="0"/>
                </a:rPr>
                <a:t>_</a:t>
              </a:r>
              <a:r>
                <a:rPr lang="de-DE" i="0">
                  <a:latin typeface="Cambria Math"/>
                </a:rPr>
                <a:t>𝑗</a:t>
              </a:r>
              <a:r>
                <a:rPr lang="de-DE" b="0" i="0">
                  <a:latin typeface="Cambria Math" panose="02040503050406030204" pitchFamily="18" charset="0"/>
                </a:rPr>
                <a:t>,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𝑋→𝐴𝑛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b="0" i="0">
                  <a:latin typeface="Cambria Math" panose="02040503050406030204" pitchFamily="18" charset="0"/>
                </a:rPr>
                <a:t> 𝑑𝑒𝑓𝑖𝑛𝑖𝑒𝑟𝑡 𝑑𝑒𝑛 𝑧𝑢𝑘ü𝑛𝑓𝑡𝑖𝑔𝑒𝑛 𝐶𝑎𝑠ℎ−𝐹𝑙𝑜𝑤  𝑑𝑒𝑟 𝑜𝑝𝑡𝑖𝑚𝑎𝑙𝑒𝑛 𝐴𝑢𝑠ü𝑏𝑢𝑛𝑔𝑠𝑠𝑡𝑟𝑎𝑡𝑒𝑔𝑖𝑒 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𝑛𝑎𝑐ℎ 𝑑𝑒𝑚 𝑍𝑒𝑖𝑡𝑝𝑢𝑛𝑘𝑡 𝑡_𝑖</a:t>
              </a:r>
              <a:endParaRPr lang="de-DE"/>
            </a:p>
          </xdr:txBody>
        </xdr:sp>
      </mc:Fallback>
    </mc:AlternateContent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0.53512</cdr:x>
      <cdr:y>0.09091</cdr:y>
    </cdr:from>
    <cdr:to>
      <cdr:x>0.54245</cdr:x>
      <cdr:y>0.89204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1814526" y="152399"/>
          <a:ext cx="24860" cy="1343025"/>
        </a:xfrm>
        <a:prstGeom xmlns:a="http://schemas.openxmlformats.org/drawingml/2006/main" prst="rect">
          <a:avLst/>
        </a:prstGeom>
        <a:solidFill xmlns:a="http://schemas.openxmlformats.org/drawingml/2006/main">
          <a:srgbClr val="5B9BD5">
            <a:alpha val="25882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showGridLines="0" workbookViewId="0">
      <selection activeCell="R32" sqref="R32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1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0</v>
      </c>
      <c r="G3" s="56">
        <f ca="1"/>
        <v>0</v>
      </c>
      <c r="H3" s="56">
        <f ca="1"/>
        <v>11.058179510954384</v>
      </c>
      <c r="I3" s="51"/>
      <c r="J3" s="135" t="s">
        <v>17</v>
      </c>
      <c r="K3" s="136"/>
      <c r="L3" s="137"/>
      <c r="N3" s="56">
        <f t="array" aca="1" ref="N3:P3" ca="1">LINEST(K5:K24,J5:J24^(Q3:R3),,FALSE)</f>
        <v>0</v>
      </c>
      <c r="O3" s="56">
        <f ca="1"/>
        <v>0</v>
      </c>
      <c r="P3" s="56">
        <f ca="1"/>
        <v>12.643263819114082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40</v>
      </c>
      <c r="C5" s="10">
        <f ca="1">OFFSET(Zusammenfassung!$B$26,$B30,$C$1)</f>
        <v>0</v>
      </c>
      <c r="D5" s="15">
        <f ca="1">$H$3+$G$3*B5+$F$3*B5^2</f>
        <v>11.058179510954384</v>
      </c>
      <c r="E5" s="5"/>
      <c r="F5" s="5"/>
      <c r="I5" s="5"/>
      <c r="J5" s="27">
        <f ca="1">B5</f>
        <v>40</v>
      </c>
      <c r="K5" s="27">
        <f ca="1">OFFSET(Zusammenfassung!$B$26,$B30,$C$1+12)</f>
        <v>-1.0544207312497988</v>
      </c>
      <c r="L5" s="15">
        <f ca="1">$P$3+$O$3*J5+$N$3*J5^2</f>
        <v>12.643263819114082</v>
      </c>
    </row>
    <row r="6" spans="1:18" x14ac:dyDescent="0.3">
      <c r="B6" s="27">
        <f ca="1">OFFSET(Zusammenfassung!$AW$3,$B31,$C$1)</f>
        <v>40</v>
      </c>
      <c r="C6" s="10">
        <f ca="1">OFFSET(Zusammenfassung!$B$26,$B31,$C$1)</f>
        <v>0</v>
      </c>
      <c r="D6" s="15">
        <f t="shared" ref="D6:D24" ca="1" si="0">$H$3+$G$3*B6+$F$3*B6^2</f>
        <v>11.058179510954384</v>
      </c>
      <c r="E6" s="5"/>
      <c r="F6" s="5"/>
      <c r="I6" s="5"/>
      <c r="J6" s="27">
        <f t="shared" ref="J6:J24" ca="1" si="1">B6</f>
        <v>40</v>
      </c>
      <c r="K6" s="27">
        <f ca="1">OFFSET(Zusammenfassung!$B$26,$B31,$C$1+12)</f>
        <v>-1.1011871131406075</v>
      </c>
      <c r="L6" s="15">
        <f t="shared" ref="L6:L24" ca="1" si="2">$P$3+$O$3*J6+$N$3*J6^2</f>
        <v>12.643263819114082</v>
      </c>
    </row>
    <row r="7" spans="1:18" x14ac:dyDescent="0.3">
      <c r="B7" s="27">
        <f ca="1">OFFSET(Zusammenfassung!$AW$3,$B32,$C$1)</f>
        <v>40</v>
      </c>
      <c r="C7" s="10">
        <f ca="1">OFFSET(Zusammenfassung!$B$26,$B32,$C$1)</f>
        <v>-1.5872051394103011</v>
      </c>
      <c r="D7" s="15">
        <f t="shared" ca="1" si="0"/>
        <v>11.058179510954384</v>
      </c>
      <c r="E7" s="5"/>
      <c r="F7" s="5"/>
      <c r="I7" s="5"/>
      <c r="J7" s="27">
        <f t="shared" ca="1" si="1"/>
        <v>40</v>
      </c>
      <c r="K7" s="27">
        <f ca="1">OFFSET(Zusammenfassung!$B$26,$B32,$C$1+12)</f>
        <v>-0.17280553641720076</v>
      </c>
      <c r="L7" s="15">
        <f t="shared" ca="1" si="2"/>
        <v>12.643263819114082</v>
      </c>
    </row>
    <row r="8" spans="1:18" x14ac:dyDescent="0.3">
      <c r="B8" s="27">
        <f ca="1">OFFSET(Zusammenfassung!$AW$3,$B33,$C$1)</f>
        <v>40</v>
      </c>
      <c r="C8" s="10">
        <f ca="1">OFFSET(Zusammenfassung!$B$26,$B33,$C$1)</f>
        <v>37.678294615047037</v>
      </c>
      <c r="D8" s="15">
        <f t="shared" ca="1" si="0"/>
        <v>11.058179510954384</v>
      </c>
      <c r="E8" s="5"/>
      <c r="F8" s="5"/>
      <c r="I8" s="5"/>
      <c r="J8" s="27">
        <f t="shared" ca="1" si="1"/>
        <v>40</v>
      </c>
      <c r="K8" s="27">
        <f ca="1">OFFSET(Zusammenfassung!$B$26,$B33,$C$1+12)</f>
        <v>43.006316738379134</v>
      </c>
      <c r="L8" s="15">
        <f t="shared" ca="1" si="2"/>
        <v>12.643263819114082</v>
      </c>
    </row>
    <row r="9" spans="1:18" x14ac:dyDescent="0.3">
      <c r="B9" s="27">
        <f ca="1">OFFSET(Zusammenfassung!$AW$3,$B34,$C$1)</f>
        <v>40</v>
      </c>
      <c r="C9" s="10">
        <f ca="1">OFFSET(Zusammenfassung!$B$26,$B34,$C$1)</f>
        <v>14.439055619352949</v>
      </c>
      <c r="D9" s="15">
        <f t="shared" ca="1" si="0"/>
        <v>11.058179510954384</v>
      </c>
      <c r="E9" s="5"/>
      <c r="F9" s="5"/>
      <c r="I9" s="5"/>
      <c r="J9" s="27">
        <f t="shared" ca="1" si="1"/>
        <v>40</v>
      </c>
      <c r="K9" s="27">
        <f ca="1">OFFSET(Zusammenfassung!$B$26,$B34,$C$1+12)</f>
        <v>18.788651803457551</v>
      </c>
      <c r="L9" s="15">
        <f t="shared" ca="1" si="2"/>
        <v>12.643263819114082</v>
      </c>
    </row>
    <row r="10" spans="1:18" x14ac:dyDescent="0.3">
      <c r="B10" s="27">
        <f ca="1">OFFSET(Zusammenfassung!$AW$3,$B35,$C$1)</f>
        <v>40</v>
      </c>
      <c r="C10" s="10">
        <f ca="1">OFFSET(Zusammenfassung!$B$26,$B35,$C$1)</f>
        <v>21.93930433916</v>
      </c>
      <c r="D10" s="15">
        <f t="shared" ca="1" si="0"/>
        <v>11.058179510954384</v>
      </c>
      <c r="E10" s="5"/>
      <c r="F10" s="5"/>
      <c r="I10" s="5"/>
      <c r="J10" s="27">
        <f t="shared" ca="1" si="1"/>
        <v>40</v>
      </c>
      <c r="K10" s="27">
        <f ca="1">OFFSET(Zusammenfassung!$B$26,$B35,$C$1+12)</f>
        <v>20.850857819782302</v>
      </c>
      <c r="L10" s="15">
        <f t="shared" ca="1" si="2"/>
        <v>12.643263819114082</v>
      </c>
    </row>
    <row r="11" spans="1:18" x14ac:dyDescent="0.3">
      <c r="B11" s="27">
        <f ca="1">OFFSET(Zusammenfassung!$AW$3,$B36,$C$1)</f>
        <v>40</v>
      </c>
      <c r="C11" s="10">
        <f ca="1">OFFSET(Zusammenfassung!$B$26,$B36,$C$1)</f>
        <v>17.806376903083688</v>
      </c>
      <c r="D11" s="15">
        <f t="shared" ca="1" si="0"/>
        <v>11.058179510954384</v>
      </c>
      <c r="E11" s="5"/>
      <c r="F11" s="5"/>
      <c r="I11" s="5"/>
      <c r="J11" s="27">
        <f t="shared" ca="1" si="1"/>
        <v>40</v>
      </c>
      <c r="K11" s="27">
        <f ca="1">OFFSET(Zusammenfassung!$B$26,$B36,$C$1+12)</f>
        <v>22.47707529852509</v>
      </c>
      <c r="L11" s="15">
        <f t="shared" ca="1" si="2"/>
        <v>12.643263819114082</v>
      </c>
    </row>
    <row r="12" spans="1:18" x14ac:dyDescent="0.3">
      <c r="B12" s="27">
        <f ca="1">OFFSET(Zusammenfassung!$AW$3,$B37,$C$1)</f>
        <v>40</v>
      </c>
      <c r="C12" s="10">
        <f ca="1">OFFSET(Zusammenfassung!$B$26,$B37,$C$1)</f>
        <v>18.341733950022643</v>
      </c>
      <c r="D12" s="15">
        <f t="shared" ca="1" si="0"/>
        <v>11.058179510954384</v>
      </c>
      <c r="E12" s="5"/>
      <c r="F12" s="5"/>
      <c r="I12" s="5"/>
      <c r="J12" s="27">
        <f t="shared" ca="1" si="1"/>
        <v>40</v>
      </c>
      <c r="K12" s="27">
        <f ca="1">OFFSET(Zusammenfassung!$B$26,$B37,$C$1+12)</f>
        <v>20.219100431944046</v>
      </c>
      <c r="L12" s="15">
        <f t="shared" ca="1" si="2"/>
        <v>12.643263819114082</v>
      </c>
    </row>
    <row r="13" spans="1:18" x14ac:dyDescent="0.3">
      <c r="B13" s="27">
        <f ca="1">OFFSET(Zusammenfassung!$AW$3,$B38,$C$1)</f>
        <v>40</v>
      </c>
      <c r="C13" s="10">
        <f ca="1">OFFSET(Zusammenfassung!$B$26,$B38,$C$1)</f>
        <v>25.665495449808642</v>
      </c>
      <c r="D13" s="15">
        <f t="shared" ca="1" si="0"/>
        <v>11.058179510954384</v>
      </c>
      <c r="E13" s="5"/>
      <c r="F13" s="5"/>
      <c r="I13" s="5"/>
      <c r="J13" s="27">
        <f t="shared" ca="1" si="1"/>
        <v>40</v>
      </c>
      <c r="K13" s="27">
        <f ca="1">OFFSET(Zusammenfassung!$B$26,$B38,$C$1+12)</f>
        <v>26.589231443678088</v>
      </c>
      <c r="L13" s="15">
        <f t="shared" ca="1" si="2"/>
        <v>12.643263819114082</v>
      </c>
    </row>
    <row r="14" spans="1:18" x14ac:dyDescent="0.3">
      <c r="B14" s="27">
        <f ca="1">OFFSET(Zusammenfassung!$AW$3,$B39,$C$1)</f>
        <v>40</v>
      </c>
      <c r="C14" s="10">
        <f ca="1">OFFSET(Zusammenfassung!$B$26,$B39,$C$1)</f>
        <v>0.8497382190764533</v>
      </c>
      <c r="D14" s="15">
        <f t="shared" ca="1" si="0"/>
        <v>11.058179510954384</v>
      </c>
      <c r="E14" s="5"/>
      <c r="F14" s="5"/>
      <c r="I14" s="5"/>
      <c r="J14" s="27">
        <f t="shared" ca="1" si="1"/>
        <v>40</v>
      </c>
      <c r="K14" s="27">
        <f ca="1">OFFSET(Zusammenfassung!$B$26,$B39,$C$1+12)</f>
        <v>2.7142099790180083</v>
      </c>
      <c r="L14" s="15">
        <f t="shared" ca="1" si="2"/>
        <v>12.643263819114082</v>
      </c>
    </row>
    <row r="15" spans="1:18" x14ac:dyDescent="0.3">
      <c r="B15" s="27">
        <f ca="1">OFFSET(Zusammenfassung!$AW$3,$B40,$C$1)</f>
        <v>40</v>
      </c>
      <c r="C15" s="10">
        <f ca="1">OFFSET(Zusammenfassung!$B$26,$B40,$C$1)</f>
        <v>0</v>
      </c>
      <c r="D15" s="15">
        <f t="shared" ca="1" si="0"/>
        <v>11.058179510954384</v>
      </c>
      <c r="E15" s="5"/>
      <c r="F15" s="5"/>
      <c r="I15" s="5"/>
      <c r="J15" s="27">
        <f t="shared" ca="1" si="1"/>
        <v>40</v>
      </c>
      <c r="K15" s="27">
        <f ca="1">OFFSET(Zusammenfassung!$B$26,$B40,$C$1+12)</f>
        <v>-1.8215393327550515</v>
      </c>
      <c r="L15" s="15">
        <f t="shared" ca="1" si="2"/>
        <v>12.643263819114082</v>
      </c>
    </row>
    <row r="16" spans="1:18" x14ac:dyDescent="0.3">
      <c r="B16" s="27">
        <f ca="1">OFFSET(Zusammenfassung!$AW$3,$B41,$C$1)</f>
        <v>40</v>
      </c>
      <c r="C16" s="10">
        <f ca="1">OFFSET(Zusammenfassung!$B$26,$B41,$C$1)</f>
        <v>-1.1010060400724377</v>
      </c>
      <c r="D16" s="15">
        <f t="shared" ca="1" si="0"/>
        <v>11.058179510954384</v>
      </c>
      <c r="E16" s="5"/>
      <c r="F16" s="5"/>
      <c r="I16" s="5"/>
      <c r="J16" s="27">
        <f t="shared" ca="1" si="1"/>
        <v>40</v>
      </c>
      <c r="K16" s="27">
        <f ca="1">OFFSET(Zusammenfassung!$B$26,$B41,$C$1+12)</f>
        <v>-0.25115693015458618</v>
      </c>
      <c r="L16" s="15">
        <f t="shared" ca="1" si="2"/>
        <v>12.643263819114082</v>
      </c>
    </row>
    <row r="17" spans="2:20" x14ac:dyDescent="0.3">
      <c r="B17" s="27">
        <f ca="1">OFFSET(Zusammenfassung!$AW$3,$B42,$C$1)</f>
        <v>40</v>
      </c>
      <c r="C17" s="10">
        <f ca="1">OFFSET(Zusammenfassung!$B$26,$B42,$C$1)</f>
        <v>5.2900383258220955</v>
      </c>
      <c r="D17" s="15">
        <f t="shared" ca="1" si="0"/>
        <v>11.058179510954384</v>
      </c>
      <c r="E17" s="5"/>
      <c r="F17" s="5"/>
      <c r="I17" s="5"/>
      <c r="J17" s="27">
        <f t="shared" ca="1" si="1"/>
        <v>40</v>
      </c>
      <c r="K17" s="27">
        <f ca="1">OFFSET(Zusammenfassung!$B$26,$B42,$C$1+12)</f>
        <v>8.0918071938851952</v>
      </c>
      <c r="L17" s="15">
        <f t="shared" ca="1" si="2"/>
        <v>12.643263819114082</v>
      </c>
    </row>
    <row r="18" spans="2:20" x14ac:dyDescent="0.3">
      <c r="B18" s="27">
        <f ca="1">OFFSET(Zusammenfassung!$AW$3,$B43,$C$1)</f>
        <v>40</v>
      </c>
      <c r="C18" s="10">
        <f ca="1">OFFSET(Zusammenfassung!$B$26,$B43,$C$1)</f>
        <v>7.0954333978604609</v>
      </c>
      <c r="D18" s="15">
        <f t="shared" ca="1" si="0"/>
        <v>11.058179510954384</v>
      </c>
      <c r="E18" s="5"/>
      <c r="F18" s="5"/>
      <c r="I18" s="5"/>
      <c r="J18" s="27">
        <f t="shared" ca="1" si="1"/>
        <v>40</v>
      </c>
      <c r="K18" s="27">
        <f ca="1">OFFSET(Zusammenfassung!$B$26,$B43,$C$1+12)</f>
        <v>9.7996413287061586</v>
      </c>
      <c r="L18" s="15">
        <f t="shared" ca="1" si="2"/>
        <v>12.643263819114082</v>
      </c>
    </row>
    <row r="19" spans="2:20" x14ac:dyDescent="0.3">
      <c r="B19" s="27">
        <f ca="1">OFFSET(Zusammenfassung!$AW$3,$B44,$C$1)</f>
        <v>40</v>
      </c>
      <c r="C19" s="10">
        <f ca="1">OFFSET(Zusammenfassung!$B$26,$B44,$C$1)</f>
        <v>4.7295438420012488</v>
      </c>
      <c r="D19" s="15">
        <f t="shared" ca="1" si="0"/>
        <v>11.058179510954384</v>
      </c>
      <c r="E19" s="5"/>
      <c r="F19" s="5"/>
      <c r="I19" s="5"/>
      <c r="J19" s="27">
        <f t="shared" ca="1" si="1"/>
        <v>40</v>
      </c>
      <c r="K19" s="27">
        <f ca="1">OFFSET(Zusammenfassung!$B$26,$B44,$C$1+12)</f>
        <v>7.4436186698239446</v>
      </c>
      <c r="L19" s="15">
        <f t="shared" ca="1" si="2"/>
        <v>12.643263819114082</v>
      </c>
    </row>
    <row r="20" spans="2:20" x14ac:dyDescent="0.3">
      <c r="B20" s="27">
        <f ca="1">OFFSET(Zusammenfassung!$AW$3,$B45,$C$1)</f>
        <v>40</v>
      </c>
      <c r="C20" s="10">
        <f ca="1">OFFSET(Zusammenfassung!$B$26,$B45,$C$1)</f>
        <v>24.947127953118354</v>
      </c>
      <c r="D20" s="15">
        <f t="shared" ca="1" si="0"/>
        <v>11.058179510954384</v>
      </c>
      <c r="E20" s="5"/>
      <c r="F20" s="5"/>
      <c r="I20" s="5"/>
      <c r="J20" s="27">
        <f t="shared" ca="1" si="1"/>
        <v>40</v>
      </c>
      <c r="K20" s="27">
        <f ca="1">OFFSET(Zusammenfassung!$B$26,$B45,$C$1+12)</f>
        <v>26.759294545858801</v>
      </c>
      <c r="L20" s="15">
        <f t="shared" ca="1" si="2"/>
        <v>12.643263819114082</v>
      </c>
    </row>
    <row r="21" spans="2:20" x14ac:dyDescent="0.3">
      <c r="B21" s="27">
        <f ca="1">OFFSET(Zusammenfassung!$AW$3,$B46,$C$1)</f>
        <v>40</v>
      </c>
      <c r="C21" s="10">
        <f ca="1">OFFSET(Zusammenfassung!$B$26,$B46,$C$1)</f>
        <v>0</v>
      </c>
      <c r="D21" s="15">
        <f t="shared" ca="1" si="0"/>
        <v>11.058179510954384</v>
      </c>
      <c r="E21" s="5"/>
      <c r="F21" s="5"/>
      <c r="I21" s="5"/>
      <c r="J21" s="27">
        <f t="shared" ca="1" si="1"/>
        <v>40</v>
      </c>
      <c r="K21" s="27">
        <f ca="1">OFFSET(Zusammenfassung!$B$26,$B46,$C$1+12)</f>
        <v>-0.97362593791609697</v>
      </c>
      <c r="L21" s="15">
        <f t="shared" ca="1" si="2"/>
        <v>12.643263819114082</v>
      </c>
    </row>
    <row r="22" spans="2:20" x14ac:dyDescent="0.3">
      <c r="B22" s="27">
        <f ca="1">OFFSET(Zusammenfassung!$AW$3,$B47,$C$1)</f>
        <v>40</v>
      </c>
      <c r="C22" s="10">
        <f ca="1">OFFSET(Zusammenfassung!$B$26,$B47,$C$1)</f>
        <v>7.2187893567576573</v>
      </c>
      <c r="D22" s="15">
        <f t="shared" ca="1" si="0"/>
        <v>11.058179510954384</v>
      </c>
      <c r="E22" s="5"/>
      <c r="F22" s="5"/>
      <c r="I22" s="5"/>
      <c r="J22" s="27">
        <f t="shared" ca="1" si="1"/>
        <v>40</v>
      </c>
      <c r="K22" s="27">
        <f ca="1">OFFSET(Zusammenfassung!$B$26,$B47,$C$1+12)</f>
        <v>9.0862796891460071</v>
      </c>
      <c r="L22" s="15">
        <f t="shared" ca="1" si="2"/>
        <v>12.643263819114082</v>
      </c>
    </row>
    <row r="23" spans="2:20" x14ac:dyDescent="0.3">
      <c r="B23" s="27">
        <f ca="1">OFFSET(Zusammenfassung!$AW$3,$B48,$C$1)</f>
        <v>40</v>
      </c>
      <c r="C23" s="10">
        <f ca="1">OFFSET(Zusammenfassung!$B$26,$B48,$C$1)</f>
        <v>6.0649777842690504</v>
      </c>
      <c r="D23" s="15">
        <f t="shared" ca="1" si="0"/>
        <v>11.058179510954384</v>
      </c>
      <c r="E23" s="5"/>
      <c r="F23" s="5"/>
      <c r="I23" s="5"/>
      <c r="J23" s="27">
        <f t="shared" ca="1" si="1"/>
        <v>40</v>
      </c>
      <c r="K23" s="27">
        <f ca="1">OFFSET(Zusammenfassung!$B$26,$B48,$C$1+12)</f>
        <v>9.0367250545096489</v>
      </c>
      <c r="L23" s="15">
        <f t="shared" ca="1" si="2"/>
        <v>12.643263819114082</v>
      </c>
    </row>
    <row r="24" spans="2:20" x14ac:dyDescent="0.3">
      <c r="B24" s="27">
        <f ca="1">OFFSET(Zusammenfassung!$AW$3,$B49,$C$1)</f>
        <v>40</v>
      </c>
      <c r="C24" s="10">
        <f ca="1">OFFSET(Zusammenfassung!$B$26,$B49,$C$1)</f>
        <v>31.785891643190155</v>
      </c>
      <c r="D24" s="15">
        <f t="shared" ca="1" si="0"/>
        <v>11.058179510954384</v>
      </c>
      <c r="E24" s="5"/>
      <c r="F24" s="5"/>
      <c r="I24" s="5"/>
      <c r="J24" s="27">
        <f t="shared" ca="1" si="1"/>
        <v>40</v>
      </c>
      <c r="K24" s="27">
        <f ca="1">OFFSET(Zusammenfassung!$B$26,$B49,$C$1+12)</f>
        <v>33.377201967201003</v>
      </c>
      <c r="L24" s="15">
        <f t="shared" ca="1" si="2"/>
        <v>12.643263819114082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1</v>
      </c>
      <c r="D30" s="27">
        <f ca="1">B5</f>
        <v>40</v>
      </c>
      <c r="E30" s="55">
        <f t="shared" ref="E30:E49" ca="1" si="3">G30+D5</f>
        <v>11.058179510954384</v>
      </c>
      <c r="F30" s="55">
        <f t="shared" ref="F30:F49" ca="1" si="4">H30+L5</f>
        <v>11.643263819114082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1</v>
      </c>
      <c r="N30" s="10">
        <f ca="1">B5</f>
        <v>40</v>
      </c>
      <c r="O30" s="55">
        <f t="shared" ref="O30:O49" ca="1" si="5">Q30+D5</f>
        <v>11.058179510954384</v>
      </c>
      <c r="P30" s="55">
        <f t="shared" ref="P30:P49" ca="1" si="6">R30+L5</f>
        <v>12.643263819114082</v>
      </c>
      <c r="Q30" s="11">
        <f ca="1">OFFSET(Zusammenfassung!$Z$3,$B30,$C$1-1)</f>
        <v>0</v>
      </c>
      <c r="R30" s="11">
        <f ca="1">OFFSET(Zusammenfassung!$AL$3,$B30,$C$1-1)</f>
        <v>0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1</v>
      </c>
      <c r="D31" s="27">
        <f t="shared" ref="D31:D49" ca="1" si="8">B6</f>
        <v>40</v>
      </c>
      <c r="E31" s="55">
        <f t="shared" ca="1" si="3"/>
        <v>11.058179510954384</v>
      </c>
      <c r="F31" s="55">
        <f t="shared" ca="1" si="4"/>
        <v>11.643263819114082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1</v>
      </c>
      <c r="N31" s="10">
        <f t="shared" ref="N31:N49" ca="1" si="10">B6</f>
        <v>40</v>
      </c>
      <c r="O31" s="55">
        <f t="shared" ca="1" si="5"/>
        <v>11.058179510954384</v>
      </c>
      <c r="P31" s="55">
        <f t="shared" ca="1" si="6"/>
        <v>12.643263819114082</v>
      </c>
      <c r="Q31" s="11">
        <f ca="1">OFFSET(Zusammenfassung!$Z$3,$B31,$C$1-1)</f>
        <v>0</v>
      </c>
      <c r="R31" s="11">
        <f ca="1">OFFSET(Zusammenfassung!$AL$3,$B31,$C$1-1)</f>
        <v>0</v>
      </c>
      <c r="S31" s="15"/>
      <c r="T31" s="15"/>
    </row>
    <row r="32" spans="2:20" x14ac:dyDescent="0.3">
      <c r="B32" s="5">
        <v>3</v>
      </c>
      <c r="C32" s="10">
        <f t="shared" ca="1" si="7"/>
        <v>1</v>
      </c>
      <c r="D32" s="27">
        <f t="shared" ca="1" si="8"/>
        <v>40</v>
      </c>
      <c r="E32" s="55">
        <f t="shared" ca="1" si="3"/>
        <v>11.058179510954384</v>
      </c>
      <c r="F32" s="55">
        <f t="shared" ca="1" si="4"/>
        <v>11.643263819114082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1</v>
      </c>
      <c r="N32" s="10">
        <f t="shared" ca="1" si="10"/>
        <v>40</v>
      </c>
      <c r="O32" s="55">
        <f t="shared" ca="1" si="5"/>
        <v>11.058179510954384</v>
      </c>
      <c r="P32" s="55">
        <f t="shared" ca="1" si="6"/>
        <v>12.643263819114082</v>
      </c>
      <c r="Q32" s="11">
        <f ca="1">OFFSET(Zusammenfassung!$Z$3,$B32,$C$1-1)</f>
        <v>0</v>
      </c>
      <c r="R32" s="11">
        <f ca="1">OFFSET(Zusammenfassung!$AL$3,$B32,$C$1-1)</f>
        <v>0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40</v>
      </c>
      <c r="E33" s="55">
        <f t="shared" ca="1" si="3"/>
        <v>11.058179510954384</v>
      </c>
      <c r="F33" s="55">
        <f t="shared" ca="1" si="4"/>
        <v>11.643263819114082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40</v>
      </c>
      <c r="O33" s="55">
        <f t="shared" ca="1" si="5"/>
        <v>11.058179510954384</v>
      </c>
      <c r="P33" s="55">
        <f t="shared" ca="1" si="6"/>
        <v>12.643263819114082</v>
      </c>
      <c r="Q33" s="11">
        <f ca="1">OFFSET(Zusammenfassung!$Z$3,$B33,$C$1-1)</f>
        <v>0</v>
      </c>
      <c r="R33" s="11">
        <f ca="1">OFFSET(Zusammenfassung!$AL$3,$B33,$C$1-1)</f>
        <v>0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40</v>
      </c>
      <c r="E34" s="55">
        <f t="shared" ca="1" si="3"/>
        <v>11.058179510954384</v>
      </c>
      <c r="F34" s="55">
        <f t="shared" ca="1" si="4"/>
        <v>11.643263819114082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40</v>
      </c>
      <c r="O34" s="55">
        <f t="shared" ca="1" si="5"/>
        <v>11.058179510954384</v>
      </c>
      <c r="P34" s="55">
        <f t="shared" ca="1" si="6"/>
        <v>12.643263819114082</v>
      </c>
      <c r="Q34" s="11">
        <f ca="1">OFFSET(Zusammenfassung!$Z$3,$B34,$C$1-1)</f>
        <v>0</v>
      </c>
      <c r="R34" s="11">
        <f ca="1">OFFSET(Zusammenfassung!$AL$3,$B34,$C$1-1)</f>
        <v>0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40</v>
      </c>
      <c r="E35" s="55">
        <f t="shared" ca="1" si="3"/>
        <v>11.058179510954384</v>
      </c>
      <c r="F35" s="55">
        <f t="shared" ca="1" si="4"/>
        <v>11.643263819114082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40</v>
      </c>
      <c r="O35" s="55">
        <f t="shared" ca="1" si="5"/>
        <v>11.058179510954384</v>
      </c>
      <c r="P35" s="55">
        <f t="shared" ca="1" si="6"/>
        <v>12.643263819114082</v>
      </c>
      <c r="Q35" s="11">
        <f ca="1">OFFSET(Zusammenfassung!$Z$3,$B35,$C$1-1)</f>
        <v>0</v>
      </c>
      <c r="R35" s="11">
        <f ca="1">OFFSET(Zusammenfassung!$AL$3,$B35,$C$1-1)</f>
        <v>0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40</v>
      </c>
      <c r="E36" s="55">
        <f t="shared" ca="1" si="3"/>
        <v>11.058179510954384</v>
      </c>
      <c r="F36" s="55">
        <f t="shared" ca="1" si="4"/>
        <v>11.643263819114082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40</v>
      </c>
      <c r="O36" s="55">
        <f t="shared" ca="1" si="5"/>
        <v>11.058179510954384</v>
      </c>
      <c r="P36" s="55">
        <f t="shared" ca="1" si="6"/>
        <v>12.643263819114082</v>
      </c>
      <c r="Q36" s="11">
        <f ca="1">OFFSET(Zusammenfassung!$Z$3,$B36,$C$1-1)</f>
        <v>0</v>
      </c>
      <c r="R36" s="11">
        <f ca="1">OFFSET(Zusammenfassung!$AL$3,$B36,$C$1-1)</f>
        <v>0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40</v>
      </c>
      <c r="E37" s="55">
        <f t="shared" ca="1" si="3"/>
        <v>11.058179510954384</v>
      </c>
      <c r="F37" s="55">
        <f t="shared" ca="1" si="4"/>
        <v>11.643263819114082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40</v>
      </c>
      <c r="O37" s="55">
        <f t="shared" ca="1" si="5"/>
        <v>11.058179510954384</v>
      </c>
      <c r="P37" s="55">
        <f t="shared" ca="1" si="6"/>
        <v>12.643263819114082</v>
      </c>
      <c r="Q37" s="11">
        <f ca="1">OFFSET(Zusammenfassung!$Z$3,$B37,$C$1-1)</f>
        <v>0</v>
      </c>
      <c r="R37" s="11">
        <f ca="1">OFFSET(Zusammenfassung!$AL$3,$B37,$C$1-1)</f>
        <v>0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40</v>
      </c>
      <c r="E38" s="55">
        <f t="shared" ca="1" si="3"/>
        <v>11.058179510954384</v>
      </c>
      <c r="F38" s="55">
        <f t="shared" ca="1" si="4"/>
        <v>11.643263819114082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40</v>
      </c>
      <c r="O38" s="55">
        <f t="shared" ca="1" si="5"/>
        <v>11.058179510954384</v>
      </c>
      <c r="P38" s="55">
        <f t="shared" ca="1" si="6"/>
        <v>12.643263819114082</v>
      </c>
      <c r="Q38" s="11">
        <f ca="1">OFFSET(Zusammenfassung!$Z$3,$B38,$C$1-1)</f>
        <v>0</v>
      </c>
      <c r="R38" s="11">
        <f ca="1">OFFSET(Zusammenfassung!$AL$3,$B38,$C$1-1)</f>
        <v>0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40</v>
      </c>
      <c r="E39" s="55">
        <f t="shared" ca="1" si="3"/>
        <v>11.058179510954384</v>
      </c>
      <c r="F39" s="55">
        <f t="shared" ca="1" si="4"/>
        <v>11.643263819114082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40</v>
      </c>
      <c r="O39" s="55">
        <f t="shared" ca="1" si="5"/>
        <v>11.058179510954384</v>
      </c>
      <c r="P39" s="55">
        <f t="shared" ca="1" si="6"/>
        <v>12.643263819114082</v>
      </c>
      <c r="Q39" s="11">
        <f ca="1">OFFSET(Zusammenfassung!$Z$3,$B39,$C$1-1)</f>
        <v>0</v>
      </c>
      <c r="R39" s="11">
        <f ca="1">OFFSET(Zusammenfassung!$AL$3,$B39,$C$1-1)</f>
        <v>0</v>
      </c>
      <c r="S39" s="15"/>
      <c r="T39" s="15"/>
    </row>
    <row r="40" spans="2:20" x14ac:dyDescent="0.3">
      <c r="B40" s="5">
        <v>11</v>
      </c>
      <c r="C40" s="10">
        <f t="shared" ca="1" si="7"/>
        <v>1</v>
      </c>
      <c r="D40" s="27">
        <f t="shared" ca="1" si="8"/>
        <v>40</v>
      </c>
      <c r="E40" s="55">
        <f t="shared" ca="1" si="3"/>
        <v>11.058179510954384</v>
      </c>
      <c r="F40" s="55">
        <f t="shared" ca="1" si="4"/>
        <v>11.643263819114082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1</v>
      </c>
      <c r="N40" s="10">
        <f t="shared" ca="1" si="10"/>
        <v>40</v>
      </c>
      <c r="O40" s="55">
        <f t="shared" ca="1" si="5"/>
        <v>11.058179510954384</v>
      </c>
      <c r="P40" s="55">
        <f t="shared" ca="1" si="6"/>
        <v>12.643263819114082</v>
      </c>
      <c r="Q40" s="11">
        <f ca="1">OFFSET(Zusammenfassung!$Z$3,$B40,$C$1-1)</f>
        <v>0</v>
      </c>
      <c r="R40" s="11">
        <f ca="1">OFFSET(Zusammenfassung!$AL$3,$B40,$C$1-1)</f>
        <v>0</v>
      </c>
      <c r="S40" s="15"/>
      <c r="T40" s="15"/>
    </row>
    <row r="41" spans="2:20" x14ac:dyDescent="0.3">
      <c r="B41" s="5">
        <v>12</v>
      </c>
      <c r="C41" s="10">
        <f t="shared" ca="1" si="7"/>
        <v>1</v>
      </c>
      <c r="D41" s="27">
        <f t="shared" ca="1" si="8"/>
        <v>40</v>
      </c>
      <c r="E41" s="55">
        <f t="shared" ca="1" si="3"/>
        <v>11.058179510954384</v>
      </c>
      <c r="F41" s="55">
        <f t="shared" ca="1" si="4"/>
        <v>11.643263819114082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40</v>
      </c>
      <c r="O41" s="55">
        <f t="shared" ca="1" si="5"/>
        <v>11.058179510954384</v>
      </c>
      <c r="P41" s="55">
        <f t="shared" ca="1" si="6"/>
        <v>12.643263819114082</v>
      </c>
      <c r="Q41" s="11">
        <f ca="1">OFFSET(Zusammenfassung!$Z$3,$B41,$C$1-1)</f>
        <v>0</v>
      </c>
      <c r="R41" s="11">
        <f ca="1">OFFSET(Zusammenfassung!$AL$3,$B41,$C$1-1)</f>
        <v>0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40</v>
      </c>
      <c r="E42" s="55">
        <f t="shared" ca="1" si="3"/>
        <v>11.058179510954384</v>
      </c>
      <c r="F42" s="55">
        <f t="shared" ca="1" si="4"/>
        <v>11.643263819114082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40</v>
      </c>
      <c r="O42" s="55">
        <f t="shared" ca="1" si="5"/>
        <v>11.058179510954384</v>
      </c>
      <c r="P42" s="55">
        <f t="shared" ca="1" si="6"/>
        <v>12.643263819114082</v>
      </c>
      <c r="Q42" s="11">
        <f ca="1">OFFSET(Zusammenfassung!$Z$3,$B42,$C$1-1)</f>
        <v>0</v>
      </c>
      <c r="R42" s="11">
        <f ca="1">OFFSET(Zusammenfassung!$AL$3,$B42,$C$1-1)</f>
        <v>0</v>
      </c>
      <c r="S42" s="15"/>
      <c r="T42" s="15"/>
    </row>
    <row r="43" spans="2:20" x14ac:dyDescent="0.3">
      <c r="B43" s="5">
        <v>14</v>
      </c>
      <c r="C43" s="10">
        <f t="shared" ca="1" si="7"/>
        <v>1</v>
      </c>
      <c r="D43" s="27">
        <f t="shared" ca="1" si="8"/>
        <v>40</v>
      </c>
      <c r="E43" s="55">
        <f t="shared" ca="1" si="3"/>
        <v>11.058179510954384</v>
      </c>
      <c r="F43" s="55">
        <f t="shared" ca="1" si="4"/>
        <v>11.643263819114082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40</v>
      </c>
      <c r="O43" s="55">
        <f t="shared" ca="1" si="5"/>
        <v>11.058179510954384</v>
      </c>
      <c r="P43" s="55">
        <f t="shared" ca="1" si="6"/>
        <v>12.643263819114082</v>
      </c>
      <c r="Q43" s="11">
        <f ca="1">OFFSET(Zusammenfassung!$Z$3,$B43,$C$1-1)</f>
        <v>0</v>
      </c>
      <c r="R43" s="11">
        <f ca="1">OFFSET(Zusammenfassung!$AL$3,$B43,$C$1-1)</f>
        <v>0</v>
      </c>
      <c r="S43" s="15"/>
      <c r="T43" s="15"/>
    </row>
    <row r="44" spans="2:20" x14ac:dyDescent="0.3">
      <c r="B44" s="5">
        <v>15</v>
      </c>
      <c r="C44" s="10">
        <f t="shared" ca="1" si="7"/>
        <v>1</v>
      </c>
      <c r="D44" s="27">
        <f t="shared" ca="1" si="8"/>
        <v>40</v>
      </c>
      <c r="E44" s="55">
        <f t="shared" ca="1" si="3"/>
        <v>11.058179510954384</v>
      </c>
      <c r="F44" s="55">
        <f t="shared" ca="1" si="4"/>
        <v>11.643263819114082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1</v>
      </c>
      <c r="N44" s="10">
        <f t="shared" ca="1" si="10"/>
        <v>40</v>
      </c>
      <c r="O44" s="55">
        <f t="shared" ca="1" si="5"/>
        <v>11.058179510954384</v>
      </c>
      <c r="P44" s="55">
        <f t="shared" ca="1" si="6"/>
        <v>12.643263819114082</v>
      </c>
      <c r="Q44" s="11">
        <f ca="1">OFFSET(Zusammenfassung!$Z$3,$B44,$C$1-1)</f>
        <v>0</v>
      </c>
      <c r="R44" s="11">
        <f ca="1">OFFSET(Zusammenfassung!$AL$3,$B44,$C$1-1)</f>
        <v>0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40</v>
      </c>
      <c r="E45" s="55">
        <f t="shared" ca="1" si="3"/>
        <v>11.058179510954384</v>
      </c>
      <c r="F45" s="55">
        <f t="shared" ca="1" si="4"/>
        <v>11.643263819114082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40</v>
      </c>
      <c r="O45" s="55">
        <f t="shared" ca="1" si="5"/>
        <v>11.058179510954384</v>
      </c>
      <c r="P45" s="55">
        <f t="shared" ca="1" si="6"/>
        <v>12.643263819114082</v>
      </c>
      <c r="Q45" s="11">
        <f ca="1">OFFSET(Zusammenfassung!$Z$3,$B45,$C$1-1)</f>
        <v>0</v>
      </c>
      <c r="R45" s="11">
        <f ca="1">OFFSET(Zusammenfassung!$AL$3,$B45,$C$1-1)</f>
        <v>0</v>
      </c>
      <c r="S45" s="15"/>
      <c r="T45" s="15"/>
    </row>
    <row r="46" spans="2:20" x14ac:dyDescent="0.3">
      <c r="B46" s="5">
        <v>17</v>
      </c>
      <c r="C46" s="10">
        <f t="shared" ca="1" si="7"/>
        <v>1</v>
      </c>
      <c r="D46" s="27">
        <f t="shared" ca="1" si="8"/>
        <v>40</v>
      </c>
      <c r="E46" s="55">
        <f t="shared" ca="1" si="3"/>
        <v>11.058179510954384</v>
      </c>
      <c r="F46" s="55">
        <f t="shared" ca="1" si="4"/>
        <v>11.643263819114082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1</v>
      </c>
      <c r="N46" s="10">
        <f t="shared" ca="1" si="10"/>
        <v>40</v>
      </c>
      <c r="O46" s="55">
        <f t="shared" ca="1" si="5"/>
        <v>11.058179510954384</v>
      </c>
      <c r="P46" s="55">
        <f t="shared" ca="1" si="6"/>
        <v>12.643263819114082</v>
      </c>
      <c r="Q46" s="11">
        <f ca="1">OFFSET(Zusammenfassung!$Z$3,$B46,$C$1-1)</f>
        <v>0</v>
      </c>
      <c r="R46" s="11">
        <f ca="1">OFFSET(Zusammenfassung!$AL$3,$B46,$C$1-1)</f>
        <v>0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40</v>
      </c>
      <c r="E47" s="55">
        <f t="shared" ca="1" si="3"/>
        <v>11.058179510954384</v>
      </c>
      <c r="F47" s="55">
        <f t="shared" ca="1" si="4"/>
        <v>11.643263819114082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</v>
      </c>
      <c r="O47" s="55">
        <f t="shared" ca="1" si="5"/>
        <v>11.058179510954384</v>
      </c>
      <c r="P47" s="55">
        <f t="shared" ca="1" si="6"/>
        <v>12.643263819114082</v>
      </c>
      <c r="Q47" s="11">
        <f ca="1">OFFSET(Zusammenfassung!$Z$3,$B47,$C$1-1)</f>
        <v>0</v>
      </c>
      <c r="R47" s="11">
        <f ca="1">OFFSET(Zusammenfassung!$AL$3,$B47,$C$1-1)</f>
        <v>0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40</v>
      </c>
      <c r="E48" s="55">
        <f t="shared" ca="1" si="3"/>
        <v>11.058179510954384</v>
      </c>
      <c r="F48" s="55">
        <f t="shared" ca="1" si="4"/>
        <v>11.643263819114082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40</v>
      </c>
      <c r="O48" s="55">
        <f t="shared" ca="1" si="5"/>
        <v>11.058179510954384</v>
      </c>
      <c r="P48" s="55">
        <f t="shared" ca="1" si="6"/>
        <v>12.643263819114082</v>
      </c>
      <c r="Q48" s="11">
        <f ca="1">OFFSET(Zusammenfassung!$Z$3,$B48,$C$1-1)</f>
        <v>0</v>
      </c>
      <c r="R48" s="11">
        <f ca="1">OFFSET(Zusammenfassung!$AL$3,$B48,$C$1-1)</f>
        <v>0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40</v>
      </c>
      <c r="E49" s="55">
        <f t="shared" ca="1" si="3"/>
        <v>11.058179510954384</v>
      </c>
      <c r="F49" s="55">
        <f t="shared" ca="1" si="4"/>
        <v>11.643263819114082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40</v>
      </c>
      <c r="O49" s="55">
        <f t="shared" ca="1" si="5"/>
        <v>11.058179510954384</v>
      </c>
      <c r="P49" s="55">
        <f t="shared" ca="1" si="6"/>
        <v>12.643263819114082</v>
      </c>
      <c r="Q49" s="11">
        <f ca="1">OFFSET(Zusammenfassung!$Z$3,$B49,$C$1-1)</f>
        <v>0</v>
      </c>
      <c r="R49" s="11">
        <f ca="1">OFFSET(Zusammenfassung!$AL$3,$B49,$C$1-1)</f>
        <v>0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"/>
  <sheetViews>
    <sheetView showGridLines="0" workbookViewId="0">
      <selection activeCell="C1" sqref="C1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2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1.8833369516911918</v>
      </c>
      <c r="G3" s="56">
        <f ca="1"/>
        <v>-150.65088786912438</v>
      </c>
      <c r="H3" s="56">
        <f ca="1"/>
        <v>3019.3799678204382</v>
      </c>
      <c r="I3" s="51"/>
      <c r="J3" s="135" t="s">
        <v>17</v>
      </c>
      <c r="K3" s="136"/>
      <c r="L3" s="137"/>
      <c r="N3" s="56">
        <f t="array" aca="1" ref="N3:P3" ca="1">LINEST(K5:K24,J5:J24^(Q3:R3),,FALSE)</f>
        <v>2.0077771773193689</v>
      </c>
      <c r="O3" s="56">
        <f ca="1"/>
        <v>-159.19367907321097</v>
      </c>
      <c r="P3" s="56">
        <f ca="1"/>
        <v>3163.2109771148148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38.945579268750201</v>
      </c>
      <c r="C5" s="10">
        <f ca="1">OFFSET(Zusammenfassung!$B$26,$B30,$C$1)</f>
        <v>0</v>
      </c>
      <c r="D5" s="15">
        <f ca="1">$H$3+$G$3*B5+$F$3*B5^2</f>
        <v>8.7605328691270188</v>
      </c>
      <c r="E5" s="5"/>
      <c r="F5" s="5"/>
      <c r="I5" s="5"/>
      <c r="J5" s="27">
        <f ca="1">B5</f>
        <v>38.945579268750201</v>
      </c>
      <c r="K5" s="27">
        <f ca="1">OFFSET(Zusammenfassung!$B$26,$B30,$C$1+12)</f>
        <v>-0.34967970458890107</v>
      </c>
      <c r="L5" s="15">
        <f ca="1">$P$3+$O$3*J5+$N$3*J5^2</f>
        <v>8.6333158830916545</v>
      </c>
    </row>
    <row r="6" spans="1:18" x14ac:dyDescent="0.3">
      <c r="B6" s="27">
        <f ca="1">OFFSET(Zusammenfassung!$AW$3,$B31,$C$1)</f>
        <v>39.650384255548197</v>
      </c>
      <c r="C6" s="10">
        <f ca="1">OFFSET(Zusammenfassung!$B$26,$B31,$C$1)</f>
        <v>0</v>
      </c>
      <c r="D6" s="15">
        <f t="shared" ref="D6:D24" ca="1" si="0">$H$3+$G$3*B6+$F$3*B6^2</f>
        <v>6.908160519320063</v>
      </c>
      <c r="E6" s="5"/>
      <c r="F6" s="5"/>
      <c r="I6" s="5"/>
      <c r="J6" s="27">
        <f t="shared" ref="J6:J24" ca="1" si="1">B6</f>
        <v>39.650384255548197</v>
      </c>
      <c r="K6" s="27">
        <f ca="1">OFFSET(Zusammenfassung!$B$26,$B31,$C$1+12)</f>
        <v>-0.57676349646290248</v>
      </c>
      <c r="L6" s="15">
        <f t="shared" ref="L6:L24" ca="1" si="2">$P$3+$O$3*J6+$N$3*J6^2</f>
        <v>7.6532864662308384</v>
      </c>
    </row>
    <row r="7" spans="1:18" x14ac:dyDescent="0.3">
      <c r="B7" s="27">
        <f ca="1">OFFSET(Zusammenfassung!$AW$3,$B32,$C$1)</f>
        <v>40.2762664019954</v>
      </c>
      <c r="C7" s="10">
        <f ca="1">OFFSET(Zusammenfassung!$B$26,$B32,$C$1)</f>
        <v>0</v>
      </c>
      <c r="D7" s="15">
        <f t="shared" ca="1" si="0"/>
        <v>6.8317570447902654</v>
      </c>
      <c r="E7" s="5"/>
      <c r="F7" s="5"/>
      <c r="I7" s="5"/>
      <c r="J7" s="27">
        <f t="shared" ca="1" si="1"/>
        <v>40.2762664019954</v>
      </c>
      <c r="K7" s="27">
        <f ca="1">OFFSET(Zusammenfassung!$B$26,$B32,$C$1+12)</f>
        <v>-0.58720513941030106</v>
      </c>
      <c r="L7" s="15">
        <f t="shared" ca="1" si="2"/>
        <v>8.45518293053874</v>
      </c>
    </row>
    <row r="8" spans="1:18" x14ac:dyDescent="0.3">
      <c r="B8" s="27">
        <f ca="1">OFFSET(Zusammenfassung!$AW$3,$B33,$C$1)</f>
        <v>42.885348082221398</v>
      </c>
      <c r="C8" s="10">
        <f ca="1">OFFSET(Zusammenfassung!$B$26,$B33,$C$1)</f>
        <v>33.063010237414844</v>
      </c>
      <c r="D8" s="15">
        <f t="shared" ca="1" si="0"/>
        <v>22.409158289031438</v>
      </c>
      <c r="E8" s="5"/>
      <c r="F8" s="5"/>
      <c r="I8" s="5"/>
      <c r="J8" s="27">
        <f t="shared" ca="1" si="1"/>
        <v>42.885348082221398</v>
      </c>
      <c r="K8" s="27">
        <f ca="1">OFFSET(Zusammenfassung!$B$26,$B33,$C$1+12)</f>
        <v>38.678294615047037</v>
      </c>
      <c r="L8" s="15">
        <f t="shared" ca="1" si="2"/>
        <v>28.744217458958701</v>
      </c>
    </row>
    <row r="9" spans="1:18" x14ac:dyDescent="0.3">
      <c r="B9" s="27">
        <f ca="1">OFFSET(Zusammenfassung!$AW$3,$B34,$C$1)</f>
        <v>42.233064122736401</v>
      </c>
      <c r="C9" s="10">
        <f ca="1">OFFSET(Zusammenfassung!$B$26,$B34,$C$1)</f>
        <v>10.874308647802696</v>
      </c>
      <c r="D9" s="15">
        <f t="shared" ca="1" si="0"/>
        <v>16.110858898560764</v>
      </c>
      <c r="E9" s="5"/>
      <c r="F9" s="5"/>
      <c r="I9" s="5"/>
      <c r="J9" s="27">
        <f t="shared" ca="1" si="1"/>
        <v>42.233064122736401</v>
      </c>
      <c r="K9" s="27">
        <f ca="1">OFFSET(Zusammenfassung!$B$26,$B34,$C$1+12)</f>
        <v>15.439055619352949</v>
      </c>
      <c r="L9" s="15">
        <f t="shared" ca="1" si="2"/>
        <v>21.109151315656618</v>
      </c>
    </row>
    <row r="10" spans="1:18" x14ac:dyDescent="0.3">
      <c r="B10" s="27">
        <f ca="1">OFFSET(Zusammenfassung!$AW$3,$B35,$C$1)</f>
        <v>38.911553480622302</v>
      </c>
      <c r="C10" s="10">
        <f ca="1">OFFSET(Zusammenfassung!$B$26,$B35,$C$1)</f>
        <v>21.93930433916</v>
      </c>
      <c r="D10" s="15">
        <f t="shared" ca="1" si="0"/>
        <v>8.8973054044872697</v>
      </c>
      <c r="E10" s="5"/>
      <c r="F10" s="5"/>
      <c r="I10" s="5"/>
      <c r="J10" s="27">
        <f t="shared" ca="1" si="1"/>
        <v>38.911553480622302</v>
      </c>
      <c r="K10" s="27">
        <f ca="1">OFFSET(Zusammenfassung!$B$26,$B35,$C$1+12)</f>
        <v>24.363041573175447</v>
      </c>
      <c r="L10" s="15">
        <f t="shared" ca="1" si="2"/>
        <v>8.7311027605323943</v>
      </c>
    </row>
    <row r="11" spans="1:18" x14ac:dyDescent="0.3">
      <c r="B11" s="27">
        <f ca="1">OFFSET(Zusammenfassung!$AW$3,$B36,$C$1)</f>
        <v>42.447132263627601</v>
      </c>
      <c r="C11" s="10">
        <f ca="1">OFFSET(Zusammenfassung!$B$26,$B36,$C$1)</f>
        <v>12.562095964804239</v>
      </c>
      <c r="D11" s="15">
        <f t="shared" ca="1" si="0"/>
        <v>18.001177996859496</v>
      </c>
      <c r="E11" s="5"/>
      <c r="F11" s="5"/>
      <c r="I11" s="5"/>
      <c r="J11" s="27">
        <f t="shared" ca="1" si="1"/>
        <v>42.447132263627601</v>
      </c>
      <c r="K11" s="27">
        <f ca="1">OFFSET(Zusammenfassung!$B$26,$B36,$C$1+12)</f>
        <v>18.806376903083688</v>
      </c>
      <c r="L11" s="15">
        <f t="shared" ca="1" si="2"/>
        <v>23.426500293214303</v>
      </c>
    </row>
    <row r="12" spans="1:18" x14ac:dyDescent="0.3">
      <c r="B12" s="27">
        <f ca="1">OFFSET(Zusammenfassung!$AW$3,$B37,$C$1)</f>
        <v>40.584910987947602</v>
      </c>
      <c r="C12" s="10">
        <f ca="1">OFFSET(Zusammenfassung!$B$26,$B37,$C$1)</f>
        <v>16.778804115274543</v>
      </c>
      <c r="D12" s="15">
        <f t="shared" ca="1" si="0"/>
        <v>7.3373031315913977</v>
      </c>
      <c r="E12" s="5"/>
      <c r="F12" s="5"/>
      <c r="I12" s="5"/>
      <c r="J12" s="27">
        <f t="shared" ca="1" si="1"/>
        <v>40.584910987947602</v>
      </c>
      <c r="K12" s="27">
        <f ca="1">OFFSET(Zusammenfassung!$B$26,$B37,$C$1+12)</f>
        <v>19.341733950022643</v>
      </c>
      <c r="L12" s="15">
        <f t="shared" ca="1" si="2"/>
        <v>9.42974284706861</v>
      </c>
    </row>
    <row r="13" spans="1:18" x14ac:dyDescent="0.3">
      <c r="B13" s="27">
        <f ca="1">OFFSET(Zusammenfassung!$AW$3,$B38,$C$1)</f>
        <v>39.949157329246297</v>
      </c>
      <c r="C13" s="10">
        <f ca="1">OFFSET(Zusammenfassung!$B$26,$B38,$C$1)</f>
        <v>24.443366575887197</v>
      </c>
      <c r="D13" s="15">
        <f t="shared" ca="1" si="0"/>
        <v>6.6876271908263334</v>
      </c>
      <c r="E13" s="5"/>
      <c r="F13" s="5"/>
      <c r="I13" s="5"/>
      <c r="J13" s="27">
        <f t="shared" ca="1" si="1"/>
        <v>39.949157329246297</v>
      </c>
      <c r="K13" s="27">
        <f ca="1">OFFSET(Zusammenfassung!$B$26,$B38,$C$1+12)</f>
        <v>26.665495449808642</v>
      </c>
      <c r="L13" s="15">
        <f t="shared" ca="1" si="2"/>
        <v>7.8398594488612616</v>
      </c>
    </row>
    <row r="14" spans="1:18" x14ac:dyDescent="0.3">
      <c r="B14" s="27">
        <f ca="1">OFFSET(Zusammenfassung!$AW$3,$B39,$C$1)</f>
        <v>40.576314506627703</v>
      </c>
      <c r="C14" s="10">
        <f ca="1">OFFSET(Zusammenfassung!$B$26,$B39,$C$1)</f>
        <v>0.31004668341924813</v>
      </c>
      <c r="D14" s="15">
        <f t="shared" ca="1" si="0"/>
        <v>7.318364677925274</v>
      </c>
      <c r="E14" s="5"/>
      <c r="F14" s="5"/>
      <c r="I14" s="5"/>
      <c r="J14" s="27">
        <f t="shared" ca="1" si="1"/>
        <v>40.576314506627703</v>
      </c>
      <c r="K14" s="27">
        <f ca="1">OFFSET(Zusammenfassung!$B$26,$B39,$C$1+12)</f>
        <v>1.8497382190764533</v>
      </c>
      <c r="L14" s="15">
        <f t="shared" ca="1" si="2"/>
        <v>9.3974202736658299</v>
      </c>
    </row>
    <row r="15" spans="1:18" x14ac:dyDescent="0.3">
      <c r="B15" s="27">
        <f ca="1">OFFSET(Zusammenfassung!$AW$3,$B40,$C$1)</f>
        <v>39.834730905151901</v>
      </c>
      <c r="C15" s="10">
        <f ca="1">OFFSET(Zusammenfassung!$B$26,$B40,$C$1)</f>
        <v>0</v>
      </c>
      <c r="D15" s="15">
        <f t="shared" ca="1" si="0"/>
        <v>6.7323614012188955</v>
      </c>
      <c r="E15" s="5"/>
      <c r="F15" s="5"/>
      <c r="I15" s="5"/>
      <c r="J15" s="27">
        <f t="shared" ca="1" si="1"/>
        <v>39.834730905151901</v>
      </c>
      <c r="K15" s="27">
        <f ca="1">OFFSET(Zusammenfassung!$B$26,$B40,$C$1+12)</f>
        <v>-1.5736356904829023</v>
      </c>
      <c r="L15" s="15">
        <f t="shared" ca="1" si="2"/>
        <v>7.7260519754177039</v>
      </c>
    </row>
    <row r="16" spans="1:18" x14ac:dyDescent="0.3">
      <c r="B16" s="27">
        <f ca="1">OFFSET(Zusammenfassung!$AW$3,$B41,$C$1)</f>
        <v>39.899899406611901</v>
      </c>
      <c r="C16" s="10">
        <f ca="1">OFFSET(Zusammenfassung!$B$26,$B41,$C$1)</f>
        <v>-2.3084695752960869</v>
      </c>
      <c r="D16" s="15">
        <f t="shared" ca="1" si="0"/>
        <v>6.7008385972153519</v>
      </c>
      <c r="E16" s="5"/>
      <c r="F16" s="5"/>
      <c r="I16" s="5"/>
      <c r="J16" s="27">
        <f t="shared" ca="1" si="1"/>
        <v>39.899899406611901</v>
      </c>
      <c r="K16" s="27">
        <f ca="1">OFFSET(Zusammenfassung!$B$26,$B41,$C$1+12)</f>
        <v>-0.10100604007243774</v>
      </c>
      <c r="L16" s="15">
        <f t="shared" ca="1" si="2"/>
        <v>7.7844228748799651</v>
      </c>
    </row>
    <row r="17" spans="2:20" x14ac:dyDescent="0.3">
      <c r="B17" s="27">
        <f ca="1">OFFSET(Zusammenfassung!$AW$3,$B42,$C$1)</f>
        <v>41.2011792453754</v>
      </c>
      <c r="C17" s="10">
        <f ca="1">OFFSET(Zusammenfassung!$B$26,$B42,$C$1)</f>
        <v>3.3873320488590473</v>
      </c>
      <c r="D17" s="15">
        <f t="shared" ca="1" si="0"/>
        <v>9.4202146579814325</v>
      </c>
      <c r="E17" s="5"/>
      <c r="F17" s="5"/>
      <c r="I17" s="5"/>
      <c r="J17" s="27">
        <f t="shared" ca="1" si="1"/>
        <v>41.2011792453754</v>
      </c>
      <c r="K17" s="27">
        <f ca="1">OFFSET(Zusammenfassung!$B$26,$B42,$C$1+12)</f>
        <v>6.2900383258220955</v>
      </c>
      <c r="L17" s="15">
        <f t="shared" ca="1" si="2"/>
        <v>12.520060894504695</v>
      </c>
    </row>
    <row r="18" spans="2:20" x14ac:dyDescent="0.3">
      <c r="B18" s="27">
        <f ca="1">OFFSET(Zusammenfassung!$AW$3,$B43,$C$1)</f>
        <v>41.136138620563798</v>
      </c>
      <c r="C18" s="10">
        <f ca="1">OFFSET(Zusammenfassung!$B$26,$B43,$C$1)</f>
        <v>3.51085627831376</v>
      </c>
      <c r="D18" s="15">
        <f t="shared" ca="1" si="0"/>
        <v>9.1328635274217049</v>
      </c>
      <c r="E18" s="5"/>
      <c r="F18" s="5"/>
      <c r="I18" s="5"/>
      <c r="J18" s="27">
        <f t="shared" ca="1" si="1"/>
        <v>41.136138620563798</v>
      </c>
      <c r="K18" s="27">
        <f ca="1">OFFSET(Zusammenfassung!$B$26,$B43,$C$1+12)</f>
        <v>8.0954333978604609</v>
      </c>
      <c r="L18" s="15">
        <f t="shared" ca="1" si="2"/>
        <v>12.121927159815186</v>
      </c>
    </row>
    <row r="19" spans="2:20" x14ac:dyDescent="0.3">
      <c r="B19" s="27">
        <f ca="1">OFFSET(Zusammenfassung!$AW$3,$B44,$C$1)</f>
        <v>41.142716551881797</v>
      </c>
      <c r="C19" s="10">
        <f ca="1">OFFSET(Zusammenfassung!$B$26,$B44,$C$1)</f>
        <v>1.8491956629440018</v>
      </c>
      <c r="D19" s="15">
        <f t="shared" ca="1" si="0"/>
        <v>9.1612007320691191</v>
      </c>
      <c r="E19" s="5"/>
      <c r="F19" s="5"/>
      <c r="I19" s="5"/>
      <c r="J19" s="27">
        <f t="shared" ca="1" si="1"/>
        <v>41.142716551881797</v>
      </c>
      <c r="K19" s="27">
        <f ca="1">OFFSET(Zusammenfassung!$B$26,$B44,$C$1+12)</f>
        <v>5.7295438420012488</v>
      </c>
      <c r="L19" s="15">
        <f t="shared" ca="1" si="2"/>
        <v>12.161420589244699</v>
      </c>
    </row>
    <row r="20" spans="2:20" x14ac:dyDescent="0.3">
      <c r="B20" s="27">
        <f ca="1">OFFSET(Zusammenfassung!$AW$3,$B45,$C$1)</f>
        <v>40.541444395160298</v>
      </c>
      <c r="C20" s="10">
        <f ca="1">OFFSET(Zusammenfassung!$B$26,$B45,$C$1)</f>
        <v>23.134026434369151</v>
      </c>
      <c r="D20" s="15">
        <f t="shared" ca="1" si="0"/>
        <v>7.244398723705217</v>
      </c>
      <c r="E20" s="5"/>
      <c r="F20" s="5"/>
      <c r="I20" s="5"/>
      <c r="J20" s="27">
        <f t="shared" ca="1" si="1"/>
        <v>40.541444395160298</v>
      </c>
      <c r="K20" s="27">
        <f ca="1">OFFSET(Zusammenfassung!$B$26,$B45,$C$1+12)</f>
        <v>25.947127953118354</v>
      </c>
      <c r="L20" s="15">
        <f t="shared" ca="1" si="2"/>
        <v>9.2693526086704878</v>
      </c>
    </row>
    <row r="21" spans="2:20" x14ac:dyDescent="0.3">
      <c r="B21" s="27">
        <f ca="1">OFFSET(Zusammenfassung!$AW$3,$B46,$C$1)</f>
        <v>39.026374062083903</v>
      </c>
      <c r="C21" s="10">
        <f ca="1">OFFSET(Zusammenfassung!$B$26,$B46,$C$1)</f>
        <v>0</v>
      </c>
      <c r="D21" s="15">
        <f t="shared" ca="1" si="0"/>
        <v>8.4532357734797188</v>
      </c>
      <c r="E21" s="5"/>
      <c r="F21" s="5"/>
      <c r="I21" s="5"/>
      <c r="J21" s="27">
        <f t="shared" ca="1" si="1"/>
        <v>39.026374062083903</v>
      </c>
      <c r="K21" s="27">
        <f ca="1">OFFSET(Zusammenfassung!$B$26,$B46,$C$1+12)</f>
        <v>-1.2227988250356034</v>
      </c>
      <c r="L21" s="15">
        <f t="shared" ca="1" si="2"/>
        <v>8.4197452933126442</v>
      </c>
    </row>
    <row r="22" spans="2:20" x14ac:dyDescent="0.3">
      <c r="B22" s="27">
        <f ca="1">OFFSET(Zusammenfassung!$AW$3,$B47,$C$1)</f>
        <v>40.5783268882589</v>
      </c>
      <c r="C22" s="10">
        <f ca="1">OFFSET(Zusammenfassung!$B$26,$B47,$C$1)</f>
        <v>5.3137013616642541</v>
      </c>
      <c r="D22" s="15">
        <f t="shared" ca="1" si="0"/>
        <v>7.322773095851062</v>
      </c>
      <c r="E22" s="5"/>
      <c r="F22" s="5"/>
      <c r="I22" s="5"/>
      <c r="J22" s="27">
        <f t="shared" ca="1" si="1"/>
        <v>40.5783268882589</v>
      </c>
      <c r="K22" s="27">
        <f ca="1">OFFSET(Zusammenfassung!$B$26,$B47,$C$1+12)</f>
        <v>8.2187893567576573</v>
      </c>
      <c r="L22" s="15">
        <f t="shared" ca="1" si="2"/>
        <v>9.4049601801448262</v>
      </c>
    </row>
    <row r="23" spans="2:20" x14ac:dyDescent="0.3">
      <c r="B23" s="27">
        <f ca="1">OFFSET(Zusammenfassung!$AW$3,$B48,$C$1)</f>
        <v>41.314498180160399</v>
      </c>
      <c r="C23" s="10">
        <f ca="1">OFFSET(Zusammenfassung!$B$26,$B48,$C$1)</f>
        <v>4.6293102825546519</v>
      </c>
      <c r="D23" s="15">
        <f t="shared" ca="1" si="0"/>
        <v>9.9589256804883917</v>
      </c>
      <c r="E23" s="5"/>
      <c r="F23" s="5"/>
      <c r="I23" s="5"/>
      <c r="J23" s="27">
        <f t="shared" ca="1" si="1"/>
        <v>41.314498180160399</v>
      </c>
      <c r="K23" s="27">
        <f ca="1">OFFSET(Zusammenfassung!$B$26,$B48,$C$1+12)</f>
        <v>7.0649777842690504</v>
      </c>
      <c r="L23" s="15">
        <f t="shared" ca="1" si="2"/>
        <v>13.254301281390781</v>
      </c>
    </row>
    <row r="24" spans="2:20" x14ac:dyDescent="0.3">
      <c r="B24" s="27">
        <f ca="1">OFFSET(Zusammenfassung!$AW$3,$B49,$C$1)</f>
        <v>40.394206882673899</v>
      </c>
      <c r="C24" s="10">
        <f ca="1">OFFSET(Zusammenfassung!$B$26,$B49,$C$1)</f>
        <v>30.884747941191808</v>
      </c>
      <c r="D24" s="15">
        <f t="shared" ca="1" si="0"/>
        <v>6.9825787863978803</v>
      </c>
      <c r="E24" s="5"/>
      <c r="F24" s="5"/>
      <c r="I24" s="5"/>
      <c r="J24" s="27">
        <f t="shared" ca="1" si="1"/>
        <v>40.394206882673899</v>
      </c>
      <c r="K24" s="27">
        <f ca="1">OFFSET(Zusammenfassung!$B$26,$B49,$C$1+12)</f>
        <v>32.785891643190155</v>
      </c>
      <c r="L24" s="15">
        <f t="shared" ca="1" si="2"/>
        <v>8.782427201304472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38.945579268750201</v>
      </c>
      <c r="E30" s="55">
        <f t="shared" ref="E30:E49" ca="1" si="3">G30+D5</f>
        <v>8.7605328691270188</v>
      </c>
      <c r="F30" s="55">
        <f t="shared" ref="F30:F49" ca="1" si="4">H30+L5</f>
        <v>7.6333158830916545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38.945579268750201</v>
      </c>
      <c r="O30" s="55">
        <f t="shared" ref="O30:O49" ca="1" si="5">Q30+D5</f>
        <v>7.7061121378772199</v>
      </c>
      <c r="P30" s="55">
        <f t="shared" ref="P30:P49" ca="1" si="6">R30+L5</f>
        <v>7.0516847862169563</v>
      </c>
      <c r="Q30" s="11">
        <f ca="1">OFFSET(Zusammenfassung!$Z$3,$B30,$C$1-1)</f>
        <v>-1.0544207312497988</v>
      </c>
      <c r="R30" s="11">
        <f ca="1">OFFSET(Zusammenfassung!$AL$3,$B30,$C$1-1)</f>
        <v>-1.5816310968746983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39.650384255548197</v>
      </c>
      <c r="E31" s="55">
        <f t="shared" ca="1" si="3"/>
        <v>6.908160519320063</v>
      </c>
      <c r="F31" s="55">
        <f t="shared" ca="1" si="4"/>
        <v>6.6532864662308384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1</v>
      </c>
      <c r="N31" s="10">
        <f t="shared" ref="N31:N49" ca="1" si="10">B6</f>
        <v>39.650384255548197</v>
      </c>
      <c r="O31" s="55">
        <f t="shared" ca="1" si="5"/>
        <v>6.5585447748682597</v>
      </c>
      <c r="P31" s="55">
        <f t="shared" ca="1" si="6"/>
        <v>7.1288628495531334</v>
      </c>
      <c r="Q31" s="11">
        <f ca="1">OFFSET(Zusammenfassung!$Z$3,$B31,$C$1-1)</f>
        <v>-0.34961574445180332</v>
      </c>
      <c r="R31" s="11">
        <f ca="1">OFFSET(Zusammenfassung!$AL$3,$B31,$C$1-1)</f>
        <v>-0.52442361667770498</v>
      </c>
      <c r="S31" s="15"/>
      <c r="T31" s="15"/>
    </row>
    <row r="32" spans="2:20" x14ac:dyDescent="0.3">
      <c r="B32" s="5">
        <v>3</v>
      </c>
      <c r="C32" s="10">
        <f t="shared" ca="1" si="7"/>
        <v>1</v>
      </c>
      <c r="D32" s="27">
        <f t="shared" ca="1" si="8"/>
        <v>40.2762664019954</v>
      </c>
      <c r="E32" s="55">
        <f t="shared" ca="1" si="3"/>
        <v>6.8317570447902654</v>
      </c>
      <c r="F32" s="55">
        <f t="shared" ca="1" si="4"/>
        <v>7.45518293053874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1</v>
      </c>
      <c r="N32" s="10">
        <f t="shared" ca="1" si="10"/>
        <v>40.2762664019954</v>
      </c>
      <c r="O32" s="55">
        <f t="shared" ca="1" si="5"/>
        <v>7.1080234467856656</v>
      </c>
      <c r="P32" s="55">
        <f t="shared" ca="1" si="6"/>
        <v>8.8695825335318403</v>
      </c>
      <c r="Q32" s="11">
        <f ca="1">OFFSET(Zusammenfassung!$Z$3,$B32,$C$1-1)</f>
        <v>0.2762664019954002</v>
      </c>
      <c r="R32" s="11">
        <f ca="1">OFFSET(Zusammenfassung!$AL$3,$B32,$C$1-1)</f>
        <v>0.4143996029931003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42.885348082221398</v>
      </c>
      <c r="E33" s="55">
        <f t="shared" ca="1" si="3"/>
        <v>22.409158289031438</v>
      </c>
      <c r="F33" s="55">
        <f t="shared" ca="1" si="4"/>
        <v>27.744217458958701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42.885348082221398</v>
      </c>
      <c r="O33" s="55">
        <f t="shared" ca="1" si="5"/>
        <v>25.294506371252837</v>
      </c>
      <c r="P33" s="55">
        <f t="shared" ca="1" si="6"/>
        <v>33.072239582290798</v>
      </c>
      <c r="Q33" s="11">
        <f ca="1">OFFSET(Zusammenfassung!$Z$3,$B33,$C$1-1)</f>
        <v>2.8853480822213982</v>
      </c>
      <c r="R33" s="11">
        <f ca="1">OFFSET(Zusammenfassung!$AL$3,$B33,$C$1-1)</f>
        <v>4.3280221233320972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42.233064122736401</v>
      </c>
      <c r="E34" s="55">
        <f t="shared" ca="1" si="3"/>
        <v>16.110858898560764</v>
      </c>
      <c r="F34" s="55">
        <f t="shared" ca="1" si="4"/>
        <v>20.109151315656618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42.233064122736401</v>
      </c>
      <c r="O34" s="55">
        <f t="shared" ca="1" si="5"/>
        <v>18.343923021297165</v>
      </c>
      <c r="P34" s="55">
        <f t="shared" ca="1" si="6"/>
        <v>24.45874749976122</v>
      </c>
      <c r="Q34" s="11">
        <f ca="1">OFFSET(Zusammenfassung!$Z$3,$B34,$C$1-1)</f>
        <v>2.2330641227364012</v>
      </c>
      <c r="R34" s="11">
        <f ca="1">OFFSET(Zusammenfassung!$AL$3,$B34,$C$1-1)</f>
        <v>3.3495961841046018</v>
      </c>
      <c r="S34" s="15"/>
      <c r="T34" s="15"/>
    </row>
    <row r="35" spans="2:20" x14ac:dyDescent="0.3">
      <c r="B35" s="5">
        <v>6</v>
      </c>
      <c r="C35" s="10">
        <f t="shared" ca="1" si="7"/>
        <v>0</v>
      </c>
      <c r="D35" s="27">
        <f t="shared" ca="1" si="8"/>
        <v>38.911553480622302</v>
      </c>
      <c r="E35" s="55">
        <f t="shared" ca="1" si="3"/>
        <v>8.8973054044872697</v>
      </c>
      <c r="F35" s="55">
        <f t="shared" ca="1" si="4"/>
        <v>7.7311027605323943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0</v>
      </c>
      <c r="N35" s="10">
        <f t="shared" ca="1" si="10"/>
        <v>38.911553480622302</v>
      </c>
      <c r="O35" s="55">
        <f t="shared" ca="1" si="5"/>
        <v>7.8088588851095722</v>
      </c>
      <c r="P35" s="55">
        <f t="shared" ca="1" si="6"/>
        <v>7.098432981465848</v>
      </c>
      <c r="Q35" s="11">
        <f ca="1">OFFSET(Zusammenfassung!$Z$3,$B35,$C$1-1)</f>
        <v>-1.0884465193776975</v>
      </c>
      <c r="R35" s="11">
        <f ca="1">OFFSET(Zusammenfassung!$AL$3,$B35,$C$1-1)</f>
        <v>-1.6326697790665463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42.447132263627601</v>
      </c>
      <c r="E36" s="55">
        <f t="shared" ca="1" si="3"/>
        <v>18.001177996859496</v>
      </c>
      <c r="F36" s="55">
        <f t="shared" ca="1" si="4"/>
        <v>22.426500293214303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42.447132263627601</v>
      </c>
      <c r="O36" s="55">
        <f t="shared" ca="1" si="5"/>
        <v>20.448310260487098</v>
      </c>
      <c r="P36" s="55">
        <f t="shared" ca="1" si="6"/>
        <v>27.097198688655705</v>
      </c>
      <c r="Q36" s="11">
        <f ca="1">OFFSET(Zusammenfassung!$Z$3,$B36,$C$1-1)</f>
        <v>2.4471322636276014</v>
      </c>
      <c r="R36" s="11">
        <f ca="1">OFFSET(Zusammenfassung!$AL$3,$B36,$C$1-1)</f>
        <v>3.6706983954414021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40.584910987947602</v>
      </c>
      <c r="E37" s="55">
        <f t="shared" ca="1" si="3"/>
        <v>7.3373031315913977</v>
      </c>
      <c r="F37" s="55">
        <f t="shared" ca="1" si="4"/>
        <v>8.42974284706861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40.584910987947602</v>
      </c>
      <c r="O37" s="55">
        <f t="shared" ca="1" si="5"/>
        <v>7.9222141195389995</v>
      </c>
      <c r="P37" s="55">
        <f t="shared" ca="1" si="6"/>
        <v>10.307109328990013</v>
      </c>
      <c r="Q37" s="11">
        <f ca="1">OFFSET(Zusammenfassung!$Z$3,$B37,$C$1-1)</f>
        <v>0.58491098794760177</v>
      </c>
      <c r="R37" s="11">
        <f ca="1">OFFSET(Zusammenfassung!$AL$3,$B37,$C$1-1)</f>
        <v>0.87736648192140265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39.949157329246297</v>
      </c>
      <c r="E38" s="55">
        <f t="shared" ca="1" si="3"/>
        <v>6.6876271908263334</v>
      </c>
      <c r="F38" s="55">
        <f t="shared" ca="1" si="4"/>
        <v>6.8398594488612616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39.949157329246297</v>
      </c>
      <c r="O38" s="55">
        <f t="shared" ca="1" si="5"/>
        <v>6.6367845200726308</v>
      </c>
      <c r="P38" s="55">
        <f t="shared" ca="1" si="6"/>
        <v>7.7635954427307077</v>
      </c>
      <c r="Q38" s="11">
        <f ca="1">OFFSET(Zusammenfassung!$Z$3,$B38,$C$1-1)</f>
        <v>-5.0842670753702635E-2</v>
      </c>
      <c r="R38" s="11">
        <f ca="1">OFFSET(Zusammenfassung!$AL$3,$B38,$C$1-1)</f>
        <v>-7.6264006130553952E-2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40.576314506627703</v>
      </c>
      <c r="E39" s="55">
        <f t="shared" ca="1" si="3"/>
        <v>7.318364677925274</v>
      </c>
      <c r="F39" s="55">
        <f t="shared" ca="1" si="4"/>
        <v>8.3974202736658299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40.576314506627703</v>
      </c>
      <c r="O39" s="55">
        <f t="shared" ca="1" si="5"/>
        <v>7.8946791845529773</v>
      </c>
      <c r="P39" s="55">
        <f t="shared" ca="1" si="6"/>
        <v>10.261892033607385</v>
      </c>
      <c r="Q39" s="11">
        <f ca="1">OFFSET(Zusammenfassung!$Z$3,$B39,$C$1-1)</f>
        <v>0.57631450662770334</v>
      </c>
      <c r="R39" s="11">
        <f ca="1">OFFSET(Zusammenfassung!$AL$3,$B39,$C$1-1)</f>
        <v>0.86447175994155501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39.834730905151901</v>
      </c>
      <c r="E40" s="55">
        <f t="shared" ca="1" si="3"/>
        <v>6.7323614012188955</v>
      </c>
      <c r="F40" s="55">
        <f t="shared" ca="1" si="4"/>
        <v>6.7260519754177039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1</v>
      </c>
      <c r="N40" s="10">
        <f t="shared" ca="1" si="10"/>
        <v>39.834730905151901</v>
      </c>
      <c r="O40" s="55">
        <f t="shared" ca="1" si="5"/>
        <v>6.567092306370796</v>
      </c>
      <c r="P40" s="55">
        <f t="shared" ca="1" si="6"/>
        <v>7.4781483331455547</v>
      </c>
      <c r="Q40" s="11">
        <f ca="1">OFFSET(Zusammenfassung!$Z$3,$B40,$C$1-1)</f>
        <v>-0.16526909484809948</v>
      </c>
      <c r="R40" s="11">
        <f ca="1">OFFSET(Zusammenfassung!$AL$3,$B40,$C$1-1)</f>
        <v>-0.24790364227214923</v>
      </c>
      <c r="S40" s="15"/>
      <c r="T40" s="15"/>
    </row>
    <row r="41" spans="2:20" x14ac:dyDescent="0.3">
      <c r="B41" s="5">
        <v>12</v>
      </c>
      <c r="C41" s="10">
        <f t="shared" ca="1" si="7"/>
        <v>1</v>
      </c>
      <c r="D41" s="27">
        <f t="shared" ca="1" si="8"/>
        <v>39.899899406611901</v>
      </c>
      <c r="E41" s="55">
        <f t="shared" ca="1" si="3"/>
        <v>6.7008385972153519</v>
      </c>
      <c r="F41" s="55">
        <f t="shared" ca="1" si="4"/>
        <v>6.7844228748799651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39.899899406611901</v>
      </c>
      <c r="O41" s="55">
        <f t="shared" ca="1" si="5"/>
        <v>6.600738003827253</v>
      </c>
      <c r="P41" s="55">
        <f t="shared" ca="1" si="6"/>
        <v>7.6342719847978167</v>
      </c>
      <c r="Q41" s="11">
        <f ca="1">OFFSET(Zusammenfassung!$Z$3,$B41,$C$1-1)</f>
        <v>-0.10010059338809896</v>
      </c>
      <c r="R41" s="11">
        <f ca="1">OFFSET(Zusammenfassung!$AL$3,$B41,$C$1-1)</f>
        <v>-0.15015089008214844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41.2011792453754</v>
      </c>
      <c r="E42" s="55">
        <f t="shared" ca="1" si="3"/>
        <v>9.4202146579814325</v>
      </c>
      <c r="F42" s="55">
        <f t="shared" ca="1" si="4"/>
        <v>11.520060894504695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41.2011792453754</v>
      </c>
      <c r="O42" s="55">
        <f t="shared" ca="1" si="5"/>
        <v>10.621393903356832</v>
      </c>
      <c r="P42" s="55">
        <f t="shared" ca="1" si="6"/>
        <v>14.321829762567795</v>
      </c>
      <c r="Q42" s="11">
        <f ca="1">OFFSET(Zusammenfassung!$Z$3,$B42,$C$1-1)</f>
        <v>1.2011792453753998</v>
      </c>
      <c r="R42" s="11">
        <f ca="1">OFFSET(Zusammenfassung!$AL$3,$B42,$C$1-1)</f>
        <v>1.8017688680630997</v>
      </c>
      <c r="S42" s="15"/>
      <c r="T42" s="15"/>
    </row>
    <row r="43" spans="2:20" x14ac:dyDescent="0.3">
      <c r="B43" s="5">
        <v>14</v>
      </c>
      <c r="C43" s="10">
        <f t="shared" ca="1" si="7"/>
        <v>1</v>
      </c>
      <c r="D43" s="27">
        <f t="shared" ca="1" si="8"/>
        <v>41.136138620563798</v>
      </c>
      <c r="E43" s="55">
        <f t="shared" ca="1" si="3"/>
        <v>9.1328635274217049</v>
      </c>
      <c r="F43" s="55">
        <f t="shared" ca="1" si="4"/>
        <v>11.121927159815186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41.136138620563798</v>
      </c>
      <c r="O43" s="55">
        <f t="shared" ca="1" si="5"/>
        <v>10.269002147985503</v>
      </c>
      <c r="P43" s="55">
        <f t="shared" ca="1" si="6"/>
        <v>13.826135090660884</v>
      </c>
      <c r="Q43" s="11">
        <f ca="1">OFFSET(Zusammenfassung!$Z$3,$B43,$C$1-1)</f>
        <v>1.1361386205637984</v>
      </c>
      <c r="R43" s="11">
        <f ca="1">OFFSET(Zusammenfassung!$AL$3,$B43,$C$1-1)</f>
        <v>1.7042079308456977</v>
      </c>
      <c r="S43" s="15"/>
      <c r="T43" s="15"/>
    </row>
    <row r="44" spans="2:20" x14ac:dyDescent="0.3">
      <c r="B44" s="5">
        <v>15</v>
      </c>
      <c r="C44" s="10">
        <f t="shared" ca="1" si="7"/>
        <v>1</v>
      </c>
      <c r="D44" s="27">
        <f t="shared" ca="1" si="8"/>
        <v>41.142716551881797</v>
      </c>
      <c r="E44" s="55">
        <f t="shared" ca="1" si="3"/>
        <v>9.1612007320691191</v>
      </c>
      <c r="F44" s="55">
        <f t="shared" ca="1" si="4"/>
        <v>11.161420589244699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1</v>
      </c>
      <c r="N44" s="10">
        <f t="shared" ca="1" si="10"/>
        <v>41.142716551881797</v>
      </c>
      <c r="O44" s="55">
        <f t="shared" ca="1" si="5"/>
        <v>10.303917283950916</v>
      </c>
      <c r="P44" s="55">
        <f t="shared" ca="1" si="6"/>
        <v>13.875495417067395</v>
      </c>
      <c r="Q44" s="11">
        <f ca="1">OFFSET(Zusammenfassung!$Z$3,$B44,$C$1-1)</f>
        <v>1.1427165518817972</v>
      </c>
      <c r="R44" s="11">
        <f ca="1">OFFSET(Zusammenfassung!$AL$3,$B44,$C$1-1)</f>
        <v>1.7140748278226958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40.541444395160298</v>
      </c>
      <c r="E45" s="55">
        <f t="shared" ca="1" si="3"/>
        <v>7.244398723705217</v>
      </c>
      <c r="F45" s="55">
        <f t="shared" ca="1" si="4"/>
        <v>8.2693526086704878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40.541444395160298</v>
      </c>
      <c r="O45" s="55">
        <f t="shared" ca="1" si="5"/>
        <v>7.7858431188655146</v>
      </c>
      <c r="P45" s="55">
        <f t="shared" ca="1" si="6"/>
        <v>10.081519201410934</v>
      </c>
      <c r="Q45" s="11">
        <f ca="1">OFFSET(Zusammenfassung!$Z$3,$B45,$C$1-1)</f>
        <v>0.54144439516029763</v>
      </c>
      <c r="R45" s="11">
        <f ca="1">OFFSET(Zusammenfassung!$AL$3,$B45,$C$1-1)</f>
        <v>0.81216659274044645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39.026374062083903</v>
      </c>
      <c r="E46" s="55">
        <f t="shared" ca="1" si="3"/>
        <v>8.4532357734797188</v>
      </c>
      <c r="F46" s="55">
        <f t="shared" ca="1" si="4"/>
        <v>7.4197452933126442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39.026374062083903</v>
      </c>
      <c r="O46" s="55">
        <f t="shared" ca="1" si="5"/>
        <v>7.4796098355636218</v>
      </c>
      <c r="P46" s="55">
        <f t="shared" ca="1" si="6"/>
        <v>6.9593063864384987</v>
      </c>
      <c r="Q46" s="11">
        <f ca="1">OFFSET(Zusammenfassung!$Z$3,$B46,$C$1-1)</f>
        <v>-0.97362593791609697</v>
      </c>
      <c r="R46" s="11">
        <f ca="1">OFFSET(Zusammenfassung!$AL$3,$B46,$C$1-1)</f>
        <v>-1.4604389068741455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40.5783268882589</v>
      </c>
      <c r="E47" s="55">
        <f t="shared" ca="1" si="3"/>
        <v>7.322773095851062</v>
      </c>
      <c r="F47" s="55">
        <f t="shared" ca="1" si="4"/>
        <v>8.4049601801448262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40.5783268882589</v>
      </c>
      <c r="O47" s="55">
        <f t="shared" ca="1" si="5"/>
        <v>7.9010999841099618</v>
      </c>
      <c r="P47" s="55">
        <f t="shared" ca="1" si="6"/>
        <v>10.272450512533176</v>
      </c>
      <c r="Q47" s="11">
        <f ca="1">OFFSET(Zusammenfassung!$Z$3,$B47,$C$1-1)</f>
        <v>0.57832688825889988</v>
      </c>
      <c r="R47" s="11">
        <f ca="1">OFFSET(Zusammenfassung!$AL$3,$B47,$C$1-1)</f>
        <v>0.86749033238834983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41.314498180160399</v>
      </c>
      <c r="E48" s="55">
        <f t="shared" ca="1" si="3"/>
        <v>9.9589256804883917</v>
      </c>
      <c r="F48" s="55">
        <f t="shared" ca="1" si="4"/>
        <v>12.254301281390781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41.314498180160399</v>
      </c>
      <c r="O48" s="55">
        <f t="shared" ca="1" si="5"/>
        <v>11.273423860648791</v>
      </c>
      <c r="P48" s="55">
        <f t="shared" ca="1" si="6"/>
        <v>15.226048551631379</v>
      </c>
      <c r="Q48" s="11">
        <f ca="1">OFFSET(Zusammenfassung!$Z$3,$B48,$C$1-1)</f>
        <v>1.314498180160399</v>
      </c>
      <c r="R48" s="11">
        <f ca="1">OFFSET(Zusammenfassung!$AL$3,$B48,$C$1-1)</f>
        <v>1.9717472702405985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40.394206882673899</v>
      </c>
      <c r="E49" s="55">
        <f t="shared" ca="1" si="3"/>
        <v>6.9825787863978803</v>
      </c>
      <c r="F49" s="55">
        <f t="shared" ca="1" si="4"/>
        <v>7.782427201304472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40.394206882673899</v>
      </c>
      <c r="O49" s="55">
        <f t="shared" ca="1" si="5"/>
        <v>7.3767856690717792</v>
      </c>
      <c r="P49" s="55">
        <f t="shared" ca="1" si="6"/>
        <v>9.3737375253153203</v>
      </c>
      <c r="Q49" s="11">
        <f ca="1">OFFSET(Zusammenfassung!$Z$3,$B49,$C$1-1)</f>
        <v>0.39420688267389892</v>
      </c>
      <c r="R49" s="11">
        <f ca="1">OFFSET(Zusammenfassung!$AL$3,$B49,$C$1-1)</f>
        <v>0.59131032401084838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6"/>
  <sheetViews>
    <sheetView showGridLines="0" workbookViewId="0">
      <selection activeCell="C8" sqref="C8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3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-0.72991356040445399</v>
      </c>
      <c r="G3" s="56">
        <f ca="1"/>
        <v>62.586066282520925</v>
      </c>
      <c r="H3" s="56">
        <f ca="1"/>
        <v>-1329.4570151764171</v>
      </c>
      <c r="I3" s="51"/>
      <c r="J3" s="135" t="s">
        <v>17</v>
      </c>
      <c r="K3" s="136"/>
      <c r="L3" s="137"/>
      <c r="N3" s="56">
        <f t="array" aca="1" ref="N3:P3" ca="1">LINEST(K5:K24,J5:J24^(Q3:R3),,FALSE)</f>
        <v>-0.77953197506991478</v>
      </c>
      <c r="O3" s="56">
        <f ca="1"/>
        <v>68.088819152352116</v>
      </c>
      <c r="P3" s="56">
        <f ca="1"/>
        <v>-1469.5265563552714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39.650320295411099</v>
      </c>
      <c r="C5" s="10">
        <f ca="1">OFFSET(Zusammenfassung!$B$26,$B30,$C$1)</f>
        <v>0</v>
      </c>
      <c r="D5" s="15">
        <f ca="1">$H$3+$G$3*B5+$F$3*B5^2</f>
        <v>4.5684881279973979</v>
      </c>
      <c r="E5" s="5"/>
      <c r="F5" s="5"/>
      <c r="I5" s="5"/>
      <c r="J5" s="27">
        <f ca="1">B5</f>
        <v>39.650320295411099</v>
      </c>
      <c r="K5" s="27">
        <f ca="1">OFFSET(Zusammenfassung!$B$26,$B30,$C$1+12)</f>
        <v>-0.34278923914010306</v>
      </c>
      <c r="L5" s="15">
        <f ca="1">$P$3+$O$3*J5+$N$3*J5^2</f>
        <v>4.6773743501946683</v>
      </c>
    </row>
    <row r="6" spans="1:18" x14ac:dyDescent="0.3">
      <c r="B6" s="27">
        <f ca="1">OFFSET(Zusammenfassung!$AW$3,$B31,$C$1)</f>
        <v>39.423236503537098</v>
      </c>
      <c r="C6" s="10">
        <f ca="1">OFFSET(Zusammenfassung!$B$26,$B31,$C$1)</f>
        <v>0</v>
      </c>
      <c r="D6" s="15">
        <f t="shared" ref="D6:D24" ca="1" si="0">$H$3+$G$3*B6+$F$3*B6^2</f>
        <v>3.4627706146316086</v>
      </c>
      <c r="E6" s="5"/>
      <c r="F6" s="5"/>
      <c r="I6" s="5"/>
      <c r="J6" s="27">
        <f t="shared" ref="J6:J24" ca="1" si="1">B6</f>
        <v>39.423236503537098</v>
      </c>
      <c r="K6" s="27">
        <f ca="1">OFFSET(Zusammenfassung!$B$26,$B31,$C$1+12)</f>
        <v>-1.0972626570858992</v>
      </c>
      <c r="L6" s="15">
        <f t="shared" ref="L6:L24" ca="1" si="2">$P$3+$O$3*J6+$N$3*J6^2</f>
        <v>3.2130351355829134</v>
      </c>
    </row>
    <row r="7" spans="1:18" x14ac:dyDescent="0.3">
      <c r="B7" s="27">
        <f ca="1">OFFSET(Zusammenfassung!$AW$3,$B32,$C$1)</f>
        <v>39.412794860589699</v>
      </c>
      <c r="C7" s="10">
        <f ca="1">OFFSET(Zusammenfassung!$B$26,$B32,$C$1)</f>
        <v>0</v>
      </c>
      <c r="D7" s="15">
        <f t="shared" ca="1" si="0"/>
        <v>3.410117816233651</v>
      </c>
      <c r="E7" s="5"/>
      <c r="F7" s="5"/>
      <c r="I7" s="5"/>
      <c r="J7" s="27">
        <f t="shared" ca="1" si="1"/>
        <v>39.412794860589699</v>
      </c>
      <c r="K7" s="27">
        <f ca="1">OFFSET(Zusammenfassung!$B$26,$B32,$C$1+12)</f>
        <v>-1.4314745634568027</v>
      </c>
      <c r="L7" s="15">
        <f t="shared" ca="1" si="2"/>
        <v>3.1437693285004116</v>
      </c>
    </row>
    <row r="8" spans="1:18" x14ac:dyDescent="0.3">
      <c r="B8" s="27">
        <f ca="1">OFFSET(Zusammenfassung!$AW$3,$B33,$C$1)</f>
        <v>43.076856251754798</v>
      </c>
      <c r="C8" s="10">
        <f ca="1">OFFSET(Zusammenfassung!$B$26,$B33,$C$1)</f>
        <v>29.028742136512545</v>
      </c>
      <c r="D8" s="15">
        <f t="shared" ca="1" si="0"/>
        <v>12.115016585620197</v>
      </c>
      <c r="E8" s="5"/>
      <c r="F8" s="5"/>
      <c r="I8" s="5"/>
      <c r="J8" s="27">
        <f t="shared" ca="1" si="1"/>
        <v>43.076856251754798</v>
      </c>
      <c r="K8" s="27">
        <f ca="1">OFFSET(Zusammenfassung!$B$26,$B33,$C$1+12)</f>
        <v>34.063010237414844</v>
      </c>
      <c r="L8" s="15">
        <f t="shared" ca="1" si="2"/>
        <v>17.014068221035132</v>
      </c>
    </row>
    <row r="9" spans="1:18" x14ac:dyDescent="0.3">
      <c r="B9" s="27">
        <f ca="1">OFFSET(Zusammenfassung!$AW$3,$B34,$C$1)</f>
        <v>42.376497981033502</v>
      </c>
      <c r="C9" s="10">
        <f ca="1">OFFSET(Zusammenfassung!$B$26,$B34,$C$1)</f>
        <v>8.6683829572559006</v>
      </c>
      <c r="D9" s="15">
        <f t="shared" ca="1" si="0"/>
        <v>11.966187479396467</v>
      </c>
      <c r="E9" s="5"/>
      <c r="F9" s="5"/>
      <c r="I9" s="5"/>
      <c r="J9" s="27">
        <f t="shared" ca="1" si="1"/>
        <v>42.376497981033502</v>
      </c>
      <c r="K9" s="27">
        <f ca="1">OFFSET(Zusammenfassung!$B$26,$B34,$C$1+12)</f>
        <v>11.874308647802696</v>
      </c>
      <c r="L9" s="15">
        <f t="shared" ca="1" si="2"/>
        <v>15.980901695445709</v>
      </c>
    </row>
    <row r="10" spans="1:18" x14ac:dyDescent="0.3">
      <c r="B10" s="27">
        <f ca="1">OFFSET(Zusammenfassung!$AW$3,$B35,$C$1)</f>
        <v>40.949158156010299</v>
      </c>
      <c r="C10" s="10">
        <f ca="1">OFFSET(Zusammenfassung!$B$26,$B35,$C$1)</f>
        <v>21.311398115890849</v>
      </c>
      <c r="D10" s="15">
        <f t="shared" ca="1" si="0"/>
        <v>9.4461620125143781</v>
      </c>
      <c r="E10" s="5"/>
      <c r="F10" s="5"/>
      <c r="I10" s="5"/>
      <c r="J10" s="27">
        <f t="shared" ca="1" si="1"/>
        <v>40.949158156010299</v>
      </c>
      <c r="K10" s="27">
        <f ca="1">OFFSET(Zusammenfassung!$B$26,$B35,$C$1+12)</f>
        <v>22.93930433916</v>
      </c>
      <c r="L10" s="15">
        <f t="shared" ca="1" si="2"/>
        <v>11.507895802069925</v>
      </c>
    </row>
    <row r="11" spans="1:18" x14ac:dyDescent="0.3">
      <c r="B11" s="27">
        <f ca="1">OFFSET(Zusammenfassung!$AW$3,$B36,$C$1)</f>
        <v>43.496187292186299</v>
      </c>
      <c r="C11" s="10">
        <f ca="1">OFFSET(Zusammenfassung!$B$26,$B36,$C$1)</f>
        <v>8.0040066020799401</v>
      </c>
      <c r="D11" s="15">
        <f t="shared" ca="1" si="0"/>
        <v>11.861416844158612</v>
      </c>
      <c r="E11" s="5"/>
      <c r="F11" s="5"/>
      <c r="I11" s="5"/>
      <c r="J11" s="27">
        <f t="shared" ca="1" si="1"/>
        <v>43.496187292186299</v>
      </c>
      <c r="K11" s="27">
        <f ca="1">OFFSET(Zusammenfassung!$B$26,$B36,$C$1+12)</f>
        <v>13.562095964804239</v>
      </c>
      <c r="L11" s="15">
        <f t="shared" ca="1" si="2"/>
        <v>17.266657947094018</v>
      </c>
    </row>
    <row r="12" spans="1:18" x14ac:dyDescent="0.3">
      <c r="B12" s="27">
        <f ca="1">OFFSET(Zusammenfassung!$AW$3,$B37,$C$1)</f>
        <v>41.0419532231654</v>
      </c>
      <c r="C12" s="10">
        <f ca="1">OFFSET(Zusammenfassung!$B$26,$B37,$C$1)</f>
        <v>15.969709147380495</v>
      </c>
      <c r="D12" s="15">
        <f t="shared" ca="1" si="0"/>
        <v>9.700387299476688</v>
      </c>
      <c r="E12" s="5"/>
      <c r="F12" s="5"/>
      <c r="I12" s="5"/>
      <c r="J12" s="27">
        <f t="shared" ca="1" si="1"/>
        <v>41.0419532231654</v>
      </c>
      <c r="K12" s="27">
        <f ca="1">OFFSET(Zusammenfassung!$B$26,$B37,$C$1+12)</f>
        <v>17.778804115274543</v>
      </c>
      <c r="L12" s="15">
        <f t="shared" ca="1" si="2"/>
        <v>11.895234119472207</v>
      </c>
    </row>
    <row r="13" spans="1:18" x14ac:dyDescent="0.3">
      <c r="B13" s="27">
        <f ca="1">OFFSET(Zusammenfassung!$AW$3,$B38,$C$1)</f>
        <v>40.814752582614297</v>
      </c>
      <c r="C13" s="10">
        <f ca="1">OFFSET(Zusammenfassung!$B$26,$B38,$C$1)</f>
        <v>23.857571048255</v>
      </c>
      <c r="D13" s="15">
        <f t="shared" ca="1" si="0"/>
        <v>9.0556494304144053</v>
      </c>
      <c r="E13" s="5"/>
      <c r="F13" s="5"/>
      <c r="I13" s="5"/>
      <c r="J13" s="27">
        <f t="shared" ca="1" si="1"/>
        <v>40.814752582614297</v>
      </c>
      <c r="K13" s="27">
        <f ca="1">OFFSET(Zusammenfassung!$B$26,$B38,$C$1+12)</f>
        <v>25.443366575887197</v>
      </c>
      <c r="L13" s="15">
        <f t="shared" ca="1" si="2"/>
        <v>10.923065388849182</v>
      </c>
    </row>
    <row r="14" spans="1:18" x14ac:dyDescent="0.3">
      <c r="B14" s="27">
        <f ca="1">OFFSET(Zusammenfassung!$AW$3,$B39,$C$1)</f>
        <v>40.359794357104803</v>
      </c>
      <c r="C14" s="10">
        <f ca="1">OFFSET(Zusammenfassung!$B$26,$B39,$C$1)</f>
        <v>-0.10613200036324955</v>
      </c>
      <c r="D14" s="15">
        <f t="shared" ca="1" si="0"/>
        <v>7.5380617873192932</v>
      </c>
      <c r="E14" s="5"/>
      <c r="F14" s="5"/>
      <c r="I14" s="5"/>
      <c r="J14" s="27">
        <f t="shared" ca="1" si="1"/>
        <v>40.359794357104803</v>
      </c>
      <c r="K14" s="27">
        <f ca="1">OFFSET(Zusammenfassung!$B$26,$B39,$C$1+12)</f>
        <v>1.3100466834192481</v>
      </c>
      <c r="L14" s="15">
        <f t="shared" ca="1" si="2"/>
        <v>8.7344141176799894</v>
      </c>
    </row>
    <row r="15" spans="1:18" x14ac:dyDescent="0.3">
      <c r="B15" s="27">
        <f ca="1">OFFSET(Zusammenfassung!$AW$3,$B40,$C$1)</f>
        <v>38.426364309517098</v>
      </c>
      <c r="C15" s="10">
        <f ca="1">OFFSET(Zusammenfassung!$B$26,$B40,$C$1)</f>
        <v>0</v>
      </c>
      <c r="D15" s="15">
        <f t="shared" ca="1" si="0"/>
        <v>-2.2817921083603778</v>
      </c>
      <c r="E15" s="5"/>
      <c r="F15" s="5"/>
      <c r="I15" s="5"/>
      <c r="J15" s="27">
        <f t="shared" ca="1" si="1"/>
        <v>38.426364309517098</v>
      </c>
      <c r="K15" s="27">
        <f ca="1">OFFSET(Zusammenfassung!$B$26,$B40,$C$1+12)</f>
        <v>-1.1193241628548023</v>
      </c>
      <c r="L15" s="15">
        <f t="shared" ca="1" si="2"/>
        <v>-4.1663771461369379</v>
      </c>
    </row>
    <row r="16" spans="1:18" x14ac:dyDescent="0.3">
      <c r="B16" s="27">
        <f ca="1">OFFSET(Zusammenfassung!$AW$3,$B41,$C$1)</f>
        <v>40.804975690149099</v>
      </c>
      <c r="C16" s="10">
        <f ca="1">OFFSET(Zusammenfassung!$B$26,$B41,$C$1)</f>
        <v>-2.9442591884234375</v>
      </c>
      <c r="D16" s="15">
        <f t="shared" ca="1" si="0"/>
        <v>9.0262139464944084</v>
      </c>
      <c r="E16" s="5"/>
      <c r="F16" s="5"/>
      <c r="I16" s="5"/>
      <c r="J16" s="27">
        <f t="shared" ca="1" si="1"/>
        <v>40.804975690149099</v>
      </c>
      <c r="K16" s="27">
        <f ca="1">OFFSET(Zusammenfassung!$B$26,$B41,$C$1+12)</f>
        <v>-1.3084695752960869</v>
      </c>
      <c r="L16" s="15">
        <f t="shared" ca="1" si="2"/>
        <v>10.879424946923336</v>
      </c>
    </row>
    <row r="17" spans="2:20" x14ac:dyDescent="0.3">
      <c r="B17" s="27">
        <f ca="1">OFFSET(Zusammenfassung!$AW$3,$B42,$C$1)</f>
        <v>41.268470851308699</v>
      </c>
      <c r="C17" s="10">
        <f ca="1">OFFSET(Zusammenfassung!$B$26,$B42,$C$1)</f>
        <v>1.9555408979110922</v>
      </c>
      <c r="D17" s="15">
        <f t="shared" ca="1" si="0"/>
        <v>10.268169950343918</v>
      </c>
      <c r="E17" s="5"/>
      <c r="F17" s="5"/>
      <c r="I17" s="5"/>
      <c r="J17" s="27">
        <f t="shared" ca="1" si="1"/>
        <v>41.268470851308699</v>
      </c>
      <c r="K17" s="27">
        <f ca="1">OFFSET(Zusammenfassung!$B$26,$B42,$C$1+12)</f>
        <v>4.3873320488590473</v>
      </c>
      <c r="L17" s="15">
        <f t="shared" ca="1" si="2"/>
        <v>12.78436376478885</v>
      </c>
    </row>
    <row r="18" spans="2:20" x14ac:dyDescent="0.3">
      <c r="B18" s="27">
        <f ca="1">OFFSET(Zusammenfassung!$AW$3,$B43,$C$1)</f>
        <v>42.389718079697801</v>
      </c>
      <c r="C18" s="10">
        <f ca="1">OFFSET(Zusammenfassung!$B$26,$B43,$C$1)</f>
        <v>0.49193842388980613</v>
      </c>
      <c r="D18" s="15">
        <f t="shared" ca="1" si="0"/>
        <v>11.975627366408162</v>
      </c>
      <c r="E18" s="5"/>
      <c r="F18" s="5"/>
      <c r="I18" s="5"/>
      <c r="J18" s="27">
        <f t="shared" ca="1" si="1"/>
        <v>42.389718079697801</v>
      </c>
      <c r="K18" s="27">
        <f ca="1">OFFSET(Zusammenfassung!$B$26,$B43,$C$1+12)</f>
        <v>4.51085627831376</v>
      </c>
      <c r="L18" s="15">
        <f t="shared" ca="1" si="2"/>
        <v>16.007485242631446</v>
      </c>
    </row>
    <row r="19" spans="2:20" x14ac:dyDescent="0.3">
      <c r="B19" s="27">
        <f ca="1">OFFSET(Zusammenfassung!$AW$3,$B44,$C$1)</f>
        <v>41.920232119371498</v>
      </c>
      <c r="C19" s="10">
        <f ca="1">OFFSET(Zusammenfassung!$B$26,$B44,$C$1)</f>
        <v>-0.24024483737529678</v>
      </c>
      <c r="D19" s="15">
        <f t="shared" ca="1" si="0"/>
        <v>11.484033145450667</v>
      </c>
      <c r="E19" s="5"/>
      <c r="F19" s="5"/>
      <c r="I19" s="5"/>
      <c r="J19" s="27">
        <f t="shared" ca="1" si="1"/>
        <v>41.920232119371498</v>
      </c>
      <c r="K19" s="27">
        <f ca="1">OFFSET(Zusammenfassung!$B$26,$B44,$C$1+12)</f>
        <v>2.8491956629440018</v>
      </c>
      <c r="L19" s="15">
        <f t="shared" ca="1" si="2"/>
        <v>14.896438663193521</v>
      </c>
    </row>
    <row r="20" spans="2:20" x14ac:dyDescent="0.3">
      <c r="B20" s="27">
        <f ca="1">OFFSET(Zusammenfassung!$AW$3,$B45,$C$1)</f>
        <v>41.208734345832802</v>
      </c>
      <c r="C20" s="10">
        <f ca="1">OFFSET(Zusammenfassung!$B$26,$B45,$C$1)</f>
        <v>20.865223201868904</v>
      </c>
      <c r="D20" s="15">
        <f t="shared" ca="1" si="0"/>
        <v>10.125708194422259</v>
      </c>
      <c r="E20" s="5"/>
      <c r="F20" s="5"/>
      <c r="I20" s="5"/>
      <c r="J20" s="27">
        <f t="shared" ca="1" si="1"/>
        <v>41.208734345832802</v>
      </c>
      <c r="K20" s="27">
        <f ca="1">OFFSET(Zusammenfassung!$B$26,$B45,$C$1+12)</f>
        <v>24.134026434369151</v>
      </c>
      <c r="L20" s="15">
        <f t="shared" ca="1" si="2"/>
        <v>12.557651750128798</v>
      </c>
    </row>
    <row r="21" spans="2:20" x14ac:dyDescent="0.3">
      <c r="B21" s="27">
        <f ca="1">OFFSET(Zusammenfassung!$AW$3,$B46,$C$1)</f>
        <v>38.777201174964397</v>
      </c>
      <c r="C21" s="10">
        <f ca="1">OFFSET(Zusammenfassung!$B$26,$B46,$C$1)</f>
        <v>0</v>
      </c>
      <c r="D21" s="15">
        <f t="shared" ca="1" si="0"/>
        <v>-9.4627051236329862E-2</v>
      </c>
      <c r="E21" s="5"/>
      <c r="F21" s="5"/>
      <c r="I21" s="5"/>
      <c r="J21" s="27">
        <f t="shared" ca="1" si="1"/>
        <v>38.777201174964397</v>
      </c>
      <c r="K21" s="27">
        <f ca="1">OFFSET(Zusammenfassung!$B$26,$B46,$C$1+12)</f>
        <v>-1.1922219407680998</v>
      </c>
      <c r="L21" s="15">
        <f t="shared" ca="1" si="2"/>
        <v>-1.3926008008543249</v>
      </c>
    </row>
    <row r="22" spans="2:20" x14ac:dyDescent="0.3">
      <c r="B22" s="27">
        <f ca="1">OFFSET(Zusammenfassung!$AW$3,$B47,$C$1)</f>
        <v>41.270058663395602</v>
      </c>
      <c r="C22" s="10">
        <f ca="1">OFFSET(Zusammenfassung!$B$26,$B47,$C$1)</f>
        <v>3.3068435679530026</v>
      </c>
      <c r="D22" s="15">
        <f t="shared" ca="1" si="0"/>
        <v>10.271885548655746</v>
      </c>
      <c r="E22" s="5"/>
      <c r="F22" s="5"/>
      <c r="I22" s="5"/>
      <c r="J22" s="27">
        <f t="shared" ca="1" si="1"/>
        <v>41.270058663395602</v>
      </c>
      <c r="K22" s="27">
        <f ca="1">OFFSET(Zusammenfassung!$B$26,$B47,$C$1+12)</f>
        <v>6.3137013616642541</v>
      </c>
      <c r="L22" s="15">
        <f t="shared" ca="1" si="2"/>
        <v>12.790313925801911</v>
      </c>
    </row>
    <row r="23" spans="2:20" x14ac:dyDescent="0.3">
      <c r="B23" s="27">
        <f ca="1">OFFSET(Zusammenfassung!$AW$3,$B48,$C$1)</f>
        <v>40.957111667809599</v>
      </c>
      <c r="C23" s="10">
        <f ca="1">OFFSET(Zusammenfassung!$B$26,$B48,$C$1)</f>
        <v>3.9681750510681546</v>
      </c>
      <c r="D23" s="15">
        <f t="shared" ca="1" si="0"/>
        <v>9.4684443266485232</v>
      </c>
      <c r="E23" s="5"/>
      <c r="F23" s="5"/>
      <c r="I23" s="5"/>
      <c r="J23" s="27">
        <f t="shared" ca="1" si="1"/>
        <v>40.957111667809599</v>
      </c>
      <c r="K23" s="27">
        <f ca="1">OFFSET(Zusammenfassung!$B$26,$B48,$C$1+12)</f>
        <v>5.6293102825546519</v>
      </c>
      <c r="L23" s="15">
        <f t="shared" ca="1" si="2"/>
        <v>11.541620782806604</v>
      </c>
    </row>
    <row r="24" spans="2:20" x14ac:dyDescent="0.3">
      <c r="B24" s="27">
        <f ca="1">OFFSET(Zusammenfassung!$AW$3,$B49,$C$1)</f>
        <v>40.600762467998898</v>
      </c>
      <c r="C24" s="10">
        <f ca="1">OFFSET(Zusammenfassung!$B$26,$B49,$C$1)</f>
        <v>27.610514405293856</v>
      </c>
      <c r="D24" s="15">
        <f t="shared" ca="1" si="0"/>
        <v>8.3794882126037464</v>
      </c>
      <c r="E24" s="5"/>
      <c r="F24" s="5"/>
      <c r="I24" s="5"/>
      <c r="J24" s="27">
        <f t="shared" ca="1" si="1"/>
        <v>40.600762467998898</v>
      </c>
      <c r="K24" s="27">
        <f ca="1">OFFSET(Zusammenfassung!$B$26,$B49,$C$1+12)</f>
        <v>31.884747941191808</v>
      </c>
      <c r="L24" s="15">
        <f t="shared" ca="1" si="2"/>
        <v>9.9338271998487926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39.650320295411099</v>
      </c>
      <c r="E30" s="55">
        <f t="shared" ref="E30:E49" ca="1" si="3">G30+D5</f>
        <v>4.5684881279973979</v>
      </c>
      <c r="F30" s="55">
        <f t="shared" ref="F30:F49" ca="1" si="4">H30+L5</f>
        <v>3.6773743501946683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39.650320295411099</v>
      </c>
      <c r="O30" s="55">
        <f t="shared" ref="O30:O49" ca="1" si="5">Q30+D5</f>
        <v>4.2188084234084968</v>
      </c>
      <c r="P30" s="55">
        <f t="shared" ref="P30:P49" ca="1" si="6">R30+L5</f>
        <v>4.1528547933113167</v>
      </c>
      <c r="Q30" s="11">
        <f ca="1">OFFSET(Zusammenfassung!$Z$3,$B30,$C$1-1)</f>
        <v>-0.34967970458890107</v>
      </c>
      <c r="R30" s="11">
        <f ca="1">OFFSET(Zusammenfassung!$AL$3,$B30,$C$1-1)</f>
        <v>-0.52451955688335161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39.423236503537098</v>
      </c>
      <c r="E31" s="55">
        <f t="shared" ca="1" si="3"/>
        <v>3.4627706146316086</v>
      </c>
      <c r="F31" s="55">
        <f t="shared" ca="1" si="4"/>
        <v>2.2130351355829134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39.423236503537098</v>
      </c>
      <c r="O31" s="55">
        <f t="shared" ca="1" si="5"/>
        <v>2.8860071181687061</v>
      </c>
      <c r="P31" s="55">
        <f t="shared" ca="1" si="6"/>
        <v>2.3478898908885597</v>
      </c>
      <c r="Q31" s="11">
        <f ca="1">OFFSET(Zusammenfassung!$Z$3,$B31,$C$1-1)</f>
        <v>-0.57676349646290248</v>
      </c>
      <c r="R31" s="11">
        <f ca="1">OFFSET(Zusammenfassung!$AL$3,$B31,$C$1-1)</f>
        <v>-0.86514524469435372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39.412794860589699</v>
      </c>
      <c r="E32" s="55">
        <f t="shared" ca="1" si="3"/>
        <v>3.410117816233651</v>
      </c>
      <c r="F32" s="55">
        <f t="shared" ca="1" si="4"/>
        <v>2.1437693285004116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0</v>
      </c>
      <c r="N32" s="10">
        <f t="shared" ca="1" si="10"/>
        <v>39.412794860589699</v>
      </c>
      <c r="O32" s="55">
        <f t="shared" ca="1" si="5"/>
        <v>2.8229126768233499</v>
      </c>
      <c r="P32" s="55">
        <f t="shared" ca="1" si="6"/>
        <v>2.26296161938496</v>
      </c>
      <c r="Q32" s="11">
        <f ca="1">OFFSET(Zusammenfassung!$Z$3,$B32,$C$1-1)</f>
        <v>-0.58720513941030106</v>
      </c>
      <c r="R32" s="11">
        <f ca="1">OFFSET(Zusammenfassung!$AL$3,$B32,$C$1-1)</f>
        <v>-0.88080770911545159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43.076856251754798</v>
      </c>
      <c r="E33" s="55">
        <f t="shared" ca="1" si="3"/>
        <v>12.115016585620197</v>
      </c>
      <c r="F33" s="55">
        <f t="shared" ca="1" si="4"/>
        <v>16.014068221035132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43.076856251754798</v>
      </c>
      <c r="O33" s="55">
        <f t="shared" ca="1" si="5"/>
        <v>15.191872837374994</v>
      </c>
      <c r="P33" s="55">
        <f t="shared" ca="1" si="6"/>
        <v>21.629352598667328</v>
      </c>
      <c r="Q33" s="11">
        <f ca="1">OFFSET(Zusammenfassung!$Z$3,$B33,$C$1-1)</f>
        <v>3.0768562517547977</v>
      </c>
      <c r="R33" s="11">
        <f ca="1">OFFSET(Zusammenfassung!$AL$3,$B33,$C$1-1)</f>
        <v>4.6152843776321966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42.376497981033502</v>
      </c>
      <c r="E34" s="55">
        <f t="shared" ca="1" si="3"/>
        <v>11.966187479396467</v>
      </c>
      <c r="F34" s="55">
        <f t="shared" ca="1" si="4"/>
        <v>14.980901695445709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42.376497981033502</v>
      </c>
      <c r="O34" s="55">
        <f t="shared" ca="1" si="5"/>
        <v>14.342685460429969</v>
      </c>
      <c r="P34" s="55">
        <f t="shared" ca="1" si="6"/>
        <v>19.545648666995962</v>
      </c>
      <c r="Q34" s="11">
        <f ca="1">OFFSET(Zusammenfassung!$Z$3,$B34,$C$1-1)</f>
        <v>2.3764979810335021</v>
      </c>
      <c r="R34" s="11">
        <f ca="1">OFFSET(Zusammenfassung!$AL$3,$B34,$C$1-1)</f>
        <v>3.5647469715502531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40.949158156010299</v>
      </c>
      <c r="E35" s="55">
        <f t="shared" ca="1" si="3"/>
        <v>9.4461620125143781</v>
      </c>
      <c r="F35" s="55">
        <f t="shared" ca="1" si="4"/>
        <v>10.507895802069925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40.949158156010299</v>
      </c>
      <c r="O35" s="55">
        <f t="shared" ca="1" si="5"/>
        <v>10.395320168524677</v>
      </c>
      <c r="P35" s="55">
        <f t="shared" ca="1" si="6"/>
        <v>12.931633036085373</v>
      </c>
      <c r="Q35" s="11">
        <f ca="1">OFFSET(Zusammenfassung!$Z$3,$B35,$C$1-1)</f>
        <v>0.94915815601029863</v>
      </c>
      <c r="R35" s="11">
        <f ca="1">OFFSET(Zusammenfassung!$AL$3,$B35,$C$1-1)</f>
        <v>1.4237372340154479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43.496187292186299</v>
      </c>
      <c r="E36" s="55">
        <f t="shared" ca="1" si="3"/>
        <v>11.861416844158612</v>
      </c>
      <c r="F36" s="55">
        <f t="shared" ca="1" si="4"/>
        <v>16.266657947094018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43.496187292186299</v>
      </c>
      <c r="O36" s="55">
        <f t="shared" ca="1" si="5"/>
        <v>15.357604136344911</v>
      </c>
      <c r="P36" s="55">
        <f t="shared" ca="1" si="6"/>
        <v>22.510938885373466</v>
      </c>
      <c r="Q36" s="11">
        <f ca="1">OFFSET(Zusammenfassung!$Z$3,$B36,$C$1-1)</f>
        <v>3.4961872921862991</v>
      </c>
      <c r="R36" s="11">
        <f ca="1">OFFSET(Zusammenfassung!$AL$3,$B36,$C$1-1)</f>
        <v>5.2442809382794486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41.0419532231654</v>
      </c>
      <c r="E37" s="55">
        <f t="shared" ca="1" si="3"/>
        <v>9.700387299476688</v>
      </c>
      <c r="F37" s="55">
        <f t="shared" ca="1" si="4"/>
        <v>10.895234119472207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41.0419532231654</v>
      </c>
      <c r="O37" s="55">
        <f t="shared" ca="1" si="5"/>
        <v>10.742340522642088</v>
      </c>
      <c r="P37" s="55">
        <f t="shared" ca="1" si="6"/>
        <v>13.458163954220307</v>
      </c>
      <c r="Q37" s="11">
        <f ca="1">OFFSET(Zusammenfassung!$Z$3,$B37,$C$1-1)</f>
        <v>1.0419532231654003</v>
      </c>
      <c r="R37" s="11">
        <f ca="1">OFFSET(Zusammenfassung!$AL$3,$B37,$C$1-1)</f>
        <v>1.5629298347481004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40.814752582614297</v>
      </c>
      <c r="E38" s="55">
        <f t="shared" ca="1" si="3"/>
        <v>9.0556494304144053</v>
      </c>
      <c r="F38" s="55">
        <f t="shared" ca="1" si="4"/>
        <v>9.9230653888491815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40.814752582614297</v>
      </c>
      <c r="O38" s="55">
        <f t="shared" ca="1" si="5"/>
        <v>9.870402013028702</v>
      </c>
      <c r="P38" s="55">
        <f t="shared" ca="1" si="6"/>
        <v>12.145194262770627</v>
      </c>
      <c r="Q38" s="11">
        <f ca="1">OFFSET(Zusammenfassung!$Z$3,$B38,$C$1-1)</f>
        <v>0.81475258261429673</v>
      </c>
      <c r="R38" s="11">
        <f ca="1">OFFSET(Zusammenfassung!$AL$3,$B38,$C$1-1)</f>
        <v>1.2221288739214451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40.359794357104803</v>
      </c>
      <c r="E39" s="55">
        <f t="shared" ca="1" si="3"/>
        <v>7.5380617873192932</v>
      </c>
      <c r="F39" s="55">
        <f t="shared" ca="1" si="4"/>
        <v>7.7344141176799894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40.359794357104803</v>
      </c>
      <c r="O39" s="55">
        <f t="shared" ca="1" si="5"/>
        <v>7.8978561444240967</v>
      </c>
      <c r="P39" s="55">
        <f t="shared" ca="1" si="6"/>
        <v>9.2741056533371946</v>
      </c>
      <c r="Q39" s="11">
        <f ca="1">OFFSET(Zusammenfassung!$Z$3,$B39,$C$1-1)</f>
        <v>0.35979435710480345</v>
      </c>
      <c r="R39" s="11">
        <f ca="1">OFFSET(Zusammenfassung!$AL$3,$B39,$C$1-1)</f>
        <v>0.53969153565720518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38.426364309517098</v>
      </c>
      <c r="E40" s="55">
        <f t="shared" ca="1" si="3"/>
        <v>-2.2817921083603778</v>
      </c>
      <c r="F40" s="55">
        <f t="shared" ca="1" si="4"/>
        <v>-5.1663771461369379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38.426364309517098</v>
      </c>
      <c r="O40" s="55">
        <f t="shared" ca="1" si="5"/>
        <v>-3.8554277988432801</v>
      </c>
      <c r="P40" s="55">
        <f t="shared" ca="1" si="6"/>
        <v>-6.5268306818612913</v>
      </c>
      <c r="Q40" s="11">
        <f ca="1">OFFSET(Zusammenfassung!$Z$3,$B40,$C$1-1)</f>
        <v>-1.5736356904829023</v>
      </c>
      <c r="R40" s="11">
        <f ca="1">OFFSET(Zusammenfassung!$AL$3,$B40,$C$1-1)</f>
        <v>-2.3604535357243535</v>
      </c>
      <c r="S40" s="15"/>
      <c r="T40" s="15"/>
    </row>
    <row r="41" spans="2:20" x14ac:dyDescent="0.3">
      <c r="B41" s="5">
        <v>12</v>
      </c>
      <c r="C41" s="10">
        <f t="shared" ca="1" si="7"/>
        <v>1</v>
      </c>
      <c r="D41" s="27">
        <f t="shared" ca="1" si="8"/>
        <v>40.804975690149099</v>
      </c>
      <c r="E41" s="55">
        <f t="shared" ca="1" si="3"/>
        <v>9.0262139464944084</v>
      </c>
      <c r="F41" s="55">
        <f t="shared" ca="1" si="4"/>
        <v>9.8794249469233364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40.804975690149099</v>
      </c>
      <c r="O41" s="55">
        <f t="shared" ca="1" si="5"/>
        <v>9.8311896366435079</v>
      </c>
      <c r="P41" s="55">
        <f t="shared" ca="1" si="6"/>
        <v>12.086888482146986</v>
      </c>
      <c r="Q41" s="11">
        <f ca="1">OFFSET(Zusammenfassung!$Z$3,$B41,$C$1-1)</f>
        <v>0.80497569014909942</v>
      </c>
      <c r="R41" s="11">
        <f ca="1">OFFSET(Zusammenfassung!$AL$3,$B41,$C$1-1)</f>
        <v>1.2074635352236491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41.268470851308699</v>
      </c>
      <c r="E42" s="55">
        <f t="shared" ca="1" si="3"/>
        <v>10.268169950343918</v>
      </c>
      <c r="F42" s="55">
        <f t="shared" ca="1" si="4"/>
        <v>11.78436376478885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41.268470851308699</v>
      </c>
      <c r="O42" s="55">
        <f t="shared" ca="1" si="5"/>
        <v>11.536640801652617</v>
      </c>
      <c r="P42" s="55">
        <f t="shared" ca="1" si="6"/>
        <v>14.687070041751898</v>
      </c>
      <c r="Q42" s="11">
        <f ca="1">OFFSET(Zusammenfassung!$Z$3,$B42,$C$1-1)</f>
        <v>1.2684708513086989</v>
      </c>
      <c r="R42" s="11">
        <f ca="1">OFFSET(Zusammenfassung!$AL$3,$B42,$C$1-1)</f>
        <v>1.9027062769630483</v>
      </c>
      <c r="S42" s="15"/>
      <c r="T42" s="15"/>
    </row>
    <row r="43" spans="2:20" x14ac:dyDescent="0.3">
      <c r="B43" s="5">
        <v>14</v>
      </c>
      <c r="C43" s="10">
        <f t="shared" ca="1" si="7"/>
        <v>1</v>
      </c>
      <c r="D43" s="27">
        <f t="shared" ca="1" si="8"/>
        <v>42.389718079697801</v>
      </c>
      <c r="E43" s="55">
        <f t="shared" ca="1" si="3"/>
        <v>11.975627366408162</v>
      </c>
      <c r="F43" s="55">
        <f t="shared" ca="1" si="4"/>
        <v>15.007485242631446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42.389718079697801</v>
      </c>
      <c r="O43" s="55">
        <f t="shared" ca="1" si="5"/>
        <v>14.365345446105962</v>
      </c>
      <c r="P43" s="55">
        <f t="shared" ca="1" si="6"/>
        <v>19.592062362178147</v>
      </c>
      <c r="Q43" s="11">
        <f ca="1">OFFSET(Zusammenfassung!$Z$3,$B43,$C$1-1)</f>
        <v>2.3897180796978006</v>
      </c>
      <c r="R43" s="11">
        <f ca="1">OFFSET(Zusammenfassung!$AL$3,$B43,$C$1-1)</f>
        <v>3.5845771195467009</v>
      </c>
      <c r="S43" s="15"/>
      <c r="T43" s="15"/>
    </row>
    <row r="44" spans="2:20" x14ac:dyDescent="0.3">
      <c r="B44" s="5">
        <v>15</v>
      </c>
      <c r="C44" s="10">
        <f t="shared" ca="1" si="7"/>
        <v>1</v>
      </c>
      <c r="D44" s="27">
        <f t="shared" ca="1" si="8"/>
        <v>41.920232119371498</v>
      </c>
      <c r="E44" s="55">
        <f t="shared" ca="1" si="3"/>
        <v>11.484033145450667</v>
      </c>
      <c r="F44" s="55">
        <f t="shared" ca="1" si="4"/>
        <v>13.896438663193521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1</v>
      </c>
      <c r="N44" s="10">
        <f t="shared" ca="1" si="10"/>
        <v>41.920232119371498</v>
      </c>
      <c r="O44" s="55">
        <f t="shared" ca="1" si="5"/>
        <v>13.404265264822165</v>
      </c>
      <c r="P44" s="55">
        <f t="shared" ca="1" si="6"/>
        <v>17.776786842250768</v>
      </c>
      <c r="Q44" s="11">
        <f ca="1">OFFSET(Zusammenfassung!$Z$3,$B44,$C$1-1)</f>
        <v>1.920232119371498</v>
      </c>
      <c r="R44" s="11">
        <f ca="1">OFFSET(Zusammenfassung!$AL$3,$B44,$C$1-1)</f>
        <v>2.8803481790572469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41.208734345832802</v>
      </c>
      <c r="E45" s="55">
        <f t="shared" ca="1" si="3"/>
        <v>10.125708194422259</v>
      </c>
      <c r="F45" s="55">
        <f t="shared" ca="1" si="4"/>
        <v>11.557651750128798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41.208734345832802</v>
      </c>
      <c r="O45" s="55">
        <f t="shared" ca="1" si="5"/>
        <v>11.334442540255061</v>
      </c>
      <c r="P45" s="55">
        <f t="shared" ca="1" si="6"/>
        <v>14.370753268878001</v>
      </c>
      <c r="Q45" s="11">
        <f ca="1">OFFSET(Zusammenfassung!$Z$3,$B45,$C$1-1)</f>
        <v>1.2087343458328021</v>
      </c>
      <c r="R45" s="11">
        <f ca="1">OFFSET(Zusammenfassung!$AL$3,$B45,$C$1-1)</f>
        <v>1.8131015187492032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38.777201174964397</v>
      </c>
      <c r="E46" s="55">
        <f t="shared" ca="1" si="3"/>
        <v>-9.4627051236329862E-2</v>
      </c>
      <c r="F46" s="55">
        <f t="shared" ca="1" si="4"/>
        <v>-2.3926008008543249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38.777201174964397</v>
      </c>
      <c r="O46" s="55">
        <f t="shared" ca="1" si="5"/>
        <v>-1.3174258762719333</v>
      </c>
      <c r="P46" s="55">
        <f t="shared" ca="1" si="6"/>
        <v>-3.2267990384077301</v>
      </c>
      <c r="Q46" s="11">
        <f ca="1">OFFSET(Zusammenfassung!$Z$3,$B46,$C$1-1)</f>
        <v>-1.2227988250356034</v>
      </c>
      <c r="R46" s="11">
        <f ca="1">OFFSET(Zusammenfassung!$AL$3,$B46,$C$1-1)</f>
        <v>-1.8341982375534052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41.270058663395602</v>
      </c>
      <c r="E47" s="55">
        <f t="shared" ca="1" si="3"/>
        <v>10.271885548655746</v>
      </c>
      <c r="F47" s="55">
        <f t="shared" ca="1" si="4"/>
        <v>11.790313925801911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41.270058663395602</v>
      </c>
      <c r="O47" s="55">
        <f t="shared" ca="1" si="5"/>
        <v>11.541944212051348</v>
      </c>
      <c r="P47" s="55">
        <f t="shared" ca="1" si="6"/>
        <v>14.695401920895314</v>
      </c>
      <c r="Q47" s="11">
        <f ca="1">OFFSET(Zusammenfassung!$Z$3,$B47,$C$1-1)</f>
        <v>1.2700586633956021</v>
      </c>
      <c r="R47" s="11">
        <f ca="1">OFFSET(Zusammenfassung!$AL$3,$B47,$C$1-1)</f>
        <v>1.9050879950934032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40.957111667809599</v>
      </c>
      <c r="E48" s="55">
        <f t="shared" ca="1" si="3"/>
        <v>9.4684443266485232</v>
      </c>
      <c r="F48" s="55">
        <f t="shared" ca="1" si="4"/>
        <v>10.541620782806604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40.957111667809599</v>
      </c>
      <c r="O48" s="55">
        <f t="shared" ca="1" si="5"/>
        <v>10.425555994458122</v>
      </c>
      <c r="P48" s="55">
        <f t="shared" ca="1" si="6"/>
        <v>12.977288284521002</v>
      </c>
      <c r="Q48" s="11">
        <f ca="1">OFFSET(Zusammenfassung!$Z$3,$B48,$C$1-1)</f>
        <v>0.957111667809599</v>
      </c>
      <c r="R48" s="11">
        <f ca="1">OFFSET(Zusammenfassung!$AL$3,$B48,$C$1-1)</f>
        <v>1.4356675017143985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40.600762467998898</v>
      </c>
      <c r="E49" s="55">
        <f t="shared" ca="1" si="3"/>
        <v>8.3794882126037464</v>
      </c>
      <c r="F49" s="55">
        <f t="shared" ca="1" si="4"/>
        <v>8.9338271998487926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40.600762467998898</v>
      </c>
      <c r="O49" s="55">
        <f t="shared" ca="1" si="5"/>
        <v>8.9802506806026443</v>
      </c>
      <c r="P49" s="55">
        <f t="shared" ca="1" si="6"/>
        <v>10.834970901847139</v>
      </c>
      <c r="Q49" s="11">
        <f ca="1">OFFSET(Zusammenfassung!$Z$3,$B49,$C$1-1)</f>
        <v>0.60076246799889788</v>
      </c>
      <c r="R49" s="11">
        <f ca="1">OFFSET(Zusammenfassung!$AL$3,$B49,$C$1-1)</f>
        <v>0.90114370199834681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6"/>
  <sheetViews>
    <sheetView showGridLines="0" workbookViewId="0">
      <selection activeCell="E1" sqref="E1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4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-0.47931598575481282</v>
      </c>
      <c r="G3" s="56">
        <f ca="1"/>
        <v>41.757519644323033</v>
      </c>
      <c r="H3" s="56">
        <f ca="1"/>
        <v>-898.19275575680592</v>
      </c>
      <c r="I3" s="51"/>
      <c r="J3" s="135" t="s">
        <v>17</v>
      </c>
      <c r="K3" s="136"/>
      <c r="L3" s="137"/>
      <c r="N3" s="56">
        <f t="array" aca="1" ref="N3:P3" ca="1">LINEST(K5:K24,J5:J24^(Q3:R3),,FALSE)</f>
        <v>-0.33845813549523823</v>
      </c>
      <c r="O3" s="56">
        <f ca="1"/>
        <v>32.127946057359921</v>
      </c>
      <c r="P3" s="56">
        <f ca="1"/>
        <v>-737.81212887082279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39.657210760859897</v>
      </c>
      <c r="C5" s="10">
        <f ca="1">OFFSET(Zusammenfassung!$B$26,$B30,$C$1)</f>
        <v>0</v>
      </c>
      <c r="D5" s="15">
        <f ca="1">$H$3+$G$3*B5+$F$3*B5^2</f>
        <v>3.9764516190664381</v>
      </c>
      <c r="E5" s="5"/>
      <c r="F5" s="5"/>
      <c r="I5" s="5"/>
      <c r="J5" s="27">
        <f ca="1">B5</f>
        <v>39.657210760859897</v>
      </c>
      <c r="K5" s="27">
        <f ca="1">OFFSET(Zusammenfassung!$B$26,$B30,$C$1+12)</f>
        <v>-0.98228904362999714</v>
      </c>
      <c r="L5" s="15">
        <f ca="1">$P$3+$O$3*J5+$N$3*J5^2</f>
        <v>4.001396645551381</v>
      </c>
    </row>
    <row r="6" spans="1:18" x14ac:dyDescent="0.3">
      <c r="B6" s="27">
        <f ca="1">OFFSET(Zusammenfassung!$AW$3,$B31,$C$1)</f>
        <v>38.902737342914101</v>
      </c>
      <c r="C6" s="10">
        <f ca="1">OFFSET(Zusammenfassung!$B$26,$B31,$C$1)</f>
        <v>0</v>
      </c>
      <c r="D6" s="15">
        <f t="shared" ref="D6:D24" ca="1" si="0">$H$3+$G$3*B6+$F$3*B6^2</f>
        <v>0.8812389997920036</v>
      </c>
      <c r="E6" s="5"/>
      <c r="F6" s="5"/>
      <c r="I6" s="5"/>
      <c r="J6" s="27">
        <f t="shared" ref="J6:J24" ca="1" si="1">B6</f>
        <v>38.902737342914101</v>
      </c>
      <c r="K6" s="27">
        <f ca="1">OFFSET(Zusammenfassung!$B$26,$B31,$C$1+12)</f>
        <v>-1.6981039715418973</v>
      </c>
      <c r="L6" s="15">
        <f t="shared" ref="L6:L24" ca="1" si="2">$P$3+$O$3*J6+$N$3*J6^2</f>
        <v>-0.17739961402867266</v>
      </c>
    </row>
    <row r="7" spans="1:18" x14ac:dyDescent="0.3">
      <c r="B7" s="27">
        <f ca="1">OFFSET(Zusammenfassung!$AW$3,$B32,$C$1)</f>
        <v>38.568525436543197</v>
      </c>
      <c r="C7" s="10">
        <f ca="1">OFFSET(Zusammenfassung!$B$26,$B32,$C$1)</f>
        <v>0</v>
      </c>
      <c r="D7" s="15">
        <f t="shared" ca="1" si="0"/>
        <v>-0.66425877570043212</v>
      </c>
      <c r="E7" s="5"/>
      <c r="F7" s="5"/>
      <c r="I7" s="5"/>
      <c r="J7" s="27">
        <f t="shared" ca="1" si="1"/>
        <v>38.568525436543197</v>
      </c>
      <c r="K7" s="27">
        <f ca="1">OFFSET(Zusammenfassung!$B$26,$B32,$C$1+12)</f>
        <v>-0.66147879340660154</v>
      </c>
      <c r="L7" s="15">
        <f t="shared" ca="1" si="2"/>
        <v>-2.1516451257854783</v>
      </c>
    </row>
    <row r="8" spans="1:18" x14ac:dyDescent="0.3">
      <c r="B8" s="27">
        <f ca="1">OFFSET(Zusammenfassung!$AW$3,$B33,$C$1)</f>
        <v>42.689512067268197</v>
      </c>
      <c r="C8" s="10">
        <f ca="1">OFFSET(Zusammenfassung!$B$26,$B33,$C$1)</f>
        <v>24.011132689105398</v>
      </c>
      <c r="D8" s="15">
        <f t="shared" ca="1" si="0"/>
        <v>10.912595296501422</v>
      </c>
      <c r="E8" s="5"/>
      <c r="F8" s="5"/>
      <c r="I8" s="5"/>
      <c r="J8" s="27">
        <f t="shared" ca="1" si="1"/>
        <v>42.689512067268197</v>
      </c>
      <c r="K8" s="27">
        <f ca="1">OFFSET(Zusammenfassung!$B$26,$B33,$C$1+12)</f>
        <v>30.028742136512545</v>
      </c>
      <c r="L8" s="15">
        <f t="shared" ca="1" si="2"/>
        <v>16.909987558842772</v>
      </c>
    </row>
    <row r="9" spans="1:18" x14ac:dyDescent="0.3">
      <c r="B9" s="27">
        <f ca="1">OFFSET(Zusammenfassung!$AW$3,$B34,$C$1)</f>
        <v>41.470617127031197</v>
      </c>
      <c r="C9" s="10">
        <f ca="1">OFFSET(Zusammenfassung!$B$26,$B34,$C$1)</f>
        <v>4.7239036288382046</v>
      </c>
      <c r="D9" s="15">
        <f t="shared" ca="1" si="0"/>
        <v>9.1839288020427148</v>
      </c>
      <c r="E9" s="5"/>
      <c r="F9" s="5"/>
      <c r="I9" s="5"/>
      <c r="J9" s="27">
        <f t="shared" ca="1" si="1"/>
        <v>41.470617127031197</v>
      </c>
      <c r="K9" s="27">
        <f ca="1">OFFSET(Zusammenfassung!$B$26,$B34,$C$1+12)</f>
        <v>9.6683829572559006</v>
      </c>
      <c r="L9" s="15">
        <f t="shared" ca="1" si="2"/>
        <v>12.469229495508216</v>
      </c>
    </row>
    <row r="10" spans="1:18" x14ac:dyDescent="0.3">
      <c r="B10" s="27">
        <f ca="1">OFFSET(Zusammenfassung!$AW$3,$B35,$C$1)</f>
        <v>40.4186041488461</v>
      </c>
      <c r="C10" s="10">
        <f ca="1">OFFSET(Zusammenfassung!$B$26,$B35,$C$1)</f>
        <v>20.481423390574996</v>
      </c>
      <c r="D10" s="15">
        <f t="shared" ca="1" si="0"/>
        <v>6.546840688814882</v>
      </c>
      <c r="E10" s="5"/>
      <c r="F10" s="5"/>
      <c r="I10" s="5"/>
      <c r="J10" s="27">
        <f t="shared" ca="1" si="1"/>
        <v>40.4186041488461</v>
      </c>
      <c r="K10" s="27">
        <f ca="1">OFFSET(Zusammenfassung!$B$26,$B35,$C$1+12)</f>
        <v>22.311398115890849</v>
      </c>
      <c r="L10" s="15">
        <f t="shared" ca="1" si="2"/>
        <v>7.8278819390625358</v>
      </c>
    </row>
    <row r="11" spans="1:18" x14ac:dyDescent="0.3">
      <c r="B11" s="27">
        <f ca="1">OFFSET(Zusammenfassung!$AW$3,$B36,$C$1)</f>
        <v>43.0387262418162</v>
      </c>
      <c r="C11" s="10">
        <f ca="1">OFFSET(Zusammenfassung!$B$26,$B36,$C$1)</f>
        <v>2.7446387238616943</v>
      </c>
      <c r="D11" s="15">
        <f t="shared" ca="1" si="0"/>
        <v>11.145383068909723</v>
      </c>
      <c r="E11" s="5"/>
      <c r="F11" s="5"/>
      <c r="I11" s="5"/>
      <c r="J11" s="27">
        <f t="shared" ca="1" si="1"/>
        <v>43.0387262418162</v>
      </c>
      <c r="K11" s="27">
        <f ca="1">OFFSET(Zusammenfassung!$B$26,$B36,$C$1+12)</f>
        <v>9.0040066020799401</v>
      </c>
      <c r="L11" s="15">
        <f t="shared" ca="1" si="2"/>
        <v>17.996925882400546</v>
      </c>
    </row>
    <row r="12" spans="1:18" x14ac:dyDescent="0.3">
      <c r="B12" s="27">
        <f ca="1">OFFSET(Zusammenfassung!$AW$3,$B37,$C$1)</f>
        <v>40.539396645262698</v>
      </c>
      <c r="C12" s="10">
        <f ca="1">OFFSET(Zusammenfassung!$B$26,$B37,$C$1)</f>
        <v>13.655645455683796</v>
      </c>
      <c r="D12" s="15">
        <f t="shared" ca="1" si="0"/>
        <v>6.9035476575410257</v>
      </c>
      <c r="E12" s="5"/>
      <c r="F12" s="5"/>
      <c r="I12" s="5"/>
      <c r="J12" s="27">
        <f t="shared" ca="1" si="1"/>
        <v>40.539396645262698</v>
      </c>
      <c r="K12" s="27">
        <f ca="1">OFFSET(Zusammenfassung!$B$26,$B37,$C$1+12)</f>
        <v>16.969709147380495</v>
      </c>
      <c r="L12" s="15">
        <f t="shared" ca="1" si="2"/>
        <v>8.3988743574969931</v>
      </c>
    </row>
    <row r="13" spans="1:18" x14ac:dyDescent="0.3">
      <c r="B13" s="27">
        <f ca="1">OFFSET(Zusammenfassung!$AW$3,$B38,$C$1)</f>
        <v>40.390530351754798</v>
      </c>
      <c r="C13" s="10">
        <f ca="1">OFFSET(Zusammenfassung!$B$26,$B38,$C$1)</f>
        <v>22.973061467215402</v>
      </c>
      <c r="D13" s="15">
        <f t="shared" ca="1" si="0"/>
        <v>6.4619340250485493</v>
      </c>
      <c r="E13" s="5"/>
      <c r="F13" s="5"/>
      <c r="I13" s="5"/>
      <c r="J13" s="27">
        <f t="shared" ca="1" si="1"/>
        <v>40.390530351754798</v>
      </c>
      <c r="K13" s="27">
        <f ca="1">OFFSET(Zusammenfassung!$B$26,$B38,$C$1+12)</f>
        <v>24.857571048255</v>
      </c>
      <c r="L13" s="15">
        <f t="shared" ca="1" si="2"/>
        <v>7.6937611403310484</v>
      </c>
    </row>
    <row r="14" spans="1:18" x14ac:dyDescent="0.3">
      <c r="B14" s="27">
        <f ca="1">OFFSET(Zusammenfassung!$AW$3,$B39,$C$1)</f>
        <v>40.277452455854998</v>
      </c>
      <c r="C14" s="10">
        <f ca="1">OFFSET(Zusammenfassung!$B$26,$B39,$C$1)</f>
        <v>2.0769704223224004</v>
      </c>
      <c r="D14" s="15">
        <f t="shared" ca="1" si="0"/>
        <v>6.1122897138867529</v>
      </c>
      <c r="E14" s="5"/>
      <c r="F14" s="5"/>
      <c r="I14" s="5"/>
      <c r="J14" s="27">
        <f t="shared" ca="1" si="1"/>
        <v>40.277452455854998</v>
      </c>
      <c r="K14" s="27">
        <f ca="1">OFFSET(Zusammenfassung!$B$26,$B39,$C$1+12)</f>
        <v>0.89386799963675045</v>
      </c>
      <c r="L14" s="15">
        <f t="shared" ca="1" si="2"/>
        <v>7.1481364329372354</v>
      </c>
    </row>
    <row r="15" spans="1:18" x14ac:dyDescent="0.3">
      <c r="B15" s="27">
        <f ca="1">OFFSET(Zusammenfassung!$AW$3,$B40,$C$1)</f>
        <v>38.880675837145198</v>
      </c>
      <c r="C15" s="10">
        <f ca="1">OFFSET(Zusammenfassung!$B$26,$B40,$C$1)</f>
        <v>0</v>
      </c>
      <c r="D15" s="15">
        <f t="shared" ca="1" si="0"/>
        <v>0.78252068259962471</v>
      </c>
      <c r="E15" s="5"/>
      <c r="F15" s="5"/>
      <c r="I15" s="5"/>
      <c r="J15" s="27">
        <f t="shared" ca="1" si="1"/>
        <v>38.880675837145198</v>
      </c>
      <c r="K15" s="27">
        <f ca="1">OFFSET(Zusammenfassung!$B$26,$B40,$C$1+12)</f>
        <v>-0.95528163891729889</v>
      </c>
      <c r="L15" s="15">
        <f t="shared" ca="1" si="2"/>
        <v>-0.30538981611590543</v>
      </c>
    </row>
    <row r="16" spans="1:18" x14ac:dyDescent="0.3">
      <c r="B16" s="27">
        <f ca="1">OFFSET(Zusammenfassung!$AW$3,$B41,$C$1)</f>
        <v>40.4238597420849</v>
      </c>
      <c r="C16" s="10">
        <f ca="1">OFFSET(Zusammenfassung!$B$26,$B41,$C$1)</f>
        <v>0</v>
      </c>
      <c r="D16" s="15">
        <f t="shared" ca="1" si="0"/>
        <v>6.5626517961680975</v>
      </c>
      <c r="E16" s="5"/>
      <c r="F16" s="5"/>
      <c r="I16" s="5"/>
      <c r="J16" s="27">
        <f t="shared" ca="1" si="1"/>
        <v>40.4238597420849</v>
      </c>
      <c r="K16" s="27">
        <f ca="1">OFFSET(Zusammenfassung!$B$26,$B41,$C$1+12)</f>
        <v>-1.9442591884234375</v>
      </c>
      <c r="L16" s="15">
        <f t="shared" ca="1" si="2"/>
        <v>7.85293091872893</v>
      </c>
    </row>
    <row r="17" spans="2:20" x14ac:dyDescent="0.3">
      <c r="B17" s="27">
        <f ca="1">OFFSET(Zusammenfassung!$AW$3,$B42,$C$1)</f>
        <v>40.954527433965303</v>
      </c>
      <c r="C17" s="10">
        <f ca="1">OFFSET(Zusammenfassung!$B$26,$B42,$C$1)</f>
        <v>0.21881572019914231</v>
      </c>
      <c r="D17" s="15">
        <f t="shared" ca="1" si="0"/>
        <v>8.022814610179239</v>
      </c>
      <c r="E17" s="5"/>
      <c r="F17" s="5"/>
      <c r="I17" s="5"/>
      <c r="J17" s="27">
        <f t="shared" ca="1" si="1"/>
        <v>40.954527433965303</v>
      </c>
      <c r="K17" s="27">
        <f ca="1">OFFSET(Zusammenfassung!$B$26,$B42,$C$1+12)</f>
        <v>2.9555408979110922</v>
      </c>
      <c r="L17" s="15">
        <f t="shared" ca="1" si="2"/>
        <v>10.285919629669479</v>
      </c>
    </row>
    <row r="18" spans="2:20" x14ac:dyDescent="0.3">
      <c r="B18" s="27">
        <f ca="1">OFFSET(Zusammenfassung!$AW$3,$B43,$C$1)</f>
        <v>42.012611902949303</v>
      </c>
      <c r="C18" s="10">
        <f ca="1">OFFSET(Zusammenfassung!$B$26,$B43,$C$1)</f>
        <v>-2.3795033091496975</v>
      </c>
      <c r="D18" s="15">
        <f t="shared" ca="1" si="0"/>
        <v>10.128448696053852</v>
      </c>
      <c r="E18" s="5"/>
      <c r="F18" s="5"/>
      <c r="I18" s="5"/>
      <c r="J18" s="27">
        <f t="shared" ca="1" si="1"/>
        <v>42.012611902949303</v>
      </c>
      <c r="K18" s="27">
        <f ca="1">OFFSET(Zusammenfassung!$B$26,$B43,$C$1+12)</f>
        <v>1.4919384238898061</v>
      </c>
      <c r="L18" s="15">
        <f t="shared" ca="1" si="2"/>
        <v>14.568032729935453</v>
      </c>
    </row>
    <row r="19" spans="2:20" x14ac:dyDescent="0.3">
      <c r="B19" s="27">
        <f ca="1">OFFSET(Zusammenfassung!$AW$3,$B44,$C$1)</f>
        <v>41.392960333546199</v>
      </c>
      <c r="C19" s="10">
        <f ca="1">OFFSET(Zusammenfassung!$B$26,$B44,$C$1)</f>
        <v>-1.457139922622801</v>
      </c>
      <c r="D19" s="15">
        <f t="shared" ca="1" si="0"/>
        <v>9.0255336125173926</v>
      </c>
      <c r="E19" s="5"/>
      <c r="F19" s="5"/>
      <c r="I19" s="5"/>
      <c r="J19" s="27">
        <f t="shared" ca="1" si="1"/>
        <v>41.392960333546199</v>
      </c>
      <c r="K19" s="27">
        <f ca="1">OFFSET(Zusammenfassung!$B$26,$B44,$C$1+12)</f>
        <v>0.75975516262470322</v>
      </c>
      <c r="L19" s="15">
        <f t="shared" ca="1" si="2"/>
        <v>12.152227154700427</v>
      </c>
    </row>
    <row r="20" spans="2:20" x14ac:dyDescent="0.3">
      <c r="B20" s="27">
        <f ca="1">OFFSET(Zusammenfassung!$AW$3,$B45,$C$1)</f>
        <v>41.512535488333498</v>
      </c>
      <c r="C20" s="10">
        <f ca="1">OFFSET(Zusammenfassung!$B$26,$B45,$C$1)</f>
        <v>17.643795429590607</v>
      </c>
      <c r="D20" s="15">
        <f t="shared" ca="1" si="0"/>
        <v>9.267026422089657</v>
      </c>
      <c r="E20" s="5"/>
      <c r="F20" s="5"/>
      <c r="I20" s="5"/>
      <c r="J20" s="27">
        <f t="shared" ca="1" si="1"/>
        <v>41.512535488333498</v>
      </c>
      <c r="K20" s="27">
        <f ca="1">OFFSET(Zusammenfassung!$B$26,$B45,$C$1+12)</f>
        <v>21.865223201868904</v>
      </c>
      <c r="L20" s="15">
        <f t="shared" ca="1" si="2"/>
        <v>12.638647706391566</v>
      </c>
    </row>
    <row r="21" spans="2:20" x14ac:dyDescent="0.3">
      <c r="B21" s="27">
        <f ca="1">OFFSET(Zusammenfassung!$AW$3,$B46,$C$1)</f>
        <v>38.8077780592319</v>
      </c>
      <c r="C21" s="10">
        <f ca="1">OFFSET(Zusammenfassung!$B$26,$B46,$C$1)</f>
        <v>0</v>
      </c>
      <c r="D21" s="15">
        <f t="shared" ca="1" si="0"/>
        <v>0.45300801688347292</v>
      </c>
      <c r="E21" s="5"/>
      <c r="F21" s="5"/>
      <c r="I21" s="5"/>
      <c r="J21" s="27">
        <f t="shared" ca="1" si="1"/>
        <v>38.8077780592319</v>
      </c>
      <c r="K21" s="27">
        <f ca="1">OFFSET(Zusammenfassung!$B$26,$B46,$C$1+12)</f>
        <v>-0.82691642767849771</v>
      </c>
      <c r="L21" s="15">
        <f t="shared" ca="1" si="2"/>
        <v>-0.73065043409673081</v>
      </c>
    </row>
    <row r="22" spans="2:20" x14ac:dyDescent="0.3">
      <c r="B22" s="27">
        <f ca="1">OFFSET(Zusammenfassung!$AW$3,$B47,$C$1)</f>
        <v>41.337905195807501</v>
      </c>
      <c r="C22" s="10">
        <f ca="1">OFFSET(Zusammenfassung!$B$26,$B47,$C$1)</f>
        <v>2.0383848796491577</v>
      </c>
      <c r="D22" s="15">
        <f t="shared" ca="1" si="0"/>
        <v>8.9097365112397711</v>
      </c>
      <c r="E22" s="5"/>
      <c r="F22" s="5"/>
      <c r="I22" s="5"/>
      <c r="J22" s="27">
        <f t="shared" ca="1" si="1"/>
        <v>41.337905195807501</v>
      </c>
      <c r="K22" s="27">
        <f ca="1">OFFSET(Zusammenfassung!$B$26,$B47,$C$1+12)</f>
        <v>4.3068435679530026</v>
      </c>
      <c r="L22" s="15">
        <f t="shared" ca="1" si="2"/>
        <v>11.925013964684126</v>
      </c>
    </row>
    <row r="23" spans="2:20" x14ac:dyDescent="0.3">
      <c r="B23" s="27">
        <f ca="1">OFFSET(Zusammenfassung!$AW$3,$B48,$C$1)</f>
        <v>40.440756820990998</v>
      </c>
      <c r="C23" s="10">
        <f ca="1">OFFSET(Zusammenfassung!$B$26,$B48,$C$1)</f>
        <v>1.6842865952646591</v>
      </c>
      <c r="D23" s="15">
        <f t="shared" ca="1" si="0"/>
        <v>6.6133061337840218</v>
      </c>
      <c r="E23" s="5"/>
      <c r="F23" s="5"/>
      <c r="I23" s="5"/>
      <c r="J23" s="27">
        <f t="shared" ca="1" si="1"/>
        <v>40.440756820990998</v>
      </c>
      <c r="K23" s="27">
        <f ca="1">OFFSET(Zusammenfassung!$B$26,$B48,$C$1+12)</f>
        <v>4.9681750510681546</v>
      </c>
      <c r="L23" s="15">
        <f t="shared" ca="1" si="2"/>
        <v>7.933338350403119</v>
      </c>
    </row>
    <row r="24" spans="2:20" x14ac:dyDescent="0.3">
      <c r="B24" s="27">
        <f ca="1">OFFSET(Zusammenfassung!$AW$3,$B49,$C$1)</f>
        <v>42.182822357265302</v>
      </c>
      <c r="C24" s="10">
        <f ca="1">OFFSET(Zusammenfassung!$B$26,$B49,$C$1)</f>
        <v>23.17654736589936</v>
      </c>
      <c r="D24" s="15">
        <f t="shared" ca="1" si="0"/>
        <v>10.366964959015604</v>
      </c>
      <c r="E24" s="5"/>
      <c r="F24" s="5"/>
      <c r="I24" s="5"/>
      <c r="J24" s="27">
        <f t="shared" ca="1" si="1"/>
        <v>42.182822357265302</v>
      </c>
      <c r="K24" s="27">
        <f ca="1">OFFSET(Zusammenfassung!$B$26,$B49,$C$1+12)</f>
        <v>28.610514405293856</v>
      </c>
      <c r="L24" s="15">
        <f t="shared" ca="1" si="2"/>
        <v>15.186120737410306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39.657210760859897</v>
      </c>
      <c r="E30" s="55">
        <f t="shared" ref="E30:E49" ca="1" si="3">G30+D5</f>
        <v>3.9764516190664381</v>
      </c>
      <c r="F30" s="55">
        <f t="shared" ref="F30:F49" ca="1" si="4">H30+L5</f>
        <v>3.001396645551381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39.657210760859897</v>
      </c>
      <c r="O30" s="55">
        <f t="shared" ref="O30:O49" ca="1" si="5">Q30+D5</f>
        <v>3.633662379926335</v>
      </c>
      <c r="P30" s="55">
        <f t="shared" ref="P30:P49" ca="1" si="6">R30+L5</f>
        <v>3.4872127868412264</v>
      </c>
      <c r="Q30" s="11">
        <f ca="1">OFFSET(Zusammenfassung!$Z$3,$B30,$C$1-1)</f>
        <v>-0.34278923914010306</v>
      </c>
      <c r="R30" s="11">
        <f ca="1">OFFSET(Zusammenfassung!$AL$3,$B30,$C$1-1)</f>
        <v>-0.5141838587101546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38.902737342914101</v>
      </c>
      <c r="E31" s="55">
        <f t="shared" ca="1" si="3"/>
        <v>0.8812389997920036</v>
      </c>
      <c r="F31" s="55">
        <f t="shared" ca="1" si="4"/>
        <v>-1.1773996140286727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38.902737342914101</v>
      </c>
      <c r="O31" s="55">
        <f t="shared" ca="1" si="5"/>
        <v>-0.21602365729389561</v>
      </c>
      <c r="P31" s="55">
        <f t="shared" ca="1" si="6"/>
        <v>-1.8232935996575215</v>
      </c>
      <c r="Q31" s="11">
        <f ca="1">OFFSET(Zusammenfassung!$Z$3,$B31,$C$1-1)</f>
        <v>-1.0972626570858992</v>
      </c>
      <c r="R31" s="11">
        <f ca="1">OFFSET(Zusammenfassung!$AL$3,$B31,$C$1-1)</f>
        <v>-1.6458939856288488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38.568525436543197</v>
      </c>
      <c r="E32" s="55">
        <f t="shared" ca="1" si="3"/>
        <v>-0.66425877570043212</v>
      </c>
      <c r="F32" s="55">
        <f t="shared" ca="1" si="4"/>
        <v>-3.1516451257854783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0</v>
      </c>
      <c r="N32" s="10">
        <f t="shared" ca="1" si="10"/>
        <v>38.568525436543197</v>
      </c>
      <c r="O32" s="55">
        <f t="shared" ca="1" si="5"/>
        <v>-2.0957333391572348</v>
      </c>
      <c r="P32" s="55">
        <f t="shared" ca="1" si="6"/>
        <v>-4.2988569709706823</v>
      </c>
      <c r="Q32" s="11">
        <f ca="1">OFFSET(Zusammenfassung!$Z$3,$B32,$C$1-1)</f>
        <v>-1.4314745634568027</v>
      </c>
      <c r="R32" s="11">
        <f ca="1">OFFSET(Zusammenfassung!$AL$3,$B32,$C$1-1)</f>
        <v>-2.147211845185204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42.689512067268197</v>
      </c>
      <c r="E33" s="55">
        <f t="shared" ca="1" si="3"/>
        <v>10.912595296501422</v>
      </c>
      <c r="F33" s="55">
        <f t="shared" ca="1" si="4"/>
        <v>15.909987558842772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42.689512067268197</v>
      </c>
      <c r="O33" s="55">
        <f t="shared" ca="1" si="5"/>
        <v>13.602107363769619</v>
      </c>
      <c r="P33" s="55">
        <f t="shared" ca="1" si="6"/>
        <v>20.944255659745068</v>
      </c>
      <c r="Q33" s="11">
        <f ca="1">OFFSET(Zusammenfassung!$Z$3,$B33,$C$1-1)</f>
        <v>2.6895120672681969</v>
      </c>
      <c r="R33" s="11">
        <f ca="1">OFFSET(Zusammenfassung!$AL$3,$B33,$C$1-1)</f>
        <v>4.0342681009022954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41.470617127031197</v>
      </c>
      <c r="E34" s="55">
        <f t="shared" ca="1" si="3"/>
        <v>9.1839288020427148</v>
      </c>
      <c r="F34" s="55">
        <f t="shared" ca="1" si="4"/>
        <v>11.469229495508216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41.470617127031197</v>
      </c>
      <c r="O34" s="55">
        <f t="shared" ca="1" si="5"/>
        <v>10.654545929073912</v>
      </c>
      <c r="P34" s="55">
        <f t="shared" ca="1" si="6"/>
        <v>14.675155186055012</v>
      </c>
      <c r="Q34" s="11">
        <f ca="1">OFFSET(Zusammenfassung!$Z$3,$B34,$C$1-1)</f>
        <v>1.470617127031197</v>
      </c>
      <c r="R34" s="11">
        <f ca="1">OFFSET(Zusammenfassung!$AL$3,$B34,$C$1-1)</f>
        <v>2.2059256905467954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40.4186041488461</v>
      </c>
      <c r="E35" s="55">
        <f t="shared" ca="1" si="3"/>
        <v>6.546840688814882</v>
      </c>
      <c r="F35" s="55">
        <f t="shared" ca="1" si="4"/>
        <v>6.8278819390625358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40.4186041488461</v>
      </c>
      <c r="O35" s="55">
        <f t="shared" ca="1" si="5"/>
        <v>6.9654448376609821</v>
      </c>
      <c r="P35" s="55">
        <f t="shared" ca="1" si="6"/>
        <v>8.455788162331686</v>
      </c>
      <c r="Q35" s="11">
        <f ca="1">OFFSET(Zusammenfassung!$Z$3,$B35,$C$1-1)</f>
        <v>0.41860414884610009</v>
      </c>
      <c r="R35" s="11">
        <f ca="1">OFFSET(Zusammenfassung!$AL$3,$B35,$C$1-1)</f>
        <v>0.62790622326915013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43.0387262418162</v>
      </c>
      <c r="E36" s="55">
        <f t="shared" ca="1" si="3"/>
        <v>11.145383068909723</v>
      </c>
      <c r="F36" s="55">
        <f t="shared" ca="1" si="4"/>
        <v>16.996925882400546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43.0387262418162</v>
      </c>
      <c r="O36" s="55">
        <f t="shared" ca="1" si="5"/>
        <v>14.184109310725923</v>
      </c>
      <c r="P36" s="55">
        <f t="shared" ca="1" si="6"/>
        <v>22.555015245124846</v>
      </c>
      <c r="Q36" s="11">
        <f ca="1">OFFSET(Zusammenfassung!$Z$3,$B36,$C$1-1)</f>
        <v>3.0387262418161995</v>
      </c>
      <c r="R36" s="11">
        <f ca="1">OFFSET(Zusammenfassung!$AL$3,$B36,$C$1-1)</f>
        <v>4.5580893627242993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40.539396645262698</v>
      </c>
      <c r="E37" s="55">
        <f t="shared" ca="1" si="3"/>
        <v>6.9035476575410257</v>
      </c>
      <c r="F37" s="55">
        <f t="shared" ca="1" si="4"/>
        <v>7.3988743574969931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40.539396645262698</v>
      </c>
      <c r="O37" s="55">
        <f t="shared" ca="1" si="5"/>
        <v>7.4429443028037241</v>
      </c>
      <c r="P37" s="55">
        <f t="shared" ca="1" si="6"/>
        <v>9.2079693253910406</v>
      </c>
      <c r="Q37" s="11">
        <f ca="1">OFFSET(Zusammenfassung!$Z$3,$B37,$C$1-1)</f>
        <v>0.53939664526269837</v>
      </c>
      <c r="R37" s="11">
        <f ca="1">OFFSET(Zusammenfassung!$AL$3,$B37,$C$1-1)</f>
        <v>0.80909496789404756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40.390530351754798</v>
      </c>
      <c r="E38" s="55">
        <f t="shared" ca="1" si="3"/>
        <v>6.4619340250485493</v>
      </c>
      <c r="F38" s="55">
        <f t="shared" ca="1" si="4"/>
        <v>6.6937611403310484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40.390530351754798</v>
      </c>
      <c r="O38" s="55">
        <f t="shared" ca="1" si="5"/>
        <v>6.8524643768033471</v>
      </c>
      <c r="P38" s="55">
        <f t="shared" ca="1" si="6"/>
        <v>8.2795566679632451</v>
      </c>
      <c r="Q38" s="11">
        <f ca="1">OFFSET(Zusammenfassung!$Z$3,$B38,$C$1-1)</f>
        <v>0.39053035175479778</v>
      </c>
      <c r="R38" s="11">
        <f ca="1">OFFSET(Zusammenfassung!$AL$3,$B38,$C$1-1)</f>
        <v>0.58579552763219667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40.277452455854998</v>
      </c>
      <c r="E39" s="55">
        <f t="shared" ca="1" si="3"/>
        <v>6.1122897138867529</v>
      </c>
      <c r="F39" s="55">
        <f t="shared" ca="1" si="4"/>
        <v>6.1481364329372354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40.277452455854998</v>
      </c>
      <c r="O39" s="55">
        <f t="shared" ca="1" si="5"/>
        <v>6.3897421697417514</v>
      </c>
      <c r="P39" s="55">
        <f t="shared" ca="1" si="6"/>
        <v>7.5643151167197331</v>
      </c>
      <c r="Q39" s="11">
        <f ca="1">OFFSET(Zusammenfassung!$Z$3,$B39,$C$1-1)</f>
        <v>0.27745245585499845</v>
      </c>
      <c r="R39" s="11">
        <f ca="1">OFFSET(Zusammenfassung!$AL$3,$B39,$C$1-1)</f>
        <v>0.41617868378249767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38.880675837145198</v>
      </c>
      <c r="E40" s="55">
        <f t="shared" ca="1" si="3"/>
        <v>0.78252068259962471</v>
      </c>
      <c r="F40" s="55">
        <f t="shared" ca="1" si="4"/>
        <v>-1.3053898161159054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38.880675837145198</v>
      </c>
      <c r="O40" s="55">
        <f t="shared" ca="1" si="5"/>
        <v>-0.33680348025517759</v>
      </c>
      <c r="P40" s="55">
        <f t="shared" ca="1" si="6"/>
        <v>-1.9843760603981089</v>
      </c>
      <c r="Q40" s="11">
        <f ca="1">OFFSET(Zusammenfassung!$Z$3,$B40,$C$1-1)</f>
        <v>-1.1193241628548023</v>
      </c>
      <c r="R40" s="11">
        <f ca="1">OFFSET(Zusammenfassung!$AL$3,$B40,$C$1-1)</f>
        <v>-1.6789862442822034</v>
      </c>
      <c r="S40" s="15"/>
      <c r="T40" s="15"/>
    </row>
    <row r="41" spans="2:20" x14ac:dyDescent="0.3">
      <c r="B41" s="5">
        <v>12</v>
      </c>
      <c r="C41" s="10">
        <f t="shared" ca="1" si="7"/>
        <v>1</v>
      </c>
      <c r="D41" s="27">
        <f t="shared" ca="1" si="8"/>
        <v>40.4238597420849</v>
      </c>
      <c r="E41" s="55">
        <f t="shared" ca="1" si="3"/>
        <v>6.5626517961680975</v>
      </c>
      <c r="F41" s="55">
        <f t="shared" ca="1" si="4"/>
        <v>6.85293091872893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40.4238597420849</v>
      </c>
      <c r="O41" s="55">
        <f t="shared" ca="1" si="5"/>
        <v>6.9865115382529979</v>
      </c>
      <c r="P41" s="55">
        <f t="shared" ca="1" si="6"/>
        <v>8.4887205318562806</v>
      </c>
      <c r="Q41" s="11">
        <f ca="1">OFFSET(Zusammenfassung!$Z$3,$B41,$C$1-1)</f>
        <v>0.4238597420849004</v>
      </c>
      <c r="R41" s="11">
        <f ca="1">OFFSET(Zusammenfassung!$AL$3,$B41,$C$1-1)</f>
        <v>0.63578961312735061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40.954527433965303</v>
      </c>
      <c r="E42" s="55">
        <f t="shared" ca="1" si="3"/>
        <v>8.022814610179239</v>
      </c>
      <c r="F42" s="55">
        <f t="shared" ca="1" si="4"/>
        <v>9.285919629669479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40.954527433965303</v>
      </c>
      <c r="O42" s="55">
        <f t="shared" ca="1" si="5"/>
        <v>8.9773420441445424</v>
      </c>
      <c r="P42" s="55">
        <f t="shared" ca="1" si="6"/>
        <v>11.717710780617434</v>
      </c>
      <c r="Q42" s="11">
        <f ca="1">OFFSET(Zusammenfassung!$Z$3,$B42,$C$1-1)</f>
        <v>0.95452743396530337</v>
      </c>
      <c r="R42" s="11">
        <f ca="1">OFFSET(Zusammenfassung!$AL$3,$B42,$C$1-1)</f>
        <v>1.4317911509479551</v>
      </c>
      <c r="S42" s="15"/>
      <c r="T42" s="15"/>
    </row>
    <row r="43" spans="2:20" x14ac:dyDescent="0.3">
      <c r="B43" s="5">
        <v>14</v>
      </c>
      <c r="C43" s="10">
        <f t="shared" ca="1" si="7"/>
        <v>1</v>
      </c>
      <c r="D43" s="27">
        <f t="shared" ca="1" si="8"/>
        <v>42.012611902949303</v>
      </c>
      <c r="E43" s="55">
        <f t="shared" ca="1" si="3"/>
        <v>10.128448696053852</v>
      </c>
      <c r="F43" s="55">
        <f t="shared" ca="1" si="4"/>
        <v>13.568032729935453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42.012611902949303</v>
      </c>
      <c r="O43" s="55">
        <f t="shared" ca="1" si="5"/>
        <v>12.141060599003154</v>
      </c>
      <c r="P43" s="55">
        <f t="shared" ca="1" si="6"/>
        <v>17.586950584359407</v>
      </c>
      <c r="Q43" s="11">
        <f ca="1">OFFSET(Zusammenfassung!$Z$3,$B43,$C$1-1)</f>
        <v>2.0126119029493026</v>
      </c>
      <c r="R43" s="11">
        <f ca="1">OFFSET(Zusammenfassung!$AL$3,$B43,$C$1-1)</f>
        <v>3.0189178544239539</v>
      </c>
      <c r="S43" s="15"/>
      <c r="T43" s="15"/>
    </row>
    <row r="44" spans="2:20" x14ac:dyDescent="0.3">
      <c r="B44" s="5">
        <v>15</v>
      </c>
      <c r="C44" s="10">
        <f t="shared" ca="1" si="7"/>
        <v>1</v>
      </c>
      <c r="D44" s="27">
        <f t="shared" ca="1" si="8"/>
        <v>41.392960333546199</v>
      </c>
      <c r="E44" s="55">
        <f t="shared" ca="1" si="3"/>
        <v>9.0255336125173926</v>
      </c>
      <c r="F44" s="55">
        <f t="shared" ca="1" si="4"/>
        <v>11.152227154700427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1</v>
      </c>
      <c r="N44" s="10">
        <f t="shared" ca="1" si="10"/>
        <v>41.392960333546199</v>
      </c>
      <c r="O44" s="55">
        <f t="shared" ca="1" si="5"/>
        <v>10.418493946063592</v>
      </c>
      <c r="P44" s="55">
        <f t="shared" ca="1" si="6"/>
        <v>14.241667655019725</v>
      </c>
      <c r="Q44" s="11">
        <f ca="1">OFFSET(Zusammenfassung!$Z$3,$B44,$C$1-1)</f>
        <v>1.3929603335461991</v>
      </c>
      <c r="R44" s="11">
        <f ca="1">OFFSET(Zusammenfassung!$AL$3,$B44,$C$1-1)</f>
        <v>2.0894405003192986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41.512535488333498</v>
      </c>
      <c r="E45" s="55">
        <f t="shared" ca="1" si="3"/>
        <v>9.267026422089657</v>
      </c>
      <c r="F45" s="55">
        <f t="shared" ca="1" si="4"/>
        <v>11.638647706391566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41.512535488333498</v>
      </c>
      <c r="O45" s="55">
        <f t="shared" ca="1" si="5"/>
        <v>10.779561910423155</v>
      </c>
      <c r="P45" s="55">
        <f t="shared" ca="1" si="6"/>
        <v>14.907450938891813</v>
      </c>
      <c r="Q45" s="11">
        <f ca="1">OFFSET(Zusammenfassung!$Z$3,$B45,$C$1-1)</f>
        <v>1.5125354883334978</v>
      </c>
      <c r="R45" s="11">
        <f ca="1">OFFSET(Zusammenfassung!$AL$3,$B45,$C$1-1)</f>
        <v>2.2688032325002467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38.8077780592319</v>
      </c>
      <c r="E46" s="55">
        <f t="shared" ca="1" si="3"/>
        <v>0.45300801688347292</v>
      </c>
      <c r="F46" s="55">
        <f t="shared" ca="1" si="4"/>
        <v>-1.7306504340967308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38.8077780592319</v>
      </c>
      <c r="O46" s="55">
        <f t="shared" ca="1" si="5"/>
        <v>-0.73921392388462692</v>
      </c>
      <c r="P46" s="55">
        <f t="shared" ca="1" si="6"/>
        <v>-2.5189833452488806</v>
      </c>
      <c r="Q46" s="11">
        <f ca="1">OFFSET(Zusammenfassung!$Z$3,$B46,$C$1-1)</f>
        <v>-1.1922219407680998</v>
      </c>
      <c r="R46" s="11">
        <f ca="1">OFFSET(Zusammenfassung!$AL$3,$B46,$C$1-1)</f>
        <v>-1.7883329111521498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41.337905195807501</v>
      </c>
      <c r="E47" s="55">
        <f t="shared" ca="1" si="3"/>
        <v>8.9097365112397711</v>
      </c>
      <c r="F47" s="55">
        <f t="shared" ca="1" si="4"/>
        <v>10.925013964684126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41.337905195807501</v>
      </c>
      <c r="O47" s="55">
        <f t="shared" ca="1" si="5"/>
        <v>10.247641707047272</v>
      </c>
      <c r="P47" s="55">
        <f t="shared" ca="1" si="6"/>
        <v>13.931871758395378</v>
      </c>
      <c r="Q47" s="11">
        <f ca="1">OFFSET(Zusammenfassung!$Z$3,$B47,$C$1-1)</f>
        <v>1.337905195807501</v>
      </c>
      <c r="R47" s="11">
        <f ca="1">OFFSET(Zusammenfassung!$AL$3,$B47,$C$1-1)</f>
        <v>2.0068577937112515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40.440756820990998</v>
      </c>
      <c r="E48" s="55">
        <f t="shared" ca="1" si="3"/>
        <v>6.6133061337840218</v>
      </c>
      <c r="F48" s="55">
        <f t="shared" ca="1" si="4"/>
        <v>6.933338350403119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40.440756820990998</v>
      </c>
      <c r="O48" s="55">
        <f t="shared" ca="1" si="5"/>
        <v>7.05406295477502</v>
      </c>
      <c r="P48" s="55">
        <f t="shared" ca="1" si="6"/>
        <v>8.5944735818896163</v>
      </c>
      <c r="Q48" s="11">
        <f ca="1">OFFSET(Zusammenfassung!$Z$3,$B48,$C$1-1)</f>
        <v>0.44075682099099822</v>
      </c>
      <c r="R48" s="11">
        <f ca="1">OFFSET(Zusammenfassung!$AL$3,$B48,$C$1-1)</f>
        <v>0.66113523148649733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42.182822357265302</v>
      </c>
      <c r="E49" s="55">
        <f t="shared" ca="1" si="3"/>
        <v>10.366964959015604</v>
      </c>
      <c r="F49" s="55">
        <f t="shared" ca="1" si="4"/>
        <v>14.186120737410306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42.182822357265302</v>
      </c>
      <c r="O49" s="55">
        <f t="shared" ca="1" si="5"/>
        <v>12.549787316280906</v>
      </c>
      <c r="P49" s="55">
        <f t="shared" ca="1" si="6"/>
        <v>18.460354273308258</v>
      </c>
      <c r="Q49" s="11">
        <f ca="1">OFFSET(Zusammenfassung!$Z$3,$B49,$C$1-1)</f>
        <v>2.1828223572653016</v>
      </c>
      <c r="R49" s="11">
        <f ca="1">OFFSET(Zusammenfassung!$AL$3,$B49,$C$1-1)</f>
        <v>3.2742335358979524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6"/>
  <sheetViews>
    <sheetView showGridLines="0" workbookViewId="0">
      <selection activeCell="C1" sqref="C1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5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-0.46379069222237146</v>
      </c>
      <c r="G3" s="56">
        <f ca="1"/>
        <v>40.092566215634541</v>
      </c>
      <c r="H3" s="56">
        <f ca="1"/>
        <v>-857.13267538051991</v>
      </c>
      <c r="I3" s="51"/>
      <c r="J3" s="135" t="s">
        <v>17</v>
      </c>
      <c r="K3" s="136"/>
      <c r="L3" s="137"/>
      <c r="N3" s="56">
        <f t="array" aca="1" ref="N3:P3" ca="1">LINEST(K5:K24,J5:J24^(Q3:R3),,FALSE)</f>
        <v>-0.55667389974185832</v>
      </c>
      <c r="O3" s="56">
        <f ca="1"/>
        <v>49.251515336953759</v>
      </c>
      <c r="P3" s="56">
        <f ca="1"/>
        <v>-1074.4963647497871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39.017710956370003</v>
      </c>
      <c r="C5" s="10">
        <f ca="1">OFFSET(Zusammenfassung!$B$26,$B30,$C$1)</f>
        <v>0</v>
      </c>
      <c r="D5" s="15">
        <f ca="1">$H$3+$G$3*B5+$F$3*B5^2</f>
        <v>1.1209905853296505</v>
      </c>
      <c r="E5" s="5"/>
      <c r="F5" s="5"/>
      <c r="I5" s="5"/>
      <c r="J5" s="27">
        <f ca="1">B5</f>
        <v>39.017710956370003</v>
      </c>
      <c r="K5" s="27">
        <f ca="1">OFFSET(Zusammenfassung!$B$26,$B30,$C$1+12)</f>
        <v>-1.0982396312772025</v>
      </c>
      <c r="L5" s="15">
        <f ca="1">$P$3+$O$3*J5+$N$3*J5^2</f>
        <v>-0.28517101075999562</v>
      </c>
    </row>
    <row r="6" spans="1:18" x14ac:dyDescent="0.3">
      <c r="B6" s="27">
        <f ca="1">OFFSET(Zusammenfassung!$AW$3,$B31,$C$1)</f>
        <v>38.301896028458103</v>
      </c>
      <c r="C6" s="10">
        <f ca="1">OFFSET(Zusammenfassung!$B$26,$B31,$C$1)</f>
        <v>0</v>
      </c>
      <c r="D6" s="15">
        <f t="shared" ref="D6:D24" ca="1" si="0">$H$3+$G$3*B6+$F$3*B6^2</f>
        <v>-1.9086618594715219</v>
      </c>
      <c r="E6" s="5"/>
      <c r="F6" s="5"/>
      <c r="I6" s="5"/>
      <c r="J6" s="27">
        <f t="shared" ref="J6:J24" ca="1" si="1">B6</f>
        <v>38.301896028458103</v>
      </c>
      <c r="K6" s="27">
        <f ca="1">OFFSET(Zusammenfassung!$B$26,$B31,$C$1+12)</f>
        <v>-2.6723866846517979</v>
      </c>
      <c r="L6" s="15">
        <f t="shared" ref="L6:L24" ca="1" si="2">$P$3+$O$3*J6+$N$3*J6^2</f>
        <v>-4.730172831283312</v>
      </c>
    </row>
    <row r="7" spans="1:18" x14ac:dyDescent="0.3">
      <c r="B7" s="27">
        <f ca="1">OFFSET(Zusammenfassung!$AW$3,$B32,$C$1)</f>
        <v>39.338521206593398</v>
      </c>
      <c r="C7" s="10">
        <f ca="1">OFFSET(Zusammenfassung!$B$26,$B32,$C$1)</f>
        <v>0</v>
      </c>
      <c r="D7" s="15">
        <f t="shared" ca="1" si="0"/>
        <v>2.3245664003535467</v>
      </c>
      <c r="E7" s="5"/>
      <c r="F7" s="5"/>
      <c r="I7" s="5"/>
      <c r="J7" s="27">
        <f t="shared" ca="1" si="1"/>
        <v>39.338521206593398</v>
      </c>
      <c r="K7" s="27">
        <f ca="1">OFFSET(Zusammenfassung!$B$26,$B32,$C$1+12)</f>
        <v>-1.5389146784722065</v>
      </c>
      <c r="L7" s="15">
        <f t="shared" ca="1" si="2"/>
        <v>1.5218395650373395</v>
      </c>
    </row>
    <row r="8" spans="1:18" x14ac:dyDescent="0.3">
      <c r="B8" s="27">
        <f ca="1">OFFSET(Zusammenfassung!$AW$3,$B33,$C$1)</f>
        <v>43.345072964938097</v>
      </c>
      <c r="C8" s="10">
        <f ca="1">OFFSET(Zusammenfassung!$B$26,$B33,$C$1)</f>
        <v>18.121727805113004</v>
      </c>
      <c r="D8" s="15">
        <f t="shared" ca="1" si="0"/>
        <v>9.3147365113543401</v>
      </c>
      <c r="E8" s="5"/>
      <c r="F8" s="5"/>
      <c r="I8" s="5"/>
      <c r="J8" s="27">
        <f t="shared" ca="1" si="1"/>
        <v>43.345072964938097</v>
      </c>
      <c r="K8" s="27">
        <f ca="1">OFFSET(Zusammenfassung!$B$26,$B33,$C$1+12)</f>
        <v>25.011132689105398</v>
      </c>
      <c r="L8" s="15">
        <f t="shared" ca="1" si="2"/>
        <v>14.437826675936321</v>
      </c>
    </row>
    <row r="9" spans="1:18" x14ac:dyDescent="0.3">
      <c r="B9" s="27">
        <f ca="1">OFFSET(Zusammenfassung!$AW$3,$B34,$C$1)</f>
        <v>42.629652885611797</v>
      </c>
      <c r="C9" s="10">
        <f ca="1">OFFSET(Zusammenfassung!$B$26,$B34,$C$1)</f>
        <v>2.3814492590865513</v>
      </c>
      <c r="D9" s="15">
        <f t="shared" ca="1" si="0"/>
        <v>9.1585684639842384</v>
      </c>
      <c r="E9" s="5"/>
      <c r="F9" s="5"/>
      <c r="I9" s="5"/>
      <c r="J9" s="27">
        <f t="shared" ca="1" si="1"/>
        <v>42.629652885611797</v>
      </c>
      <c r="K9" s="27">
        <f ca="1">OFFSET(Zusammenfassung!$B$26,$B34,$C$1+12)</f>
        <v>5.7239036288382046</v>
      </c>
      <c r="L9" s="15">
        <f t="shared" ca="1" si="2"/>
        <v>13.442227046966764</v>
      </c>
    </row>
    <row r="10" spans="1:18" x14ac:dyDescent="0.3">
      <c r="B10" s="27">
        <f ca="1">OFFSET(Zusammenfassung!$AW$3,$B35,$C$1)</f>
        <v>40.553316483543902</v>
      </c>
      <c r="C10" s="10">
        <f ca="1">OFFSET(Zusammenfassung!$B$26,$B35,$C$1)</f>
        <v>19.232722696521346</v>
      </c>
      <c r="D10" s="15">
        <f t="shared" ca="1" si="0"/>
        <v>6.0169068948046061</v>
      </c>
      <c r="E10" s="5"/>
      <c r="F10" s="5"/>
      <c r="I10" s="5"/>
      <c r="J10" s="27">
        <f t="shared" ca="1" si="1"/>
        <v>40.553316483543902</v>
      </c>
      <c r="K10" s="27">
        <f ca="1">OFFSET(Zusammenfassung!$B$26,$B35,$C$1+12)</f>
        <v>21.481423390574996</v>
      </c>
      <c r="L10" s="15">
        <f t="shared" ca="1" si="2"/>
        <v>7.3259060446010835</v>
      </c>
    </row>
    <row r="11" spans="1:18" x14ac:dyDescent="0.3">
      <c r="B11" s="27">
        <f ca="1">OFFSET(Zusammenfassung!$AW$3,$B36,$C$1)</f>
        <v>43.506245252145497</v>
      </c>
      <c r="C11" s="10">
        <f ca="1">OFFSET(Zusammenfassung!$B$26,$B36,$C$1)</f>
        <v>-0.33323587138015398</v>
      </c>
      <c r="D11" s="15">
        <f t="shared" ca="1" si="0"/>
        <v>9.2843931237048309</v>
      </c>
      <c r="E11" s="5"/>
      <c r="F11" s="5"/>
      <c r="I11" s="5"/>
      <c r="J11" s="27">
        <f t="shared" ca="1" si="1"/>
        <v>43.506245252145497</v>
      </c>
      <c r="K11" s="27">
        <f ca="1">OFFSET(Zusammenfassung!$B$26,$B36,$C$1+12)</f>
        <v>3.7446387238616943</v>
      </c>
      <c r="L11" s="15">
        <f t="shared" ca="1" si="2"/>
        <v>14.5834705495447</v>
      </c>
    </row>
    <row r="12" spans="1:18" x14ac:dyDescent="0.3">
      <c r="B12" s="27">
        <f ca="1">OFFSET(Zusammenfassung!$AW$3,$B37,$C$1)</f>
        <v>39.990996150482601</v>
      </c>
      <c r="C12" s="10">
        <f ca="1">OFFSET(Zusammenfassung!$B$26,$B37,$C$1)</f>
        <v>13.655645455683796</v>
      </c>
      <c r="D12" s="15">
        <f t="shared" ca="1" si="0"/>
        <v>4.4779127849330962</v>
      </c>
      <c r="E12" s="5"/>
      <c r="F12" s="5"/>
      <c r="I12" s="5"/>
      <c r="J12" s="27">
        <f t="shared" ca="1" si="1"/>
        <v>39.990996150482601</v>
      </c>
      <c r="K12" s="27">
        <f ca="1">OFFSET(Zusammenfassung!$B$26,$B37,$C$1+12)</f>
        <v>16.983214921656593</v>
      </c>
      <c r="L12" s="15">
        <f t="shared" ca="1" si="2"/>
        <v>4.8434874215085983</v>
      </c>
    </row>
    <row r="13" spans="1:18" x14ac:dyDescent="0.3">
      <c r="B13" s="27">
        <f ca="1">OFFSET(Zusammenfassung!$AW$3,$B38,$C$1)</f>
        <v>40.589673054026399</v>
      </c>
      <c r="C13" s="10">
        <f ca="1">OFFSET(Zusammenfassung!$B$26,$B38,$C$1)</f>
        <v>20.393946577952907</v>
      </c>
      <c r="D13" s="15">
        <f t="shared" ca="1" si="0"/>
        <v>6.1063150794240073</v>
      </c>
      <c r="E13" s="5"/>
      <c r="F13" s="5"/>
      <c r="I13" s="5"/>
      <c r="J13" s="27">
        <f t="shared" ca="1" si="1"/>
        <v>40.589673054026399</v>
      </c>
      <c r="K13" s="27">
        <f ca="1">OFFSET(Zusammenfassung!$B$26,$B38,$C$1+12)</f>
        <v>23.973061467215402</v>
      </c>
      <c r="L13" s="15">
        <f t="shared" ca="1" si="2"/>
        <v>7.474289239651398</v>
      </c>
    </row>
    <row r="14" spans="1:18" x14ac:dyDescent="0.3">
      <c r="B14" s="27">
        <f ca="1">OFFSET(Zusammenfassung!$AW$3,$B39,$C$1)</f>
        <v>39.905341695540699</v>
      </c>
      <c r="C14" s="10">
        <f ca="1">OFFSET(Zusammenfassung!$B$26,$B39,$C$1)</f>
        <v>2.0769704223224004</v>
      </c>
      <c r="D14" s="15">
        <f t="shared" ca="1" si="0"/>
        <v>4.2177469387976316</v>
      </c>
      <c r="E14" s="5"/>
      <c r="F14" s="5"/>
      <c r="I14" s="5"/>
      <c r="J14" s="27">
        <f t="shared" ca="1" si="1"/>
        <v>39.905341695540699</v>
      </c>
      <c r="K14" s="27">
        <f ca="1">OFFSET(Zusammenfassung!$B$26,$B39,$C$1+12)</f>
        <v>1.0358554563257023</v>
      </c>
      <c r="L14" s="15">
        <f t="shared" ca="1" si="2"/>
        <v>4.4344608999755337</v>
      </c>
    </row>
    <row r="15" spans="1:18" x14ac:dyDescent="0.3">
      <c r="B15" s="27">
        <f ca="1">OFFSET(Zusammenfassung!$AW$3,$B40,$C$1)</f>
        <v>39.044718361082701</v>
      </c>
      <c r="C15" s="10">
        <f ca="1">OFFSET(Zusammenfassung!$B$26,$B40,$C$1)</f>
        <v>0</v>
      </c>
      <c r="D15" s="15">
        <f t="shared" ca="1" si="0"/>
        <v>1.2259937027143906</v>
      </c>
      <c r="E15" s="5"/>
      <c r="F15" s="5"/>
      <c r="I15" s="5"/>
      <c r="J15" s="27">
        <f t="shared" ca="1" si="1"/>
        <v>39.044718361082701</v>
      </c>
      <c r="K15" s="27">
        <f ca="1">OFFSET(Zusammenfassung!$B$26,$B40,$C$1+12)</f>
        <v>-2.3550838619011998</v>
      </c>
      <c r="L15" s="15">
        <f t="shared" ca="1" si="2"/>
        <v>-0.12863073516825807</v>
      </c>
    </row>
    <row r="16" spans="1:18" x14ac:dyDescent="0.3">
      <c r="B16" s="27">
        <f ca="1">OFFSET(Zusammenfassung!$AW$3,$B41,$C$1)</f>
        <v>40.360727833492803</v>
      </c>
      <c r="C16" s="10">
        <f ca="1">OFFSET(Zusammenfassung!$B$26,$B41,$C$1)</f>
        <v>0</v>
      </c>
      <c r="D16" s="15">
        <f t="shared" ca="1" si="0"/>
        <v>5.5228427469108965</v>
      </c>
      <c r="E16" s="5"/>
      <c r="F16" s="5"/>
      <c r="I16" s="5"/>
      <c r="J16" s="27">
        <f t="shared" ca="1" si="1"/>
        <v>40.360727833492803</v>
      </c>
      <c r="K16" s="27">
        <f ca="1">OFFSET(Zusammenfassung!$B$26,$B41,$C$1+12)</f>
        <v>-2.4853509386626413</v>
      </c>
      <c r="L16" s="15">
        <f t="shared" ca="1" si="2"/>
        <v>6.5153430281028477</v>
      </c>
    </row>
    <row r="17" spans="2:20" x14ac:dyDescent="0.3">
      <c r="B17" s="27">
        <f ca="1">OFFSET(Zusammenfassung!$AW$3,$B42,$C$1)</f>
        <v>40.210422139599999</v>
      </c>
      <c r="C17" s="10">
        <f ca="1">OFFSET(Zusammenfassung!$B$26,$B42,$C$1)</f>
        <v>0.21881572019914231</v>
      </c>
      <c r="D17" s="15">
        <f t="shared" ca="1" si="0"/>
        <v>5.1133473898655666</v>
      </c>
      <c r="E17" s="5"/>
      <c r="F17" s="5"/>
      <c r="I17" s="5"/>
      <c r="J17" s="27">
        <f t="shared" ca="1" si="1"/>
        <v>40.210422139599999</v>
      </c>
      <c r="K17" s="27">
        <f ca="1">OFFSET(Zusammenfassung!$B$26,$B42,$C$1+12)</f>
        <v>2.6399076885110944</v>
      </c>
      <c r="L17" s="15">
        <f t="shared" ca="1" si="2"/>
        <v>5.8540492179814692</v>
      </c>
    </row>
    <row r="18" spans="2:20" x14ac:dyDescent="0.3">
      <c r="B18" s="27">
        <f ca="1">OFFSET(Zusammenfassung!$AW$3,$B43,$C$1)</f>
        <v>41.914294488693002</v>
      </c>
      <c r="C18" s="10">
        <f ca="1">OFFSET(Zusammenfassung!$B$26,$B43,$C$1)</f>
        <v>0</v>
      </c>
      <c r="D18" s="15">
        <f t="shared" ca="1" si="0"/>
        <v>8.5277151114904655</v>
      </c>
      <c r="E18" s="5"/>
      <c r="F18" s="5"/>
      <c r="I18" s="5"/>
      <c r="J18" s="27">
        <f t="shared" ca="1" si="1"/>
        <v>41.914294488693002</v>
      </c>
      <c r="K18" s="27">
        <f ca="1">OFFSET(Zusammenfassung!$B$26,$B43,$C$1+12)</f>
        <v>-1.3795033091496975</v>
      </c>
      <c r="L18" s="15">
        <f t="shared" ca="1" si="2"/>
        <v>11.876946722798152</v>
      </c>
    </row>
    <row r="19" spans="2:20" x14ac:dyDescent="0.3">
      <c r="B19" s="27">
        <f ca="1">OFFSET(Zusammenfassung!$AW$3,$B44,$C$1)</f>
        <v>40.811263390165003</v>
      </c>
      <c r="C19" s="10">
        <f ca="1">OFFSET(Zusammenfassung!$B$26,$B44,$C$1)</f>
        <v>0</v>
      </c>
      <c r="D19" s="15">
        <f t="shared" ca="1" si="0"/>
        <v>6.6247410834549783</v>
      </c>
      <c r="E19" s="5"/>
      <c r="F19" s="5"/>
      <c r="I19" s="5"/>
      <c r="J19" s="27">
        <f t="shared" ca="1" si="1"/>
        <v>40.811263390165003</v>
      </c>
      <c r="K19" s="27">
        <f ca="1">OFFSET(Zusammenfassung!$B$26,$B44,$C$1+12)</f>
        <v>-0.45713992262280101</v>
      </c>
      <c r="L19" s="15">
        <f t="shared" ca="1" si="2"/>
        <v>8.3468540605216504</v>
      </c>
    </row>
    <row r="20" spans="2:20" x14ac:dyDescent="0.3">
      <c r="B20" s="27">
        <f ca="1">OFFSET(Zusammenfassung!$AW$3,$B45,$C$1)</f>
        <v>42.147618514852198</v>
      </c>
      <c r="C20" s="10">
        <f ca="1">OFFSET(Zusammenfassung!$B$26,$B45,$C$1)</f>
        <v>12.743204887684854</v>
      </c>
      <c r="D20" s="15">
        <f t="shared" ca="1" si="0"/>
        <v>8.7856392816720472</v>
      </c>
      <c r="E20" s="5"/>
      <c r="F20" s="5"/>
      <c r="I20" s="5"/>
      <c r="J20" s="27">
        <f t="shared" ca="1" si="1"/>
        <v>42.147618514852198</v>
      </c>
      <c r="K20" s="27">
        <f ca="1">OFFSET(Zusammenfassung!$B$26,$B45,$C$1+12)</f>
        <v>18.643795429590607</v>
      </c>
      <c r="L20" s="15">
        <f t="shared" ca="1" si="2"/>
        <v>12.450093754879617</v>
      </c>
    </row>
    <row r="21" spans="2:20" x14ac:dyDescent="0.3">
      <c r="B21" s="27">
        <f ca="1">OFFSET(Zusammenfassung!$AW$3,$B46,$C$1)</f>
        <v>39.173083572321502</v>
      </c>
      <c r="C21" s="10">
        <f ca="1">OFFSET(Zusammenfassung!$B$26,$B46,$C$1)</f>
        <v>0</v>
      </c>
      <c r="D21" s="15">
        <f t="shared" ca="1" si="0"/>
        <v>1.7158196513832991</v>
      </c>
      <c r="E21" s="5"/>
      <c r="F21" s="5"/>
      <c r="I21" s="5"/>
      <c r="J21" s="27">
        <f t="shared" ca="1" si="1"/>
        <v>39.173083572321502</v>
      </c>
      <c r="K21" s="27">
        <f ca="1">OFFSET(Zusammenfassung!$B$26,$B46,$C$1+12)</f>
        <v>-1.6235055982044031</v>
      </c>
      <c r="L21" s="15">
        <f t="shared" ca="1" si="2"/>
        <v>0.60429694651531918</v>
      </c>
    </row>
    <row r="22" spans="2:20" x14ac:dyDescent="0.3">
      <c r="B22" s="27">
        <f ca="1">OFFSET(Zusammenfassung!$AW$3,$B47,$C$1)</f>
        <v>40.845639125535897</v>
      </c>
      <c r="C22" s="10">
        <f ca="1">OFFSET(Zusammenfassung!$B$26,$B47,$C$1)</f>
        <v>0.4522544263712085</v>
      </c>
      <c r="D22" s="15">
        <f t="shared" ca="1" si="0"/>
        <v>6.7010846028712194</v>
      </c>
      <c r="E22" s="5"/>
      <c r="F22" s="5"/>
      <c r="I22" s="5"/>
      <c r="J22" s="27">
        <f t="shared" ca="1" si="1"/>
        <v>40.845639125535897</v>
      </c>
      <c r="K22" s="27">
        <f ca="1">OFFSET(Zusammenfassung!$B$26,$B47,$C$1+12)</f>
        <v>3.0383848796491577</v>
      </c>
      <c r="L22" s="15">
        <f t="shared" ca="1" si="2"/>
        <v>8.4773185348735751</v>
      </c>
    </row>
    <row r="23" spans="2:20" x14ac:dyDescent="0.3">
      <c r="B23" s="27">
        <f ca="1">OFFSET(Zusammenfassung!$AW$3,$B48,$C$1)</f>
        <v>40.316556468320599</v>
      </c>
      <c r="C23" s="10">
        <f ca="1">OFFSET(Zusammenfassung!$B$26,$B48,$C$1)</f>
        <v>1.6842865952646591</v>
      </c>
      <c r="D23" s="15">
        <f t="shared" ca="1" si="0"/>
        <v>5.4046758340183487</v>
      </c>
      <c r="E23" s="5"/>
      <c r="F23" s="5"/>
      <c r="I23" s="5"/>
      <c r="J23" s="27">
        <f t="shared" ca="1" si="1"/>
        <v>40.316556468320599</v>
      </c>
      <c r="K23" s="27">
        <f ca="1">OFFSET(Zusammenfassung!$B$26,$B48,$C$1+12)</f>
        <v>4.4933403485872567</v>
      </c>
      <c r="L23" s="15">
        <f t="shared" ca="1" si="2"/>
        <v>6.3236138223817306</v>
      </c>
    </row>
    <row r="24" spans="2:20" x14ac:dyDescent="0.3">
      <c r="B24" s="27">
        <f ca="1">OFFSET(Zusammenfassung!$AW$3,$B49,$C$1)</f>
        <v>42.955978026262997</v>
      </c>
      <c r="C24" s="10">
        <f ca="1">OFFSET(Zusammenfassung!$B$26,$B49,$C$1)</f>
        <v>18.396236056381856</v>
      </c>
      <c r="D24" s="15">
        <f t="shared" ca="1" si="0"/>
        <v>9.2886897036090659</v>
      </c>
      <c r="E24" s="5"/>
      <c r="F24" s="5"/>
      <c r="I24" s="5"/>
      <c r="J24" s="27">
        <f t="shared" ca="1" si="1"/>
        <v>42.955978026262997</v>
      </c>
      <c r="K24" s="27">
        <f ca="1">OFFSET(Zusammenfassung!$B$26,$B49,$C$1+12)</f>
        <v>24.17654736589936</v>
      </c>
      <c r="L24" s="15">
        <f t="shared" ca="1" si="2"/>
        <v>13.967032410812635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39.017710956370003</v>
      </c>
      <c r="E30" s="55">
        <f t="shared" ref="E30:E49" ca="1" si="3">G30+D5</f>
        <v>1.1209905853296505</v>
      </c>
      <c r="F30" s="55">
        <f t="shared" ref="F30:F49" ca="1" si="4">H30+L5</f>
        <v>-1.2851710107599956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39.017710956370003</v>
      </c>
      <c r="O30" s="55">
        <f t="shared" ref="O30:O49" ca="1" si="5">Q30+D5</f>
        <v>0.13870154169965332</v>
      </c>
      <c r="P30" s="55">
        <f t="shared" ref="P30:P49" ca="1" si="6">R30+L5</f>
        <v>-1.7586045762049913</v>
      </c>
      <c r="Q30" s="11">
        <f ca="1">OFFSET(Zusammenfassung!$Z$3,$B30,$C$1-1)</f>
        <v>-0.98228904362999714</v>
      </c>
      <c r="R30" s="11">
        <f ca="1">OFFSET(Zusammenfassung!$AL$3,$B30,$C$1-1)</f>
        <v>-1.4734335654449957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38.301896028458103</v>
      </c>
      <c r="E31" s="55">
        <f t="shared" ca="1" si="3"/>
        <v>-1.9086618594715219</v>
      </c>
      <c r="F31" s="55">
        <f t="shared" ca="1" si="4"/>
        <v>-5.730172831283312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38.301896028458103</v>
      </c>
      <c r="O31" s="55">
        <f t="shared" ca="1" si="5"/>
        <v>-3.6067658310134192</v>
      </c>
      <c r="P31" s="55">
        <f t="shared" ca="1" si="6"/>
        <v>-7.2773287885961579</v>
      </c>
      <c r="Q31" s="11">
        <f ca="1">OFFSET(Zusammenfassung!$Z$3,$B31,$C$1-1)</f>
        <v>-1.6981039715418973</v>
      </c>
      <c r="R31" s="11">
        <f ca="1">OFFSET(Zusammenfassung!$AL$3,$B31,$C$1-1)</f>
        <v>-2.5471559573128459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39.338521206593398</v>
      </c>
      <c r="E32" s="55">
        <f t="shared" ca="1" si="3"/>
        <v>2.3245664003535467</v>
      </c>
      <c r="F32" s="55">
        <f t="shared" ca="1" si="4"/>
        <v>0.52183956503733953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0</v>
      </c>
      <c r="N32" s="10">
        <f t="shared" ca="1" si="10"/>
        <v>39.338521206593398</v>
      </c>
      <c r="O32" s="55">
        <f t="shared" ca="1" si="5"/>
        <v>1.6630876069469451</v>
      </c>
      <c r="P32" s="55">
        <f t="shared" ca="1" si="6"/>
        <v>0.52962137492743722</v>
      </c>
      <c r="Q32" s="11">
        <f ca="1">OFFSET(Zusammenfassung!$Z$3,$B32,$C$1-1)</f>
        <v>-0.66147879340660154</v>
      </c>
      <c r="R32" s="11">
        <f ca="1">OFFSET(Zusammenfassung!$AL$3,$B32,$C$1-1)</f>
        <v>-0.99221819010990231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43.345072964938097</v>
      </c>
      <c r="E33" s="55">
        <f t="shared" ca="1" si="3"/>
        <v>9.3147365113543401</v>
      </c>
      <c r="F33" s="55">
        <f t="shared" ca="1" si="4"/>
        <v>13.437826675936321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43.345072964938097</v>
      </c>
      <c r="O33" s="55">
        <f t="shared" ca="1" si="5"/>
        <v>12.659809476292438</v>
      </c>
      <c r="P33" s="55">
        <f t="shared" ca="1" si="6"/>
        <v>19.455436123343468</v>
      </c>
      <c r="Q33" s="11">
        <f ca="1">OFFSET(Zusammenfassung!$Z$3,$B33,$C$1-1)</f>
        <v>3.3450729649380975</v>
      </c>
      <c r="R33" s="11">
        <f ca="1">OFFSET(Zusammenfassung!$AL$3,$B33,$C$1-1)</f>
        <v>5.0176094474071462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42.629652885611797</v>
      </c>
      <c r="E34" s="55">
        <f t="shared" ca="1" si="3"/>
        <v>9.1585684639842384</v>
      </c>
      <c r="F34" s="55">
        <f t="shared" ca="1" si="4"/>
        <v>12.442227046966764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42.629652885611797</v>
      </c>
      <c r="O34" s="55">
        <f t="shared" ca="1" si="5"/>
        <v>11.788221349596036</v>
      </c>
      <c r="P34" s="55">
        <f t="shared" ca="1" si="6"/>
        <v>17.38670637538446</v>
      </c>
      <c r="Q34" s="11">
        <f ca="1">OFFSET(Zusammenfassung!$Z$3,$B34,$C$1-1)</f>
        <v>2.6296528856117973</v>
      </c>
      <c r="R34" s="11">
        <f ca="1">OFFSET(Zusammenfassung!$AL$3,$B34,$C$1-1)</f>
        <v>3.944479328417696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40.553316483543902</v>
      </c>
      <c r="E35" s="55">
        <f t="shared" ca="1" si="3"/>
        <v>6.0169068948046061</v>
      </c>
      <c r="F35" s="55">
        <f t="shared" ca="1" si="4"/>
        <v>6.3259060446010835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40.553316483543902</v>
      </c>
      <c r="O35" s="55">
        <f t="shared" ca="1" si="5"/>
        <v>6.5702233783485084</v>
      </c>
      <c r="P35" s="55">
        <f t="shared" ca="1" si="6"/>
        <v>8.1558807699169371</v>
      </c>
      <c r="Q35" s="11">
        <f ca="1">OFFSET(Zusammenfassung!$Z$3,$B35,$C$1-1)</f>
        <v>0.55331648354390239</v>
      </c>
      <c r="R35" s="11">
        <f ca="1">OFFSET(Zusammenfassung!$AL$3,$B35,$C$1-1)</f>
        <v>0.82997472531585359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43.506245252145497</v>
      </c>
      <c r="E36" s="55">
        <f t="shared" ca="1" si="3"/>
        <v>9.2843931237048309</v>
      </c>
      <c r="F36" s="55">
        <f t="shared" ca="1" si="4"/>
        <v>13.5834705495447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43.506245252145497</v>
      </c>
      <c r="O36" s="55">
        <f t="shared" ca="1" si="5"/>
        <v>12.790638375850328</v>
      </c>
      <c r="P36" s="55">
        <f t="shared" ca="1" si="6"/>
        <v>19.842838427762945</v>
      </c>
      <c r="Q36" s="11">
        <f ca="1">OFFSET(Zusammenfassung!$Z$3,$B36,$C$1-1)</f>
        <v>3.5062452521454972</v>
      </c>
      <c r="R36" s="11">
        <f ca="1">OFFSET(Zusammenfassung!$AL$3,$B36,$C$1-1)</f>
        <v>5.2593678782182458</v>
      </c>
      <c r="S36" s="15"/>
      <c r="T36" s="15"/>
    </row>
    <row r="37" spans="2:20" x14ac:dyDescent="0.3">
      <c r="B37" s="5">
        <v>8</v>
      </c>
      <c r="C37" s="10">
        <f t="shared" ca="1" si="7"/>
        <v>0</v>
      </c>
      <c r="D37" s="27">
        <f t="shared" ca="1" si="8"/>
        <v>39.990996150482601</v>
      </c>
      <c r="E37" s="55">
        <f t="shared" ca="1" si="3"/>
        <v>4.4779127849330962</v>
      </c>
      <c r="F37" s="55">
        <f t="shared" ca="1" si="4"/>
        <v>3.8434874215085983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39.990996150482601</v>
      </c>
      <c r="O37" s="55">
        <f t="shared" ca="1" si="5"/>
        <v>4.4689089354156977</v>
      </c>
      <c r="P37" s="55">
        <f t="shared" ca="1" si="6"/>
        <v>4.8299816472325006</v>
      </c>
      <c r="Q37" s="11">
        <f ca="1">OFFSET(Zusammenfassung!$Z$3,$B37,$C$1-1)</f>
        <v>-9.0038495173985211E-3</v>
      </c>
      <c r="R37" s="11">
        <f ca="1">OFFSET(Zusammenfassung!$AL$3,$B37,$C$1-1)</f>
        <v>-1.3505774276097782E-2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40.589673054026399</v>
      </c>
      <c r="E38" s="55">
        <f t="shared" ca="1" si="3"/>
        <v>6.1063150794240073</v>
      </c>
      <c r="F38" s="55">
        <f t="shared" ca="1" si="4"/>
        <v>6.474289239651398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40.589673054026399</v>
      </c>
      <c r="O38" s="55">
        <f t="shared" ca="1" si="5"/>
        <v>6.6959881334504061</v>
      </c>
      <c r="P38" s="55">
        <f t="shared" ca="1" si="6"/>
        <v>8.3587988206909962</v>
      </c>
      <c r="Q38" s="11">
        <f ca="1">OFFSET(Zusammenfassung!$Z$3,$B38,$C$1-1)</f>
        <v>0.5896730540263988</v>
      </c>
      <c r="R38" s="11">
        <f ca="1">OFFSET(Zusammenfassung!$AL$3,$B38,$C$1-1)</f>
        <v>0.8845095810395982</v>
      </c>
      <c r="S38" s="15"/>
      <c r="T38" s="15"/>
    </row>
    <row r="39" spans="2:20" x14ac:dyDescent="0.3">
      <c r="B39" s="5">
        <v>10</v>
      </c>
      <c r="C39" s="10">
        <f t="shared" ca="1" si="7"/>
        <v>0</v>
      </c>
      <c r="D39" s="27">
        <f t="shared" ca="1" si="8"/>
        <v>39.905341695540699</v>
      </c>
      <c r="E39" s="55">
        <f t="shared" ca="1" si="3"/>
        <v>4.2177469387976316</v>
      </c>
      <c r="F39" s="55">
        <f t="shared" ca="1" si="4"/>
        <v>3.4344608999755337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39.905341695540699</v>
      </c>
      <c r="O39" s="55">
        <f t="shared" ca="1" si="5"/>
        <v>4.1230886343383304</v>
      </c>
      <c r="P39" s="55">
        <f t="shared" ca="1" si="6"/>
        <v>4.2924734432865819</v>
      </c>
      <c r="Q39" s="11">
        <f ca="1">OFFSET(Zusammenfassung!$Z$3,$B39,$C$1-1)</f>
        <v>-9.4658304459301235E-2</v>
      </c>
      <c r="R39" s="11">
        <f ca="1">OFFSET(Zusammenfassung!$AL$3,$B39,$C$1-1)</f>
        <v>-0.14198745668895185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39.044718361082701</v>
      </c>
      <c r="E40" s="55">
        <f t="shared" ca="1" si="3"/>
        <v>1.2259937027143906</v>
      </c>
      <c r="F40" s="55">
        <f t="shared" ca="1" si="4"/>
        <v>-1.1286307351682581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39.044718361082701</v>
      </c>
      <c r="O40" s="55">
        <f t="shared" ca="1" si="5"/>
        <v>0.27071206379709167</v>
      </c>
      <c r="P40" s="55">
        <f t="shared" ca="1" si="6"/>
        <v>-1.5615531935442064</v>
      </c>
      <c r="Q40" s="11">
        <f ca="1">OFFSET(Zusammenfassung!$Z$3,$B40,$C$1-1)</f>
        <v>-0.95528163891729889</v>
      </c>
      <c r="R40" s="11">
        <f ca="1">OFFSET(Zusammenfassung!$AL$3,$B40,$C$1-1)</f>
        <v>-1.4329224583759483</v>
      </c>
      <c r="S40" s="15"/>
      <c r="T40" s="15"/>
    </row>
    <row r="41" spans="2:20" x14ac:dyDescent="0.3">
      <c r="B41" s="5">
        <v>12</v>
      </c>
      <c r="C41" s="10">
        <f t="shared" ca="1" si="7"/>
        <v>0</v>
      </c>
      <c r="D41" s="27">
        <f t="shared" ca="1" si="8"/>
        <v>40.360727833492803</v>
      </c>
      <c r="E41" s="55">
        <f t="shared" ca="1" si="3"/>
        <v>5.5228427469108965</v>
      </c>
      <c r="F41" s="55">
        <f t="shared" ca="1" si="4"/>
        <v>5.5153430281028477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40.360727833492803</v>
      </c>
      <c r="O41" s="55">
        <f t="shared" ca="1" si="5"/>
        <v>5.8835705804036991</v>
      </c>
      <c r="P41" s="55">
        <f t="shared" ca="1" si="6"/>
        <v>7.0564347783420516</v>
      </c>
      <c r="Q41" s="11">
        <f ca="1">OFFSET(Zusammenfassung!$Z$3,$B41,$C$1-1)</f>
        <v>0.36072783349280257</v>
      </c>
      <c r="R41" s="11">
        <f ca="1">OFFSET(Zusammenfassung!$AL$3,$B41,$C$1-1)</f>
        <v>0.54109175023920386</v>
      </c>
      <c r="S41" s="15"/>
      <c r="T41" s="15"/>
    </row>
    <row r="42" spans="2:20" x14ac:dyDescent="0.3">
      <c r="B42" s="5">
        <v>13</v>
      </c>
      <c r="C42" s="10">
        <f t="shared" ca="1" si="7"/>
        <v>0</v>
      </c>
      <c r="D42" s="27">
        <f t="shared" ca="1" si="8"/>
        <v>40.210422139599999</v>
      </c>
      <c r="E42" s="55">
        <f t="shared" ca="1" si="3"/>
        <v>5.1133473898655666</v>
      </c>
      <c r="F42" s="55">
        <f t="shared" ca="1" si="4"/>
        <v>4.8540492179814692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40.210422139599999</v>
      </c>
      <c r="O42" s="55">
        <f t="shared" ca="1" si="5"/>
        <v>5.3237695294655651</v>
      </c>
      <c r="P42" s="55">
        <f t="shared" ca="1" si="6"/>
        <v>6.169682427381467</v>
      </c>
      <c r="Q42" s="11">
        <f ca="1">OFFSET(Zusammenfassung!$Z$3,$B42,$C$1-1)</f>
        <v>0.21042213959999856</v>
      </c>
      <c r="R42" s="11">
        <f ca="1">OFFSET(Zusammenfassung!$AL$3,$B42,$C$1-1)</f>
        <v>0.31563320939999784</v>
      </c>
      <c r="S42" s="15"/>
      <c r="T42" s="15"/>
    </row>
    <row r="43" spans="2:20" x14ac:dyDescent="0.3">
      <c r="B43" s="5">
        <v>14</v>
      </c>
      <c r="C43" s="10">
        <f t="shared" ca="1" si="7"/>
        <v>1</v>
      </c>
      <c r="D43" s="27">
        <f t="shared" ca="1" si="8"/>
        <v>41.914294488693002</v>
      </c>
      <c r="E43" s="55">
        <f t="shared" ca="1" si="3"/>
        <v>8.5277151114904655</v>
      </c>
      <c r="F43" s="55">
        <f t="shared" ca="1" si="4"/>
        <v>10.876946722798152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41.914294488693002</v>
      </c>
      <c r="O43" s="55">
        <f t="shared" ca="1" si="5"/>
        <v>10.442009600183468</v>
      </c>
      <c r="P43" s="55">
        <f t="shared" ca="1" si="6"/>
        <v>14.748388455837656</v>
      </c>
      <c r="Q43" s="11">
        <f ca="1">OFFSET(Zusammenfassung!$Z$3,$B43,$C$1-1)</f>
        <v>1.9142944886930024</v>
      </c>
      <c r="R43" s="11">
        <f ca="1">OFFSET(Zusammenfassung!$AL$3,$B43,$C$1-1)</f>
        <v>2.8714417330395037</v>
      </c>
      <c r="S43" s="15"/>
      <c r="T43" s="15"/>
    </row>
    <row r="44" spans="2:20" x14ac:dyDescent="0.3">
      <c r="B44" s="5">
        <v>15</v>
      </c>
      <c r="C44" s="10">
        <f t="shared" ca="1" si="7"/>
        <v>1</v>
      </c>
      <c r="D44" s="27">
        <f t="shared" ca="1" si="8"/>
        <v>40.811263390165003</v>
      </c>
      <c r="E44" s="55">
        <f t="shared" ca="1" si="3"/>
        <v>6.6247410834549783</v>
      </c>
      <c r="F44" s="55">
        <f t="shared" ca="1" si="4"/>
        <v>7.3468540605216504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1</v>
      </c>
      <c r="N44" s="10">
        <f t="shared" ca="1" si="10"/>
        <v>40.811263390165003</v>
      </c>
      <c r="O44" s="55">
        <f t="shared" ca="1" si="5"/>
        <v>7.4360044736199811</v>
      </c>
      <c r="P44" s="55">
        <f t="shared" ca="1" si="6"/>
        <v>9.5637491457691546</v>
      </c>
      <c r="Q44" s="11">
        <f ca="1">OFFSET(Zusammenfassung!$Z$3,$B44,$C$1-1)</f>
        <v>0.81126339016500282</v>
      </c>
      <c r="R44" s="11">
        <f ca="1">OFFSET(Zusammenfassung!$AL$3,$B44,$C$1-1)</f>
        <v>1.2168950852475042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42.147618514852198</v>
      </c>
      <c r="E45" s="55">
        <f t="shared" ca="1" si="3"/>
        <v>8.7856392816720472</v>
      </c>
      <c r="F45" s="55">
        <f t="shared" ca="1" si="4"/>
        <v>11.450093754879617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42.147618514852198</v>
      </c>
      <c r="O45" s="55">
        <f t="shared" ca="1" si="5"/>
        <v>10.933257796524245</v>
      </c>
      <c r="P45" s="55">
        <f t="shared" ca="1" si="6"/>
        <v>15.671521527157914</v>
      </c>
      <c r="Q45" s="11">
        <f ca="1">OFFSET(Zusammenfassung!$Z$3,$B45,$C$1-1)</f>
        <v>2.1476185148521978</v>
      </c>
      <c r="R45" s="11">
        <f ca="1">OFFSET(Zusammenfassung!$AL$3,$B45,$C$1-1)</f>
        <v>3.2214277722782967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39.173083572321502</v>
      </c>
      <c r="E46" s="55">
        <f t="shared" ca="1" si="3"/>
        <v>1.7158196513832991</v>
      </c>
      <c r="F46" s="55">
        <f t="shared" ca="1" si="4"/>
        <v>-0.39570305348468082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39.173083572321502</v>
      </c>
      <c r="O46" s="55">
        <f t="shared" ca="1" si="5"/>
        <v>0.88890322370480135</v>
      </c>
      <c r="P46" s="55">
        <f t="shared" ca="1" si="6"/>
        <v>-0.63607769500242739</v>
      </c>
      <c r="Q46" s="11">
        <f ca="1">OFFSET(Zusammenfassung!$Z$3,$B46,$C$1-1)</f>
        <v>-0.82691642767849771</v>
      </c>
      <c r="R46" s="11">
        <f ca="1">OFFSET(Zusammenfassung!$AL$3,$B46,$C$1-1)</f>
        <v>-1.2403746415177466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40.845639125535897</v>
      </c>
      <c r="E47" s="55">
        <f t="shared" ca="1" si="3"/>
        <v>6.7010846028712194</v>
      </c>
      <c r="F47" s="55">
        <f t="shared" ca="1" si="4"/>
        <v>7.4773185348735751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40.845639125535897</v>
      </c>
      <c r="O47" s="55">
        <f t="shared" ca="1" si="5"/>
        <v>7.546723728407116</v>
      </c>
      <c r="P47" s="55">
        <f t="shared" ca="1" si="6"/>
        <v>9.74577722317742</v>
      </c>
      <c r="Q47" s="11">
        <f ca="1">OFFSET(Zusammenfassung!$Z$3,$B47,$C$1-1)</f>
        <v>0.8456391255358966</v>
      </c>
      <c r="R47" s="11">
        <f ca="1">OFFSET(Zusammenfassung!$AL$3,$B47,$C$1-1)</f>
        <v>1.2684586883038449</v>
      </c>
      <c r="S47" s="15"/>
      <c r="T47" s="15"/>
    </row>
    <row r="48" spans="2:20" x14ac:dyDescent="0.3">
      <c r="B48" s="5">
        <v>19</v>
      </c>
      <c r="C48" s="10">
        <f t="shared" ca="1" si="7"/>
        <v>0</v>
      </c>
      <c r="D48" s="27">
        <f t="shared" ca="1" si="8"/>
        <v>40.316556468320599</v>
      </c>
      <c r="E48" s="55">
        <f t="shared" ca="1" si="3"/>
        <v>5.4046758340183487</v>
      </c>
      <c r="F48" s="55">
        <f t="shared" ca="1" si="4"/>
        <v>5.3236138223817306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40.316556468320599</v>
      </c>
      <c r="O48" s="55">
        <f t="shared" ca="1" si="5"/>
        <v>5.7212323023389473</v>
      </c>
      <c r="P48" s="55">
        <f t="shared" ca="1" si="6"/>
        <v>6.7984485248626285</v>
      </c>
      <c r="Q48" s="11">
        <f ca="1">OFFSET(Zusammenfassung!$Z$3,$B48,$C$1-1)</f>
        <v>0.31655646832059858</v>
      </c>
      <c r="R48" s="11">
        <f ca="1">OFFSET(Zusammenfassung!$AL$3,$B48,$C$1-1)</f>
        <v>0.47483470248089787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42.955978026262997</v>
      </c>
      <c r="E49" s="55">
        <f t="shared" ca="1" si="3"/>
        <v>9.2886897036090659</v>
      </c>
      <c r="F49" s="55">
        <f t="shared" ca="1" si="4"/>
        <v>12.967032410812635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42.955978026262997</v>
      </c>
      <c r="O49" s="55">
        <f t="shared" ca="1" si="5"/>
        <v>12.244667729872063</v>
      </c>
      <c r="P49" s="55">
        <f t="shared" ca="1" si="6"/>
        <v>18.400999450207131</v>
      </c>
      <c r="Q49" s="11">
        <f ca="1">OFFSET(Zusammenfassung!$Z$3,$B49,$C$1-1)</f>
        <v>2.9559780262629971</v>
      </c>
      <c r="R49" s="11">
        <f ca="1">OFFSET(Zusammenfassung!$AL$3,$B49,$C$1-1)</f>
        <v>4.4339670393944957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6"/>
  <sheetViews>
    <sheetView showGridLines="0" workbookViewId="0">
      <selection activeCell="E2" sqref="E2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6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0.28631069196309333</v>
      </c>
      <c r="G3" s="56">
        <f ca="1"/>
        <v>-21.147837612712248</v>
      </c>
      <c r="H3" s="56">
        <f ca="1"/>
        <v>389.9655264677566</v>
      </c>
      <c r="I3" s="51"/>
      <c r="J3" s="135" t="s">
        <v>17</v>
      </c>
      <c r="K3" s="136"/>
      <c r="L3" s="137"/>
      <c r="N3" s="56">
        <f t="array" aca="1" ref="N3:P3" ca="1">LINEST(K5:K24,J5:J24^(Q3:R3),,FALSE)</f>
        <v>0.32317624165429498</v>
      </c>
      <c r="O3" s="56">
        <f ca="1"/>
        <v>-22.798957415908198</v>
      </c>
      <c r="P3" s="56">
        <f ca="1"/>
        <v>397.80322306388257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38.901760368722798</v>
      </c>
      <c r="C5" s="10">
        <f ca="1">OFFSET(Zusammenfassung!$B$26,$B30,$C$1)</f>
        <v>0</v>
      </c>
      <c r="D5" s="15">
        <f ca="1">$H$3+$G$3*B5+$F$3*B5^2</f>
        <v>0.56483057780104673</v>
      </c>
      <c r="E5" s="5"/>
      <c r="F5" s="5"/>
      <c r="I5" s="5"/>
      <c r="J5" s="27">
        <f ca="1">B5</f>
        <v>38.901760368722798</v>
      </c>
      <c r="K5" s="27">
        <f ca="1">OFFSET(Zusammenfassung!$B$26,$B30,$C$1+12)</f>
        <v>-1.1320725755038978</v>
      </c>
      <c r="L5" s="15">
        <f ca="1">$P$3+$O$3*J5+$N$3*J5^2</f>
        <v>-3.8572204052059078E-2</v>
      </c>
    </row>
    <row r="6" spans="1:18" x14ac:dyDescent="0.3">
      <c r="B6" s="27">
        <f ca="1">OFFSET(Zusammenfassung!$AW$3,$B31,$C$1)</f>
        <v>37.327613315348202</v>
      </c>
      <c r="C6" s="10">
        <f ca="1">OFFSET(Zusammenfassung!$B$26,$B31,$C$1)</f>
        <v>0</v>
      </c>
      <c r="D6" s="15">
        <f t="shared" ref="D6:D24" ca="1" si="0">$H$3+$G$3*B6+$F$3*B6^2</f>
        <v>-0.5015708016011331</v>
      </c>
      <c r="E6" s="5"/>
      <c r="F6" s="5"/>
      <c r="I6" s="5"/>
      <c r="J6" s="27">
        <f t="shared" ref="J6:J24" ca="1" si="1">B6</f>
        <v>37.327613315348202</v>
      </c>
      <c r="K6" s="27">
        <f ca="1">OFFSET(Zusammenfassung!$B$26,$B31,$C$1+12)</f>
        <v>-3.0849161498270021</v>
      </c>
      <c r="L6" s="15">
        <f t="shared" ref="L6:L24" ca="1" si="2">$P$3+$O$3*J6+$N$3*J6^2</f>
        <v>-2.9295957051478467</v>
      </c>
    </row>
    <row r="7" spans="1:18" x14ac:dyDescent="0.3">
      <c r="B7" s="27">
        <f ca="1">OFFSET(Zusammenfassung!$AW$3,$B32,$C$1)</f>
        <v>39.892023197178197</v>
      </c>
      <c r="C7" s="10">
        <f ca="1">OFFSET(Zusammenfassung!$B$26,$B32,$C$1)</f>
        <v>0</v>
      </c>
      <c r="D7" s="15">
        <f t="shared" ca="1" si="0"/>
        <v>1.9627500351610934</v>
      </c>
      <c r="E7" s="5"/>
      <c r="F7" s="5"/>
      <c r="I7" s="5"/>
      <c r="J7" s="27">
        <f t="shared" ca="1" si="1"/>
        <v>39.892023197178197</v>
      </c>
      <c r="K7" s="27">
        <f ca="1">OFFSET(Zusammenfassung!$B$26,$B32,$C$1+12)</f>
        <v>-1.3769494742395025</v>
      </c>
      <c r="L7" s="15">
        <f t="shared" ca="1" si="2"/>
        <v>2.600796526675822</v>
      </c>
    </row>
    <row r="8" spans="1:18" x14ac:dyDescent="0.3">
      <c r="B8" s="27">
        <f ca="1">OFFSET(Zusammenfassung!$AW$3,$B33,$C$1)</f>
        <v>43.926269922661596</v>
      </c>
      <c r="C8" s="10">
        <f ca="1">OFFSET(Zusammenfassung!$B$26,$B33,$C$1)</f>
        <v>13.279897683534656</v>
      </c>
      <c r="D8" s="15">
        <f t="shared" ca="1" si="0"/>
        <v>13.461304839612694</v>
      </c>
      <c r="E8" s="5"/>
      <c r="F8" s="5"/>
      <c r="I8" s="5"/>
      <c r="J8" s="27">
        <f t="shared" ca="1" si="1"/>
        <v>43.926269922661596</v>
      </c>
      <c r="K8" s="27">
        <f ca="1">OFFSET(Zusammenfassung!$B$26,$B33,$C$1+12)</f>
        <v>19.121727805113004</v>
      </c>
      <c r="L8" s="15">
        <f t="shared" ca="1" si="2"/>
        <v>19.90417910875135</v>
      </c>
    </row>
    <row r="9" spans="1:18" x14ac:dyDescent="0.3">
      <c r="B9" s="27">
        <f ca="1">OFFSET(Zusammenfassung!$AW$3,$B34,$C$1)</f>
        <v>41.561636246501102</v>
      </c>
      <c r="C9" s="10">
        <f ca="1">OFFSET(Zusammenfassung!$B$26,$B34,$C$1)</f>
        <v>-9.6840164322401279E-2</v>
      </c>
      <c r="D9" s="15">
        <f t="shared" ca="1" si="0"/>
        <v>5.5911798036053142</v>
      </c>
      <c r="E9" s="5"/>
      <c r="F9" s="5"/>
      <c r="I9" s="5"/>
      <c r="J9" s="27">
        <f t="shared" ca="1" si="1"/>
        <v>41.561636246501102</v>
      </c>
      <c r="K9" s="27">
        <f ca="1">OFFSET(Zusammenfassung!$B$26,$B34,$C$1+12)</f>
        <v>3.3814492590865513</v>
      </c>
      <c r="L9" s="15">
        <f t="shared" ca="1" si="2"/>
        <v>8.4860658397707311</v>
      </c>
    </row>
    <row r="10" spans="1:18" x14ac:dyDescent="0.3">
      <c r="B10" s="27">
        <f ca="1">OFFSET(Zusammenfassung!$AW$3,$B35,$C$1)</f>
        <v>40.8324671293691</v>
      </c>
      <c r="C10" s="10">
        <f ca="1">OFFSET(Zusammenfassung!$B$26,$B35,$C$1)</f>
        <v>17.219151451389799</v>
      </c>
      <c r="D10" s="15">
        <f t="shared" ca="1" si="0"/>
        <v>3.8102023632397959</v>
      </c>
      <c r="E10" s="5"/>
      <c r="F10" s="5"/>
      <c r="I10" s="5"/>
      <c r="J10" s="27">
        <f t="shared" ca="1" si="1"/>
        <v>40.8324671293691</v>
      </c>
      <c r="K10" s="27">
        <f ca="1">OFFSET(Zusammenfassung!$B$26,$B35,$C$1+12)</f>
        <v>20.232722696521346</v>
      </c>
      <c r="L10" s="15">
        <f t="shared" ca="1" si="2"/>
        <v>5.6941799225894556</v>
      </c>
    </row>
    <row r="11" spans="1:18" x14ac:dyDescent="0.3">
      <c r="B11" s="27">
        <f ca="1">OFFSET(Zusammenfassung!$AW$3,$B36,$C$1)</f>
        <v>42.051916396827899</v>
      </c>
      <c r="C11" s="10">
        <f ca="1">OFFSET(Zusammenfassung!$B$26,$B36,$C$1)</f>
        <v>-1.8478122403289525</v>
      </c>
      <c r="D11" s="15">
        <f t="shared" ca="1" si="0"/>
        <v>6.9598539619055373</v>
      </c>
      <c r="E11" s="5"/>
      <c r="F11" s="5"/>
      <c r="I11" s="5"/>
      <c r="J11" s="27">
        <f t="shared" ca="1" si="1"/>
        <v>42.051916396827899</v>
      </c>
      <c r="K11" s="27">
        <f ca="1">OFFSET(Zusammenfassung!$B$26,$B36,$C$1+12)</f>
        <v>0.66676412861984602</v>
      </c>
      <c r="L11" s="15">
        <f t="shared" ca="1" si="2"/>
        <v>10.556497478928236</v>
      </c>
    </row>
    <row r="12" spans="1:18" x14ac:dyDescent="0.3">
      <c r="B12" s="27">
        <f ca="1">OFFSET(Zusammenfassung!$AW$3,$B37,$C$1)</f>
        <v>41.551712977315198</v>
      </c>
      <c r="C12" s="10">
        <f ca="1">OFFSET(Zusammenfassung!$B$26,$B37,$C$1)</f>
        <v>11.010517920092298</v>
      </c>
      <c r="D12" s="15">
        <f t="shared" ca="1" si="0"/>
        <v>5.564898988567677</v>
      </c>
      <c r="E12" s="5"/>
      <c r="F12" s="5"/>
      <c r="I12" s="5"/>
      <c r="J12" s="27">
        <f t="shared" ca="1" si="1"/>
        <v>41.551712977315198</v>
      </c>
      <c r="K12" s="27">
        <f ca="1">OFFSET(Zusammenfassung!$B$26,$B37,$C$1+12)</f>
        <v>14.655645455683796</v>
      </c>
      <c r="L12" s="15">
        <f t="shared" ca="1" si="2"/>
        <v>8.4457644426360048</v>
      </c>
    </row>
    <row r="13" spans="1:18" x14ac:dyDescent="0.3">
      <c r="B13" s="27">
        <f ca="1">OFFSET(Zusammenfassung!$AW$3,$B38,$C$1)</f>
        <v>41.719409926174997</v>
      </c>
      <c r="C13" s="10">
        <f ca="1">OFFSET(Zusammenfassung!$B$26,$B38,$C$1)</f>
        <v>16.500684235691452</v>
      </c>
      <c r="D13" s="15">
        <f t="shared" ca="1" si="0"/>
        <v>6.0166033321936538</v>
      </c>
      <c r="E13" s="5"/>
      <c r="F13" s="5"/>
      <c r="I13" s="5"/>
      <c r="J13" s="27">
        <f t="shared" ca="1" si="1"/>
        <v>41.719409926174997</v>
      </c>
      <c r="K13" s="27">
        <f ca="1">OFFSET(Zusammenfassung!$B$26,$B38,$C$1+12)</f>
        <v>21.393946577952907</v>
      </c>
      <c r="L13" s="15">
        <f t="shared" ca="1" si="2"/>
        <v>9.1353831166816235</v>
      </c>
    </row>
    <row r="14" spans="1:18" x14ac:dyDescent="0.3">
      <c r="B14" s="27">
        <f ca="1">OFFSET(Zusammenfassung!$AW$3,$B39,$C$1)</f>
        <v>38.958885034003302</v>
      </c>
      <c r="C14" s="10">
        <f ca="1">OFFSET(Zusammenfassung!$B$26,$B39,$C$1)</f>
        <v>2.0769704223224004</v>
      </c>
      <c r="D14" s="15">
        <f t="shared" ca="1" si="0"/>
        <v>0.63020962292796412</v>
      </c>
      <c r="E14" s="5"/>
      <c r="F14" s="5"/>
      <c r="I14" s="5"/>
      <c r="J14" s="27">
        <f t="shared" ca="1" si="1"/>
        <v>38.958885034003302</v>
      </c>
      <c r="K14" s="27">
        <f ca="1">OFFSET(Zusammenfassung!$B$26,$B39,$C$1+12)</f>
        <v>4.3582377073309466</v>
      </c>
      <c r="L14" s="15">
        <f t="shared" ca="1" si="2"/>
        <v>9.6456414193824003E-2</v>
      </c>
    </row>
    <row r="15" spans="1:18" x14ac:dyDescent="0.3">
      <c r="B15" s="27">
        <f ca="1">OFFSET(Zusammenfassung!$AW$3,$B40,$C$1)</f>
        <v>37.6449161380988</v>
      </c>
      <c r="C15" s="10">
        <f ca="1">OFFSET(Zusammenfassung!$B$26,$B40,$C$1)</f>
        <v>0</v>
      </c>
      <c r="D15" s="15">
        <f t="shared" ca="1" si="0"/>
        <v>-0.40079568740105742</v>
      </c>
      <c r="E15" s="5"/>
      <c r="F15" s="5"/>
      <c r="I15" s="5"/>
      <c r="J15" s="27">
        <f t="shared" ca="1" si="1"/>
        <v>37.6449161380988</v>
      </c>
      <c r="K15" s="27">
        <f ca="1">OFFSET(Zusammenfassung!$B$26,$B40,$C$1+12)</f>
        <v>-1.6609027600209032</v>
      </c>
      <c r="L15" s="15">
        <f t="shared" ca="1" si="2"/>
        <v>-2.4757311796550425</v>
      </c>
    </row>
    <row r="16" spans="1:18" x14ac:dyDescent="0.3">
      <c r="B16" s="27">
        <f ca="1">OFFSET(Zusammenfassung!$AW$3,$B41,$C$1)</f>
        <v>39.951622751327903</v>
      </c>
      <c r="C16" s="10">
        <f ca="1">OFFSET(Zusammenfassung!$B$26,$B41,$C$1)</f>
        <v>0</v>
      </c>
      <c r="D16" s="15">
        <f t="shared" ca="1" si="0"/>
        <v>2.064799485449555</v>
      </c>
      <c r="E16" s="5"/>
      <c r="F16" s="5"/>
      <c r="I16" s="5"/>
      <c r="J16" s="27">
        <f t="shared" ca="1" si="1"/>
        <v>39.951622751327903</v>
      </c>
      <c r="K16" s="27">
        <f ca="1">OFFSET(Zusammenfassung!$B$26,$B41,$C$1+12)</f>
        <v>-2.4127850656544965</v>
      </c>
      <c r="L16" s="15">
        <f t="shared" ca="1" si="2"/>
        <v>2.7798700623702643</v>
      </c>
    </row>
    <row r="17" spans="2:20" x14ac:dyDescent="0.3">
      <c r="B17" s="27">
        <f ca="1">OFFSET(Zusammenfassung!$AW$3,$B42,$C$1)</f>
        <v>40.947394645541301</v>
      </c>
      <c r="C17" s="10">
        <f ca="1">OFFSET(Zusammenfassung!$B$26,$B42,$C$1)</f>
        <v>-1.2124763664925027</v>
      </c>
      <c r="D17" s="15">
        <f t="shared" ca="1" si="0"/>
        <v>4.0706983586652541</v>
      </c>
      <c r="E17" s="5"/>
      <c r="F17" s="5"/>
      <c r="I17" s="5"/>
      <c r="J17" s="27">
        <f t="shared" ca="1" si="1"/>
        <v>40.947394645541301</v>
      </c>
      <c r="K17" s="27">
        <f ca="1">OFFSET(Zusammenfassung!$B$26,$B42,$C$1+12)</f>
        <v>1.2188157201991423</v>
      </c>
      <c r="L17" s="15">
        <f t="shared" ca="1" si="2"/>
        <v>6.111407140740198</v>
      </c>
    </row>
    <row r="18" spans="2:20" x14ac:dyDescent="0.3">
      <c r="B18" s="27">
        <f ca="1">OFFSET(Zusammenfassung!$AW$3,$B43,$C$1)</f>
        <v>39.817782183986303</v>
      </c>
      <c r="C18" s="10">
        <f ca="1">OFFSET(Zusammenfassung!$B$26,$B43,$C$1)</f>
        <v>0</v>
      </c>
      <c r="D18" s="15">
        <f t="shared" ca="1" si="0"/>
        <v>1.8384756332417851</v>
      </c>
      <c r="E18" s="5"/>
      <c r="F18" s="5"/>
      <c r="I18" s="5"/>
      <c r="J18" s="27">
        <f t="shared" ca="1" si="1"/>
        <v>39.817782183986303</v>
      </c>
      <c r="K18" s="27">
        <f ca="1">OFFSET(Zusammenfassung!$B$26,$B43,$C$1+12)</f>
        <v>-1.1061765851291518</v>
      </c>
      <c r="L18" s="15">
        <f t="shared" ca="1" si="2"/>
        <v>2.3809423150008797</v>
      </c>
    </row>
    <row r="19" spans="2:20" x14ac:dyDescent="0.3">
      <c r="B19" s="27">
        <f ca="1">OFFSET(Zusammenfassung!$AW$3,$B44,$C$1)</f>
        <v>39.542860077377199</v>
      </c>
      <c r="C19" s="10">
        <f ca="1">OFFSET(Zusammenfassung!$B$26,$B44,$C$1)</f>
        <v>0</v>
      </c>
      <c r="D19" s="15">
        <f t="shared" ca="1" si="0"/>
        <v>1.4057584679025581</v>
      </c>
      <c r="E19" s="5"/>
      <c r="F19" s="5"/>
      <c r="I19" s="5"/>
      <c r="J19" s="27">
        <f t="shared" ca="1" si="1"/>
        <v>39.542860077377199</v>
      </c>
      <c r="K19" s="27">
        <f ca="1">OFFSET(Zusammenfassung!$B$26,$B44,$C$1+12)</f>
        <v>-1.0434874324760983</v>
      </c>
      <c r="L19" s="15">
        <f t="shared" ca="1" si="2"/>
        <v>1.5978221071421217</v>
      </c>
    </row>
    <row r="20" spans="2:20" x14ac:dyDescent="0.3">
      <c r="B20" s="27">
        <f ca="1">OFFSET(Zusammenfassung!$AW$3,$B45,$C$1)</f>
        <v>43.267060361270502</v>
      </c>
      <c r="C20" s="10">
        <f ca="1">OFFSET(Zusammenfassung!$B$26,$B45,$C$1)</f>
        <v>8.2458015945539032</v>
      </c>
      <c r="D20" s="15">
        <f t="shared" ca="1" si="0"/>
        <v>10.945401808029715</v>
      </c>
      <c r="E20" s="5"/>
      <c r="F20" s="5"/>
      <c r="I20" s="5"/>
      <c r="J20" s="27">
        <f t="shared" ca="1" si="1"/>
        <v>43.267060361270502</v>
      </c>
      <c r="K20" s="27">
        <f ca="1">OFFSET(Zusammenfassung!$B$26,$B45,$C$1+12)</f>
        <v>13.743204887684854</v>
      </c>
      <c r="L20" s="15">
        <f t="shared" ca="1" si="2"/>
        <v>16.357727014840975</v>
      </c>
    </row>
    <row r="21" spans="2:20" x14ac:dyDescent="0.3">
      <c r="B21" s="27">
        <f ca="1">OFFSET(Zusammenfassung!$AW$3,$B46,$C$1)</f>
        <v>38.376494401795597</v>
      </c>
      <c r="C21" s="10">
        <f ca="1">OFFSET(Zusammenfassung!$B$26,$B46,$C$1)</f>
        <v>0</v>
      </c>
      <c r="D21" s="15">
        <f t="shared" ca="1" si="0"/>
        <v>5.125021106840677E-2</v>
      </c>
      <c r="E21" s="5"/>
      <c r="F21" s="5"/>
      <c r="I21" s="5"/>
      <c r="J21" s="27">
        <f t="shared" ca="1" si="1"/>
        <v>38.376494401795597</v>
      </c>
      <c r="K21" s="27">
        <f ca="1">OFFSET(Zusammenfassung!$B$26,$B46,$C$1+12)</f>
        <v>-0.56598044919049784</v>
      </c>
      <c r="L21" s="15">
        <f t="shared" ca="1" si="2"/>
        <v>-1.1813085496242479</v>
      </c>
    </row>
    <row r="22" spans="2:20" x14ac:dyDescent="0.3">
      <c r="B22" s="27">
        <f ca="1">OFFSET(Zusammenfassung!$AW$3,$B47,$C$1)</f>
        <v>41.057420302185299</v>
      </c>
      <c r="C22" s="10">
        <f ca="1">OFFSET(Zusammenfassung!$B$26,$B47,$C$1)</f>
        <v>0</v>
      </c>
      <c r="D22" s="15">
        <f t="shared" ca="1" si="0"/>
        <v>4.327170111676935</v>
      </c>
      <c r="E22" s="5"/>
      <c r="F22" s="5"/>
      <c r="I22" s="5"/>
      <c r="J22" s="27">
        <f t="shared" ca="1" si="1"/>
        <v>41.057420302185299</v>
      </c>
      <c r="K22" s="27">
        <f ca="1">OFFSET(Zusammenfassung!$B$26,$B47,$C$1+12)</f>
        <v>1.4522544263712085</v>
      </c>
      <c r="L22" s="15">
        <f t="shared" ca="1" si="2"/>
        <v>6.5188377009977785</v>
      </c>
    </row>
    <row r="23" spans="2:20" x14ac:dyDescent="0.3">
      <c r="B23" s="27">
        <f ca="1">OFFSET(Zusammenfassung!$AW$3,$B48,$C$1)</f>
        <v>39.735538206390203</v>
      </c>
      <c r="C23" s="10">
        <f ca="1">OFFSET(Zusammenfassung!$B$26,$B48,$C$1)</f>
        <v>1.6842865952646591</v>
      </c>
      <c r="D23" s="15">
        <f t="shared" ca="1" si="0"/>
        <v>1.7044896174731434</v>
      </c>
      <c r="E23" s="5"/>
      <c r="F23" s="5"/>
      <c r="I23" s="5"/>
      <c r="J23" s="27">
        <f t="shared" ca="1" si="1"/>
        <v>39.735538206390203</v>
      </c>
      <c r="K23" s="27">
        <f ca="1">OFFSET(Zusammenfassung!$B$26,$B48,$C$1+12)</f>
        <v>4.8900330390019526</v>
      </c>
      <c r="L23" s="15">
        <f t="shared" ca="1" si="2"/>
        <v>2.1415477228322288</v>
      </c>
    </row>
    <row r="24" spans="2:20" x14ac:dyDescent="0.3">
      <c r="B24" s="27">
        <f ca="1">OFFSET(Zusammenfassung!$AW$3,$B49,$C$1)</f>
        <v>43.186874206345003</v>
      </c>
      <c r="C24" s="10">
        <f ca="1">OFFSET(Zusammenfassung!$B$26,$B49,$C$1)</f>
        <v>13.863672488291904</v>
      </c>
      <c r="D24" s="15">
        <f t="shared" ca="1" si="0"/>
        <v>10.656342890476594</v>
      </c>
      <c r="E24" s="5"/>
      <c r="F24" s="5"/>
      <c r="I24" s="5"/>
      <c r="J24" s="27">
        <f t="shared" ca="1" si="1"/>
        <v>43.186874206345003</v>
      </c>
      <c r="K24" s="27">
        <f ca="1">OFFSET(Zusammenfassung!$B$26,$B49,$C$1+12)</f>
        <v>19.396236056381856</v>
      </c>
      <c r="L24" s="15">
        <f t="shared" ca="1" si="2"/>
        <v>15.945497992230571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38.901760368722798</v>
      </c>
      <c r="E30" s="55">
        <f t="shared" ref="E30:E49" ca="1" si="3">G30+D5</f>
        <v>0.56483057780104673</v>
      </c>
      <c r="F30" s="55">
        <f t="shared" ref="F30:F49" ca="1" si="4">H30+L5</f>
        <v>-1.0385722040520591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38.901760368722798</v>
      </c>
      <c r="O30" s="55">
        <f t="shared" ref="O30:O49" ca="1" si="5">Q30+D5</f>
        <v>-0.53340905347615575</v>
      </c>
      <c r="P30" s="55">
        <f t="shared" ref="P30:P49" ca="1" si="6">R30+L5</f>
        <v>-1.6859316509678628</v>
      </c>
      <c r="Q30" s="11">
        <f ca="1">OFFSET(Zusammenfassung!$Z$3,$B30,$C$1-1)</f>
        <v>-1.0982396312772025</v>
      </c>
      <c r="R30" s="11">
        <f ca="1">OFFSET(Zusammenfassung!$AL$3,$B30,$C$1-1)</f>
        <v>-1.6473594469158037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37.327613315348202</v>
      </c>
      <c r="E31" s="55">
        <f t="shared" ca="1" si="3"/>
        <v>-0.5015708016011331</v>
      </c>
      <c r="F31" s="55">
        <f t="shared" ca="1" si="4"/>
        <v>-3.9295957051478467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37.327613315348202</v>
      </c>
      <c r="O31" s="55">
        <f t="shared" ca="1" si="5"/>
        <v>-3.1739574862529309</v>
      </c>
      <c r="P31" s="55">
        <f t="shared" ca="1" si="6"/>
        <v>-6.9381757321255435</v>
      </c>
      <c r="Q31" s="11">
        <f ca="1">OFFSET(Zusammenfassung!$Z$3,$B31,$C$1-1)</f>
        <v>-2.6723866846517979</v>
      </c>
      <c r="R31" s="11">
        <f ca="1">OFFSET(Zusammenfassung!$AL$3,$B31,$C$1-1)</f>
        <v>-4.0085800269776968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39.892023197178197</v>
      </c>
      <c r="E32" s="55">
        <f t="shared" ca="1" si="3"/>
        <v>1.9627500351610934</v>
      </c>
      <c r="F32" s="55">
        <f t="shared" ca="1" si="4"/>
        <v>1.600796526675822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1</v>
      </c>
      <c r="N32" s="10">
        <f t="shared" ca="1" si="10"/>
        <v>39.892023197178197</v>
      </c>
      <c r="O32" s="55">
        <f t="shared" ca="1" si="5"/>
        <v>1.8547732323392907</v>
      </c>
      <c r="P32" s="55">
        <f t="shared" ca="1" si="6"/>
        <v>2.438831322443118</v>
      </c>
      <c r="Q32" s="11">
        <f ca="1">OFFSET(Zusammenfassung!$Z$3,$B32,$C$1-1)</f>
        <v>-0.10797680282180266</v>
      </c>
      <c r="R32" s="11">
        <f ca="1">OFFSET(Zusammenfassung!$AL$3,$B32,$C$1-1)</f>
        <v>-0.161965204232704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43.926269922661596</v>
      </c>
      <c r="E33" s="55">
        <f t="shared" ca="1" si="3"/>
        <v>13.461304839612694</v>
      </c>
      <c r="F33" s="55">
        <f t="shared" ca="1" si="4"/>
        <v>18.90417910875135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43.926269922661596</v>
      </c>
      <c r="O33" s="55">
        <f t="shared" ca="1" si="5"/>
        <v>17.387574762274291</v>
      </c>
      <c r="P33" s="55">
        <f t="shared" ca="1" si="6"/>
        <v>25.793583992743745</v>
      </c>
      <c r="Q33" s="11">
        <f ca="1">OFFSET(Zusammenfassung!$Z$3,$B33,$C$1-1)</f>
        <v>3.9262699226615965</v>
      </c>
      <c r="R33" s="11">
        <f ca="1">OFFSET(Zusammenfassung!$AL$3,$B33,$C$1-1)</f>
        <v>5.8894048839923947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41.561636246501102</v>
      </c>
      <c r="E34" s="55">
        <f t="shared" ca="1" si="3"/>
        <v>5.5911798036053142</v>
      </c>
      <c r="F34" s="55">
        <f t="shared" ca="1" si="4"/>
        <v>7.4860658397707311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41.561636246501102</v>
      </c>
      <c r="O34" s="55">
        <f t="shared" ca="1" si="5"/>
        <v>7.1528160501064164</v>
      </c>
      <c r="P34" s="55">
        <f t="shared" ca="1" si="6"/>
        <v>10.828520209522384</v>
      </c>
      <c r="Q34" s="11">
        <f ca="1">OFFSET(Zusammenfassung!$Z$3,$B34,$C$1-1)</f>
        <v>1.5616362465011022</v>
      </c>
      <c r="R34" s="11">
        <f ca="1">OFFSET(Zusammenfassung!$AL$3,$B34,$C$1-1)</f>
        <v>2.3424543697516533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40.8324671293691</v>
      </c>
      <c r="E35" s="55">
        <f t="shared" ca="1" si="3"/>
        <v>3.8102023632397959</v>
      </c>
      <c r="F35" s="55">
        <f t="shared" ca="1" si="4"/>
        <v>4.6941799225894556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40.8324671293691</v>
      </c>
      <c r="O35" s="55">
        <f t="shared" ca="1" si="5"/>
        <v>4.6426694926088956</v>
      </c>
      <c r="P35" s="55">
        <f t="shared" ca="1" si="6"/>
        <v>6.9428806166431052</v>
      </c>
      <c r="Q35" s="11">
        <f ca="1">OFFSET(Zusammenfassung!$Z$3,$B35,$C$1-1)</f>
        <v>0.83246712936909972</v>
      </c>
      <c r="R35" s="11">
        <f ca="1">OFFSET(Zusammenfassung!$AL$3,$B35,$C$1-1)</f>
        <v>1.2487006940536496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42.051916396827899</v>
      </c>
      <c r="E36" s="55">
        <f t="shared" ca="1" si="3"/>
        <v>6.9598539619055373</v>
      </c>
      <c r="F36" s="55">
        <f t="shared" ca="1" si="4"/>
        <v>9.556497478928236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42.051916396827899</v>
      </c>
      <c r="O36" s="55">
        <f t="shared" ca="1" si="5"/>
        <v>9.0117703587334361</v>
      </c>
      <c r="P36" s="55">
        <f t="shared" ca="1" si="6"/>
        <v>13.634372074170084</v>
      </c>
      <c r="Q36" s="11">
        <f ca="1">OFFSET(Zusammenfassung!$Z$3,$B36,$C$1-1)</f>
        <v>2.0519163968278988</v>
      </c>
      <c r="R36" s="11">
        <f ca="1">OFFSET(Zusammenfassung!$AL$3,$B36,$C$1-1)</f>
        <v>3.0778745952418483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41.551712977315198</v>
      </c>
      <c r="E37" s="55">
        <f t="shared" ca="1" si="3"/>
        <v>5.564898988567677</v>
      </c>
      <c r="F37" s="55">
        <f t="shared" ca="1" si="4"/>
        <v>7.4457644426360048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41.551712977315198</v>
      </c>
      <c r="O37" s="55">
        <f t="shared" ca="1" si="5"/>
        <v>7.1166119658828748</v>
      </c>
      <c r="P37" s="55">
        <f t="shared" ca="1" si="6"/>
        <v>10.773333908608802</v>
      </c>
      <c r="Q37" s="11">
        <f ca="1">OFFSET(Zusammenfassung!$Z$3,$B37,$C$1-1)</f>
        <v>1.5517129773151979</v>
      </c>
      <c r="R37" s="11">
        <f ca="1">OFFSET(Zusammenfassung!$AL$3,$B37,$C$1-1)</f>
        <v>2.3275694659727968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41.719409926174997</v>
      </c>
      <c r="E38" s="55">
        <f t="shared" ca="1" si="3"/>
        <v>6.0166033321936538</v>
      </c>
      <c r="F38" s="55">
        <f t="shared" ca="1" si="4"/>
        <v>8.1353831166816235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41.719409926174997</v>
      </c>
      <c r="O38" s="55">
        <f t="shared" ca="1" si="5"/>
        <v>7.7360132583686507</v>
      </c>
      <c r="P38" s="55">
        <f t="shared" ca="1" si="6"/>
        <v>11.714498005944119</v>
      </c>
      <c r="Q38" s="11">
        <f ca="1">OFFSET(Zusammenfassung!$Z$3,$B38,$C$1-1)</f>
        <v>1.7194099261749969</v>
      </c>
      <c r="R38" s="11">
        <f ca="1">OFFSET(Zusammenfassung!$AL$3,$B38,$C$1-1)</f>
        <v>2.5791148892624953</v>
      </c>
      <c r="S38" s="15"/>
      <c r="T38" s="15"/>
    </row>
    <row r="39" spans="2:20" x14ac:dyDescent="0.3">
      <c r="B39" s="5">
        <v>10</v>
      </c>
      <c r="C39" s="10">
        <f t="shared" ca="1" si="7"/>
        <v>0</v>
      </c>
      <c r="D39" s="27">
        <f t="shared" ca="1" si="8"/>
        <v>38.958885034003302</v>
      </c>
      <c r="E39" s="55">
        <f t="shared" ca="1" si="3"/>
        <v>0.63020962292796412</v>
      </c>
      <c r="F39" s="55">
        <f t="shared" ca="1" si="4"/>
        <v>-0.903543585806176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0</v>
      </c>
      <c r="N39" s="10">
        <f t="shared" ca="1" si="10"/>
        <v>38.958885034003302</v>
      </c>
      <c r="O39" s="55">
        <f t="shared" ca="1" si="5"/>
        <v>-0.41090534306873394</v>
      </c>
      <c r="P39" s="55">
        <f t="shared" ca="1" si="6"/>
        <v>-1.4652160348012231</v>
      </c>
      <c r="Q39" s="11">
        <f ca="1">OFFSET(Zusammenfassung!$Z$3,$B39,$C$1-1)</f>
        <v>-1.0411149659966981</v>
      </c>
      <c r="R39" s="11">
        <f ca="1">OFFSET(Zusammenfassung!$AL$3,$B39,$C$1-1)</f>
        <v>-1.5616724489950471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37.6449161380988</v>
      </c>
      <c r="E40" s="55">
        <f t="shared" ca="1" si="3"/>
        <v>-0.40079568740105742</v>
      </c>
      <c r="F40" s="55">
        <f t="shared" ca="1" si="4"/>
        <v>-3.4757311796550425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37.6449161380988</v>
      </c>
      <c r="O40" s="55">
        <f t="shared" ca="1" si="5"/>
        <v>-2.7558795493022572</v>
      </c>
      <c r="P40" s="55">
        <f t="shared" ca="1" si="6"/>
        <v>-6.0083569725068422</v>
      </c>
      <c r="Q40" s="11">
        <f ca="1">OFFSET(Zusammenfassung!$Z$3,$B40,$C$1-1)</f>
        <v>-2.3550838619011998</v>
      </c>
      <c r="R40" s="11">
        <f ca="1">OFFSET(Zusammenfassung!$AL$3,$B40,$C$1-1)</f>
        <v>-3.5326257928517997</v>
      </c>
      <c r="S40" s="15"/>
      <c r="T40" s="15"/>
    </row>
    <row r="41" spans="2:20" x14ac:dyDescent="0.3">
      <c r="B41" s="5">
        <v>12</v>
      </c>
      <c r="C41" s="10">
        <f t="shared" ca="1" si="7"/>
        <v>0</v>
      </c>
      <c r="D41" s="27">
        <f t="shared" ca="1" si="8"/>
        <v>39.951622751327903</v>
      </c>
      <c r="E41" s="55">
        <f t="shared" ca="1" si="3"/>
        <v>2.064799485449555</v>
      </c>
      <c r="F41" s="55">
        <f t="shared" ca="1" si="4"/>
        <v>1.7798700623702643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1</v>
      </c>
      <c r="N41" s="10">
        <f t="shared" ca="1" si="10"/>
        <v>39.951622751327903</v>
      </c>
      <c r="O41" s="55">
        <f t="shared" ca="1" si="5"/>
        <v>2.0164222367774585</v>
      </c>
      <c r="P41" s="55">
        <f t="shared" ca="1" si="6"/>
        <v>2.7073041893621195</v>
      </c>
      <c r="Q41" s="11">
        <f ca="1">OFFSET(Zusammenfassung!$Z$3,$B41,$C$1-1)</f>
        <v>-4.8377248672096584E-2</v>
      </c>
      <c r="R41" s="11">
        <f ca="1">OFFSET(Zusammenfassung!$AL$3,$B41,$C$1-1)</f>
        <v>-7.2565873008144877E-2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40.947394645541301</v>
      </c>
      <c r="E42" s="55">
        <f t="shared" ca="1" si="3"/>
        <v>4.0706983586652541</v>
      </c>
      <c r="F42" s="55">
        <f t="shared" ca="1" si="4"/>
        <v>5.111407140740198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40.947394645541301</v>
      </c>
      <c r="O42" s="55">
        <f t="shared" ca="1" si="5"/>
        <v>5.0180930042065555</v>
      </c>
      <c r="P42" s="55">
        <f t="shared" ca="1" si="6"/>
        <v>7.53249910905215</v>
      </c>
      <c r="Q42" s="11">
        <f ca="1">OFFSET(Zusammenfassung!$Z$3,$B42,$C$1-1)</f>
        <v>0.94739464554130137</v>
      </c>
      <c r="R42" s="11">
        <f ca="1">OFFSET(Zusammenfassung!$AL$3,$B42,$C$1-1)</f>
        <v>1.4210919683119521</v>
      </c>
      <c r="S42" s="15"/>
      <c r="T42" s="15"/>
    </row>
    <row r="43" spans="2:20" x14ac:dyDescent="0.3">
      <c r="B43" s="5">
        <v>14</v>
      </c>
      <c r="C43" s="10">
        <f t="shared" ca="1" si="7"/>
        <v>0</v>
      </c>
      <c r="D43" s="27">
        <f t="shared" ca="1" si="8"/>
        <v>39.817782183986303</v>
      </c>
      <c r="E43" s="55">
        <f t="shared" ca="1" si="3"/>
        <v>1.8384756332417851</v>
      </c>
      <c r="F43" s="55">
        <f t="shared" ca="1" si="4"/>
        <v>1.3809423150008797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39.817782183986303</v>
      </c>
      <c r="O43" s="55">
        <f t="shared" ca="1" si="5"/>
        <v>1.656257817228088</v>
      </c>
      <c r="P43" s="55">
        <f t="shared" ca="1" si="6"/>
        <v>2.107615590980334</v>
      </c>
      <c r="Q43" s="11">
        <f ca="1">OFFSET(Zusammenfassung!$Z$3,$B43,$C$1-1)</f>
        <v>-0.18221781601369713</v>
      </c>
      <c r="R43" s="11">
        <f ca="1">OFFSET(Zusammenfassung!$AL$3,$B43,$C$1-1)</f>
        <v>-0.2733267240205457</v>
      </c>
      <c r="S43" s="15"/>
      <c r="T43" s="15"/>
    </row>
    <row r="44" spans="2:20" x14ac:dyDescent="0.3">
      <c r="B44" s="5">
        <v>15</v>
      </c>
      <c r="C44" s="10">
        <f t="shared" ca="1" si="7"/>
        <v>0</v>
      </c>
      <c r="D44" s="27">
        <f t="shared" ca="1" si="8"/>
        <v>39.542860077377199</v>
      </c>
      <c r="E44" s="55">
        <f t="shared" ca="1" si="3"/>
        <v>1.4057584679025581</v>
      </c>
      <c r="F44" s="55">
        <f t="shared" ca="1" si="4"/>
        <v>0.59782210714212169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0</v>
      </c>
      <c r="N44" s="10">
        <f t="shared" ca="1" si="10"/>
        <v>39.542860077377199</v>
      </c>
      <c r="O44" s="55">
        <f t="shared" ca="1" si="5"/>
        <v>0.94861854527975709</v>
      </c>
      <c r="P44" s="55">
        <f t="shared" ca="1" si="6"/>
        <v>0.91211222320792018</v>
      </c>
      <c r="Q44" s="11">
        <f ca="1">OFFSET(Zusammenfassung!$Z$3,$B44,$C$1-1)</f>
        <v>-0.45713992262280101</v>
      </c>
      <c r="R44" s="11">
        <f ca="1">OFFSET(Zusammenfassung!$AL$3,$B44,$C$1-1)</f>
        <v>-0.68570988393420151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43.267060361270502</v>
      </c>
      <c r="E45" s="55">
        <f t="shared" ca="1" si="3"/>
        <v>10.945401808029715</v>
      </c>
      <c r="F45" s="55">
        <f t="shared" ca="1" si="4"/>
        <v>15.357727014840975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43.267060361270502</v>
      </c>
      <c r="O45" s="55">
        <f t="shared" ca="1" si="5"/>
        <v>14.212462169300217</v>
      </c>
      <c r="P45" s="55">
        <f t="shared" ca="1" si="6"/>
        <v>21.258317556746729</v>
      </c>
      <c r="Q45" s="11">
        <f ca="1">OFFSET(Zusammenfassung!$Z$3,$B45,$C$1-1)</f>
        <v>3.2670603612705023</v>
      </c>
      <c r="R45" s="11">
        <f ca="1">OFFSET(Zusammenfassung!$AL$3,$B45,$C$1-1)</f>
        <v>4.9005905419057534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38.376494401795597</v>
      </c>
      <c r="E46" s="55">
        <f t="shared" ca="1" si="3"/>
        <v>5.125021106840677E-2</v>
      </c>
      <c r="F46" s="55">
        <f t="shared" ca="1" si="4"/>
        <v>-2.1813085496242479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38.376494401795597</v>
      </c>
      <c r="O46" s="55">
        <f t="shared" ca="1" si="5"/>
        <v>-1.5722553871359963</v>
      </c>
      <c r="P46" s="55">
        <f t="shared" ca="1" si="6"/>
        <v>-3.6165669469308526</v>
      </c>
      <c r="Q46" s="11">
        <f ca="1">OFFSET(Zusammenfassung!$Z$3,$B46,$C$1-1)</f>
        <v>-1.6235055982044031</v>
      </c>
      <c r="R46" s="11">
        <f ca="1">OFFSET(Zusammenfassung!$AL$3,$B46,$C$1-1)</f>
        <v>-2.4352583973066046</v>
      </c>
      <c r="S46" s="15"/>
      <c r="T46" s="15"/>
    </row>
    <row r="47" spans="2:20" x14ac:dyDescent="0.3">
      <c r="B47" s="5">
        <v>18</v>
      </c>
      <c r="C47" s="10">
        <f t="shared" ca="1" si="7"/>
        <v>1</v>
      </c>
      <c r="D47" s="27">
        <f t="shared" ca="1" si="8"/>
        <v>41.057420302185299</v>
      </c>
      <c r="E47" s="55">
        <f t="shared" ca="1" si="3"/>
        <v>4.327170111676935</v>
      </c>
      <c r="F47" s="55">
        <f t="shared" ca="1" si="4"/>
        <v>5.5188377009977785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41.057420302185299</v>
      </c>
      <c r="O47" s="55">
        <f t="shared" ca="1" si="5"/>
        <v>5.3845904138622345</v>
      </c>
      <c r="P47" s="55">
        <f t="shared" ca="1" si="6"/>
        <v>8.1049681542757277</v>
      </c>
      <c r="Q47" s="11">
        <f ca="1">OFFSET(Zusammenfassung!$Z$3,$B47,$C$1-1)</f>
        <v>1.0574203021852995</v>
      </c>
      <c r="R47" s="11">
        <f ca="1">OFFSET(Zusammenfassung!$AL$3,$B47,$C$1-1)</f>
        <v>1.5861304532779492</v>
      </c>
      <c r="S47" s="15"/>
      <c r="T47" s="15"/>
    </row>
    <row r="48" spans="2:20" x14ac:dyDescent="0.3">
      <c r="B48" s="5">
        <v>19</v>
      </c>
      <c r="C48" s="10">
        <f t="shared" ca="1" si="7"/>
        <v>0</v>
      </c>
      <c r="D48" s="27">
        <f t="shared" ca="1" si="8"/>
        <v>39.735538206390203</v>
      </c>
      <c r="E48" s="55">
        <f t="shared" ca="1" si="3"/>
        <v>1.7044896174731434</v>
      </c>
      <c r="F48" s="55">
        <f t="shared" ca="1" si="4"/>
        <v>1.1415477228322288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39.735538206390203</v>
      </c>
      <c r="O48" s="55">
        <f t="shared" ca="1" si="5"/>
        <v>1.4400278238633462</v>
      </c>
      <c r="P48" s="55">
        <f t="shared" ca="1" si="6"/>
        <v>1.7448550324175329</v>
      </c>
      <c r="Q48" s="11">
        <f ca="1">OFFSET(Zusammenfassung!$Z$3,$B48,$C$1-1)</f>
        <v>-0.26446179360979727</v>
      </c>
      <c r="R48" s="11">
        <f ca="1">OFFSET(Zusammenfassung!$AL$3,$B48,$C$1-1)</f>
        <v>-0.3966926904146959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43.186874206345003</v>
      </c>
      <c r="E49" s="55">
        <f t="shared" ca="1" si="3"/>
        <v>10.656342890476594</v>
      </c>
      <c r="F49" s="55">
        <f t="shared" ca="1" si="4"/>
        <v>14.945497992230571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43.186874206345003</v>
      </c>
      <c r="O49" s="55">
        <f t="shared" ca="1" si="5"/>
        <v>13.843217096821597</v>
      </c>
      <c r="P49" s="55">
        <f t="shared" ca="1" si="6"/>
        <v>20.725809301748075</v>
      </c>
      <c r="Q49" s="11">
        <f ca="1">OFFSET(Zusammenfassung!$Z$3,$B49,$C$1-1)</f>
        <v>3.1868742063450028</v>
      </c>
      <c r="R49" s="11">
        <f ca="1">OFFSET(Zusammenfassung!$AL$3,$B49,$C$1-1)</f>
        <v>4.7803113095175043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6"/>
  <sheetViews>
    <sheetView showGridLines="0" workbookViewId="0">
      <selection activeCell="E3" sqref="E3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7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0.34687511280905253</v>
      </c>
      <c r="G3" s="56">
        <f ca="1"/>
        <v>-26.254998534607019</v>
      </c>
      <c r="H3" s="56">
        <f ca="1"/>
        <v>496.36627169126098</v>
      </c>
      <c r="I3" s="51"/>
      <c r="J3" s="135" t="s">
        <v>17</v>
      </c>
      <c r="K3" s="136"/>
      <c r="L3" s="137"/>
      <c r="N3" s="56">
        <f t="array" aca="1" ref="N3:P3" ca="1">LINEST(K5:K24,J5:J24^(Q3:R3),,FALSE)</f>
        <v>0.39429907916944318</v>
      </c>
      <c r="O3" s="56">
        <f ca="1"/>
        <v>-28.66203584122939</v>
      </c>
      <c r="P3" s="56">
        <f ca="1"/>
        <v>517.51675681904067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38.867927424496102</v>
      </c>
      <c r="C5" s="10">
        <f ca="1">OFFSET(Zusammenfassung!$B$26,$B30,$C$1)</f>
        <v>0</v>
      </c>
      <c r="D5" s="15">
        <f ca="1">$H$3+$G$3*B5+$F$3*B5^2</f>
        <v>-8.1398482728559429E-2</v>
      </c>
      <c r="E5" s="5"/>
      <c r="F5" s="5"/>
      <c r="I5" s="5"/>
      <c r="J5" s="27">
        <f ca="1">B5</f>
        <v>38.867927424496102</v>
      </c>
      <c r="K5" s="27">
        <f ca="1">OFFSET(Zusammenfassung!$B$26,$B30,$C$1+12)</f>
        <v>-0.59230559106909908</v>
      </c>
      <c r="L5" s="15">
        <f ca="1">$P$3+$O$3*J5+$N$3*J5^2</f>
        <v>-0.8433302580384634</v>
      </c>
    </row>
    <row r="6" spans="1:18" x14ac:dyDescent="0.3">
      <c r="B6" s="27">
        <f ca="1">OFFSET(Zusammenfassung!$AW$3,$B31,$C$1)</f>
        <v>36.915083850172998</v>
      </c>
      <c r="C6" s="10">
        <f ca="1">OFFSET(Zusammenfassung!$B$26,$B31,$C$1)</f>
        <v>0</v>
      </c>
      <c r="D6" s="15">
        <f t="shared" ref="D6:D24" ca="1" si="0">$H$3+$G$3*B6+$F$3*B6^2</f>
        <v>-0.14436216348684638</v>
      </c>
      <c r="E6" s="5"/>
      <c r="F6" s="5"/>
      <c r="I6" s="5"/>
      <c r="J6" s="27">
        <f t="shared" ref="J6:J24" ca="1" si="1">B6</f>
        <v>36.915083850172998</v>
      </c>
      <c r="K6" s="27">
        <f ca="1">OFFSET(Zusammenfassung!$B$26,$B31,$C$1+12)</f>
        <v>-3.2106769419884031</v>
      </c>
      <c r="L6" s="15">
        <f t="shared" ref="L6:L24" ca="1" si="2">$P$3+$O$3*J6+$N$3*J6^2</f>
        <v>-3.2241116171386466</v>
      </c>
    </row>
    <row r="7" spans="1:18" x14ac:dyDescent="0.3">
      <c r="B7" s="27">
        <f ca="1">OFFSET(Zusammenfassung!$AW$3,$B32,$C$1)</f>
        <v>40.103941898952598</v>
      </c>
      <c r="C7" s="10">
        <f ca="1">OFFSET(Zusammenfassung!$B$26,$B32,$C$1)</f>
        <v>0</v>
      </c>
      <c r="D7" s="15">
        <f t="shared" ca="1" si="0"/>
        <v>1.3256526411603318</v>
      </c>
      <c r="E7" s="5"/>
      <c r="F7" s="5"/>
      <c r="I7" s="5"/>
      <c r="J7" s="27">
        <f t="shared" ca="1" si="1"/>
        <v>40.103941898952598</v>
      </c>
      <c r="K7" s="27">
        <f ca="1">OFFSET(Zusammenfassung!$B$26,$B32,$C$1+12)</f>
        <v>-1.5328623226684002</v>
      </c>
      <c r="L7" s="15">
        <f t="shared" ca="1" si="2"/>
        <v>2.2176589863797744</v>
      </c>
    </row>
    <row r="8" spans="1:18" x14ac:dyDescent="0.3">
      <c r="B8" s="27">
        <f ca="1">OFFSET(Zusammenfassung!$AW$3,$B33,$C$1)</f>
        <v>43.227886747718898</v>
      </c>
      <c r="C8" s="10">
        <f ca="1">OFFSET(Zusammenfassung!$B$26,$B33,$C$1)</f>
        <v>8.6880609267740034</v>
      </c>
      <c r="D8" s="15">
        <f t="shared" ca="1" si="0"/>
        <v>9.6064148600596582</v>
      </c>
      <c r="E8" s="5"/>
      <c r="F8" s="5"/>
      <c r="I8" s="5"/>
      <c r="J8" s="27">
        <f t="shared" ca="1" si="1"/>
        <v>43.227886747718898</v>
      </c>
      <c r="K8" s="27">
        <f ca="1">OFFSET(Zusammenfassung!$B$26,$B33,$C$1+12)</f>
        <v>14.279897683534656</v>
      </c>
      <c r="L8" s="15">
        <f t="shared" ca="1" si="2"/>
        <v>15.324567776324216</v>
      </c>
    </row>
    <row r="9" spans="1:18" x14ac:dyDescent="0.3">
      <c r="B9" s="27">
        <f ca="1">OFFSET(Zusammenfassung!$AW$3,$B34,$C$1)</f>
        <v>41.652192948939302</v>
      </c>
      <c r="C9" s="10">
        <f ca="1">OFFSET(Zusammenfassung!$B$26,$B34,$C$1)</f>
        <v>-0.87988427163670124</v>
      </c>
      <c r="D9" s="15">
        <f t="shared" ca="1" si="0"/>
        <v>4.5834359966352167</v>
      </c>
      <c r="E9" s="5"/>
      <c r="F9" s="5"/>
      <c r="I9" s="5"/>
      <c r="J9" s="27">
        <f t="shared" ca="1" si="1"/>
        <v>41.652192948939302</v>
      </c>
      <c r="K9" s="27">
        <f ca="1">OFFSET(Zusammenfassung!$B$26,$B34,$C$1+12)</f>
        <v>0.90315983567759872</v>
      </c>
      <c r="L9" s="15">
        <f t="shared" ca="1" si="2"/>
        <v>7.7516235678100429</v>
      </c>
    </row>
    <row r="10" spans="1:18" x14ac:dyDescent="0.3">
      <c r="B10" s="27">
        <f ca="1">OFFSET(Zusammenfassung!$AW$3,$B35,$C$1)</f>
        <v>41.342380830087698</v>
      </c>
      <c r="C10" s="10">
        <f ca="1">OFFSET(Zusammenfassung!$B$26,$B35,$C$1)</f>
        <v>14.013553885014499</v>
      </c>
      <c r="D10" s="15">
        <f t="shared" ca="1" si="0"/>
        <v>3.7984484228378506</v>
      </c>
      <c r="E10" s="5"/>
      <c r="F10" s="5"/>
      <c r="I10" s="5"/>
      <c r="J10" s="27">
        <f t="shared" ca="1" si="1"/>
        <v>41.342380830087698</v>
      </c>
      <c r="K10" s="27">
        <f ca="1">OFFSET(Zusammenfassung!$B$26,$B35,$C$1+12)</f>
        <v>18.219151451389799</v>
      </c>
      <c r="L10" s="15">
        <f t="shared" ca="1" si="2"/>
        <v>6.4929659282853436</v>
      </c>
    </row>
    <row r="11" spans="1:18" x14ac:dyDescent="0.3">
      <c r="B11" s="27">
        <f ca="1">OFFSET(Zusammenfassung!$AW$3,$B36,$C$1)</f>
        <v>41.009717579299199</v>
      </c>
      <c r="C11" s="10">
        <f ca="1">OFFSET(Zusammenfassung!$B$26,$B36,$C$1)</f>
        <v>0</v>
      </c>
      <c r="D11" s="15">
        <f t="shared" ca="1" si="0"/>
        <v>3.0296986160969936</v>
      </c>
      <c r="E11" s="5"/>
      <c r="F11" s="5"/>
      <c r="I11" s="5"/>
      <c r="J11" s="27">
        <f t="shared" ca="1" si="1"/>
        <v>41.009717579299199</v>
      </c>
      <c r="K11" s="27">
        <f ca="1">OFFSET(Zusammenfassung!$B$26,$B36,$C$1+12)</f>
        <v>-0.84781224032895253</v>
      </c>
      <c r="L11" s="15">
        <f t="shared" ca="1" si="2"/>
        <v>5.225744911192578</v>
      </c>
    </row>
    <row r="12" spans="1:18" x14ac:dyDescent="0.3">
      <c r="B12" s="27">
        <f ca="1">OFFSET(Zusammenfassung!$AW$3,$B37,$C$1)</f>
        <v>41.763418357060999</v>
      </c>
      <c r="C12" s="10">
        <f ca="1">OFFSET(Zusammenfassung!$B$26,$B37,$C$1)</f>
        <v>6.4961545509660468</v>
      </c>
      <c r="D12" s="15">
        <f t="shared" ca="1" si="0"/>
        <v>4.8814979617947074</v>
      </c>
      <c r="E12" s="5"/>
      <c r="F12" s="5"/>
      <c r="I12" s="5"/>
      <c r="J12" s="27">
        <f t="shared" ca="1" si="1"/>
        <v>41.763418357060999</v>
      </c>
      <c r="K12" s="27">
        <f ca="1">OFFSET(Zusammenfassung!$B$26,$B37,$C$1+12)</f>
        <v>12.010517920092298</v>
      </c>
      <c r="L12" s="15">
        <f t="shared" ca="1" si="2"/>
        <v>8.2219583230124726</v>
      </c>
    </row>
    <row r="13" spans="1:18" x14ac:dyDescent="0.3">
      <c r="B13" s="27">
        <f ca="1">OFFSET(Zusammenfassung!$AW$3,$B38,$C$1)</f>
        <v>42.595508228174303</v>
      </c>
      <c r="C13" s="10">
        <f ca="1">OFFSET(Zusammenfassung!$B$26,$B38,$C$1)</f>
        <v>12.271058579171154</v>
      </c>
      <c r="D13" s="15">
        <f t="shared" ca="1" si="0"/>
        <v>7.38360355485122</v>
      </c>
      <c r="E13" s="5"/>
      <c r="F13" s="5"/>
      <c r="I13" s="5"/>
      <c r="J13" s="27">
        <f t="shared" ca="1" si="1"/>
        <v>42.595508228174303</v>
      </c>
      <c r="K13" s="27">
        <f ca="1">OFFSET(Zusammenfassung!$B$26,$B38,$C$1+12)</f>
        <v>17.500684235691452</v>
      </c>
      <c r="L13" s="15">
        <f t="shared" ca="1" si="2"/>
        <v>12.050080329300386</v>
      </c>
    </row>
    <row r="14" spans="1:18" x14ac:dyDescent="0.3">
      <c r="B14" s="27">
        <f ca="1">OFFSET(Zusammenfassung!$AW$3,$B39,$C$1)</f>
        <v>39.623807964873698</v>
      </c>
      <c r="C14" s="10">
        <f ca="1">OFFSET(Zusammenfassung!$B$26,$B39,$C$1)</f>
        <v>2.0769704223224004</v>
      </c>
      <c r="D14" s="15">
        <f t="shared" ca="1" si="0"/>
        <v>0.65318968377118836</v>
      </c>
      <c r="E14" s="5"/>
      <c r="F14" s="5"/>
      <c r="I14" s="5"/>
      <c r="J14" s="27">
        <f t="shared" ca="1" si="1"/>
        <v>39.623807964873698</v>
      </c>
      <c r="K14" s="27">
        <f ca="1">OFFSET(Zusammenfassung!$B$26,$B39,$C$1+12)</f>
        <v>4.9225257600203989</v>
      </c>
      <c r="L14" s="15">
        <f t="shared" ca="1" si="2"/>
        <v>0.88550697370601483</v>
      </c>
    </row>
    <row r="15" spans="1:18" x14ac:dyDescent="0.3">
      <c r="B15" s="27">
        <f ca="1">OFFSET(Zusammenfassung!$AW$3,$B40,$C$1)</f>
        <v>38.339097239979097</v>
      </c>
      <c r="C15" s="10">
        <f ca="1">OFFSET(Zusammenfassung!$B$26,$B40,$C$1)</f>
        <v>0</v>
      </c>
      <c r="D15" s="15">
        <f t="shared" ca="1" si="0"/>
        <v>-0.3596672629329305</v>
      </c>
      <c r="E15" s="5"/>
      <c r="F15" s="5"/>
      <c r="I15" s="5"/>
      <c r="J15" s="27">
        <f t="shared" ca="1" si="1"/>
        <v>38.339097239979097</v>
      </c>
      <c r="K15" s="27">
        <f ca="1">OFFSET(Zusammenfassung!$B$26,$B40,$C$1+12)</f>
        <v>-1.2255665532548008</v>
      </c>
      <c r="L15" s="15">
        <f t="shared" ca="1" si="2"/>
        <v>-1.7849773891874747</v>
      </c>
    </row>
    <row r="16" spans="1:18" x14ac:dyDescent="0.3">
      <c r="B16" s="27">
        <f ca="1">OFFSET(Zusammenfassung!$AW$3,$B41,$C$1)</f>
        <v>37.587214934345504</v>
      </c>
      <c r="C16" s="10">
        <f ca="1">OFFSET(Zusammenfassung!$B$26,$B41,$C$1)</f>
        <v>0</v>
      </c>
      <c r="D16" s="15">
        <f t="shared" ca="1" si="0"/>
        <v>-0.42128369159070189</v>
      </c>
      <c r="E16" s="5"/>
      <c r="F16" s="5"/>
      <c r="I16" s="5"/>
      <c r="J16" s="27">
        <f t="shared" ca="1" si="1"/>
        <v>37.587214934345504</v>
      </c>
      <c r="K16" s="27">
        <f ca="1">OFFSET(Zusammenfassung!$B$26,$B41,$C$1+12)</f>
        <v>-2.1843531211227969</v>
      </c>
      <c r="L16" s="15">
        <f t="shared" ca="1" si="2"/>
        <v>-2.7441078822944291</v>
      </c>
    </row>
    <row r="17" spans="2:20" x14ac:dyDescent="0.3">
      <c r="B17" s="27">
        <f ca="1">OFFSET(Zusammenfassung!$AW$3,$B42,$C$1)</f>
        <v>39.984456661733397</v>
      </c>
      <c r="C17" s="10">
        <f ca="1">OFFSET(Zusammenfassung!$B$26,$B42,$C$1)</f>
        <v>-1.2124763664925027</v>
      </c>
      <c r="D17" s="15">
        <f t="shared" ca="1" si="0"/>
        <v>1.1433571511236096</v>
      </c>
      <c r="E17" s="5"/>
      <c r="F17" s="5"/>
      <c r="I17" s="5"/>
      <c r="J17" s="27">
        <f t="shared" ca="1" si="1"/>
        <v>39.984456661733397</v>
      </c>
      <c r="K17" s="27">
        <f ca="1">OFFSET(Zusammenfassung!$B$26,$B42,$C$1+12)</f>
        <v>1.2421307275990472</v>
      </c>
      <c r="L17" s="15">
        <f t="shared" ca="1" si="2"/>
        <v>1.8691509030343241</v>
      </c>
    </row>
    <row r="18" spans="2:20" x14ac:dyDescent="0.3">
      <c r="B18" s="27">
        <f ca="1">OFFSET(Zusammenfassung!$AW$3,$B43,$C$1)</f>
        <v>40.0972997664663</v>
      </c>
      <c r="C18" s="10">
        <f ca="1">OFFSET(Zusammenfassung!$B$26,$B43,$C$1)</f>
        <v>0</v>
      </c>
      <c r="D18" s="15">
        <f t="shared" ca="1" si="0"/>
        <v>1.3152589245402169</v>
      </c>
      <c r="E18" s="5"/>
      <c r="F18" s="5"/>
      <c r="I18" s="5"/>
      <c r="J18" s="27">
        <f t="shared" ca="1" si="1"/>
        <v>40.0972997664663</v>
      </c>
      <c r="K18" s="27">
        <f ca="1">OFFSET(Zusammenfassung!$B$26,$B43,$C$1+12)</f>
        <v>-1.2521262348286015</v>
      </c>
      <c r="L18" s="15">
        <f t="shared" ca="1" si="2"/>
        <v>2.1979900386691043</v>
      </c>
    </row>
    <row r="19" spans="2:20" x14ac:dyDescent="0.3">
      <c r="B19" s="27">
        <f ca="1">OFFSET(Zusammenfassung!$AW$3,$B44,$C$1)</f>
        <v>38.956512567523902</v>
      </c>
      <c r="C19" s="10">
        <f ca="1">OFFSET(Zusammenfassung!$B$26,$B44,$C$1)</f>
        <v>0</v>
      </c>
      <c r="D19" s="15">
        <f t="shared" ca="1" si="0"/>
        <v>-1.5813332269431157E-2</v>
      </c>
      <c r="E19" s="5"/>
      <c r="F19" s="5"/>
      <c r="I19" s="5"/>
      <c r="J19" s="27">
        <f t="shared" ca="1" si="1"/>
        <v>38.956512567523902</v>
      </c>
      <c r="K19" s="27">
        <f ca="1">OFFSET(Zusammenfassung!$B$26,$B44,$C$1+12)</f>
        <v>-1.8372008616427991</v>
      </c>
      <c r="L19" s="15">
        <f t="shared" ca="1" si="2"/>
        <v>-0.66402779983127402</v>
      </c>
    </row>
    <row r="20" spans="2:20" x14ac:dyDescent="0.3">
      <c r="B20" s="27">
        <f ca="1">OFFSET(Zusammenfassung!$AW$3,$B45,$C$1)</f>
        <v>42.998268862087301</v>
      </c>
      <c r="C20" s="10">
        <f ca="1">OFFSET(Zusammenfassung!$B$26,$B45,$C$1)</f>
        <v>4.5739933662821066</v>
      </c>
      <c r="D20" s="15">
        <f t="shared" ca="1" si="0"/>
        <v>8.7672283253341448</v>
      </c>
      <c r="E20" s="5"/>
      <c r="F20" s="5"/>
      <c r="I20" s="5"/>
      <c r="J20" s="27">
        <f t="shared" ca="1" si="1"/>
        <v>42.998268862087301</v>
      </c>
      <c r="K20" s="27">
        <f ca="1">OFFSET(Zusammenfassung!$B$26,$B45,$C$1+12)</f>
        <v>9.2458015945539032</v>
      </c>
      <c r="L20" s="15">
        <f t="shared" ca="1" si="2"/>
        <v>14.099129745727168</v>
      </c>
    </row>
    <row r="21" spans="2:20" x14ac:dyDescent="0.3">
      <c r="B21" s="27">
        <f ca="1">OFFSET(Zusammenfassung!$AW$3,$B46,$C$1)</f>
        <v>39.434019550809502</v>
      </c>
      <c r="C21" s="10">
        <f ca="1">OFFSET(Zusammenfassung!$B$26,$B46,$C$1)</f>
        <v>0</v>
      </c>
      <c r="D21" s="15">
        <f t="shared" ca="1" si="0"/>
        <v>0.43147993962281816</v>
      </c>
      <c r="E21" s="5"/>
      <c r="F21" s="5"/>
      <c r="I21" s="5"/>
      <c r="J21" s="27">
        <f t="shared" ca="1" si="1"/>
        <v>39.434019550809502</v>
      </c>
      <c r="K21" s="27">
        <f ca="1">OFFSET(Zusammenfassung!$B$26,$B46,$C$1+12)</f>
        <v>-1.5895374311818031</v>
      </c>
      <c r="L21" s="15">
        <f t="shared" ca="1" si="2"/>
        <v>0.40906351513024219</v>
      </c>
    </row>
    <row r="22" spans="2:20" x14ac:dyDescent="0.3">
      <c r="B22" s="27">
        <f ca="1">OFFSET(Zusammenfassung!$AW$3,$B47,$C$1)</f>
        <v>40.090581516740897</v>
      </c>
      <c r="C22" s="10">
        <f ca="1">OFFSET(Zusammenfassung!$B$26,$B47,$C$1)</f>
        <v>0</v>
      </c>
      <c r="D22" s="15">
        <f t="shared" ca="1" si="0"/>
        <v>1.304777233379582</v>
      </c>
      <c r="E22" s="5"/>
      <c r="F22" s="5"/>
      <c r="I22" s="5"/>
      <c r="J22" s="27">
        <f t="shared" ca="1" si="1"/>
        <v>40.090581516740897</v>
      </c>
      <c r="K22" s="27">
        <f ca="1">OFFSET(Zusammenfassung!$B$26,$B47,$C$1+12)</f>
        <v>1.3163821512598624</v>
      </c>
      <c r="L22" s="15">
        <f t="shared" ca="1" si="2"/>
        <v>2.1781310812010588</v>
      </c>
    </row>
    <row r="23" spans="2:20" x14ac:dyDescent="0.3">
      <c r="B23" s="27">
        <f ca="1">OFFSET(Zusammenfassung!$AW$3,$B48,$C$1)</f>
        <v>39.843132747408099</v>
      </c>
      <c r="C23" s="10">
        <f ca="1">OFFSET(Zusammenfassung!$B$26,$B48,$C$1)</f>
        <v>1.6842865952646591</v>
      </c>
      <c r="D23" s="15">
        <f t="shared" ca="1" si="0"/>
        <v>0.94052828536518973</v>
      </c>
      <c r="E23" s="5"/>
      <c r="F23" s="5"/>
      <c r="I23" s="5"/>
      <c r="J23" s="27">
        <f t="shared" ca="1" si="1"/>
        <v>39.843132747408099</v>
      </c>
      <c r="K23" s="27">
        <f ca="1">OFFSET(Zusammenfassung!$B$26,$B48,$C$1+12)</f>
        <v>5.1253339178898045</v>
      </c>
      <c r="L23" s="15">
        <f t="shared" ca="1" si="2"/>
        <v>1.4714782466782026</v>
      </c>
    </row>
    <row r="24" spans="2:20" x14ac:dyDescent="0.3">
      <c r="B24" s="27">
        <f ca="1">OFFSET(Zusammenfassung!$AW$3,$B49,$C$1)</f>
        <v>43.021709045393301</v>
      </c>
      <c r="C24" s="10">
        <f ca="1">OFFSET(Zusammenfassung!$B$26,$B49,$C$1)</f>
        <v>9.2815479552264506</v>
      </c>
      <c r="D24" s="15">
        <f t="shared" ca="1" si="0"/>
        <v>8.8512189793323159</v>
      </c>
      <c r="E24" s="5"/>
      <c r="F24" s="5"/>
      <c r="I24" s="5"/>
      <c r="J24" s="27">
        <f t="shared" ca="1" si="1"/>
        <v>43.021709045393301</v>
      </c>
      <c r="K24" s="27">
        <f ca="1">OFFSET(Zusammenfassung!$B$26,$B49,$C$1+12)</f>
        <v>14.863672488291904</v>
      </c>
      <c r="L24" s="15">
        <f t="shared" ca="1" si="2"/>
        <v>14.22232108795879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38.867927424496102</v>
      </c>
      <c r="E30" s="55">
        <f t="shared" ref="E30:E49" ca="1" si="3">G30+D5</f>
        <v>-8.1398482728559429E-2</v>
      </c>
      <c r="F30" s="55">
        <f t="shared" ref="F30:F49" ca="1" si="4">H30+L5</f>
        <v>-1.8433302580384634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38.867927424496102</v>
      </c>
      <c r="O30" s="55">
        <f t="shared" ref="O30:O49" ca="1" si="5">Q30+D5</f>
        <v>-1.2134710582324573</v>
      </c>
      <c r="P30" s="55">
        <f t="shared" ref="P30:P49" ca="1" si="6">R30+L5</f>
        <v>-2.5414391212943102</v>
      </c>
      <c r="Q30" s="11">
        <f ca="1">OFFSET(Zusammenfassung!$Z$3,$B30,$C$1-1)</f>
        <v>-1.1320725755038978</v>
      </c>
      <c r="R30" s="11">
        <f ca="1">OFFSET(Zusammenfassung!$AL$3,$B30,$C$1-1)</f>
        <v>-1.6981088632558468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36.915083850172998</v>
      </c>
      <c r="E31" s="55">
        <f t="shared" ca="1" si="3"/>
        <v>-0.14436216348684638</v>
      </c>
      <c r="F31" s="55">
        <f t="shared" ca="1" si="4"/>
        <v>-4.2241116171386466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36.915083850172998</v>
      </c>
      <c r="O31" s="55">
        <f t="shared" ca="1" si="5"/>
        <v>-3.2292783133138485</v>
      </c>
      <c r="P31" s="55">
        <f t="shared" ca="1" si="6"/>
        <v>-7.8514858418791498</v>
      </c>
      <c r="Q31" s="11">
        <f ca="1">OFFSET(Zusammenfassung!$Z$3,$B31,$C$1-1)</f>
        <v>-3.0849161498270021</v>
      </c>
      <c r="R31" s="11">
        <f ca="1">OFFSET(Zusammenfassung!$AL$3,$B31,$C$1-1)</f>
        <v>-4.6273742247405032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40.103941898952598</v>
      </c>
      <c r="E32" s="55">
        <f t="shared" ca="1" si="3"/>
        <v>1.3256526411603318</v>
      </c>
      <c r="F32" s="55">
        <f t="shared" ca="1" si="4"/>
        <v>1.2176589863797744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1</v>
      </c>
      <c r="N32" s="10">
        <f t="shared" ca="1" si="10"/>
        <v>40.103941898952598</v>
      </c>
      <c r="O32" s="55">
        <f t="shared" ca="1" si="5"/>
        <v>1.4295945401129302</v>
      </c>
      <c r="P32" s="55">
        <f t="shared" ca="1" si="6"/>
        <v>2.3735718348086721</v>
      </c>
      <c r="Q32" s="11">
        <f ca="1">OFFSET(Zusammenfassung!$Z$3,$B32,$C$1-1)</f>
        <v>0.10394189895259842</v>
      </c>
      <c r="R32" s="11">
        <f ca="1">OFFSET(Zusammenfassung!$AL$3,$B32,$C$1-1)</f>
        <v>0.15591284842889763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43.227886747718898</v>
      </c>
      <c r="E33" s="55">
        <f t="shared" ca="1" si="3"/>
        <v>9.6064148600596582</v>
      </c>
      <c r="F33" s="55">
        <f t="shared" ca="1" si="4"/>
        <v>14.324567776324216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43.227886747718898</v>
      </c>
      <c r="O33" s="55">
        <f t="shared" ca="1" si="5"/>
        <v>12.834301607778556</v>
      </c>
      <c r="P33" s="55">
        <f t="shared" ca="1" si="6"/>
        <v>20.166397897902563</v>
      </c>
      <c r="Q33" s="11">
        <f ca="1">OFFSET(Zusammenfassung!$Z$3,$B33,$C$1-1)</f>
        <v>3.2278867477188982</v>
      </c>
      <c r="R33" s="11">
        <f ca="1">OFFSET(Zusammenfassung!$AL$3,$B33,$C$1-1)</f>
        <v>4.8418301215783472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41.652192948939302</v>
      </c>
      <c r="E34" s="55">
        <f t="shared" ca="1" si="3"/>
        <v>4.5834359966352167</v>
      </c>
      <c r="F34" s="55">
        <f t="shared" ca="1" si="4"/>
        <v>6.7516235678100429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41.652192948939302</v>
      </c>
      <c r="O34" s="55">
        <f t="shared" ca="1" si="5"/>
        <v>6.2356289455745184</v>
      </c>
      <c r="P34" s="55">
        <f t="shared" ca="1" si="6"/>
        <v>10.229912991218995</v>
      </c>
      <c r="Q34" s="11">
        <f ca="1">OFFSET(Zusammenfassung!$Z$3,$B34,$C$1-1)</f>
        <v>1.6521929489393017</v>
      </c>
      <c r="R34" s="11">
        <f ca="1">OFFSET(Zusammenfassung!$AL$3,$B34,$C$1-1)</f>
        <v>2.4782894234089525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41.342380830087698</v>
      </c>
      <c r="E35" s="55">
        <f t="shared" ca="1" si="3"/>
        <v>3.7984484228378506</v>
      </c>
      <c r="F35" s="55">
        <f t="shared" ca="1" si="4"/>
        <v>5.4929659282853436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41.342380830087698</v>
      </c>
      <c r="O35" s="55">
        <f t="shared" ca="1" si="5"/>
        <v>5.140829252925549</v>
      </c>
      <c r="P35" s="55">
        <f t="shared" ca="1" si="6"/>
        <v>8.5065371734168913</v>
      </c>
      <c r="Q35" s="11">
        <f ca="1">OFFSET(Zusammenfassung!$Z$3,$B35,$C$1-1)</f>
        <v>1.3423808300876985</v>
      </c>
      <c r="R35" s="11">
        <f ca="1">OFFSET(Zusammenfassung!$AL$3,$B35,$C$1-1)</f>
        <v>2.0135712451315477</v>
      </c>
      <c r="S35" s="15"/>
      <c r="T35" s="15"/>
    </row>
    <row r="36" spans="2:20" x14ac:dyDescent="0.3">
      <c r="B36" s="5">
        <v>7</v>
      </c>
      <c r="C36" s="10">
        <f t="shared" ca="1" si="7"/>
        <v>1</v>
      </c>
      <c r="D36" s="27">
        <f t="shared" ca="1" si="8"/>
        <v>41.009717579299199</v>
      </c>
      <c r="E36" s="55">
        <f t="shared" ca="1" si="3"/>
        <v>3.0296986160969936</v>
      </c>
      <c r="F36" s="55">
        <f t="shared" ca="1" si="4"/>
        <v>4.225744911192578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41.009717579299199</v>
      </c>
      <c r="O36" s="55">
        <f t="shared" ca="1" si="5"/>
        <v>4.0394161953961927</v>
      </c>
      <c r="P36" s="55">
        <f t="shared" ca="1" si="6"/>
        <v>6.7403212801413765</v>
      </c>
      <c r="Q36" s="11">
        <f ca="1">OFFSET(Zusammenfassung!$Z$3,$B36,$C$1-1)</f>
        <v>1.009717579299199</v>
      </c>
      <c r="R36" s="11">
        <f ca="1">OFFSET(Zusammenfassung!$AL$3,$B36,$C$1-1)</f>
        <v>1.5145763689487985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41.763418357060999</v>
      </c>
      <c r="E37" s="55">
        <f t="shared" ca="1" si="3"/>
        <v>4.8814979617947074</v>
      </c>
      <c r="F37" s="55">
        <f t="shared" ca="1" si="4"/>
        <v>7.2219583230124726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41.763418357060999</v>
      </c>
      <c r="O37" s="55">
        <f t="shared" ca="1" si="5"/>
        <v>6.6449163188557065</v>
      </c>
      <c r="P37" s="55">
        <f t="shared" ca="1" si="6"/>
        <v>10.867085858603971</v>
      </c>
      <c r="Q37" s="11">
        <f ca="1">OFFSET(Zusammenfassung!$Z$3,$B37,$C$1-1)</f>
        <v>1.7634183570609991</v>
      </c>
      <c r="R37" s="11">
        <f ca="1">OFFSET(Zusammenfassung!$AL$3,$B37,$C$1-1)</f>
        <v>2.6451275355914987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42.595508228174303</v>
      </c>
      <c r="E38" s="55">
        <f t="shared" ca="1" si="3"/>
        <v>7.38360355485122</v>
      </c>
      <c r="F38" s="55">
        <f t="shared" ca="1" si="4"/>
        <v>11.050080329300386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42.595508228174303</v>
      </c>
      <c r="O38" s="55">
        <f t="shared" ca="1" si="5"/>
        <v>9.9791117830255232</v>
      </c>
      <c r="P38" s="55">
        <f t="shared" ca="1" si="6"/>
        <v>15.94334267156184</v>
      </c>
      <c r="Q38" s="11">
        <f ca="1">OFFSET(Zusammenfassung!$Z$3,$B38,$C$1-1)</f>
        <v>2.5955082281743032</v>
      </c>
      <c r="R38" s="11">
        <f ca="1">OFFSET(Zusammenfassung!$AL$3,$B38,$C$1-1)</f>
        <v>3.8932623422614547</v>
      </c>
      <c r="S38" s="15"/>
      <c r="T38" s="15"/>
    </row>
    <row r="39" spans="2:20" x14ac:dyDescent="0.3">
      <c r="B39" s="5">
        <v>10</v>
      </c>
      <c r="C39" s="10">
        <f t="shared" ca="1" si="7"/>
        <v>0</v>
      </c>
      <c r="D39" s="27">
        <f t="shared" ca="1" si="8"/>
        <v>39.623807964873698</v>
      </c>
      <c r="E39" s="55">
        <f t="shared" ca="1" si="3"/>
        <v>0.65318968377118836</v>
      </c>
      <c r="F39" s="55">
        <f t="shared" ca="1" si="4"/>
        <v>-0.11449302629398517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39.623807964873698</v>
      </c>
      <c r="O39" s="55">
        <f t="shared" ca="1" si="5"/>
        <v>0.27699764864488685</v>
      </c>
      <c r="P39" s="55">
        <f t="shared" ca="1" si="6"/>
        <v>0.32121892101656258</v>
      </c>
      <c r="Q39" s="11">
        <f ca="1">OFFSET(Zusammenfassung!$Z$3,$B39,$C$1-1)</f>
        <v>-0.3761920351263015</v>
      </c>
      <c r="R39" s="11">
        <f ca="1">OFFSET(Zusammenfassung!$AL$3,$B39,$C$1-1)</f>
        <v>-0.56428805268945226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38.339097239979097</v>
      </c>
      <c r="E40" s="55">
        <f t="shared" ca="1" si="3"/>
        <v>-0.3596672629329305</v>
      </c>
      <c r="F40" s="55">
        <f t="shared" ca="1" si="4"/>
        <v>-2.7849773891874747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38.339097239979097</v>
      </c>
      <c r="O40" s="55">
        <f t="shared" ca="1" si="5"/>
        <v>-2.0205700229538337</v>
      </c>
      <c r="P40" s="55">
        <f t="shared" ca="1" si="6"/>
        <v>-4.2763315292188295</v>
      </c>
      <c r="Q40" s="11">
        <f ca="1">OFFSET(Zusammenfassung!$Z$3,$B40,$C$1-1)</f>
        <v>-1.6609027600209032</v>
      </c>
      <c r="R40" s="11">
        <f ca="1">OFFSET(Zusammenfassung!$AL$3,$B40,$C$1-1)</f>
        <v>-2.4913541400313548</v>
      </c>
      <c r="S40" s="15"/>
      <c r="T40" s="15"/>
    </row>
    <row r="41" spans="2:20" x14ac:dyDescent="0.3">
      <c r="B41" s="5">
        <v>12</v>
      </c>
      <c r="C41" s="10">
        <f t="shared" ca="1" si="7"/>
        <v>0</v>
      </c>
      <c r="D41" s="27">
        <f t="shared" ca="1" si="8"/>
        <v>37.587214934345504</v>
      </c>
      <c r="E41" s="55">
        <f t="shared" ca="1" si="3"/>
        <v>-0.42128369159070189</v>
      </c>
      <c r="F41" s="55">
        <f t="shared" ca="1" si="4"/>
        <v>-3.7441078822944291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0</v>
      </c>
      <c r="N41" s="10">
        <f t="shared" ca="1" si="10"/>
        <v>37.587214934345504</v>
      </c>
      <c r="O41" s="55">
        <f t="shared" ca="1" si="5"/>
        <v>-2.8340687572451984</v>
      </c>
      <c r="P41" s="55">
        <f t="shared" ca="1" si="6"/>
        <v>-6.3632854807761738</v>
      </c>
      <c r="Q41" s="11">
        <f ca="1">OFFSET(Zusammenfassung!$Z$3,$B41,$C$1-1)</f>
        <v>-2.4127850656544965</v>
      </c>
      <c r="R41" s="11">
        <f ca="1">OFFSET(Zusammenfassung!$AL$3,$B41,$C$1-1)</f>
        <v>-3.6191775984817447</v>
      </c>
      <c r="S41" s="15"/>
      <c r="T41" s="15"/>
    </row>
    <row r="42" spans="2:20" x14ac:dyDescent="0.3">
      <c r="B42" s="5">
        <v>13</v>
      </c>
      <c r="C42" s="10">
        <f t="shared" ca="1" si="7"/>
        <v>0</v>
      </c>
      <c r="D42" s="27">
        <f t="shared" ca="1" si="8"/>
        <v>39.984456661733397</v>
      </c>
      <c r="E42" s="55">
        <f t="shared" ca="1" si="3"/>
        <v>1.1433571511236096</v>
      </c>
      <c r="F42" s="55">
        <f t="shared" ca="1" si="4"/>
        <v>0.86915090303432407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39.984456661733397</v>
      </c>
      <c r="O42" s="55">
        <f t="shared" ca="1" si="5"/>
        <v>1.1278138128570063</v>
      </c>
      <c r="P42" s="55">
        <f t="shared" ca="1" si="6"/>
        <v>1.8458358956344192</v>
      </c>
      <c r="Q42" s="11">
        <f ca="1">OFFSET(Zusammenfassung!$Z$3,$B42,$C$1-1)</f>
        <v>-1.5543338266603257E-2</v>
      </c>
      <c r="R42" s="11">
        <f ca="1">OFFSET(Zusammenfassung!$AL$3,$B42,$C$1-1)</f>
        <v>-2.3315007399904886E-2</v>
      </c>
      <c r="S42" s="15"/>
      <c r="T42" s="15"/>
    </row>
    <row r="43" spans="2:20" x14ac:dyDescent="0.3">
      <c r="B43" s="5">
        <v>14</v>
      </c>
      <c r="C43" s="10">
        <f t="shared" ca="1" si="7"/>
        <v>0</v>
      </c>
      <c r="D43" s="27">
        <f t="shared" ca="1" si="8"/>
        <v>40.0972997664663</v>
      </c>
      <c r="E43" s="55">
        <f t="shared" ca="1" si="3"/>
        <v>1.3152589245402169</v>
      </c>
      <c r="F43" s="55">
        <f t="shared" ca="1" si="4"/>
        <v>1.1979900386691043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40.0972997664663</v>
      </c>
      <c r="O43" s="55">
        <f t="shared" ca="1" si="5"/>
        <v>1.4125586910065167</v>
      </c>
      <c r="P43" s="55">
        <f t="shared" ca="1" si="6"/>
        <v>2.3439396883685539</v>
      </c>
      <c r="Q43" s="11">
        <f ca="1">OFFSET(Zusammenfassung!$Z$3,$B43,$C$1-1)</f>
        <v>9.7299766466299786E-2</v>
      </c>
      <c r="R43" s="11">
        <f ca="1">OFFSET(Zusammenfassung!$AL$3,$B43,$C$1-1)</f>
        <v>0.14594964969944968</v>
      </c>
      <c r="S43" s="15"/>
      <c r="T43" s="15"/>
    </row>
    <row r="44" spans="2:20" x14ac:dyDescent="0.3">
      <c r="B44" s="5">
        <v>15</v>
      </c>
      <c r="C44" s="10">
        <f t="shared" ca="1" si="7"/>
        <v>0</v>
      </c>
      <c r="D44" s="27">
        <f t="shared" ca="1" si="8"/>
        <v>38.956512567523902</v>
      </c>
      <c r="E44" s="55">
        <f t="shared" ca="1" si="3"/>
        <v>-1.5813332269431157E-2</v>
      </c>
      <c r="F44" s="55">
        <f t="shared" ca="1" si="4"/>
        <v>-1.664027799831274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0</v>
      </c>
      <c r="N44" s="10">
        <f t="shared" ca="1" si="10"/>
        <v>38.956512567523902</v>
      </c>
      <c r="O44" s="55">
        <f t="shared" ca="1" si="5"/>
        <v>-1.0593007647455295</v>
      </c>
      <c r="P44" s="55">
        <f t="shared" ca="1" si="6"/>
        <v>-2.2292589485454215</v>
      </c>
      <c r="Q44" s="11">
        <f ca="1">OFFSET(Zusammenfassung!$Z$3,$B44,$C$1-1)</f>
        <v>-1.0434874324760983</v>
      </c>
      <c r="R44" s="11">
        <f ca="1">OFFSET(Zusammenfassung!$AL$3,$B44,$C$1-1)</f>
        <v>-1.5652311487141475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42.998268862087301</v>
      </c>
      <c r="E45" s="55">
        <f t="shared" ca="1" si="3"/>
        <v>8.7672283253341448</v>
      </c>
      <c r="F45" s="55">
        <f t="shared" ca="1" si="4"/>
        <v>13.099129745727168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42.998268862087301</v>
      </c>
      <c r="O45" s="55">
        <f t="shared" ca="1" si="5"/>
        <v>11.765497187421445</v>
      </c>
      <c r="P45" s="55">
        <f t="shared" ca="1" si="6"/>
        <v>18.596533038858119</v>
      </c>
      <c r="Q45" s="11">
        <f ca="1">OFFSET(Zusammenfassung!$Z$3,$B45,$C$1-1)</f>
        <v>2.9982688620873006</v>
      </c>
      <c r="R45" s="11">
        <f ca="1">OFFSET(Zusammenfassung!$AL$3,$B45,$C$1-1)</f>
        <v>4.4974032931309509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39.434019550809502</v>
      </c>
      <c r="E46" s="55">
        <f t="shared" ca="1" si="3"/>
        <v>0.43147993962281816</v>
      </c>
      <c r="F46" s="55">
        <f t="shared" ca="1" si="4"/>
        <v>-0.59093648486975781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39.434019550809502</v>
      </c>
      <c r="O46" s="55">
        <f t="shared" ca="1" si="5"/>
        <v>-0.13450050956767967</v>
      </c>
      <c r="P46" s="55">
        <f t="shared" ca="1" si="6"/>
        <v>-0.43990715865550456</v>
      </c>
      <c r="Q46" s="11">
        <f ca="1">OFFSET(Zusammenfassung!$Z$3,$B46,$C$1-1)</f>
        <v>-0.56598044919049784</v>
      </c>
      <c r="R46" s="11">
        <f ca="1">OFFSET(Zusammenfassung!$AL$3,$B46,$C$1-1)</f>
        <v>-0.84897067378574675</v>
      </c>
      <c r="S46" s="15"/>
      <c r="T46" s="15"/>
    </row>
    <row r="47" spans="2:20" x14ac:dyDescent="0.3">
      <c r="B47" s="5">
        <v>18</v>
      </c>
      <c r="C47" s="10">
        <f t="shared" ca="1" si="7"/>
        <v>0</v>
      </c>
      <c r="D47" s="27">
        <f t="shared" ca="1" si="8"/>
        <v>40.090581516740897</v>
      </c>
      <c r="E47" s="55">
        <f t="shared" ca="1" si="3"/>
        <v>1.304777233379582</v>
      </c>
      <c r="F47" s="55">
        <f t="shared" ca="1" si="4"/>
        <v>1.1781310812010588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40.090581516740897</v>
      </c>
      <c r="O47" s="55">
        <f t="shared" ca="1" si="5"/>
        <v>1.3953587501204794</v>
      </c>
      <c r="P47" s="55">
        <f t="shared" ca="1" si="6"/>
        <v>2.3140033563124049</v>
      </c>
      <c r="Q47" s="11">
        <f ca="1">OFFSET(Zusammenfassung!$Z$3,$B47,$C$1-1)</f>
        <v>9.0581516740897428E-2</v>
      </c>
      <c r="R47" s="11">
        <f ca="1">OFFSET(Zusammenfassung!$AL$3,$B47,$C$1-1)</f>
        <v>0.13587227511134614</v>
      </c>
      <c r="S47" s="15"/>
      <c r="T47" s="15"/>
    </row>
    <row r="48" spans="2:20" x14ac:dyDescent="0.3">
      <c r="B48" s="5">
        <v>19</v>
      </c>
      <c r="C48" s="10">
        <f t="shared" ca="1" si="7"/>
        <v>0</v>
      </c>
      <c r="D48" s="27">
        <f t="shared" ca="1" si="8"/>
        <v>39.843132747408099</v>
      </c>
      <c r="E48" s="55">
        <f t="shared" ca="1" si="3"/>
        <v>0.94052828536518973</v>
      </c>
      <c r="F48" s="55">
        <f t="shared" ca="1" si="4"/>
        <v>0.47147824667820259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39.843132747408099</v>
      </c>
      <c r="O48" s="55">
        <f t="shared" ca="1" si="5"/>
        <v>0.78366103277328847</v>
      </c>
      <c r="P48" s="55">
        <f t="shared" ca="1" si="6"/>
        <v>1.2361773677903507</v>
      </c>
      <c r="Q48" s="11">
        <f ca="1">OFFSET(Zusammenfassung!$Z$3,$B48,$C$1-1)</f>
        <v>-0.15686725259190126</v>
      </c>
      <c r="R48" s="11">
        <f ca="1">OFFSET(Zusammenfassung!$AL$3,$B48,$C$1-1)</f>
        <v>-0.23530087888785189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43.021709045393301</v>
      </c>
      <c r="E49" s="55">
        <f t="shared" ca="1" si="3"/>
        <v>8.8512189793323159</v>
      </c>
      <c r="F49" s="55">
        <f t="shared" ca="1" si="4"/>
        <v>13.22232108795879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43.021709045393301</v>
      </c>
      <c r="O49" s="55">
        <f t="shared" ca="1" si="5"/>
        <v>11.872928024725617</v>
      </c>
      <c r="P49" s="55">
        <f t="shared" ca="1" si="6"/>
        <v>18.754884656048741</v>
      </c>
      <c r="Q49" s="11">
        <f ca="1">OFFSET(Zusammenfassung!$Z$3,$B49,$C$1-1)</f>
        <v>3.0217090453933011</v>
      </c>
      <c r="R49" s="11">
        <f ca="1">OFFSET(Zusammenfassung!$AL$3,$B49,$C$1-1)</f>
        <v>4.5325635680899516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6"/>
  <sheetViews>
    <sheetView showGridLines="0" workbookViewId="0">
      <selection activeCell="C13" sqref="C13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8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0.26062340371441001</v>
      </c>
      <c r="G3" s="56">
        <f ca="1"/>
        <v>-20.236494059105897</v>
      </c>
      <c r="H3" s="56">
        <f ca="1"/>
        <v>392.4696538708269</v>
      </c>
      <c r="I3" s="51"/>
      <c r="J3" s="135" t="s">
        <v>17</v>
      </c>
      <c r="K3" s="136"/>
      <c r="L3" s="137"/>
      <c r="N3" s="56">
        <f t="array" aca="1" ref="N3:P3" ca="1">LINEST(K5:K24,J5:J24^(Q3:R3),,FALSE)</f>
        <v>0.36770105247805296</v>
      </c>
      <c r="O3" s="56">
        <f ca="1"/>
        <v>-27.298108626903385</v>
      </c>
      <c r="P3" s="56">
        <f ca="1"/>
        <v>504.22879669175416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39.407694408930901</v>
      </c>
      <c r="C5" s="10">
        <f ca="1">OFFSET(Zusammenfassung!$B$26,$B30,$C$1)</f>
        <v>0</v>
      </c>
      <c r="D5" s="15">
        <f ca="1">$H$3+$G$3*B5+$F$3*B5^2</f>
        <v>-0.26453646657586205</v>
      </c>
      <c r="E5" s="5"/>
      <c r="F5" s="5"/>
      <c r="I5" s="5"/>
      <c r="J5" s="27">
        <f ca="1">B5</f>
        <v>39.407694408930901</v>
      </c>
      <c r="K5" s="27">
        <f ca="1">OFFSET(Zusammenfassung!$B$26,$B30,$C$1+12)</f>
        <v>-0.63401095924270123</v>
      </c>
      <c r="L5" s="15">
        <f ca="1">$P$3+$O$3*J5+$N$3*J5^2</f>
        <v>-0.49935413462492306</v>
      </c>
    </row>
    <row r="6" spans="1:18" x14ac:dyDescent="0.3">
      <c r="B6" s="27">
        <f ca="1">OFFSET(Zusammenfassung!$AW$3,$B31,$C$1)</f>
        <v>36.789323058011597</v>
      </c>
      <c r="C6" s="10">
        <f ca="1">OFFSET(Zusammenfassung!$B$26,$B31,$C$1)</f>
        <v>0</v>
      </c>
      <c r="D6" s="15">
        <f t="shared" ref="D6:D24" ca="1" si="0">$H$3+$G$3*B6+$F$3*B6^2</f>
        <v>0.72460047853616061</v>
      </c>
      <c r="E6" s="5"/>
      <c r="F6" s="5"/>
      <c r="I6" s="5"/>
      <c r="J6" s="27">
        <f t="shared" ref="J6:J24" ca="1" si="1">B6</f>
        <v>36.789323058011597</v>
      </c>
      <c r="K6" s="27">
        <f ca="1">OFFSET(Zusammenfassung!$B$26,$B31,$C$1+12)</f>
        <v>-3.6235683336294002</v>
      </c>
      <c r="L6" s="15">
        <f t="shared" ref="L6:L24" ca="1" si="2">$P$3+$O$3*J6+$N$3*J6^2</f>
        <v>-2.3835731499091821</v>
      </c>
    </row>
    <row r="7" spans="1:18" x14ac:dyDescent="0.3">
      <c r="B7" s="27">
        <f ca="1">OFFSET(Zusammenfassung!$AW$3,$B32,$C$1)</f>
        <v>38.4671376773316</v>
      </c>
      <c r="C7" s="10">
        <f ca="1">OFFSET(Zusammenfassung!$B$26,$B32,$C$1)</f>
        <v>0</v>
      </c>
      <c r="D7" s="15">
        <f t="shared" ca="1" si="0"/>
        <v>-0.32050875585986205</v>
      </c>
      <c r="E7" s="5"/>
      <c r="F7" s="5"/>
      <c r="I7" s="5"/>
      <c r="J7" s="27">
        <f t="shared" ca="1" si="1"/>
        <v>38.4671376773316</v>
      </c>
      <c r="K7" s="27">
        <f ca="1">OFFSET(Zusammenfassung!$B$26,$B32,$C$1+12)</f>
        <v>-1.4034945716837015</v>
      </c>
      <c r="L7" s="15">
        <f t="shared" ca="1" si="2"/>
        <v>-1.7564543809397719</v>
      </c>
    </row>
    <row r="8" spans="1:18" x14ac:dyDescent="0.3">
      <c r="B8" s="27">
        <f ca="1">OFFSET(Zusammenfassung!$AW$3,$B33,$C$1)</f>
        <v>43.061224504507102</v>
      </c>
      <c r="C8" s="10">
        <f ca="1">OFFSET(Zusammenfassung!$B$26,$B33,$C$1)</f>
        <v>4.0816399067537041</v>
      </c>
      <c r="D8" s="15">
        <f t="shared" ca="1" si="0"/>
        <v>4.3273527396284521</v>
      </c>
      <c r="E8" s="5"/>
      <c r="F8" s="5"/>
      <c r="I8" s="5"/>
      <c r="J8" s="27">
        <f t="shared" ca="1" si="1"/>
        <v>43.061224504507102</v>
      </c>
      <c r="K8" s="27">
        <f ca="1">OFFSET(Zusammenfassung!$B$26,$B33,$C$1+12)</f>
        <v>9.6880609267740034</v>
      </c>
      <c r="L8" s="15">
        <f t="shared" ca="1" si="2"/>
        <v>10.555495965525893</v>
      </c>
    </row>
    <row r="9" spans="1:18" x14ac:dyDescent="0.3">
      <c r="B9" s="27">
        <f ca="1">OFFSET(Zusammenfassung!$AW$3,$B34,$C$1)</f>
        <v>40.5220294048762</v>
      </c>
      <c r="C9" s="10">
        <f ca="1">OFFSET(Zusammenfassung!$B$26,$B34,$C$1)</f>
        <v>0</v>
      </c>
      <c r="D9" s="15">
        <f t="shared" ca="1" si="0"/>
        <v>0.39856263477901166</v>
      </c>
      <c r="E9" s="5"/>
      <c r="F9" s="5"/>
      <c r="I9" s="5"/>
      <c r="J9" s="27">
        <f t="shared" ca="1" si="1"/>
        <v>40.5220294048762</v>
      </c>
      <c r="K9" s="27">
        <f ca="1">OFFSET(Zusammenfassung!$B$26,$B34,$C$1+12)</f>
        <v>0.12011572836329876</v>
      </c>
      <c r="L9" s="15">
        <f t="shared" ca="1" si="2"/>
        <v>1.8319850493951435</v>
      </c>
    </row>
    <row r="10" spans="1:18" x14ac:dyDescent="0.3">
      <c r="B10" s="27">
        <f ca="1">OFFSET(Zusammenfassung!$AW$3,$B35,$C$1)</f>
        <v>42.1370650442502</v>
      </c>
      <c r="C10" s="10">
        <f ca="1">OFFSET(Zusammenfassung!$B$26,$B35,$C$1)</f>
        <v>6.5299660281533036</v>
      </c>
      <c r="D10" s="15">
        <f t="shared" ca="1" si="0"/>
        <v>2.5084459760192317</v>
      </c>
      <c r="E10" s="5"/>
      <c r="F10" s="5"/>
      <c r="I10" s="5"/>
      <c r="J10" s="27">
        <f t="shared" ca="1" si="1"/>
        <v>42.1370650442502</v>
      </c>
      <c r="K10" s="27">
        <f ca="1">OFFSET(Zusammenfassung!$B$26,$B35,$C$1+12)</f>
        <v>15.013553885014499</v>
      </c>
      <c r="L10" s="15">
        <f t="shared" ca="1" si="2"/>
        <v>6.8316951284425613</v>
      </c>
    </row>
    <row r="11" spans="1:18" x14ac:dyDescent="0.3">
      <c r="B11" s="27">
        <f ca="1">OFFSET(Zusammenfassung!$AW$3,$B36,$C$1)</f>
        <v>39.776561863362097</v>
      </c>
      <c r="C11" s="10">
        <f ca="1">OFFSET(Zusammenfassung!$B$26,$B36,$C$1)</f>
        <v>0</v>
      </c>
      <c r="D11" s="15">
        <f t="shared" ca="1" si="0"/>
        <v>-0.11670312149965412</v>
      </c>
      <c r="E11" s="5"/>
      <c r="F11" s="5"/>
      <c r="I11" s="5"/>
      <c r="J11" s="27">
        <f t="shared" ca="1" si="1"/>
        <v>39.776561863362097</v>
      </c>
      <c r="K11" s="27">
        <f ca="1">OFFSET(Zusammenfassung!$B$26,$B36,$C$1+12)</f>
        <v>-0.51265503537209867</v>
      </c>
      <c r="L11" s="15">
        <f t="shared" ca="1" si="2"/>
        <v>0.17125639369567125</v>
      </c>
    </row>
    <row r="12" spans="1:18" x14ac:dyDescent="0.3">
      <c r="B12" s="27">
        <f ca="1">OFFSET(Zusammenfassung!$AW$3,$B37,$C$1)</f>
        <v>43.009575579417501</v>
      </c>
      <c r="C12" s="10">
        <f ca="1">OFFSET(Zusammenfassung!$B$26,$B37,$C$1)</f>
        <v>2.4044161997206963</v>
      </c>
      <c r="D12" s="15">
        <f t="shared" ca="1" si="0"/>
        <v>4.2139538668592422</v>
      </c>
      <c r="E12" s="5"/>
      <c r="F12" s="5"/>
      <c r="I12" s="5"/>
      <c r="J12" s="27">
        <f t="shared" ca="1" si="1"/>
        <v>43.009575579417501</v>
      </c>
      <c r="K12" s="27">
        <f ca="1">OFFSET(Zusammenfassung!$B$26,$B37,$C$1+12)</f>
        <v>7.4961545509660468</v>
      </c>
      <c r="L12" s="15">
        <f t="shared" ca="1" si="2"/>
        <v>10.330812029037929</v>
      </c>
    </row>
    <row r="13" spans="1:18" x14ac:dyDescent="0.3">
      <c r="B13" s="27">
        <f ca="1">OFFSET(Zusammenfassung!$AW$3,$B38,$C$1)</f>
        <v>42.819750437680199</v>
      </c>
      <c r="C13" s="10">
        <f ca="1">OFFSET(Zusammenfassung!$B$26,$B38,$C$1)</f>
        <v>5.8547539039989509</v>
      </c>
      <c r="D13" s="15">
        <f t="shared" ca="1" si="0"/>
        <v>3.8091257411276729</v>
      </c>
      <c r="E13" s="5"/>
      <c r="F13" s="5"/>
      <c r="I13" s="5"/>
      <c r="J13" s="27">
        <f t="shared" ca="1" si="1"/>
        <v>42.819750437680199</v>
      </c>
      <c r="K13" s="27">
        <f ca="1">OFFSET(Zusammenfassung!$B$26,$B38,$C$1+12)</f>
        <v>13.271058579171154</v>
      </c>
      <c r="L13" s="15">
        <f t="shared" ca="1" si="2"/>
        <v>9.5218864466072546</v>
      </c>
    </row>
    <row r="14" spans="1:18" x14ac:dyDescent="0.3">
      <c r="B14" s="27">
        <f ca="1">OFFSET(Zusammenfassung!$AW$3,$B39,$C$1)</f>
        <v>41.230370225131999</v>
      </c>
      <c r="C14" s="10">
        <f ca="1">OFFSET(Zusammenfassung!$B$26,$B39,$C$1)</f>
        <v>0.31018879896350526</v>
      </c>
      <c r="D14" s="15">
        <f t="shared" ca="1" si="0"/>
        <v>1.1565543174479558</v>
      </c>
      <c r="E14" s="5"/>
      <c r="F14" s="5"/>
      <c r="I14" s="5"/>
      <c r="J14" s="27">
        <f t="shared" ca="1" si="1"/>
        <v>41.230370225131999</v>
      </c>
      <c r="K14" s="27">
        <f ca="1">OFFSET(Zusammenfassung!$B$26,$B39,$C$1+12)</f>
        <v>3.0769704223224004</v>
      </c>
      <c r="L14" s="15">
        <f t="shared" ca="1" si="2"/>
        <v>3.7886595188716683</v>
      </c>
    </row>
    <row r="15" spans="1:18" x14ac:dyDescent="0.3">
      <c r="B15" s="27">
        <f ca="1">OFFSET(Zusammenfassung!$AW$3,$B40,$C$1)</f>
        <v>38.774433446745199</v>
      </c>
      <c r="C15" s="10">
        <f ca="1">OFFSET(Zusammenfassung!$B$26,$B40,$C$1)</f>
        <v>0</v>
      </c>
      <c r="D15" s="15">
        <f t="shared" ca="1" si="0"/>
        <v>-0.35293856480086561</v>
      </c>
      <c r="E15" s="5"/>
      <c r="F15" s="5"/>
      <c r="I15" s="5"/>
      <c r="J15" s="27">
        <f t="shared" ca="1" si="1"/>
        <v>38.774433446745199</v>
      </c>
      <c r="K15" s="27">
        <f ca="1">OFFSET(Zusammenfassung!$B$26,$B40,$C$1+12)</f>
        <v>-1.2827025002305987</v>
      </c>
      <c r="L15" s="15">
        <f t="shared" ca="1" si="2"/>
        <v>-1.417292540983226</v>
      </c>
    </row>
    <row r="16" spans="1:18" x14ac:dyDescent="0.3">
      <c r="B16" s="27">
        <f ca="1">OFFSET(Zusammenfassung!$AW$3,$B41,$C$1)</f>
        <v>37.815646878877203</v>
      </c>
      <c r="C16" s="10">
        <f ca="1">OFFSET(Zusammenfassung!$B$26,$B41,$C$1)</f>
        <v>0</v>
      </c>
      <c r="D16" s="15">
        <f t="shared" ca="1" si="0"/>
        <v>-8.8959086458430647E-2</v>
      </c>
      <c r="E16" s="5"/>
      <c r="F16" s="5"/>
      <c r="I16" s="5"/>
      <c r="J16" s="27">
        <f t="shared" ca="1" si="1"/>
        <v>37.815646878877203</v>
      </c>
      <c r="K16" s="27">
        <f ca="1">OFFSET(Zusammenfassung!$B$26,$B41,$C$1+12)</f>
        <v>-2.1499031986342985</v>
      </c>
      <c r="L16" s="15">
        <f t="shared" ca="1" si="2"/>
        <v>-2.2458226977364575</v>
      </c>
    </row>
    <row r="17" spans="2:20" x14ac:dyDescent="0.3">
      <c r="B17" s="27">
        <f ca="1">OFFSET(Zusammenfassung!$AW$3,$B42,$C$1)</f>
        <v>40.9697380627277</v>
      </c>
      <c r="C17" s="10">
        <f ca="1">OFFSET(Zusammenfassung!$B$26,$B42,$C$1)</f>
        <v>0</v>
      </c>
      <c r="D17" s="15">
        <f t="shared" ca="1" si="0"/>
        <v>0.84724181441856672</v>
      </c>
      <c r="E17" s="5"/>
      <c r="F17" s="5"/>
      <c r="I17" s="5"/>
      <c r="J17" s="27">
        <f t="shared" ca="1" si="1"/>
        <v>40.9697380627277</v>
      </c>
      <c r="K17" s="27">
        <f ca="1">OFFSET(Zusammenfassung!$B$26,$B42,$C$1+12)</f>
        <v>-0.21247636649250268</v>
      </c>
      <c r="L17" s="15">
        <f t="shared" ca="1" si="2"/>
        <v>3.0258002031204114</v>
      </c>
    </row>
    <row r="18" spans="2:20" x14ac:dyDescent="0.3">
      <c r="B18" s="27">
        <f ca="1">OFFSET(Zusammenfassung!$AW$3,$B43,$C$1)</f>
        <v>38.747873765171398</v>
      </c>
      <c r="C18" s="10">
        <f ca="1">OFFSET(Zusammenfassung!$B$26,$B43,$C$1)</f>
        <v>0</v>
      </c>
      <c r="D18" s="15">
        <f t="shared" ca="1" si="0"/>
        <v>-0.35207892113970729</v>
      </c>
      <c r="E18" s="5"/>
      <c r="F18" s="5"/>
      <c r="I18" s="5"/>
      <c r="J18" s="27">
        <f t="shared" ca="1" si="1"/>
        <v>38.747873765171398</v>
      </c>
      <c r="K18" s="27">
        <f ca="1">OFFSET(Zusammenfassung!$B$26,$B43,$C$1+12)</f>
        <v>1.7938615988068563</v>
      </c>
      <c r="L18" s="15">
        <f t="shared" ca="1" si="2"/>
        <v>-1.4493480933105047</v>
      </c>
    </row>
    <row r="19" spans="2:20" x14ac:dyDescent="0.3">
      <c r="B19" s="27">
        <f ca="1">OFFSET(Zusammenfassung!$AW$3,$B44,$C$1)</f>
        <v>38.162799138357201</v>
      </c>
      <c r="C19" s="10">
        <f ca="1">OFFSET(Zusammenfassung!$B$26,$B44,$C$1)</f>
        <v>0</v>
      </c>
      <c r="D19" s="15">
        <f t="shared" ca="1" si="0"/>
        <v>-0.23987757731538295</v>
      </c>
      <c r="E19" s="5"/>
      <c r="F19" s="5"/>
      <c r="I19" s="5"/>
      <c r="J19" s="27">
        <f t="shared" ca="1" si="1"/>
        <v>38.162799138357201</v>
      </c>
      <c r="K19" s="27">
        <f ca="1">OFFSET(Zusammenfassung!$B$26,$B44,$C$1+12)</f>
        <v>-2.8352078273535994</v>
      </c>
      <c r="L19" s="15">
        <f t="shared" ca="1" si="2"/>
        <v>-2.0239070255519209</v>
      </c>
    </row>
    <row r="20" spans="2:20" x14ac:dyDescent="0.3">
      <c r="B20" s="27">
        <f ca="1">OFFSET(Zusammenfassung!$AW$3,$B45,$C$1)</f>
        <v>42.447872152181198</v>
      </c>
      <c r="C20" s="10">
        <f ca="1">OFFSET(Zusammenfassung!$B$26,$B45,$C$1)</f>
        <v>1.0766791953659016</v>
      </c>
      <c r="D20" s="15">
        <f t="shared" ca="1" si="0"/>
        <v>3.0704847401343045</v>
      </c>
      <c r="E20" s="5"/>
      <c r="F20" s="5"/>
      <c r="I20" s="5"/>
      <c r="J20" s="27">
        <f t="shared" ca="1" si="1"/>
        <v>42.447872152181198</v>
      </c>
      <c r="K20" s="27">
        <f ca="1">OFFSET(Zusammenfassung!$B$26,$B45,$C$1+12)</f>
        <v>5.5739933662821066</v>
      </c>
      <c r="L20" s="15">
        <f t="shared" ca="1" si="2"/>
        <v>8.0139624147176391</v>
      </c>
    </row>
    <row r="21" spans="2:20" x14ac:dyDescent="0.3">
      <c r="B21" s="27">
        <f ca="1">OFFSET(Zusammenfassung!$AW$3,$B46,$C$1)</f>
        <v>38.410462568818197</v>
      </c>
      <c r="C21" s="10">
        <f ca="1">OFFSET(Zusammenfassung!$B$26,$B46,$C$1)</f>
        <v>0</v>
      </c>
      <c r="D21" s="15">
        <f t="shared" ca="1" si="0"/>
        <v>-0.30915150541125058</v>
      </c>
      <c r="E21" s="5"/>
      <c r="F21" s="5"/>
      <c r="I21" s="5"/>
      <c r="J21" s="27">
        <f t="shared" ca="1" si="1"/>
        <v>38.410462568818197</v>
      </c>
      <c r="K21" s="27">
        <f ca="1">OFFSET(Zusammenfassung!$B$26,$B46,$C$1+12)</f>
        <v>-0.46160819564870081</v>
      </c>
      <c r="L21" s="15">
        <f t="shared" ca="1" si="2"/>
        <v>-1.811421635816032</v>
      </c>
    </row>
    <row r="22" spans="2:20" x14ac:dyDescent="0.3">
      <c r="B22" s="27">
        <f ca="1">OFFSET(Zusammenfassung!$AW$3,$B47,$C$1)</f>
        <v>40.140606051497002</v>
      </c>
      <c r="C22" s="10">
        <f ca="1">OFFSET(Zusammenfassung!$B$26,$B47,$C$1)</f>
        <v>0</v>
      </c>
      <c r="D22" s="15">
        <f t="shared" ca="1" si="0"/>
        <v>9.8734682549434183E-2</v>
      </c>
      <c r="E22" s="5"/>
      <c r="F22" s="5"/>
      <c r="I22" s="5"/>
      <c r="J22" s="27">
        <f t="shared" ca="1" si="1"/>
        <v>40.140606051497002</v>
      </c>
      <c r="K22" s="27">
        <f ca="1">OFFSET(Zusammenfassung!$B$26,$B47,$C$1+12)</f>
        <v>1.105473074014359</v>
      </c>
      <c r="L22" s="15">
        <f t="shared" ca="1" si="2"/>
        <v>0.93120523525783483</v>
      </c>
    </row>
    <row r="23" spans="2:20" x14ac:dyDescent="0.3">
      <c r="B23" s="27">
        <f ca="1">OFFSET(Zusammenfassung!$AW$3,$B48,$C$1)</f>
        <v>41.627364881750097</v>
      </c>
      <c r="C23" s="10">
        <f ca="1">OFFSET(Zusammenfassung!$B$26,$B48,$C$1)</f>
        <v>-0.16321710286059599</v>
      </c>
      <c r="D23" s="15">
        <f t="shared" ca="1" si="0"/>
        <v>1.6957409029633368</v>
      </c>
      <c r="E23" s="5"/>
      <c r="F23" s="5"/>
      <c r="I23" s="5"/>
      <c r="J23" s="27">
        <f t="shared" ca="1" si="1"/>
        <v>41.627364881750097</v>
      </c>
      <c r="K23" s="27">
        <f ca="1">OFFSET(Zusammenfassung!$B$26,$B48,$C$1+12)</f>
        <v>2.6842865952646591</v>
      </c>
      <c r="L23" s="15">
        <f t="shared" ca="1" si="2"/>
        <v>5.0466433947397036</v>
      </c>
    </row>
    <row r="24" spans="2:20" x14ac:dyDescent="0.3">
      <c r="B24" s="27">
        <f ca="1">OFFSET(Zusammenfassung!$AW$3,$B49,$C$1)</f>
        <v>43.054749688710302</v>
      </c>
      <c r="C24" s="10">
        <f ca="1">OFFSET(Zusammenfassung!$B$26,$B49,$C$1)</f>
        <v>5.024677557524452</v>
      </c>
      <c r="D24" s="15">
        <f t="shared" ca="1" si="0"/>
        <v>4.313060592213958</v>
      </c>
      <c r="E24" s="5"/>
      <c r="F24" s="5"/>
      <c r="I24" s="5"/>
      <c r="J24" s="27">
        <f t="shared" ca="1" si="1"/>
        <v>43.054749688710302</v>
      </c>
      <c r="K24" s="27">
        <f ca="1">OFFSET(Zusammenfassung!$B$26,$B49,$C$1+12)</f>
        <v>10.281547955226451</v>
      </c>
      <c r="L24" s="15">
        <f t="shared" ca="1" si="2"/>
        <v>10.527221573377915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51"/>
      <c r="D28" s="51"/>
      <c r="I28" s="5"/>
      <c r="L28" s="12" t="s">
        <v>48</v>
      </c>
      <c r="M28" s="51"/>
      <c r="N28" s="51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39.407694408930901</v>
      </c>
      <c r="E30" s="55">
        <f t="shared" ref="E30:E49" ca="1" si="3">G30+D5</f>
        <v>-0.26453646657586205</v>
      </c>
      <c r="F30" s="55">
        <f t="shared" ref="F30:F49" ca="1" si="4">H30+L5</f>
        <v>-1.4993541346249231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39.407694408930901</v>
      </c>
      <c r="O30" s="55">
        <f t="shared" ref="O30:O49" ca="1" si="5">Q30+D5</f>
        <v>-0.85684205764496113</v>
      </c>
      <c r="P30" s="55">
        <f t="shared" ref="P30:P49" ca="1" si="6">R30+L5</f>
        <v>-1.3878125212285717</v>
      </c>
      <c r="Q30" s="11">
        <f ca="1">OFFSET(Zusammenfassung!$Z$3,$B30,$C$1-1)</f>
        <v>-0.59230559106909908</v>
      </c>
      <c r="R30" s="11">
        <f ca="1">OFFSET(Zusammenfassung!$AL$3,$B30,$C$1-1)</f>
        <v>-0.88845838660364862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36.789323058011597</v>
      </c>
      <c r="E31" s="55">
        <f t="shared" ca="1" si="3"/>
        <v>0.72460047853616061</v>
      </c>
      <c r="F31" s="55">
        <f t="shared" ca="1" si="4"/>
        <v>-3.3835731499091821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36.789323058011597</v>
      </c>
      <c r="O31" s="55">
        <f t="shared" ca="1" si="5"/>
        <v>-2.4860764634522425</v>
      </c>
      <c r="P31" s="55">
        <f t="shared" ca="1" si="6"/>
        <v>-7.1995885628917868</v>
      </c>
      <c r="Q31" s="11">
        <f ca="1">OFFSET(Zusammenfassung!$Z$3,$B31,$C$1-1)</f>
        <v>-3.2106769419884031</v>
      </c>
      <c r="R31" s="11">
        <f ca="1">OFFSET(Zusammenfassung!$AL$3,$B31,$C$1-1)</f>
        <v>-4.8160154129826047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38.4671376773316</v>
      </c>
      <c r="E32" s="55">
        <f t="shared" ca="1" si="3"/>
        <v>-0.32050875585986205</v>
      </c>
      <c r="F32" s="55">
        <f t="shared" ca="1" si="4"/>
        <v>-2.7564543809397719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0</v>
      </c>
      <c r="N32" s="10">
        <f t="shared" ca="1" si="10"/>
        <v>38.4671376773316</v>
      </c>
      <c r="O32" s="55">
        <f t="shared" ca="1" si="5"/>
        <v>-1.8533710785282622</v>
      </c>
      <c r="P32" s="55">
        <f t="shared" ca="1" si="6"/>
        <v>-4.0557478649423722</v>
      </c>
      <c r="Q32" s="11">
        <f ca="1">OFFSET(Zusammenfassung!$Z$3,$B32,$C$1-1)</f>
        <v>-1.5328623226684002</v>
      </c>
      <c r="R32" s="11">
        <f ca="1">OFFSET(Zusammenfassung!$AL$3,$B32,$C$1-1)</f>
        <v>-2.2992934840026003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43.061224504507102</v>
      </c>
      <c r="E33" s="55">
        <f t="shared" ca="1" si="3"/>
        <v>4.3273527396284521</v>
      </c>
      <c r="F33" s="55">
        <f t="shared" ca="1" si="4"/>
        <v>9.5554959655258926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43.061224504507102</v>
      </c>
      <c r="O33" s="55">
        <f t="shared" ca="1" si="5"/>
        <v>7.3885772441355542</v>
      </c>
      <c r="P33" s="55">
        <f t="shared" ca="1" si="6"/>
        <v>15.147332722286546</v>
      </c>
      <c r="Q33" s="11">
        <f ca="1">OFFSET(Zusammenfassung!$Z$3,$B33,$C$1-1)</f>
        <v>3.061224504507102</v>
      </c>
      <c r="R33" s="11">
        <f ca="1">OFFSET(Zusammenfassung!$AL$3,$B33,$C$1-1)</f>
        <v>4.5918367567606531</v>
      </c>
      <c r="S33" s="15"/>
      <c r="T33" s="15"/>
    </row>
    <row r="34" spans="2:20" x14ac:dyDescent="0.3">
      <c r="B34" s="5">
        <v>5</v>
      </c>
      <c r="C34" s="10">
        <f t="shared" ca="1" si="7"/>
        <v>1</v>
      </c>
      <c r="D34" s="27">
        <f t="shared" ca="1" si="8"/>
        <v>40.5220294048762</v>
      </c>
      <c r="E34" s="55">
        <f t="shared" ca="1" si="3"/>
        <v>0.39856263477901166</v>
      </c>
      <c r="F34" s="55">
        <f t="shared" ca="1" si="4"/>
        <v>0.83198504939514351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40.5220294048762</v>
      </c>
      <c r="O34" s="55">
        <f t="shared" ca="1" si="5"/>
        <v>0.92059203965521164</v>
      </c>
      <c r="P34" s="55">
        <f t="shared" ca="1" si="6"/>
        <v>2.6150291567094435</v>
      </c>
      <c r="Q34" s="11">
        <f ca="1">OFFSET(Zusammenfassung!$Z$3,$B34,$C$1-1)</f>
        <v>0.52202940487619998</v>
      </c>
      <c r="R34" s="11">
        <f ca="1">OFFSET(Zusammenfassung!$AL$3,$B34,$C$1-1)</f>
        <v>0.78304410731429996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42.1370650442502</v>
      </c>
      <c r="E35" s="55">
        <f t="shared" ca="1" si="3"/>
        <v>2.5084459760192317</v>
      </c>
      <c r="F35" s="55">
        <f t="shared" ca="1" si="4"/>
        <v>5.8316951284425613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42.1370650442502</v>
      </c>
      <c r="O35" s="55">
        <f t="shared" ca="1" si="5"/>
        <v>4.6455110202694314</v>
      </c>
      <c r="P35" s="55">
        <f t="shared" ca="1" si="6"/>
        <v>10.037292694817861</v>
      </c>
      <c r="Q35" s="11">
        <f ca="1">OFFSET(Zusammenfassung!$Z$3,$B35,$C$1-1)</f>
        <v>2.1370650442501997</v>
      </c>
      <c r="R35" s="11">
        <f ca="1">OFFSET(Zusammenfassung!$AL$3,$B35,$C$1-1)</f>
        <v>3.2055975663752996</v>
      </c>
      <c r="S35" s="15"/>
      <c r="T35" s="15"/>
    </row>
    <row r="36" spans="2:20" x14ac:dyDescent="0.3">
      <c r="B36" s="5">
        <v>7</v>
      </c>
      <c r="C36" s="10">
        <f t="shared" ca="1" si="7"/>
        <v>0</v>
      </c>
      <c r="D36" s="27">
        <f t="shared" ca="1" si="8"/>
        <v>39.776561863362097</v>
      </c>
      <c r="E36" s="55">
        <f t="shared" ca="1" si="3"/>
        <v>-0.11670312149965412</v>
      </c>
      <c r="F36" s="55">
        <f t="shared" ca="1" si="4"/>
        <v>-0.82874360630432875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1</v>
      </c>
      <c r="N36" s="10">
        <f t="shared" ca="1" si="10"/>
        <v>39.776561863362097</v>
      </c>
      <c r="O36" s="55">
        <f t="shared" ca="1" si="5"/>
        <v>-0.34014125813755669</v>
      </c>
      <c r="P36" s="55">
        <f t="shared" ca="1" si="6"/>
        <v>-0.16390081126118261</v>
      </c>
      <c r="Q36" s="11">
        <f ca="1">OFFSET(Zusammenfassung!$Z$3,$B36,$C$1-1)</f>
        <v>-0.22343813663790257</v>
      </c>
      <c r="R36" s="11">
        <f ca="1">OFFSET(Zusammenfassung!$AL$3,$B36,$C$1-1)</f>
        <v>-0.33515720495685386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43.009575579417501</v>
      </c>
      <c r="E37" s="55">
        <f t="shared" ca="1" si="3"/>
        <v>4.2139538668592422</v>
      </c>
      <c r="F37" s="55">
        <f t="shared" ca="1" si="4"/>
        <v>9.3308120290379293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43.009575579417501</v>
      </c>
      <c r="O37" s="55">
        <f t="shared" ca="1" si="5"/>
        <v>7.2235294462767428</v>
      </c>
      <c r="P37" s="55">
        <f t="shared" ca="1" si="6"/>
        <v>14.84517539816418</v>
      </c>
      <c r="Q37" s="11">
        <f ca="1">OFFSET(Zusammenfassung!$Z$3,$B37,$C$1-1)</f>
        <v>3.0095755794175005</v>
      </c>
      <c r="R37" s="11">
        <f ca="1">OFFSET(Zusammenfassung!$AL$3,$B37,$C$1-1)</f>
        <v>4.5143633691262508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42.819750437680199</v>
      </c>
      <c r="E38" s="55">
        <f t="shared" ca="1" si="3"/>
        <v>3.8091257411276729</v>
      </c>
      <c r="F38" s="55">
        <f t="shared" ca="1" si="4"/>
        <v>8.5218864466072546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42.819750437680199</v>
      </c>
      <c r="O38" s="55">
        <f t="shared" ca="1" si="5"/>
        <v>6.6288761788078716</v>
      </c>
      <c r="P38" s="55">
        <f t="shared" ca="1" si="6"/>
        <v>13.751512103127553</v>
      </c>
      <c r="Q38" s="11">
        <f ca="1">OFFSET(Zusammenfassung!$Z$3,$B38,$C$1-1)</f>
        <v>2.8197504376801987</v>
      </c>
      <c r="R38" s="11">
        <f ca="1">OFFSET(Zusammenfassung!$AL$3,$B38,$C$1-1)</f>
        <v>4.2296256565202981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41.230370225131999</v>
      </c>
      <c r="E39" s="55">
        <f t="shared" ca="1" si="3"/>
        <v>1.1565543174479558</v>
      </c>
      <c r="F39" s="55">
        <f t="shared" ca="1" si="4"/>
        <v>2.7886595188716683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41.230370225131999</v>
      </c>
      <c r="O39" s="55">
        <f t="shared" ca="1" si="5"/>
        <v>2.3869245425799548</v>
      </c>
      <c r="P39" s="55">
        <f t="shared" ca="1" si="6"/>
        <v>5.6342148565696668</v>
      </c>
      <c r="Q39" s="11">
        <f ca="1">OFFSET(Zusammenfassung!$Z$3,$B39,$C$1-1)</f>
        <v>1.230370225131999</v>
      </c>
      <c r="R39" s="11">
        <f ca="1">OFFSET(Zusammenfassung!$AL$3,$B39,$C$1-1)</f>
        <v>1.8455553376979985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38.774433446745199</v>
      </c>
      <c r="E40" s="55">
        <f t="shared" ca="1" si="3"/>
        <v>-0.35293856480086561</v>
      </c>
      <c r="F40" s="55">
        <f t="shared" ca="1" si="4"/>
        <v>-2.417292540983226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38.774433446745199</v>
      </c>
      <c r="O40" s="55">
        <f t="shared" ca="1" si="5"/>
        <v>-1.5785051180556664</v>
      </c>
      <c r="P40" s="55">
        <f t="shared" ca="1" si="6"/>
        <v>-3.2556423708654272</v>
      </c>
      <c r="Q40" s="11">
        <f ca="1">OFFSET(Zusammenfassung!$Z$3,$B40,$C$1-1)</f>
        <v>-1.2255665532548008</v>
      </c>
      <c r="R40" s="11">
        <f ca="1">OFFSET(Zusammenfassung!$AL$3,$B40,$C$1-1)</f>
        <v>-1.8383498298822012</v>
      </c>
      <c r="S40" s="15"/>
      <c r="T40" s="15"/>
    </row>
    <row r="41" spans="2:20" x14ac:dyDescent="0.3">
      <c r="B41" s="5">
        <v>12</v>
      </c>
      <c r="C41" s="10">
        <f t="shared" ca="1" si="7"/>
        <v>0</v>
      </c>
      <c r="D41" s="27">
        <f t="shared" ca="1" si="8"/>
        <v>37.815646878877203</v>
      </c>
      <c r="E41" s="55">
        <f t="shared" ca="1" si="3"/>
        <v>-8.8959086458430647E-2</v>
      </c>
      <c r="F41" s="55">
        <f t="shared" ca="1" si="4"/>
        <v>-3.2458226977364575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0</v>
      </c>
      <c r="N41" s="10">
        <f t="shared" ca="1" si="10"/>
        <v>37.815646878877203</v>
      </c>
      <c r="O41" s="55">
        <f t="shared" ca="1" si="5"/>
        <v>-2.2733122075812275</v>
      </c>
      <c r="P41" s="55">
        <f t="shared" ca="1" si="6"/>
        <v>-5.5223523794206528</v>
      </c>
      <c r="Q41" s="11">
        <f ca="1">OFFSET(Zusammenfassung!$Z$3,$B41,$C$1-1)</f>
        <v>-2.1843531211227969</v>
      </c>
      <c r="R41" s="11">
        <f ca="1">OFFSET(Zusammenfassung!$AL$3,$B41,$C$1-1)</f>
        <v>-3.2765296816841953</v>
      </c>
      <c r="S41" s="15"/>
      <c r="T41" s="15"/>
    </row>
    <row r="42" spans="2:20" x14ac:dyDescent="0.3">
      <c r="B42" s="5">
        <v>13</v>
      </c>
      <c r="C42" s="10">
        <f t="shared" ca="1" si="7"/>
        <v>1</v>
      </c>
      <c r="D42" s="27">
        <f t="shared" ca="1" si="8"/>
        <v>40.9697380627277</v>
      </c>
      <c r="E42" s="55">
        <f t="shared" ca="1" si="3"/>
        <v>0.84724181441856672</v>
      </c>
      <c r="F42" s="55">
        <f t="shared" ca="1" si="4"/>
        <v>2.0258002031204114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1</v>
      </c>
      <c r="N42" s="10">
        <f t="shared" ca="1" si="10"/>
        <v>40.9697380627277</v>
      </c>
      <c r="O42" s="55">
        <f t="shared" ca="1" si="5"/>
        <v>1.8169798771462666</v>
      </c>
      <c r="P42" s="55">
        <f t="shared" ca="1" si="6"/>
        <v>4.4804072972119613</v>
      </c>
      <c r="Q42" s="11">
        <f ca="1">OFFSET(Zusammenfassung!$Z$3,$B42,$C$1-1)</f>
        <v>0.96973806272769991</v>
      </c>
      <c r="R42" s="11">
        <f ca="1">OFFSET(Zusammenfassung!$AL$3,$B42,$C$1-1)</f>
        <v>1.4546070940915499</v>
      </c>
      <c r="S42" s="15"/>
      <c r="T42" s="15"/>
    </row>
    <row r="43" spans="2:20" x14ac:dyDescent="0.3">
      <c r="B43" s="5">
        <v>14</v>
      </c>
      <c r="C43" s="10">
        <f t="shared" ca="1" si="7"/>
        <v>0</v>
      </c>
      <c r="D43" s="27">
        <f t="shared" ca="1" si="8"/>
        <v>38.747873765171398</v>
      </c>
      <c r="E43" s="55">
        <f t="shared" ca="1" si="3"/>
        <v>-0.35207892113970729</v>
      </c>
      <c r="F43" s="55">
        <f t="shared" ca="1" si="4"/>
        <v>-2.4493480933105047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0</v>
      </c>
      <c r="N43" s="10">
        <f t="shared" ca="1" si="10"/>
        <v>38.747873765171398</v>
      </c>
      <c r="O43" s="55">
        <f t="shared" ca="1" si="5"/>
        <v>-1.6042051559683088</v>
      </c>
      <c r="P43" s="55">
        <f t="shared" ca="1" si="6"/>
        <v>-3.327537445553407</v>
      </c>
      <c r="Q43" s="11">
        <f ca="1">OFFSET(Zusammenfassung!$Z$3,$B43,$C$1-1)</f>
        <v>-1.2521262348286015</v>
      </c>
      <c r="R43" s="11">
        <f ca="1">OFFSET(Zusammenfassung!$AL$3,$B43,$C$1-1)</f>
        <v>-1.8781893522429023</v>
      </c>
      <c r="S43" s="15"/>
      <c r="T43" s="15"/>
    </row>
    <row r="44" spans="2:20" x14ac:dyDescent="0.3">
      <c r="B44" s="5">
        <v>15</v>
      </c>
      <c r="C44" s="10">
        <f t="shared" ca="1" si="7"/>
        <v>0</v>
      </c>
      <c r="D44" s="27">
        <f t="shared" ca="1" si="8"/>
        <v>38.162799138357201</v>
      </c>
      <c r="E44" s="55">
        <f t="shared" ca="1" si="3"/>
        <v>-0.23987757731538295</v>
      </c>
      <c r="F44" s="55">
        <f t="shared" ca="1" si="4"/>
        <v>-3.0239070255519209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0</v>
      </c>
      <c r="N44" s="10">
        <f t="shared" ca="1" si="10"/>
        <v>38.162799138357201</v>
      </c>
      <c r="O44" s="55">
        <f t="shared" ca="1" si="5"/>
        <v>-2.077078438958182</v>
      </c>
      <c r="P44" s="55">
        <f t="shared" ca="1" si="6"/>
        <v>-4.7797083180161195</v>
      </c>
      <c r="Q44" s="11">
        <f ca="1">OFFSET(Zusammenfassung!$Z$3,$B44,$C$1-1)</f>
        <v>-1.8372008616427991</v>
      </c>
      <c r="R44" s="11">
        <f ca="1">OFFSET(Zusammenfassung!$AL$3,$B44,$C$1-1)</f>
        <v>-2.7558012924641986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42.447872152181198</v>
      </c>
      <c r="E45" s="55">
        <f t="shared" ca="1" si="3"/>
        <v>3.0704847401343045</v>
      </c>
      <c r="F45" s="55">
        <f t="shared" ca="1" si="4"/>
        <v>7.0139624147176391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42.447872152181198</v>
      </c>
      <c r="O45" s="55">
        <f t="shared" ca="1" si="5"/>
        <v>5.5183568923155022</v>
      </c>
      <c r="P45" s="55">
        <f t="shared" ca="1" si="6"/>
        <v>11.685770642989436</v>
      </c>
      <c r="Q45" s="11">
        <f ca="1">OFFSET(Zusammenfassung!$Z$3,$B45,$C$1-1)</f>
        <v>2.4478721521811977</v>
      </c>
      <c r="R45" s="11">
        <f ca="1">OFFSET(Zusammenfassung!$AL$3,$B45,$C$1-1)</f>
        <v>3.6718082282717965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38.410462568818197</v>
      </c>
      <c r="E46" s="55">
        <f t="shared" ca="1" si="3"/>
        <v>-0.30915150541125058</v>
      </c>
      <c r="F46" s="55">
        <f t="shared" ca="1" si="4"/>
        <v>-2.811421635816032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38.410462568818197</v>
      </c>
      <c r="O46" s="55">
        <f t="shared" ca="1" si="5"/>
        <v>-1.8986889365930537</v>
      </c>
      <c r="P46" s="55">
        <f t="shared" ca="1" si="6"/>
        <v>-4.1957277825887367</v>
      </c>
      <c r="Q46" s="11">
        <f ca="1">OFFSET(Zusammenfassung!$Z$3,$B46,$C$1-1)</f>
        <v>-1.5895374311818031</v>
      </c>
      <c r="R46" s="11">
        <f ca="1">OFFSET(Zusammenfassung!$AL$3,$B46,$C$1-1)</f>
        <v>-2.3843061467727047</v>
      </c>
      <c r="S46" s="15"/>
      <c r="T46" s="15"/>
    </row>
    <row r="47" spans="2:20" x14ac:dyDescent="0.3">
      <c r="B47" s="5">
        <v>18</v>
      </c>
      <c r="C47" s="10">
        <f t="shared" ca="1" si="7"/>
        <v>0</v>
      </c>
      <c r="D47" s="27">
        <f t="shared" ca="1" si="8"/>
        <v>40.140606051497002</v>
      </c>
      <c r="E47" s="55">
        <f t="shared" ca="1" si="3"/>
        <v>9.8734682549434183E-2</v>
      </c>
      <c r="F47" s="55">
        <f t="shared" ca="1" si="4"/>
        <v>-6.8794764742165171E-2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40.140606051497002</v>
      </c>
      <c r="O47" s="55">
        <f t="shared" ca="1" si="5"/>
        <v>0.23934073404643641</v>
      </c>
      <c r="P47" s="55">
        <f t="shared" ca="1" si="6"/>
        <v>1.1421143125033382</v>
      </c>
      <c r="Q47" s="11">
        <f ca="1">OFFSET(Zusammenfassung!$Z$3,$B47,$C$1-1)</f>
        <v>0.14060605149700223</v>
      </c>
      <c r="R47" s="11">
        <f ca="1">OFFSET(Zusammenfassung!$AL$3,$B47,$C$1-1)</f>
        <v>0.21090907724550334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41.627364881750097</v>
      </c>
      <c r="E48" s="55">
        <f t="shared" ca="1" si="3"/>
        <v>1.6957409029633368</v>
      </c>
      <c r="F48" s="55">
        <f t="shared" ca="1" si="4"/>
        <v>4.0466433947397036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41.627364881750097</v>
      </c>
      <c r="O48" s="55">
        <f t="shared" ca="1" si="5"/>
        <v>3.3231057847134338</v>
      </c>
      <c r="P48" s="55">
        <f t="shared" ca="1" si="6"/>
        <v>7.487690717364849</v>
      </c>
      <c r="Q48" s="11">
        <f ca="1">OFFSET(Zusammenfassung!$Z$3,$B48,$C$1-1)</f>
        <v>1.627364881750097</v>
      </c>
      <c r="R48" s="11">
        <f ca="1">OFFSET(Zusammenfassung!$AL$3,$B48,$C$1-1)</f>
        <v>2.4410473226251455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43.054749688710302</v>
      </c>
      <c r="E49" s="55">
        <f t="shared" ca="1" si="3"/>
        <v>4.313060592213958</v>
      </c>
      <c r="F49" s="55">
        <f t="shared" ca="1" si="4"/>
        <v>9.5272215733779149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43.054749688710302</v>
      </c>
      <c r="O49" s="55">
        <f t="shared" ca="1" si="5"/>
        <v>7.3678102809242603</v>
      </c>
      <c r="P49" s="55">
        <f t="shared" ca="1" si="6"/>
        <v>15.109346106443368</v>
      </c>
      <c r="Q49" s="11">
        <f ca="1">OFFSET(Zusammenfassung!$Z$3,$B49,$C$1-1)</f>
        <v>3.0547496887103023</v>
      </c>
      <c r="R49" s="11">
        <f ca="1">OFFSET(Zusammenfassung!$AL$3,$B49,$C$1-1)</f>
        <v>4.5821245330654534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6"/>
  <sheetViews>
    <sheetView showGridLines="0" workbookViewId="0">
      <selection activeCell="J36" sqref="J36"/>
    </sheetView>
  </sheetViews>
  <sheetFormatPr baseColWidth="10" defaultRowHeight="18.75" x14ac:dyDescent="0.3"/>
  <cols>
    <col min="1" max="1" width="2.7109375" style="5" bestFit="1" customWidth="1"/>
    <col min="2" max="2" width="14.85546875" style="5" bestFit="1" customWidth="1"/>
    <col min="3" max="3" width="16.5703125" style="5" bestFit="1" customWidth="1"/>
    <col min="4" max="4" width="9.5703125" style="5" customWidth="1"/>
    <col min="5" max="5" width="10.5703125" style="51" customWidth="1"/>
    <col min="6" max="6" width="15.42578125" style="51" customWidth="1"/>
    <col min="7" max="7" width="16.140625" style="5" customWidth="1"/>
    <col min="8" max="8" width="14" style="5" customWidth="1"/>
    <col min="9" max="9" width="12.28515625" style="13" customWidth="1"/>
    <col min="10" max="10" width="13.28515625" style="5" customWidth="1"/>
    <col min="11" max="11" width="7" style="5" bestFit="1" customWidth="1"/>
    <col min="12" max="12" width="13.85546875" style="5" customWidth="1"/>
    <col min="13" max="13" width="16.5703125" style="5" bestFit="1" customWidth="1"/>
    <col min="14" max="14" width="8" style="5" bestFit="1" customWidth="1"/>
    <col min="15" max="20" width="14.28515625" style="5" customWidth="1"/>
    <col min="21" max="21" width="7" style="5" bestFit="1" customWidth="1"/>
    <col min="22" max="22" width="7.140625" style="5" bestFit="1" customWidth="1"/>
    <col min="23" max="16384" width="11.42578125" style="5"/>
  </cols>
  <sheetData>
    <row r="1" spans="1:18" ht="19.5" thickBot="1" x14ac:dyDescent="0.35">
      <c r="B1" s="57" t="s">
        <v>13</v>
      </c>
      <c r="C1" s="58">
        <v>9</v>
      </c>
    </row>
    <row r="2" spans="1:18" x14ac:dyDescent="0.3">
      <c r="A2" s="5">
        <v>2</v>
      </c>
      <c r="E2" s="5"/>
      <c r="F2" s="56" t="s">
        <v>61</v>
      </c>
      <c r="G2" s="24" t="s">
        <v>60</v>
      </c>
      <c r="H2" s="24" t="s">
        <v>59</v>
      </c>
      <c r="I2" s="23"/>
      <c r="N2" s="56" t="s">
        <v>61</v>
      </c>
      <c r="O2" s="24" t="s">
        <v>60</v>
      </c>
      <c r="P2" s="24" t="s">
        <v>59</v>
      </c>
    </row>
    <row r="3" spans="1:18" x14ac:dyDescent="0.3">
      <c r="B3" s="133" t="s">
        <v>15</v>
      </c>
      <c r="C3" s="134"/>
      <c r="D3" s="134"/>
      <c r="E3" s="59"/>
      <c r="F3" s="56">
        <f t="array" aca="1" ref="F3:H3" ca="1">LINEST(C5:C24,B5:B24^(Q3:R3),,FALSE)</f>
        <v>0</v>
      </c>
      <c r="G3" s="56">
        <f ca="1"/>
        <v>0</v>
      </c>
      <c r="H3" s="56">
        <f ca="1"/>
        <v>0</v>
      </c>
      <c r="I3" s="6"/>
      <c r="J3" s="135" t="s">
        <v>17</v>
      </c>
      <c r="K3" s="136"/>
      <c r="L3" s="137"/>
      <c r="N3" s="56">
        <f t="array" aca="1" ref="N3:P3" ca="1">LINEST(K5:K24,J5:J24^(Q3:R3),,FALSE)</f>
        <v>7.1578921734325826E-2</v>
      </c>
      <c r="O3" s="56">
        <f ca="1"/>
        <v>-4.4528585653119626</v>
      </c>
      <c r="P3" s="56">
        <f ca="1"/>
        <v>63.478175947680214</v>
      </c>
      <c r="Q3" s="5">
        <v>1</v>
      </c>
      <c r="R3" s="5">
        <v>2</v>
      </c>
    </row>
    <row r="4" spans="1:18" ht="37.5" customHeight="1" thickBot="1" x14ac:dyDescent="0.35">
      <c r="B4" s="9" t="s">
        <v>9</v>
      </c>
      <c r="C4" s="9" t="s">
        <v>90</v>
      </c>
      <c r="D4" s="14"/>
      <c r="E4" s="5"/>
      <c r="F4" s="5"/>
      <c r="I4" s="5"/>
      <c r="J4" s="9" t="s">
        <v>9</v>
      </c>
      <c r="K4" s="9" t="s">
        <v>90</v>
      </c>
      <c r="L4" s="8"/>
    </row>
    <row r="5" spans="1:18" ht="19.5" thickTop="1" x14ac:dyDescent="0.3">
      <c r="B5" s="27">
        <f ca="1">OFFSET(Zusammenfassung!$AW$3,$B30,$C$1)</f>
        <v>39.365989040757299</v>
      </c>
      <c r="C5" s="10">
        <f ca="1">OFFSET(Zusammenfassung!$B$26,$B30,$C$1)</f>
        <v>0</v>
      </c>
      <c r="D5" s="15">
        <f ca="1">$H$3+$G$3*B5+$F$3*B5^2</f>
        <v>0</v>
      </c>
      <c r="E5" s="5"/>
      <c r="F5" s="5"/>
      <c r="I5" s="5"/>
      <c r="J5" s="27">
        <f ca="1">B5</f>
        <v>39.365989040757299</v>
      </c>
      <c r="K5" s="27">
        <f ca="1">OFFSET(Zusammenfassung!$B$26,$B30,$C$1+12)</f>
        <v>-0.9695516842462979</v>
      </c>
      <c r="L5" s="15">
        <f ca="1">$P$3+$O$3*J5+$N$3*J5^2</f>
        <v>-0.88850385418167832</v>
      </c>
    </row>
    <row r="6" spans="1:18" x14ac:dyDescent="0.3">
      <c r="B6" s="27">
        <f ca="1">OFFSET(Zusammenfassung!$AW$3,$B31,$C$1)</f>
        <v>36.3764316663706</v>
      </c>
      <c r="C6" s="10">
        <f ca="1">OFFSET(Zusammenfassung!$B$26,$B31,$C$1)</f>
        <v>0</v>
      </c>
      <c r="D6" s="15">
        <f t="shared" ref="D6:D24" ca="1" si="0">$H$3+$G$3*B6+$F$3*B6^2</f>
        <v>0</v>
      </c>
      <c r="E6" s="5"/>
      <c r="F6" s="5"/>
      <c r="I6" s="5"/>
      <c r="J6" s="27">
        <f t="shared" ref="J6:J24" ca="1" si="1">B6</f>
        <v>36.3764316663706</v>
      </c>
      <c r="K6" s="27">
        <f ca="1">OFFSET(Zusammenfassung!$B$26,$B31,$C$1+12)</f>
        <v>-4.4646857902878025</v>
      </c>
      <c r="L6" s="15">
        <f t="shared" ref="L6:L24" ca="1" si="2">$P$3+$O$3*J6+$N$3*J6^2</f>
        <v>-3.7844947747305326</v>
      </c>
    </row>
    <row r="7" spans="1:18" x14ac:dyDescent="0.3">
      <c r="B7" s="27">
        <f ca="1">OFFSET(Zusammenfassung!$AW$3,$B32,$C$1)</f>
        <v>38.596505428316298</v>
      </c>
      <c r="C7" s="10">
        <f ca="1">OFFSET(Zusammenfassung!$B$26,$B32,$C$1)</f>
        <v>0</v>
      </c>
      <c r="D7" s="15">
        <f t="shared" ca="1" si="0"/>
        <v>0</v>
      </c>
      <c r="E7" s="5"/>
      <c r="F7" s="5"/>
      <c r="I7" s="5"/>
      <c r="J7" s="27">
        <f t="shared" ca="1" si="1"/>
        <v>38.596505428316298</v>
      </c>
      <c r="K7" s="27">
        <f ca="1">OFFSET(Zusammenfassung!$B$26,$B32,$C$1+12)</f>
        <v>1.3517339061403497</v>
      </c>
      <c r="L7" s="15">
        <f t="shared" ca="1" si="2"/>
        <v>-1.7561833668664235</v>
      </c>
    </row>
    <row r="8" spans="1:18" x14ac:dyDescent="0.3">
      <c r="B8" s="27">
        <f ca="1">OFFSET(Zusammenfassung!$AW$3,$B33,$C$1)</f>
        <v>43.0709473466802</v>
      </c>
      <c r="C8" s="10">
        <f ca="1">OFFSET(Zusammenfassung!$B$26,$B33,$C$1)</f>
        <v>0</v>
      </c>
      <c r="D8" s="15">
        <f t="shared" ca="1" si="0"/>
        <v>0</v>
      </c>
      <c r="E8" s="5"/>
      <c r="F8" s="5"/>
      <c r="I8" s="5"/>
      <c r="J8" s="27">
        <f t="shared" ca="1" si="1"/>
        <v>43.0709473466802</v>
      </c>
      <c r="K8" s="27">
        <f ca="1">OFFSET(Zusammenfassung!$B$26,$B33,$C$1+12)</f>
        <v>5.0816399067537041</v>
      </c>
      <c r="L8" s="15">
        <f t="shared" ca="1" si="2"/>
        <v>4.4758624935209639</v>
      </c>
    </row>
    <row r="9" spans="1:18" x14ac:dyDescent="0.3">
      <c r="B9" s="27">
        <f ca="1">OFFSET(Zusammenfassung!$AW$3,$B34,$C$1)</f>
        <v>40.398665869513401</v>
      </c>
      <c r="C9" s="10">
        <f ca="1">OFFSET(Zusammenfassung!$B$26,$B34,$C$1)</f>
        <v>0</v>
      </c>
      <c r="D9" s="15">
        <f t="shared" ca="1" si="0"/>
        <v>0</v>
      </c>
      <c r="E9" s="5"/>
      <c r="F9" s="5"/>
      <c r="I9" s="5"/>
      <c r="J9" s="27">
        <f t="shared" ca="1" si="1"/>
        <v>40.398665869513401</v>
      </c>
      <c r="K9" s="27">
        <f ca="1">OFFSET(Zusammenfassung!$B$26,$B34,$C$1+12)</f>
        <v>-0.4778830759068029</v>
      </c>
      <c r="L9" s="15">
        <f t="shared" ca="1" si="2"/>
        <v>0.40916758251023566</v>
      </c>
    </row>
    <row r="10" spans="1:18" x14ac:dyDescent="0.3">
      <c r="B10" s="27">
        <f ca="1">OFFSET(Zusammenfassung!$AW$3,$B35,$C$1)</f>
        <v>44.989058571240797</v>
      </c>
      <c r="C10" s="10">
        <f ca="1">OFFSET(Zusammenfassung!$B$26,$B35,$C$1)</f>
        <v>0</v>
      </c>
      <c r="D10" s="15">
        <f t="shared" ca="1" si="0"/>
        <v>0</v>
      </c>
      <c r="E10" s="5"/>
      <c r="F10" s="5"/>
      <c r="I10" s="5"/>
      <c r="J10" s="27">
        <f t="shared" ca="1" si="1"/>
        <v>44.989058571240797</v>
      </c>
      <c r="K10" s="27">
        <f ca="1">OFFSET(Zusammenfassung!$B$26,$B35,$C$1+12)</f>
        <v>7.5299660281533036</v>
      </c>
      <c r="L10" s="15">
        <f t="shared" ca="1" si="2"/>
        <v>8.0251004139261681</v>
      </c>
    </row>
    <row r="11" spans="1:18" x14ac:dyDescent="0.3">
      <c r="B11" s="27">
        <f ca="1">OFFSET(Zusammenfassung!$AW$3,$B36,$C$1)</f>
        <v>39.487344964627901</v>
      </c>
      <c r="C11" s="10">
        <f ca="1">OFFSET(Zusammenfassung!$B$26,$B36,$C$1)</f>
        <v>0</v>
      </c>
      <c r="D11" s="15">
        <f t="shared" ca="1" si="0"/>
        <v>0</v>
      </c>
      <c r="E11" s="5"/>
      <c r="F11" s="5"/>
      <c r="I11" s="5"/>
      <c r="J11" s="27">
        <f t="shared" ca="1" si="1"/>
        <v>39.487344964627901</v>
      </c>
      <c r="K11" s="27">
        <f ca="1">OFFSET(Zusammenfassung!$B$26,$B36,$C$1+12)</f>
        <v>-1.2858754117167024</v>
      </c>
      <c r="L11" s="15">
        <f t="shared" ca="1" si="2"/>
        <v>-0.74392306927997254</v>
      </c>
    </row>
    <row r="12" spans="1:18" x14ac:dyDescent="0.3">
      <c r="B12" s="27">
        <f ca="1">OFFSET(Zusammenfassung!$AW$3,$B37,$C$1)</f>
        <v>42.7278255674969</v>
      </c>
      <c r="C12" s="10">
        <f ca="1">OFFSET(Zusammenfassung!$B$26,$B37,$C$1)</f>
        <v>0</v>
      </c>
      <c r="D12" s="15">
        <f t="shared" ca="1" si="0"/>
        <v>0</v>
      </c>
      <c r="E12" s="5"/>
      <c r="F12" s="5"/>
      <c r="I12" s="5"/>
      <c r="J12" s="27">
        <f t="shared" ca="1" si="1"/>
        <v>42.7278255674969</v>
      </c>
      <c r="K12" s="27">
        <f ca="1">OFFSET(Zusammenfassung!$B$26,$B37,$C$1+12)</f>
        <v>3.4044161997206963</v>
      </c>
      <c r="L12" s="15">
        <f t="shared" ca="1" si="2"/>
        <v>3.896492761812496</v>
      </c>
    </row>
    <row r="13" spans="1:18" x14ac:dyDescent="0.3">
      <c r="B13" s="27">
        <f ca="1">OFFSET(Zusammenfassung!$AW$3,$B38,$C$1)</f>
        <v>44.277536450114802</v>
      </c>
      <c r="C13" s="10">
        <f ca="1">OFFSET(Zusammenfassung!$B$26,$B38,$C$1)</f>
        <v>0</v>
      </c>
      <c r="D13" s="15">
        <f t="shared" ca="1" si="0"/>
        <v>0</v>
      </c>
      <c r="E13" s="5"/>
      <c r="F13" s="5"/>
      <c r="I13" s="5"/>
      <c r="J13" s="27">
        <f t="shared" ca="1" si="1"/>
        <v>44.277536450114802</v>
      </c>
      <c r="K13" s="27">
        <f ca="1">OFFSET(Zusammenfassung!$B$26,$B38,$C$1+12)</f>
        <v>6.8547539039989509</v>
      </c>
      <c r="L13" s="15">
        <f t="shared" ca="1" si="2"/>
        <v>6.6470613310185627</v>
      </c>
    </row>
    <row r="14" spans="1:18" x14ac:dyDescent="0.3">
      <c r="B14" s="27">
        <f ca="1">OFFSET(Zusammenfassung!$AW$3,$B39,$C$1)</f>
        <v>41.177854415572597</v>
      </c>
      <c r="C14" s="10">
        <f ca="1">OFFSET(Zusammenfassung!$B$26,$B39,$C$1)</f>
        <v>0</v>
      </c>
      <c r="D14" s="15">
        <f t="shared" ca="1" si="0"/>
        <v>0</v>
      </c>
      <c r="E14" s="5"/>
      <c r="F14" s="5"/>
      <c r="I14" s="5"/>
      <c r="J14" s="27">
        <f t="shared" ca="1" si="1"/>
        <v>41.177854415572597</v>
      </c>
      <c r="K14" s="27">
        <f ca="1">OFFSET(Zusammenfassung!$B$26,$B39,$C$1+12)</f>
        <v>1.3101887989635053</v>
      </c>
      <c r="L14" s="15">
        <f t="shared" ca="1" si="2"/>
        <v>1.4893572837821978</v>
      </c>
    </row>
    <row r="15" spans="1:18" x14ac:dyDescent="0.3">
      <c r="B15" s="27">
        <f ca="1">OFFSET(Zusammenfassung!$AW$3,$B40,$C$1)</f>
        <v>38.717297499769401</v>
      </c>
      <c r="C15" s="10">
        <f ca="1">OFFSET(Zusammenfassung!$B$26,$B40,$C$1)</f>
        <v>0</v>
      </c>
      <c r="D15" s="15">
        <f t="shared" ca="1" si="0"/>
        <v>0</v>
      </c>
      <c r="E15" s="5"/>
      <c r="F15" s="5"/>
      <c r="I15" s="5"/>
      <c r="J15" s="27">
        <f t="shared" ca="1" si="1"/>
        <v>38.717297499769401</v>
      </c>
      <c r="K15" s="27">
        <f ca="1">OFFSET(Zusammenfassung!$B$26,$B40,$C$1+12)</f>
        <v>-1.9223019385521027</v>
      </c>
      <c r="L15" s="15">
        <f t="shared" ca="1" si="2"/>
        <v>-1.6255853849714015</v>
      </c>
    </row>
    <row r="16" spans="1:18" x14ac:dyDescent="0.3">
      <c r="B16" s="27">
        <f ca="1">OFFSET(Zusammenfassung!$AW$3,$B41,$C$1)</f>
        <v>37.850096801365702</v>
      </c>
      <c r="C16" s="10">
        <f ca="1">OFFSET(Zusammenfassung!$B$26,$B41,$C$1)</f>
        <v>0</v>
      </c>
      <c r="D16" s="15">
        <f t="shared" ca="1" si="0"/>
        <v>0</v>
      </c>
      <c r="E16" s="5"/>
      <c r="F16" s="5"/>
      <c r="I16" s="5"/>
      <c r="J16" s="27">
        <f t="shared" ca="1" si="1"/>
        <v>37.850096801365702</v>
      </c>
      <c r="K16" s="27">
        <f ca="1">OFFSET(Zusammenfassung!$B$26,$B41,$C$1+12)</f>
        <v>-4.0320699552715027</v>
      </c>
      <c r="L16" s="15">
        <f t="shared" ca="1" si="2"/>
        <v>-2.5168534686034292</v>
      </c>
    </row>
    <row r="17" spans="2:20" x14ac:dyDescent="0.3">
      <c r="B17" s="27">
        <f ca="1">OFFSET(Zusammenfassung!$AW$3,$B42,$C$1)</f>
        <v>39.787523633507497</v>
      </c>
      <c r="C17" s="10">
        <f ca="1">OFFSET(Zusammenfassung!$B$26,$B42,$C$1)</f>
        <v>0</v>
      </c>
      <c r="D17" s="15">
        <f t="shared" ca="1" si="0"/>
        <v>0</v>
      </c>
      <c r="E17" s="5"/>
      <c r="F17" s="5"/>
      <c r="I17" s="5"/>
      <c r="J17" s="27">
        <f t="shared" ca="1" si="1"/>
        <v>39.787523633507497</v>
      </c>
      <c r="K17" s="27">
        <f ca="1">OFFSET(Zusammenfassung!$B$26,$B42,$C$1+12)</f>
        <v>-1.3400965460383034</v>
      </c>
      <c r="L17" s="15">
        <f t="shared" ca="1" si="2"/>
        <v>-0.37723950125069905</v>
      </c>
    </row>
    <row r="18" spans="2:20" x14ac:dyDescent="0.3">
      <c r="B18" s="27">
        <f ca="1">OFFSET(Zusammenfassung!$AW$3,$B43,$C$1)</f>
        <v>40.288435139630302</v>
      </c>
      <c r="C18" s="10">
        <f ca="1">OFFSET(Zusammenfassung!$B$26,$B43,$C$1)</f>
        <v>0</v>
      </c>
      <c r="D18" s="15">
        <f t="shared" ca="1" si="0"/>
        <v>0</v>
      </c>
      <c r="E18" s="5"/>
      <c r="F18" s="5"/>
      <c r="I18" s="5"/>
      <c r="J18" s="27">
        <f t="shared" ca="1" si="1"/>
        <v>40.288435139630302</v>
      </c>
      <c r="K18" s="27">
        <f ca="1">OFFSET(Zusammenfassung!$B$26,$B43,$C$1+12)</f>
        <v>1.3612088893614036</v>
      </c>
      <c r="L18" s="15">
        <f t="shared" ca="1" si="2"/>
        <v>0.2633723270945012</v>
      </c>
    </row>
    <row r="19" spans="2:20" x14ac:dyDescent="0.3">
      <c r="B19" s="27">
        <f ca="1">OFFSET(Zusammenfassung!$AW$3,$B44,$C$1)</f>
        <v>37.164792172646401</v>
      </c>
      <c r="C19" s="10">
        <f ca="1">OFFSET(Zusammenfassung!$B$26,$B44,$C$1)</f>
        <v>0</v>
      </c>
      <c r="D19" s="15">
        <f t="shared" ca="1" si="0"/>
        <v>0</v>
      </c>
      <c r="E19" s="5"/>
      <c r="F19" s="5"/>
      <c r="I19" s="5"/>
      <c r="J19" s="27">
        <f t="shared" ca="1" si="1"/>
        <v>37.164792172646401</v>
      </c>
      <c r="K19" s="27">
        <f ca="1">OFFSET(Zusammenfassung!$B$26,$B44,$C$1+12)</f>
        <v>-2.0004292970231035</v>
      </c>
      <c r="L19" s="15">
        <f t="shared" ca="1" si="2"/>
        <v>-3.1450217158052851</v>
      </c>
    </row>
    <row r="20" spans="2:20" x14ac:dyDescent="0.3">
      <c r="B20" s="27">
        <f ca="1">OFFSET(Zusammenfassung!$AW$3,$B45,$C$1)</f>
        <v>42.331542780610803</v>
      </c>
      <c r="C20" s="10">
        <f ca="1">OFFSET(Zusammenfassung!$B$26,$B45,$C$1)</f>
        <v>0</v>
      </c>
      <c r="D20" s="15">
        <f t="shared" ca="1" si="0"/>
        <v>0</v>
      </c>
      <c r="E20" s="5"/>
      <c r="F20" s="5"/>
      <c r="I20" s="5"/>
      <c r="J20" s="27">
        <f t="shared" ca="1" si="1"/>
        <v>42.331542780610803</v>
      </c>
      <c r="K20" s="27">
        <f ca="1">OFFSET(Zusammenfassung!$B$26,$B45,$C$1+12)</f>
        <v>2.0766791953659016</v>
      </c>
      <c r="L20" s="15">
        <f t="shared" ca="1" si="2"/>
        <v>3.248332911216707</v>
      </c>
    </row>
    <row r="21" spans="2:20" x14ac:dyDescent="0.3">
      <c r="B21" s="27">
        <f ca="1">OFFSET(Zusammenfassung!$AW$3,$B46,$C$1)</f>
        <v>39.538391804351299</v>
      </c>
      <c r="C21" s="10">
        <f ca="1">OFFSET(Zusammenfassung!$B$26,$B46,$C$1)</f>
        <v>0</v>
      </c>
      <c r="D21" s="15">
        <f t="shared" ca="1" si="0"/>
        <v>0</v>
      </c>
      <c r="E21" s="5"/>
      <c r="F21" s="5"/>
      <c r="I21" s="5"/>
      <c r="J21" s="27">
        <f t="shared" ca="1" si="1"/>
        <v>39.538391804351299</v>
      </c>
      <c r="K21" s="27">
        <f ca="1">OFFSET(Zusammenfassung!$B$26,$B46,$C$1+12)</f>
        <v>-1.2625813370798014</v>
      </c>
      <c r="L21" s="15">
        <f t="shared" ca="1" si="2"/>
        <v>-0.68247704588468139</v>
      </c>
    </row>
    <row r="22" spans="2:20" x14ac:dyDescent="0.3">
      <c r="B22" s="27">
        <f ca="1">OFFSET(Zusammenfassung!$AW$3,$B47,$C$1)</f>
        <v>40.254243583640203</v>
      </c>
      <c r="C22" s="10">
        <f ca="1">OFFSET(Zusammenfassung!$B$26,$B47,$C$1)</f>
        <v>0</v>
      </c>
      <c r="D22" s="15">
        <f t="shared" ca="1" si="0"/>
        <v>0</v>
      </c>
      <c r="E22" s="5"/>
      <c r="F22" s="5"/>
      <c r="I22" s="5"/>
      <c r="J22" s="27">
        <f t="shared" ca="1" si="1"/>
        <v>40.254243583640203</v>
      </c>
      <c r="K22" s="27">
        <f ca="1">OFFSET(Zusammenfassung!$B$26,$B47,$C$1+12)</f>
        <v>0.72410769855405377</v>
      </c>
      <c r="L22" s="15">
        <f t="shared" ca="1" si="2"/>
        <v>0.21850276419448278</v>
      </c>
    </row>
    <row r="23" spans="2:20" x14ac:dyDescent="0.3">
      <c r="B23" s="27">
        <f ca="1">OFFSET(Zusammenfassung!$AW$3,$B48,$C$1)</f>
        <v>41.231669132083503</v>
      </c>
      <c r="C23" s="10">
        <f ca="1">OFFSET(Zusammenfassung!$B$26,$B48,$C$1)</f>
        <v>0</v>
      </c>
      <c r="D23" s="15">
        <f t="shared" ca="1" si="0"/>
        <v>0</v>
      </c>
      <c r="E23" s="5"/>
      <c r="F23" s="5"/>
      <c r="I23" s="5"/>
      <c r="J23" s="27">
        <f t="shared" ca="1" si="1"/>
        <v>41.231669132083503</v>
      </c>
      <c r="K23" s="27">
        <f ca="1">OFFSET(Zusammenfassung!$B$26,$B48,$C$1+12)</f>
        <v>0.83678289713940401</v>
      </c>
      <c r="L23" s="15">
        <f t="shared" ca="1" si="2"/>
        <v>1.5671693961446493</v>
      </c>
    </row>
    <row r="24" spans="2:20" x14ac:dyDescent="0.3">
      <c r="B24" s="27">
        <f ca="1">OFFSET(Zusammenfassung!$AW$3,$B49,$C$1)</f>
        <v>42.837913598467999</v>
      </c>
      <c r="C24" s="10">
        <f ca="1">OFFSET(Zusammenfassung!$B$26,$B49,$C$1)</f>
        <v>0</v>
      </c>
      <c r="D24" s="15">
        <f t="shared" ca="1" si="0"/>
        <v>0</v>
      </c>
      <c r="E24" s="5"/>
      <c r="F24" s="5"/>
      <c r="I24" s="5"/>
      <c r="J24" s="27">
        <f t="shared" ca="1" si="1"/>
        <v>42.837913598467999</v>
      </c>
      <c r="K24" s="27">
        <f ca="1">OFFSET(Zusammenfassung!$B$26,$B49,$C$1+12)</f>
        <v>6.024677557524452</v>
      </c>
      <c r="L24" s="15">
        <f t="shared" ca="1" si="2"/>
        <v>4.0805428619068635</v>
      </c>
    </row>
    <row r="25" spans="2:20" x14ac:dyDescent="0.3">
      <c r="B25" s="10"/>
      <c r="C25" s="10"/>
      <c r="D25" s="10"/>
      <c r="E25" s="5"/>
      <c r="F25" s="5"/>
      <c r="I25" s="5"/>
      <c r="J25" s="10"/>
      <c r="K25" s="10"/>
      <c r="L25" s="10"/>
    </row>
    <row r="26" spans="2:20" x14ac:dyDescent="0.3">
      <c r="E26" s="5"/>
      <c r="F26" s="5"/>
      <c r="I26" s="5"/>
    </row>
    <row r="27" spans="2:20" x14ac:dyDescent="0.3">
      <c r="O27" s="51"/>
      <c r="P27" s="51"/>
      <c r="S27" s="13"/>
    </row>
    <row r="28" spans="2:20" x14ac:dyDescent="0.3">
      <c r="B28" s="12" t="s">
        <v>14</v>
      </c>
      <c r="C28" s="6"/>
      <c r="D28" s="6"/>
      <c r="I28" s="5"/>
      <c r="L28" s="12" t="s">
        <v>48</v>
      </c>
      <c r="M28" s="6"/>
      <c r="N28" s="6"/>
      <c r="O28" s="51"/>
      <c r="P28" s="51"/>
      <c r="S28" s="13"/>
    </row>
    <row r="29" spans="2:20" ht="19.5" thickBot="1" x14ac:dyDescent="0.35">
      <c r="C29" s="7" t="s">
        <v>16</v>
      </c>
      <c r="D29" s="7" t="s">
        <v>10</v>
      </c>
      <c r="E29" s="26"/>
      <c r="F29" s="26"/>
      <c r="G29" s="7"/>
      <c r="H29" s="7"/>
      <c r="I29" s="5"/>
      <c r="K29" s="29"/>
      <c r="M29" s="7" t="s">
        <v>16</v>
      </c>
      <c r="N29" s="7" t="s">
        <v>10</v>
      </c>
      <c r="O29" s="26"/>
      <c r="P29" s="26"/>
      <c r="Q29" s="7"/>
      <c r="R29" s="7"/>
      <c r="S29" s="14"/>
      <c r="T29" s="8"/>
    </row>
    <row r="30" spans="2:20" ht="19.5" thickTop="1" x14ac:dyDescent="0.3">
      <c r="B30" s="5">
        <v>1</v>
      </c>
      <c r="C30" s="10">
        <f ca="1">1*(F30&gt;E30)</f>
        <v>0</v>
      </c>
      <c r="D30" s="27">
        <f ca="1">B5</f>
        <v>39.365989040757299</v>
      </c>
      <c r="E30" s="55">
        <f t="shared" ref="E30:E49" ca="1" si="3">G30+D5</f>
        <v>0</v>
      </c>
      <c r="F30" s="55">
        <f t="shared" ref="F30:F49" ca="1" si="4">H30+L5</f>
        <v>-1.8885038541816783</v>
      </c>
      <c r="G30" s="11">
        <f ca="1">OFFSET(Zusammenfassung!$B$3,$B30,$C$1-1)</f>
        <v>0</v>
      </c>
      <c r="H30" s="11">
        <f ca="1">OFFSET(Zusammenfassung!$N$3,$B30,$C$1-1)</f>
        <v>-1</v>
      </c>
      <c r="I30" s="5"/>
      <c r="K30" s="15"/>
      <c r="L30" s="5">
        <v>1</v>
      </c>
      <c r="M30" s="10">
        <f ca="1">1*(P30&gt;O30)</f>
        <v>0</v>
      </c>
      <c r="N30" s="10">
        <f ca="1">B5</f>
        <v>39.365989040757299</v>
      </c>
      <c r="O30" s="55">
        <f t="shared" ref="O30:O49" ca="1" si="5">Q30+D5</f>
        <v>-0.63401095924270123</v>
      </c>
      <c r="P30" s="55">
        <f t="shared" ref="P30:P49" ca="1" si="6">R30+L5</f>
        <v>-1.8395202930457302</v>
      </c>
      <c r="Q30" s="11">
        <f ca="1">OFFSET(Zusammenfassung!$Z$3,$B30,$C$1-1)</f>
        <v>-0.63401095924270123</v>
      </c>
      <c r="R30" s="11">
        <f ca="1">OFFSET(Zusammenfassung!$AL$3,$B30,$C$1-1)</f>
        <v>-0.95101643886405185</v>
      </c>
      <c r="S30" s="15"/>
      <c r="T30" s="15"/>
    </row>
    <row r="31" spans="2:20" x14ac:dyDescent="0.3">
      <c r="B31" s="5">
        <v>2</v>
      </c>
      <c r="C31" s="10">
        <f t="shared" ref="C31:C49" ca="1" si="7">1*(F31&gt;E31)</f>
        <v>0</v>
      </c>
      <c r="D31" s="27">
        <f t="shared" ref="D31:D49" ca="1" si="8">B6</f>
        <v>36.3764316663706</v>
      </c>
      <c r="E31" s="55">
        <f t="shared" ca="1" si="3"/>
        <v>0</v>
      </c>
      <c r="F31" s="55">
        <f t="shared" ca="1" si="4"/>
        <v>-4.7844947747305326</v>
      </c>
      <c r="G31" s="11">
        <f ca="1">OFFSET(Zusammenfassung!$B$3,$B31,$C$1-1)</f>
        <v>0</v>
      </c>
      <c r="H31" s="11">
        <f ca="1">OFFSET(Zusammenfassung!$N$3,$B31,$C$1-1)</f>
        <v>-1</v>
      </c>
      <c r="I31" s="5"/>
      <c r="K31" s="15"/>
      <c r="L31" s="5">
        <v>2</v>
      </c>
      <c r="M31" s="10">
        <f t="shared" ref="M31:M49" ca="1" si="9">1*(P31&gt;O31)</f>
        <v>0</v>
      </c>
      <c r="N31" s="10">
        <f t="shared" ref="N31:N49" ca="1" si="10">B6</f>
        <v>36.3764316663706</v>
      </c>
      <c r="O31" s="55">
        <f t="shared" ca="1" si="5"/>
        <v>-3.6235683336294002</v>
      </c>
      <c r="P31" s="55">
        <f t="shared" ca="1" si="6"/>
        <v>-9.219847275174633</v>
      </c>
      <c r="Q31" s="11">
        <f ca="1">OFFSET(Zusammenfassung!$Z$3,$B31,$C$1-1)</f>
        <v>-3.6235683336294002</v>
      </c>
      <c r="R31" s="11">
        <f ca="1">OFFSET(Zusammenfassung!$AL$3,$B31,$C$1-1)</f>
        <v>-5.4353525004441003</v>
      </c>
      <c r="S31" s="15"/>
      <c r="T31" s="15"/>
    </row>
    <row r="32" spans="2:20" x14ac:dyDescent="0.3">
      <c r="B32" s="5">
        <v>3</v>
      </c>
      <c r="C32" s="10">
        <f t="shared" ca="1" si="7"/>
        <v>0</v>
      </c>
      <c r="D32" s="27">
        <f t="shared" ca="1" si="8"/>
        <v>38.596505428316298</v>
      </c>
      <c r="E32" s="55">
        <f t="shared" ca="1" si="3"/>
        <v>0</v>
      </c>
      <c r="F32" s="55">
        <f t="shared" ca="1" si="4"/>
        <v>-2.7561833668664235</v>
      </c>
      <c r="G32" s="11">
        <f ca="1">OFFSET(Zusammenfassung!$B$3,$B32,$C$1-1)</f>
        <v>0</v>
      </c>
      <c r="H32" s="11">
        <f ca="1">OFFSET(Zusammenfassung!$N$3,$B32,$C$1-1)</f>
        <v>-1</v>
      </c>
      <c r="I32" s="5"/>
      <c r="K32" s="15"/>
      <c r="L32" s="5">
        <v>3</v>
      </c>
      <c r="M32" s="10">
        <f t="shared" ca="1" si="9"/>
        <v>0</v>
      </c>
      <c r="N32" s="10">
        <f t="shared" ca="1" si="10"/>
        <v>38.596505428316298</v>
      </c>
      <c r="O32" s="55">
        <f t="shared" ca="1" si="5"/>
        <v>-1.4034945716837015</v>
      </c>
      <c r="P32" s="55">
        <f t="shared" ca="1" si="6"/>
        <v>-3.8614252243919758</v>
      </c>
      <c r="Q32" s="11">
        <f ca="1">OFFSET(Zusammenfassung!$Z$3,$B32,$C$1-1)</f>
        <v>-1.4034945716837015</v>
      </c>
      <c r="R32" s="11">
        <f ca="1">OFFSET(Zusammenfassung!$AL$3,$B32,$C$1-1)</f>
        <v>-2.1052418575255523</v>
      </c>
      <c r="S32" s="15"/>
      <c r="T32" s="15"/>
    </row>
    <row r="33" spans="2:20" x14ac:dyDescent="0.3">
      <c r="B33" s="5">
        <v>4</v>
      </c>
      <c r="C33" s="10">
        <f t="shared" ca="1" si="7"/>
        <v>1</v>
      </c>
      <c r="D33" s="27">
        <f t="shared" ca="1" si="8"/>
        <v>43.0709473466802</v>
      </c>
      <c r="E33" s="55">
        <f t="shared" ca="1" si="3"/>
        <v>0</v>
      </c>
      <c r="F33" s="55">
        <f t="shared" ca="1" si="4"/>
        <v>3.4758624935209639</v>
      </c>
      <c r="G33" s="11">
        <f ca="1">OFFSET(Zusammenfassung!$B$3,$B33,$C$1-1)</f>
        <v>0</v>
      </c>
      <c r="H33" s="11">
        <f ca="1">OFFSET(Zusammenfassung!$N$3,$B33,$C$1-1)</f>
        <v>-1</v>
      </c>
      <c r="I33" s="5"/>
      <c r="K33" s="15"/>
      <c r="L33" s="5">
        <v>4</v>
      </c>
      <c r="M33" s="10">
        <f t="shared" ca="1" si="9"/>
        <v>1</v>
      </c>
      <c r="N33" s="10">
        <f t="shared" ca="1" si="10"/>
        <v>43.0709473466802</v>
      </c>
      <c r="O33" s="55">
        <f t="shared" ca="1" si="5"/>
        <v>3.0709473466801995</v>
      </c>
      <c r="P33" s="55">
        <f t="shared" ca="1" si="6"/>
        <v>9.0822835135412632</v>
      </c>
      <c r="Q33" s="11">
        <f ca="1">OFFSET(Zusammenfassung!$Z$3,$B33,$C$1-1)</f>
        <v>3.0709473466801995</v>
      </c>
      <c r="R33" s="11">
        <f ca="1">OFFSET(Zusammenfassung!$AL$3,$B33,$C$1-1)</f>
        <v>4.6064210200202993</v>
      </c>
      <c r="S33" s="15"/>
      <c r="T33" s="15"/>
    </row>
    <row r="34" spans="2:20" x14ac:dyDescent="0.3">
      <c r="B34" s="5">
        <v>5</v>
      </c>
      <c r="C34" s="10">
        <f t="shared" ca="1" si="7"/>
        <v>0</v>
      </c>
      <c r="D34" s="27">
        <f t="shared" ca="1" si="8"/>
        <v>40.398665869513401</v>
      </c>
      <c r="E34" s="55">
        <f t="shared" ca="1" si="3"/>
        <v>0</v>
      </c>
      <c r="F34" s="55">
        <f t="shared" ca="1" si="4"/>
        <v>-0.59083241748976434</v>
      </c>
      <c r="G34" s="11">
        <f ca="1">OFFSET(Zusammenfassung!$B$3,$B34,$C$1-1)</f>
        <v>0</v>
      </c>
      <c r="H34" s="11">
        <f ca="1">OFFSET(Zusammenfassung!$N$3,$B34,$C$1-1)</f>
        <v>-1</v>
      </c>
      <c r="I34" s="5"/>
      <c r="K34" s="15"/>
      <c r="L34" s="5">
        <v>5</v>
      </c>
      <c r="M34" s="10">
        <f t="shared" ca="1" si="9"/>
        <v>1</v>
      </c>
      <c r="N34" s="10">
        <f t="shared" ca="1" si="10"/>
        <v>40.398665869513401</v>
      </c>
      <c r="O34" s="55">
        <f t="shared" ca="1" si="5"/>
        <v>0.39866586951340111</v>
      </c>
      <c r="P34" s="55">
        <f t="shared" ca="1" si="6"/>
        <v>1.0071663867803373</v>
      </c>
      <c r="Q34" s="11">
        <f ca="1">OFFSET(Zusammenfassung!$Z$3,$B34,$C$1-1)</f>
        <v>0.39866586951340111</v>
      </c>
      <c r="R34" s="11">
        <f ca="1">OFFSET(Zusammenfassung!$AL$3,$B34,$C$1-1)</f>
        <v>0.59799880427010166</v>
      </c>
      <c r="S34" s="15"/>
      <c r="T34" s="15"/>
    </row>
    <row r="35" spans="2:20" x14ac:dyDescent="0.3">
      <c r="B35" s="5">
        <v>6</v>
      </c>
      <c r="C35" s="10">
        <f t="shared" ca="1" si="7"/>
        <v>1</v>
      </c>
      <c r="D35" s="27">
        <f t="shared" ca="1" si="8"/>
        <v>44.989058571240797</v>
      </c>
      <c r="E35" s="55">
        <f t="shared" ca="1" si="3"/>
        <v>0</v>
      </c>
      <c r="F35" s="55">
        <f t="shared" ca="1" si="4"/>
        <v>7.0251004139261681</v>
      </c>
      <c r="G35" s="11">
        <f ca="1">OFFSET(Zusammenfassung!$B$3,$B35,$C$1-1)</f>
        <v>0</v>
      </c>
      <c r="H35" s="11">
        <f ca="1">OFFSET(Zusammenfassung!$N$3,$B35,$C$1-1)</f>
        <v>-1</v>
      </c>
      <c r="I35" s="5"/>
      <c r="K35" s="15"/>
      <c r="L35" s="5">
        <v>6</v>
      </c>
      <c r="M35" s="10">
        <f t="shared" ca="1" si="9"/>
        <v>1</v>
      </c>
      <c r="N35" s="10">
        <f t="shared" ca="1" si="10"/>
        <v>44.989058571240797</v>
      </c>
      <c r="O35" s="55">
        <f t="shared" ca="1" si="5"/>
        <v>4.9890585712407969</v>
      </c>
      <c r="P35" s="55">
        <f t="shared" ca="1" si="6"/>
        <v>15.508688270787363</v>
      </c>
      <c r="Q35" s="11">
        <f ca="1">OFFSET(Zusammenfassung!$Z$3,$B35,$C$1-1)</f>
        <v>4.9890585712407969</v>
      </c>
      <c r="R35" s="11">
        <f ca="1">OFFSET(Zusammenfassung!$AL$3,$B35,$C$1-1)</f>
        <v>7.4835878568611953</v>
      </c>
      <c r="S35" s="15"/>
      <c r="T35" s="15"/>
    </row>
    <row r="36" spans="2:20" x14ac:dyDescent="0.3">
      <c r="B36" s="5">
        <v>7</v>
      </c>
      <c r="C36" s="10">
        <f t="shared" ca="1" si="7"/>
        <v>0</v>
      </c>
      <c r="D36" s="27">
        <f t="shared" ca="1" si="8"/>
        <v>39.487344964627901</v>
      </c>
      <c r="E36" s="55">
        <f t="shared" ca="1" si="3"/>
        <v>0</v>
      </c>
      <c r="F36" s="55">
        <f t="shared" ca="1" si="4"/>
        <v>-1.7439230692799725</v>
      </c>
      <c r="G36" s="11">
        <f ca="1">OFFSET(Zusammenfassung!$B$3,$B36,$C$1-1)</f>
        <v>0</v>
      </c>
      <c r="H36" s="11">
        <f ca="1">OFFSET(Zusammenfassung!$N$3,$B36,$C$1-1)</f>
        <v>-1</v>
      </c>
      <c r="I36" s="5"/>
      <c r="K36" s="15"/>
      <c r="L36" s="5">
        <v>7</v>
      </c>
      <c r="M36" s="10">
        <f t="shared" ca="1" si="9"/>
        <v>0</v>
      </c>
      <c r="N36" s="10">
        <f t="shared" ca="1" si="10"/>
        <v>39.487344964627901</v>
      </c>
      <c r="O36" s="55">
        <f t="shared" ca="1" si="5"/>
        <v>-0.51265503537209867</v>
      </c>
      <c r="P36" s="55">
        <f t="shared" ca="1" si="6"/>
        <v>-1.5129056223381205</v>
      </c>
      <c r="Q36" s="11">
        <f ca="1">OFFSET(Zusammenfassung!$Z$3,$B36,$C$1-1)</f>
        <v>-0.51265503537209867</v>
      </c>
      <c r="R36" s="11">
        <f ca="1">OFFSET(Zusammenfassung!$AL$3,$B36,$C$1-1)</f>
        <v>-0.768982553058148</v>
      </c>
      <c r="S36" s="15"/>
      <c r="T36" s="15"/>
    </row>
    <row r="37" spans="2:20" x14ac:dyDescent="0.3">
      <c r="B37" s="5">
        <v>8</v>
      </c>
      <c r="C37" s="10">
        <f t="shared" ca="1" si="7"/>
        <v>1</v>
      </c>
      <c r="D37" s="27">
        <f t="shared" ca="1" si="8"/>
        <v>42.7278255674969</v>
      </c>
      <c r="E37" s="55">
        <f t="shared" ca="1" si="3"/>
        <v>0</v>
      </c>
      <c r="F37" s="55">
        <f t="shared" ca="1" si="4"/>
        <v>2.896492761812496</v>
      </c>
      <c r="G37" s="11">
        <f ca="1">OFFSET(Zusammenfassung!$B$3,$B37,$C$1-1)</f>
        <v>0</v>
      </c>
      <c r="H37" s="11">
        <f ca="1">OFFSET(Zusammenfassung!$N$3,$B37,$C$1-1)</f>
        <v>-1</v>
      </c>
      <c r="I37" s="5"/>
      <c r="K37" s="15"/>
      <c r="L37" s="5">
        <v>8</v>
      </c>
      <c r="M37" s="10">
        <f t="shared" ca="1" si="9"/>
        <v>1</v>
      </c>
      <c r="N37" s="10">
        <f t="shared" ca="1" si="10"/>
        <v>42.7278255674969</v>
      </c>
      <c r="O37" s="55">
        <f t="shared" ca="1" si="5"/>
        <v>2.7278255674969003</v>
      </c>
      <c r="P37" s="55">
        <f t="shared" ca="1" si="6"/>
        <v>7.9882311130578465</v>
      </c>
      <c r="Q37" s="11">
        <f ca="1">OFFSET(Zusammenfassung!$Z$3,$B37,$C$1-1)</f>
        <v>2.7278255674969003</v>
      </c>
      <c r="R37" s="11">
        <f ca="1">OFFSET(Zusammenfassung!$AL$3,$B37,$C$1-1)</f>
        <v>4.0917383512453505</v>
      </c>
      <c r="S37" s="15"/>
      <c r="T37" s="15"/>
    </row>
    <row r="38" spans="2:20" x14ac:dyDescent="0.3">
      <c r="B38" s="5">
        <v>9</v>
      </c>
      <c r="C38" s="10">
        <f t="shared" ca="1" si="7"/>
        <v>1</v>
      </c>
      <c r="D38" s="27">
        <f t="shared" ca="1" si="8"/>
        <v>44.277536450114802</v>
      </c>
      <c r="E38" s="55">
        <f t="shared" ca="1" si="3"/>
        <v>0</v>
      </c>
      <c r="F38" s="55">
        <f t="shared" ca="1" si="4"/>
        <v>5.6470613310185627</v>
      </c>
      <c r="G38" s="11">
        <f ca="1">OFFSET(Zusammenfassung!$B$3,$B38,$C$1-1)</f>
        <v>0</v>
      </c>
      <c r="H38" s="11">
        <f ca="1">OFFSET(Zusammenfassung!$N$3,$B38,$C$1-1)</f>
        <v>-1</v>
      </c>
      <c r="I38" s="5"/>
      <c r="K38" s="15"/>
      <c r="L38" s="5">
        <v>9</v>
      </c>
      <c r="M38" s="10">
        <f t="shared" ca="1" si="9"/>
        <v>1</v>
      </c>
      <c r="N38" s="10">
        <f t="shared" ca="1" si="10"/>
        <v>44.277536450114802</v>
      </c>
      <c r="O38" s="55">
        <f t="shared" ca="1" si="5"/>
        <v>4.2775364501148019</v>
      </c>
      <c r="P38" s="55">
        <f t="shared" ca="1" si="6"/>
        <v>13.063366006190765</v>
      </c>
      <c r="Q38" s="11">
        <f ca="1">OFFSET(Zusammenfassung!$Z$3,$B38,$C$1-1)</f>
        <v>4.2775364501148019</v>
      </c>
      <c r="R38" s="11">
        <f ca="1">OFFSET(Zusammenfassung!$AL$3,$B38,$C$1-1)</f>
        <v>6.4163046751722028</v>
      </c>
      <c r="S38" s="15"/>
      <c r="T38" s="15"/>
    </row>
    <row r="39" spans="2:20" x14ac:dyDescent="0.3">
      <c r="B39" s="5">
        <v>10</v>
      </c>
      <c r="C39" s="10">
        <f t="shared" ca="1" si="7"/>
        <v>1</v>
      </c>
      <c r="D39" s="27">
        <f t="shared" ca="1" si="8"/>
        <v>41.177854415572597</v>
      </c>
      <c r="E39" s="55">
        <f t="shared" ca="1" si="3"/>
        <v>0</v>
      </c>
      <c r="F39" s="55">
        <f t="shared" ca="1" si="4"/>
        <v>0.48935728378219778</v>
      </c>
      <c r="G39" s="11">
        <f ca="1">OFFSET(Zusammenfassung!$B$3,$B39,$C$1-1)</f>
        <v>0</v>
      </c>
      <c r="H39" s="11">
        <f ca="1">OFFSET(Zusammenfassung!$N$3,$B39,$C$1-1)</f>
        <v>-1</v>
      </c>
      <c r="I39" s="5"/>
      <c r="K39" s="15"/>
      <c r="L39" s="5">
        <v>10</v>
      </c>
      <c r="M39" s="10">
        <f t="shared" ca="1" si="9"/>
        <v>1</v>
      </c>
      <c r="N39" s="10">
        <f t="shared" ca="1" si="10"/>
        <v>41.177854415572597</v>
      </c>
      <c r="O39" s="55">
        <f t="shared" ca="1" si="5"/>
        <v>1.1778544155725967</v>
      </c>
      <c r="P39" s="55">
        <f t="shared" ca="1" si="6"/>
        <v>3.2561389071410929</v>
      </c>
      <c r="Q39" s="11">
        <f ca="1">OFFSET(Zusammenfassung!$Z$3,$B39,$C$1-1)</f>
        <v>1.1778544155725967</v>
      </c>
      <c r="R39" s="11">
        <f ca="1">OFFSET(Zusammenfassung!$AL$3,$B39,$C$1-1)</f>
        <v>1.7667816233588951</v>
      </c>
      <c r="S39" s="15"/>
      <c r="T39" s="15"/>
    </row>
    <row r="40" spans="2:20" x14ac:dyDescent="0.3">
      <c r="B40" s="5">
        <v>11</v>
      </c>
      <c r="C40" s="10">
        <f t="shared" ca="1" si="7"/>
        <v>0</v>
      </c>
      <c r="D40" s="27">
        <f t="shared" ca="1" si="8"/>
        <v>38.717297499769401</v>
      </c>
      <c r="E40" s="55">
        <f t="shared" ca="1" si="3"/>
        <v>0</v>
      </c>
      <c r="F40" s="55">
        <f t="shared" ca="1" si="4"/>
        <v>-2.6255853849714015</v>
      </c>
      <c r="G40" s="11">
        <f ca="1">OFFSET(Zusammenfassung!$B$3,$B40,$C$1-1)</f>
        <v>0</v>
      </c>
      <c r="H40" s="11">
        <f ca="1">OFFSET(Zusammenfassung!$N$3,$B40,$C$1-1)</f>
        <v>-1</v>
      </c>
      <c r="I40" s="5"/>
      <c r="K40" s="15"/>
      <c r="L40" s="5">
        <v>11</v>
      </c>
      <c r="M40" s="10">
        <f t="shared" ca="1" si="9"/>
        <v>0</v>
      </c>
      <c r="N40" s="10">
        <f t="shared" ca="1" si="10"/>
        <v>38.717297499769401</v>
      </c>
      <c r="O40" s="55">
        <f t="shared" ca="1" si="5"/>
        <v>-1.2827025002305987</v>
      </c>
      <c r="P40" s="55">
        <f t="shared" ca="1" si="6"/>
        <v>-3.5496391353172996</v>
      </c>
      <c r="Q40" s="11">
        <f ca="1">OFFSET(Zusammenfassung!$Z$3,$B40,$C$1-1)</f>
        <v>-1.2827025002305987</v>
      </c>
      <c r="R40" s="11">
        <f ca="1">OFFSET(Zusammenfassung!$AL$3,$B40,$C$1-1)</f>
        <v>-1.9240537503458981</v>
      </c>
      <c r="S40" s="15"/>
      <c r="T40" s="15"/>
    </row>
    <row r="41" spans="2:20" x14ac:dyDescent="0.3">
      <c r="B41" s="5">
        <v>12</v>
      </c>
      <c r="C41" s="10">
        <f t="shared" ca="1" si="7"/>
        <v>0</v>
      </c>
      <c r="D41" s="27">
        <f t="shared" ca="1" si="8"/>
        <v>37.850096801365702</v>
      </c>
      <c r="E41" s="55">
        <f t="shared" ca="1" si="3"/>
        <v>0</v>
      </c>
      <c r="F41" s="55">
        <f t="shared" ca="1" si="4"/>
        <v>-3.5168534686034292</v>
      </c>
      <c r="G41" s="11">
        <f ca="1">OFFSET(Zusammenfassung!$B$3,$B41,$C$1-1)</f>
        <v>0</v>
      </c>
      <c r="H41" s="11">
        <f ca="1">OFFSET(Zusammenfassung!$N$3,$B41,$C$1-1)</f>
        <v>-1</v>
      </c>
      <c r="I41" s="5"/>
      <c r="K41" s="15"/>
      <c r="L41" s="5">
        <v>12</v>
      </c>
      <c r="M41" s="10">
        <f t="shared" ca="1" si="9"/>
        <v>0</v>
      </c>
      <c r="N41" s="10">
        <f t="shared" ca="1" si="10"/>
        <v>37.850096801365702</v>
      </c>
      <c r="O41" s="55">
        <f t="shared" ca="1" si="5"/>
        <v>-2.1499031986342985</v>
      </c>
      <c r="P41" s="55">
        <f t="shared" ca="1" si="6"/>
        <v>-5.7417082665548769</v>
      </c>
      <c r="Q41" s="11">
        <f ca="1">OFFSET(Zusammenfassung!$Z$3,$B41,$C$1-1)</f>
        <v>-2.1499031986342985</v>
      </c>
      <c r="R41" s="11">
        <f ca="1">OFFSET(Zusammenfassung!$AL$3,$B41,$C$1-1)</f>
        <v>-3.2248547979514477</v>
      </c>
      <c r="S41" s="15"/>
      <c r="T41" s="15"/>
    </row>
    <row r="42" spans="2:20" x14ac:dyDescent="0.3">
      <c r="B42" s="5">
        <v>13</v>
      </c>
      <c r="C42" s="10">
        <f t="shared" ca="1" si="7"/>
        <v>0</v>
      </c>
      <c r="D42" s="27">
        <f t="shared" ca="1" si="8"/>
        <v>39.787523633507497</v>
      </c>
      <c r="E42" s="55">
        <f t="shared" ca="1" si="3"/>
        <v>0</v>
      </c>
      <c r="F42" s="55">
        <f t="shared" ca="1" si="4"/>
        <v>-1.377239501250699</v>
      </c>
      <c r="G42" s="11">
        <f ca="1">OFFSET(Zusammenfassung!$B$3,$B42,$C$1-1)</f>
        <v>0</v>
      </c>
      <c r="H42" s="11">
        <f ca="1">OFFSET(Zusammenfassung!$N$3,$B42,$C$1-1)</f>
        <v>-1</v>
      </c>
      <c r="I42" s="5"/>
      <c r="K42" s="15"/>
      <c r="L42" s="5">
        <v>13</v>
      </c>
      <c r="M42" s="10">
        <f t="shared" ca="1" si="9"/>
        <v>0</v>
      </c>
      <c r="N42" s="10">
        <f t="shared" ca="1" si="10"/>
        <v>39.787523633507497</v>
      </c>
      <c r="O42" s="55">
        <f t="shared" ca="1" si="5"/>
        <v>-0.21247636649250268</v>
      </c>
      <c r="P42" s="55">
        <f t="shared" ca="1" si="6"/>
        <v>-0.69595405098945307</v>
      </c>
      <c r="Q42" s="11">
        <f ca="1">OFFSET(Zusammenfassung!$Z$3,$B42,$C$1-1)</f>
        <v>-0.21247636649250268</v>
      </c>
      <c r="R42" s="11">
        <f ca="1">OFFSET(Zusammenfassung!$AL$3,$B42,$C$1-1)</f>
        <v>-0.31871454973875402</v>
      </c>
      <c r="S42" s="15"/>
      <c r="T42" s="15"/>
    </row>
    <row r="43" spans="2:20" x14ac:dyDescent="0.3">
      <c r="B43" s="5">
        <v>14</v>
      </c>
      <c r="C43" s="10">
        <f t="shared" ca="1" si="7"/>
        <v>0</v>
      </c>
      <c r="D43" s="27">
        <f t="shared" ca="1" si="8"/>
        <v>40.288435139630302</v>
      </c>
      <c r="E43" s="55">
        <f t="shared" ca="1" si="3"/>
        <v>0</v>
      </c>
      <c r="F43" s="55">
        <f t="shared" ca="1" si="4"/>
        <v>-0.7366276729054988</v>
      </c>
      <c r="G43" s="11">
        <f ca="1">OFFSET(Zusammenfassung!$B$3,$B43,$C$1-1)</f>
        <v>0</v>
      </c>
      <c r="H43" s="11">
        <f ca="1">OFFSET(Zusammenfassung!$N$3,$B43,$C$1-1)</f>
        <v>-1</v>
      </c>
      <c r="I43" s="5"/>
      <c r="K43" s="15"/>
      <c r="L43" s="5">
        <v>14</v>
      </c>
      <c r="M43" s="10">
        <f t="shared" ca="1" si="9"/>
        <v>1</v>
      </c>
      <c r="N43" s="10">
        <f t="shared" ca="1" si="10"/>
        <v>40.288435139630302</v>
      </c>
      <c r="O43" s="55">
        <f t="shared" ca="1" si="5"/>
        <v>0.28843513963030176</v>
      </c>
      <c r="P43" s="55">
        <f t="shared" ca="1" si="6"/>
        <v>0.69602503653995385</v>
      </c>
      <c r="Q43" s="11">
        <f ca="1">OFFSET(Zusammenfassung!$Z$3,$B43,$C$1-1)</f>
        <v>0.28843513963030176</v>
      </c>
      <c r="R43" s="11">
        <f ca="1">OFFSET(Zusammenfassung!$AL$3,$B43,$C$1-1)</f>
        <v>0.43265270944545264</v>
      </c>
      <c r="S43" s="15"/>
      <c r="T43" s="15"/>
    </row>
    <row r="44" spans="2:20" x14ac:dyDescent="0.3">
      <c r="B44" s="5">
        <v>15</v>
      </c>
      <c r="C44" s="10">
        <f t="shared" ca="1" si="7"/>
        <v>0</v>
      </c>
      <c r="D44" s="27">
        <f t="shared" ca="1" si="8"/>
        <v>37.164792172646401</v>
      </c>
      <c r="E44" s="55">
        <f t="shared" ca="1" si="3"/>
        <v>0</v>
      </c>
      <c r="F44" s="55">
        <f t="shared" ca="1" si="4"/>
        <v>-4.1450217158052851</v>
      </c>
      <c r="G44" s="11">
        <f ca="1">OFFSET(Zusammenfassung!$B$3,$B44,$C$1-1)</f>
        <v>0</v>
      </c>
      <c r="H44" s="11">
        <f ca="1">OFFSET(Zusammenfassung!$N$3,$B44,$C$1-1)</f>
        <v>-1</v>
      </c>
      <c r="I44" s="5"/>
      <c r="K44" s="15"/>
      <c r="L44" s="5">
        <v>15</v>
      </c>
      <c r="M44" s="10">
        <f t="shared" ca="1" si="9"/>
        <v>0</v>
      </c>
      <c r="N44" s="10">
        <f t="shared" ca="1" si="10"/>
        <v>37.164792172646401</v>
      </c>
      <c r="O44" s="55">
        <f t="shared" ca="1" si="5"/>
        <v>-2.8352078273535994</v>
      </c>
      <c r="P44" s="55">
        <f t="shared" ca="1" si="6"/>
        <v>-7.3978334568356843</v>
      </c>
      <c r="Q44" s="11">
        <f ca="1">OFFSET(Zusammenfassung!$Z$3,$B44,$C$1-1)</f>
        <v>-2.8352078273535994</v>
      </c>
      <c r="R44" s="11">
        <f ca="1">OFFSET(Zusammenfassung!$AL$3,$B44,$C$1-1)</f>
        <v>-4.2528117410303992</v>
      </c>
      <c r="S44" s="15"/>
      <c r="T44" s="15"/>
    </row>
    <row r="45" spans="2:20" x14ac:dyDescent="0.3">
      <c r="B45" s="5">
        <v>16</v>
      </c>
      <c r="C45" s="10">
        <f t="shared" ca="1" si="7"/>
        <v>1</v>
      </c>
      <c r="D45" s="27">
        <f t="shared" ca="1" si="8"/>
        <v>42.331542780610803</v>
      </c>
      <c r="E45" s="55">
        <f t="shared" ca="1" si="3"/>
        <v>0</v>
      </c>
      <c r="F45" s="55">
        <f t="shared" ca="1" si="4"/>
        <v>2.248332911216707</v>
      </c>
      <c r="G45" s="11">
        <f ca="1">OFFSET(Zusammenfassung!$B$3,$B45,$C$1-1)</f>
        <v>0</v>
      </c>
      <c r="H45" s="11">
        <f ca="1">OFFSET(Zusammenfassung!$N$3,$B45,$C$1-1)</f>
        <v>-1</v>
      </c>
      <c r="I45" s="5"/>
      <c r="K45" s="15"/>
      <c r="L45" s="5">
        <v>16</v>
      </c>
      <c r="M45" s="10">
        <f t="shared" ca="1" si="9"/>
        <v>1</v>
      </c>
      <c r="N45" s="10">
        <f t="shared" ca="1" si="10"/>
        <v>42.331542780610803</v>
      </c>
      <c r="O45" s="55">
        <f t="shared" ca="1" si="5"/>
        <v>2.3315427806108033</v>
      </c>
      <c r="P45" s="55">
        <f t="shared" ca="1" si="6"/>
        <v>6.745647082132912</v>
      </c>
      <c r="Q45" s="11">
        <f ca="1">OFFSET(Zusammenfassung!$Z$3,$B45,$C$1-1)</f>
        <v>2.3315427806108033</v>
      </c>
      <c r="R45" s="11">
        <f ca="1">OFFSET(Zusammenfassung!$AL$3,$B45,$C$1-1)</f>
        <v>3.497314170916205</v>
      </c>
      <c r="S45" s="15"/>
      <c r="T45" s="15"/>
    </row>
    <row r="46" spans="2:20" x14ac:dyDescent="0.3">
      <c r="B46" s="5">
        <v>17</v>
      </c>
      <c r="C46" s="10">
        <f t="shared" ca="1" si="7"/>
        <v>0</v>
      </c>
      <c r="D46" s="27">
        <f t="shared" ca="1" si="8"/>
        <v>39.538391804351299</v>
      </c>
      <c r="E46" s="55">
        <f t="shared" ca="1" si="3"/>
        <v>0</v>
      </c>
      <c r="F46" s="55">
        <f t="shared" ca="1" si="4"/>
        <v>-1.6824770458846814</v>
      </c>
      <c r="G46" s="11">
        <f ca="1">OFFSET(Zusammenfassung!$B$3,$B46,$C$1-1)</f>
        <v>0</v>
      </c>
      <c r="H46" s="11">
        <f ca="1">OFFSET(Zusammenfassung!$N$3,$B46,$C$1-1)</f>
        <v>-1</v>
      </c>
      <c r="I46" s="5"/>
      <c r="K46" s="15"/>
      <c r="L46" s="5">
        <v>17</v>
      </c>
      <c r="M46" s="10">
        <f t="shared" ca="1" si="9"/>
        <v>0</v>
      </c>
      <c r="N46" s="10">
        <f t="shared" ca="1" si="10"/>
        <v>39.538391804351299</v>
      </c>
      <c r="O46" s="55">
        <f t="shared" ca="1" si="5"/>
        <v>-0.46160819564870081</v>
      </c>
      <c r="P46" s="55">
        <f t="shared" ca="1" si="6"/>
        <v>-1.3748893393577326</v>
      </c>
      <c r="Q46" s="11">
        <f ca="1">OFFSET(Zusammenfassung!$Z$3,$B46,$C$1-1)</f>
        <v>-0.46160819564870081</v>
      </c>
      <c r="R46" s="11">
        <f ca="1">OFFSET(Zusammenfassung!$AL$3,$B46,$C$1-1)</f>
        <v>-0.69241229347305122</v>
      </c>
      <c r="S46" s="15"/>
      <c r="T46" s="15"/>
    </row>
    <row r="47" spans="2:20" x14ac:dyDescent="0.3">
      <c r="B47" s="5">
        <v>18</v>
      </c>
      <c r="C47" s="10">
        <f t="shared" ca="1" si="7"/>
        <v>0</v>
      </c>
      <c r="D47" s="27">
        <f t="shared" ca="1" si="8"/>
        <v>40.254243583640203</v>
      </c>
      <c r="E47" s="55">
        <f t="shared" ca="1" si="3"/>
        <v>0</v>
      </c>
      <c r="F47" s="55">
        <f t="shared" ca="1" si="4"/>
        <v>-0.78149723580551722</v>
      </c>
      <c r="G47" s="11">
        <f ca="1">OFFSET(Zusammenfassung!$B$3,$B47,$C$1-1)</f>
        <v>0</v>
      </c>
      <c r="H47" s="11">
        <f ca="1">OFFSET(Zusammenfassung!$N$3,$B47,$C$1-1)</f>
        <v>-1</v>
      </c>
      <c r="I47" s="5"/>
      <c r="K47" s="15"/>
      <c r="L47" s="5">
        <v>18</v>
      </c>
      <c r="M47" s="10">
        <f t="shared" ca="1" si="9"/>
        <v>1</v>
      </c>
      <c r="N47" s="10">
        <f t="shared" ca="1" si="10"/>
        <v>40.254243583640203</v>
      </c>
      <c r="O47" s="55">
        <f t="shared" ca="1" si="5"/>
        <v>0.2542435836402035</v>
      </c>
      <c r="P47" s="55">
        <f t="shared" ca="1" si="6"/>
        <v>0.59986813965478802</v>
      </c>
      <c r="Q47" s="11">
        <f ca="1">OFFSET(Zusammenfassung!$Z$3,$B47,$C$1-1)</f>
        <v>0.2542435836402035</v>
      </c>
      <c r="R47" s="11">
        <f ca="1">OFFSET(Zusammenfassung!$AL$3,$B47,$C$1-1)</f>
        <v>0.38136537546030524</v>
      </c>
      <c r="S47" s="15"/>
      <c r="T47" s="15"/>
    </row>
    <row r="48" spans="2:20" x14ac:dyDescent="0.3">
      <c r="B48" s="5">
        <v>19</v>
      </c>
      <c r="C48" s="10">
        <f t="shared" ca="1" si="7"/>
        <v>1</v>
      </c>
      <c r="D48" s="27">
        <f t="shared" ca="1" si="8"/>
        <v>41.231669132083503</v>
      </c>
      <c r="E48" s="55">
        <f t="shared" ca="1" si="3"/>
        <v>0</v>
      </c>
      <c r="F48" s="55">
        <f t="shared" ca="1" si="4"/>
        <v>0.56716939614464934</v>
      </c>
      <c r="G48" s="11">
        <f ca="1">OFFSET(Zusammenfassung!$B$3,$B48,$C$1-1)</f>
        <v>0</v>
      </c>
      <c r="H48" s="11">
        <f ca="1">OFFSET(Zusammenfassung!$N$3,$B48,$C$1-1)</f>
        <v>-1</v>
      </c>
      <c r="I48" s="5"/>
      <c r="K48" s="15"/>
      <c r="L48" s="5">
        <v>19</v>
      </c>
      <c r="M48" s="10">
        <f t="shared" ca="1" si="9"/>
        <v>1</v>
      </c>
      <c r="N48" s="10">
        <f t="shared" ca="1" si="10"/>
        <v>41.231669132083503</v>
      </c>
      <c r="O48" s="55">
        <f t="shared" ca="1" si="5"/>
        <v>1.2316691320835034</v>
      </c>
      <c r="P48" s="55">
        <f t="shared" ca="1" si="6"/>
        <v>3.4146730942699044</v>
      </c>
      <c r="Q48" s="11">
        <f ca="1">OFFSET(Zusammenfassung!$Z$3,$B48,$C$1-1)</f>
        <v>1.2316691320835034</v>
      </c>
      <c r="R48" s="11">
        <f ca="1">OFFSET(Zusammenfassung!$AL$3,$B48,$C$1-1)</f>
        <v>1.8475036981252551</v>
      </c>
      <c r="S48" s="15"/>
      <c r="T48" s="15"/>
    </row>
    <row r="49" spans="2:26" x14ac:dyDescent="0.3">
      <c r="B49" s="5">
        <v>20</v>
      </c>
      <c r="C49" s="10">
        <f t="shared" ca="1" si="7"/>
        <v>1</v>
      </c>
      <c r="D49" s="27">
        <f t="shared" ca="1" si="8"/>
        <v>42.837913598467999</v>
      </c>
      <c r="E49" s="55">
        <f t="shared" ca="1" si="3"/>
        <v>0</v>
      </c>
      <c r="F49" s="55">
        <f t="shared" ca="1" si="4"/>
        <v>3.0805428619068635</v>
      </c>
      <c r="G49" s="11">
        <f ca="1">OFFSET(Zusammenfassung!$B$3,$B49,$C$1-1)</f>
        <v>0</v>
      </c>
      <c r="H49" s="11">
        <f ca="1">OFFSET(Zusammenfassung!$N$3,$B49,$C$1-1)</f>
        <v>-1</v>
      </c>
      <c r="I49" s="5"/>
      <c r="K49" s="15"/>
      <c r="L49" s="5">
        <v>20</v>
      </c>
      <c r="M49" s="10">
        <f t="shared" ca="1" si="9"/>
        <v>1</v>
      </c>
      <c r="N49" s="10">
        <f t="shared" ca="1" si="10"/>
        <v>42.837913598467999</v>
      </c>
      <c r="O49" s="55">
        <f t="shared" ca="1" si="5"/>
        <v>2.8379135984679991</v>
      </c>
      <c r="P49" s="55">
        <f t="shared" ca="1" si="6"/>
        <v>8.3374132596088621</v>
      </c>
      <c r="Q49" s="11">
        <f ca="1">OFFSET(Zusammenfassung!$Z$3,$B49,$C$1-1)</f>
        <v>2.8379135984679991</v>
      </c>
      <c r="R49" s="11">
        <f ca="1">OFFSET(Zusammenfassung!$AL$3,$B49,$C$1-1)</f>
        <v>4.2568703977019986</v>
      </c>
      <c r="S49" s="15"/>
      <c r="T49" s="15"/>
    </row>
    <row r="50" spans="2:26" x14ac:dyDescent="0.3">
      <c r="C50" s="10"/>
      <c r="D50" s="10"/>
      <c r="E50" s="55"/>
      <c r="F50" s="55"/>
      <c r="G50" s="15"/>
      <c r="H50" s="15"/>
      <c r="I50" s="15"/>
      <c r="J50" s="10"/>
      <c r="K50" s="10"/>
    </row>
    <row r="51" spans="2:26" x14ac:dyDescent="0.3">
      <c r="C51" s="10"/>
      <c r="D51" s="10"/>
      <c r="E51" s="55"/>
      <c r="F51" s="55"/>
      <c r="G51" s="10"/>
      <c r="H51" s="10"/>
      <c r="I51" s="15"/>
      <c r="J51" s="10"/>
      <c r="K51" s="10"/>
    </row>
    <row r="52" spans="2:26" x14ac:dyDescent="0.3">
      <c r="E52" s="5"/>
      <c r="F52" s="5"/>
      <c r="I52" s="5"/>
      <c r="Q52" s="23"/>
      <c r="R52" s="23"/>
      <c r="S52" s="23"/>
      <c r="Y52" s="24"/>
      <c r="Z52" s="24"/>
    </row>
    <row r="53" spans="2:26" x14ac:dyDescent="0.3">
      <c r="E53" s="5"/>
      <c r="F53" s="5"/>
      <c r="I53" s="5"/>
      <c r="L53" s="138"/>
      <c r="M53" s="138"/>
      <c r="N53" s="138"/>
      <c r="T53" s="138"/>
      <c r="U53" s="138"/>
      <c r="V53" s="138"/>
      <c r="Y53" s="25"/>
      <c r="Z53" s="25"/>
    </row>
    <row r="54" spans="2:26" x14ac:dyDescent="0.3">
      <c r="E54" s="5"/>
      <c r="F54" s="5"/>
      <c r="I54" s="5"/>
      <c r="K54" s="29"/>
      <c r="L54" s="28"/>
      <c r="M54" s="28"/>
      <c r="N54" s="28"/>
      <c r="T54" s="28"/>
      <c r="U54" s="28"/>
      <c r="V54" s="28"/>
    </row>
    <row r="55" spans="2:26" x14ac:dyDescent="0.3">
      <c r="E55" s="5"/>
      <c r="F55" s="5"/>
      <c r="I55" s="5"/>
      <c r="K55" s="15"/>
      <c r="L55" s="10"/>
      <c r="M55" s="10"/>
      <c r="N55" s="10"/>
      <c r="T55" s="10"/>
      <c r="U55" s="10"/>
      <c r="V55" s="10"/>
    </row>
    <row r="56" spans="2:26" x14ac:dyDescent="0.3">
      <c r="E56" s="5"/>
      <c r="F56" s="5"/>
      <c r="I56" s="5"/>
      <c r="K56" s="15"/>
      <c r="L56" s="10"/>
      <c r="M56" s="10"/>
      <c r="N56" s="10"/>
      <c r="T56" s="10"/>
      <c r="U56" s="10"/>
      <c r="V56" s="10"/>
    </row>
    <row r="57" spans="2:26" x14ac:dyDescent="0.3">
      <c r="E57" s="5"/>
      <c r="F57" s="5"/>
      <c r="I57" s="5"/>
      <c r="K57" s="15"/>
      <c r="L57" s="10"/>
      <c r="M57" s="10"/>
      <c r="N57" s="10"/>
      <c r="T57" s="10"/>
      <c r="U57" s="10"/>
      <c r="V57" s="10"/>
    </row>
    <row r="58" spans="2:26" x14ac:dyDescent="0.3">
      <c r="E58" s="5"/>
      <c r="F58" s="5"/>
      <c r="I58" s="5"/>
      <c r="K58" s="15"/>
      <c r="L58" s="10"/>
      <c r="M58" s="10"/>
      <c r="N58" s="10"/>
      <c r="T58" s="10"/>
      <c r="U58" s="10"/>
      <c r="V58" s="10"/>
    </row>
    <row r="59" spans="2:26" x14ac:dyDescent="0.3">
      <c r="E59" s="5"/>
      <c r="F59" s="5"/>
      <c r="I59" s="5"/>
      <c r="K59" s="15"/>
      <c r="L59" s="10"/>
      <c r="M59" s="10"/>
      <c r="N59" s="10"/>
      <c r="T59" s="10"/>
      <c r="U59" s="10"/>
      <c r="V59" s="10"/>
    </row>
    <row r="60" spans="2:26" x14ac:dyDescent="0.3">
      <c r="E60" s="5"/>
      <c r="F60" s="5"/>
      <c r="I60" s="5"/>
      <c r="K60" s="15"/>
      <c r="L60" s="10"/>
      <c r="M60" s="10"/>
      <c r="N60" s="10"/>
      <c r="T60" s="10"/>
      <c r="U60" s="10"/>
      <c r="V60" s="10"/>
    </row>
    <row r="61" spans="2:26" x14ac:dyDescent="0.3">
      <c r="E61" s="5"/>
      <c r="F61" s="5"/>
      <c r="I61" s="5"/>
      <c r="K61" s="15"/>
      <c r="L61" s="10"/>
      <c r="M61" s="10"/>
      <c r="N61" s="10"/>
      <c r="T61" s="10"/>
      <c r="U61" s="10"/>
      <c r="V61" s="10"/>
    </row>
    <row r="62" spans="2:26" x14ac:dyDescent="0.3">
      <c r="E62" s="5"/>
      <c r="F62" s="5"/>
      <c r="I62" s="5"/>
      <c r="K62" s="15"/>
      <c r="L62" s="10"/>
      <c r="M62" s="10"/>
      <c r="N62" s="10"/>
      <c r="T62" s="10"/>
      <c r="U62" s="10"/>
      <c r="V62" s="10"/>
    </row>
    <row r="63" spans="2:26" x14ac:dyDescent="0.3">
      <c r="E63" s="5"/>
      <c r="F63" s="5"/>
      <c r="I63" s="5"/>
      <c r="K63" s="15"/>
      <c r="L63" s="10"/>
      <c r="M63" s="10"/>
      <c r="N63" s="10"/>
      <c r="T63" s="10"/>
      <c r="U63" s="10"/>
      <c r="V63" s="10"/>
    </row>
    <row r="64" spans="2:26" x14ac:dyDescent="0.3">
      <c r="E64" s="5"/>
      <c r="F64" s="5"/>
      <c r="I64" s="5"/>
      <c r="K64" s="15"/>
      <c r="L64" s="10"/>
      <c r="M64" s="10"/>
      <c r="N64" s="10"/>
      <c r="T64" s="10"/>
      <c r="U64" s="10"/>
      <c r="V64" s="10"/>
    </row>
    <row r="65" spans="3:22" x14ac:dyDescent="0.3">
      <c r="E65" s="5"/>
      <c r="F65" s="5"/>
      <c r="I65" s="5"/>
      <c r="K65" s="15"/>
      <c r="L65" s="10"/>
      <c r="M65" s="10"/>
      <c r="N65" s="10"/>
      <c r="T65" s="10"/>
      <c r="U65" s="10"/>
      <c r="V65" s="10"/>
    </row>
    <row r="66" spans="3:22" x14ac:dyDescent="0.3">
      <c r="E66" s="5"/>
      <c r="F66" s="5"/>
      <c r="I66" s="5"/>
      <c r="K66" s="15"/>
      <c r="L66" s="10"/>
      <c r="M66" s="10"/>
      <c r="N66" s="10"/>
      <c r="T66" s="10"/>
      <c r="U66" s="10"/>
      <c r="V66" s="10"/>
    </row>
    <row r="67" spans="3:22" x14ac:dyDescent="0.3">
      <c r="E67" s="5"/>
      <c r="F67" s="5"/>
      <c r="I67" s="5"/>
      <c r="K67" s="15"/>
      <c r="L67" s="10"/>
      <c r="M67" s="10"/>
      <c r="N67" s="10"/>
      <c r="T67" s="10"/>
      <c r="U67" s="10"/>
      <c r="V67" s="10"/>
    </row>
    <row r="68" spans="3:22" x14ac:dyDescent="0.3">
      <c r="E68" s="5"/>
      <c r="F68" s="5"/>
      <c r="I68" s="5"/>
      <c r="K68" s="15"/>
      <c r="L68" s="10"/>
      <c r="M68" s="10"/>
      <c r="N68" s="10"/>
      <c r="T68" s="10"/>
      <c r="U68" s="10"/>
      <c r="V68" s="10"/>
    </row>
    <row r="69" spans="3:22" x14ac:dyDescent="0.3">
      <c r="E69" s="5"/>
      <c r="F69" s="5"/>
      <c r="I69" s="5"/>
      <c r="K69" s="15"/>
      <c r="L69" s="10"/>
      <c r="M69" s="10"/>
      <c r="N69" s="10"/>
      <c r="T69" s="10"/>
      <c r="U69" s="10"/>
      <c r="V69" s="10"/>
    </row>
    <row r="70" spans="3:22" x14ac:dyDescent="0.3">
      <c r="E70" s="5"/>
      <c r="F70" s="5"/>
      <c r="I70" s="5"/>
      <c r="K70" s="15"/>
      <c r="L70" s="10"/>
      <c r="M70" s="10"/>
      <c r="N70" s="10"/>
      <c r="T70" s="10"/>
      <c r="U70" s="10"/>
      <c r="V70" s="10"/>
    </row>
    <row r="71" spans="3:22" x14ac:dyDescent="0.3">
      <c r="E71" s="5"/>
      <c r="F71" s="5"/>
      <c r="I71" s="5"/>
      <c r="K71" s="15"/>
      <c r="L71" s="10"/>
      <c r="M71" s="10"/>
      <c r="N71" s="10"/>
      <c r="T71" s="10"/>
      <c r="U71" s="10"/>
      <c r="V71" s="10"/>
    </row>
    <row r="72" spans="3:22" x14ac:dyDescent="0.3">
      <c r="E72" s="5"/>
      <c r="F72" s="5"/>
      <c r="I72" s="5"/>
      <c r="K72" s="15"/>
      <c r="L72" s="10"/>
      <c r="M72" s="10"/>
      <c r="N72" s="10"/>
      <c r="T72" s="10"/>
      <c r="U72" s="10"/>
      <c r="V72" s="10"/>
    </row>
    <row r="73" spans="3:22" x14ac:dyDescent="0.3">
      <c r="E73" s="5"/>
      <c r="F73" s="5"/>
      <c r="I73" s="5"/>
      <c r="K73" s="15"/>
      <c r="L73" s="10"/>
      <c r="M73" s="10"/>
      <c r="N73" s="10"/>
      <c r="T73" s="10"/>
      <c r="U73" s="10"/>
      <c r="V73" s="10"/>
    </row>
    <row r="74" spans="3:22" x14ac:dyDescent="0.3">
      <c r="E74" s="5"/>
      <c r="F74" s="5"/>
      <c r="I74" s="5"/>
      <c r="K74" s="15"/>
      <c r="L74" s="10"/>
      <c r="M74" s="10"/>
      <c r="N74" s="10"/>
      <c r="T74" s="10"/>
      <c r="U74" s="10"/>
      <c r="V74" s="10"/>
    </row>
    <row r="75" spans="3:22" x14ac:dyDescent="0.3">
      <c r="C75" s="10"/>
      <c r="D75" s="10"/>
      <c r="E75" s="55"/>
      <c r="F75" s="55"/>
      <c r="G75" s="15"/>
      <c r="H75" s="15"/>
      <c r="I75" s="15"/>
      <c r="J75" s="10"/>
      <c r="K75" s="10"/>
      <c r="L75" s="10"/>
      <c r="M75" s="10"/>
      <c r="N75" s="10"/>
      <c r="T75" s="10"/>
      <c r="U75" s="10"/>
      <c r="V75" s="10"/>
    </row>
    <row r="76" spans="3:22" x14ac:dyDescent="0.3">
      <c r="C76" s="10"/>
      <c r="D76" s="10"/>
      <c r="E76" s="55"/>
      <c r="F76" s="55"/>
      <c r="G76" s="10"/>
      <c r="H76" s="10"/>
      <c r="I76" s="15"/>
      <c r="J76" s="10"/>
      <c r="K76" s="10"/>
    </row>
  </sheetData>
  <mergeCells count="4">
    <mergeCell ref="B3:D3"/>
    <mergeCell ref="J3:L3"/>
    <mergeCell ref="L53:N53"/>
    <mergeCell ref="T53:V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G46"/>
  <sheetViews>
    <sheetView showGridLines="0" topLeftCell="C1" zoomScale="85" zoomScaleNormal="85" workbookViewId="0">
      <selection activeCell="AN37" sqref="AN37"/>
    </sheetView>
  </sheetViews>
  <sheetFormatPr baseColWidth="10" defaultRowHeight="15" x14ac:dyDescent="0.25"/>
  <cols>
    <col min="1" max="1" width="4.5703125" style="17" bestFit="1" customWidth="1"/>
    <col min="2" max="7" width="5.7109375" style="17" bestFit="1" customWidth="1"/>
    <col min="8" max="8" width="5.28515625" style="17" bestFit="1" customWidth="1"/>
    <col min="9" max="10" width="5.42578125" style="17" bestFit="1" customWidth="1"/>
    <col min="11" max="11" width="5.28515625" style="17" bestFit="1" customWidth="1"/>
    <col min="12" max="13" width="4.5703125" style="17" bestFit="1" customWidth="1"/>
    <col min="14" max="20" width="5.7109375" style="17" bestFit="1" customWidth="1"/>
    <col min="21" max="21" width="5.42578125" style="17" bestFit="1" customWidth="1"/>
    <col min="22" max="22" width="8.85546875" style="17" bestFit="1" customWidth="1"/>
    <col min="23" max="23" width="5.42578125" style="17" bestFit="1" customWidth="1"/>
    <col min="24" max="24" width="4.5703125" style="17" bestFit="1" customWidth="1"/>
    <col min="25" max="25" width="5.28515625" style="17" bestFit="1" customWidth="1"/>
    <col min="26" max="26" width="8" style="17" bestFit="1" customWidth="1"/>
    <col min="27" max="27" width="6.140625" style="17" bestFit="1" customWidth="1"/>
    <col min="28" max="28" width="8" style="17" bestFit="1" customWidth="1"/>
    <col min="29" max="33" width="6.140625" style="17" bestFit="1" customWidth="1"/>
    <col min="34" max="34" width="10" style="17" customWidth="1"/>
    <col min="35" max="35" width="7" style="17" bestFit="1" customWidth="1"/>
    <col min="36" max="36" width="3.28515625" style="17" customWidth="1"/>
    <col min="37" max="37" width="4.5703125" style="17" bestFit="1" customWidth="1"/>
    <col min="38" max="38" width="7.42578125" style="17" customWidth="1"/>
    <col min="39" max="39" width="6.5703125" style="17" customWidth="1"/>
    <col min="40" max="40" width="7" style="17" customWidth="1"/>
    <col min="41" max="41" width="7.140625" style="17" customWidth="1"/>
    <col min="42" max="42" width="8.42578125" style="17" bestFit="1" customWidth="1"/>
    <col min="43" max="43" width="6.140625" style="17" customWidth="1"/>
    <col min="44" max="44" width="6.5703125" style="17" customWidth="1"/>
    <col min="45" max="45" width="8.85546875" style="17" bestFit="1" customWidth="1"/>
    <col min="46" max="46" width="8.5703125" style="17" customWidth="1"/>
    <col min="47" max="47" width="6.140625" style="17" customWidth="1"/>
    <col min="48" max="16384" width="11.42578125" style="17"/>
  </cols>
  <sheetData>
    <row r="2" spans="1:59" x14ac:dyDescent="0.25">
      <c r="B2" s="139" t="s">
        <v>43</v>
      </c>
      <c r="C2" s="139"/>
      <c r="D2" s="139"/>
      <c r="E2" s="139"/>
      <c r="F2" s="139"/>
      <c r="G2" s="139"/>
      <c r="H2" s="139"/>
      <c r="I2" s="139"/>
      <c r="J2" s="139"/>
      <c r="K2" s="139"/>
      <c r="N2" s="139" t="s">
        <v>44</v>
      </c>
      <c r="O2" s="139"/>
      <c r="P2" s="139"/>
      <c r="Q2" s="139"/>
      <c r="R2" s="139"/>
      <c r="S2" s="139"/>
      <c r="T2" s="139"/>
      <c r="U2" s="139"/>
      <c r="V2" s="139"/>
      <c r="W2" s="139"/>
      <c r="Z2" s="139" t="s">
        <v>45</v>
      </c>
      <c r="AA2" s="139"/>
      <c r="AB2" s="139"/>
      <c r="AC2" s="139"/>
      <c r="AD2" s="139"/>
      <c r="AE2" s="139"/>
      <c r="AF2" s="139"/>
      <c r="AG2" s="139"/>
      <c r="AH2" s="139"/>
      <c r="AI2" s="139"/>
      <c r="AL2" s="139" t="s">
        <v>47</v>
      </c>
      <c r="AM2" s="139"/>
      <c r="AN2" s="139"/>
      <c r="AO2" s="139"/>
      <c r="AP2" s="139"/>
      <c r="AQ2" s="139"/>
      <c r="AR2" s="139"/>
      <c r="AS2" s="139"/>
      <c r="AT2" s="139"/>
      <c r="AU2" s="139"/>
      <c r="AX2" s="139" t="s">
        <v>30</v>
      </c>
      <c r="AY2" s="139"/>
      <c r="AZ2" s="139"/>
      <c r="BA2" s="139"/>
      <c r="BB2" s="139"/>
      <c r="BC2" s="139"/>
      <c r="BD2" s="139"/>
      <c r="BE2" s="139"/>
      <c r="BF2" s="139"/>
      <c r="BG2" s="139"/>
    </row>
    <row r="3" spans="1:59" s="21" customFormat="1" ht="15.75" thickBot="1" x14ac:dyDescent="0.3">
      <c r="A3" s="22" t="s">
        <v>68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M3" s="22" t="s">
        <v>68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2">
        <v>10</v>
      </c>
      <c r="Y3" s="22" t="s">
        <v>68</v>
      </c>
      <c r="Z3" s="22">
        <v>1</v>
      </c>
      <c r="AA3" s="22">
        <v>2</v>
      </c>
      <c r="AB3" s="22">
        <v>3</v>
      </c>
      <c r="AC3" s="22">
        <v>4</v>
      </c>
      <c r="AD3" s="22">
        <v>5</v>
      </c>
      <c r="AE3" s="22">
        <v>6</v>
      </c>
      <c r="AF3" s="22">
        <v>7</v>
      </c>
      <c r="AG3" s="22">
        <v>8</v>
      </c>
      <c r="AH3" s="22">
        <v>9</v>
      </c>
      <c r="AI3" s="22">
        <v>10</v>
      </c>
      <c r="AK3" s="22" t="s">
        <v>68</v>
      </c>
      <c r="AL3" s="22">
        <v>1</v>
      </c>
      <c r="AM3" s="22">
        <v>2</v>
      </c>
      <c r="AN3" s="22">
        <v>3</v>
      </c>
      <c r="AO3" s="22">
        <v>4</v>
      </c>
      <c r="AP3" s="22">
        <v>5</v>
      </c>
      <c r="AQ3" s="22">
        <v>6</v>
      </c>
      <c r="AR3" s="22">
        <v>7</v>
      </c>
      <c r="AS3" s="22">
        <v>8</v>
      </c>
      <c r="AT3" s="22">
        <v>9</v>
      </c>
      <c r="AU3" s="22">
        <v>10</v>
      </c>
      <c r="AW3" s="17"/>
      <c r="AX3" s="18">
        <v>1</v>
      </c>
      <c r="AY3" s="18">
        <v>2</v>
      </c>
      <c r="AZ3" s="18">
        <v>3</v>
      </c>
      <c r="BA3" s="18">
        <v>4</v>
      </c>
      <c r="BB3" s="18">
        <v>5</v>
      </c>
      <c r="BC3" s="18">
        <v>6</v>
      </c>
      <c r="BD3" s="18">
        <v>7</v>
      </c>
      <c r="BE3" s="18">
        <v>8</v>
      </c>
      <c r="BF3" s="18">
        <v>9</v>
      </c>
      <c r="BG3" s="18">
        <v>10</v>
      </c>
    </row>
    <row r="4" spans="1:59" ht="15.75" thickTop="1" x14ac:dyDescent="0.25">
      <c r="A4" s="17" t="s">
        <v>0</v>
      </c>
      <c r="B4" s="33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M4" s="17" t="s">
        <v>0</v>
      </c>
      <c r="N4" s="19">
        <f t="shared" ref="N4:W13" si="0">start</f>
        <v>-1</v>
      </c>
      <c r="O4" s="19">
        <f t="shared" si="0"/>
        <v>-1</v>
      </c>
      <c r="P4" s="19">
        <f t="shared" si="0"/>
        <v>-1</v>
      </c>
      <c r="Q4" s="19">
        <f t="shared" si="0"/>
        <v>-1</v>
      </c>
      <c r="R4" s="19">
        <f t="shared" si="0"/>
        <v>-1</v>
      </c>
      <c r="S4" s="19">
        <f t="shared" si="0"/>
        <v>-1</v>
      </c>
      <c r="T4" s="19">
        <f t="shared" si="0"/>
        <v>-1</v>
      </c>
      <c r="U4" s="19">
        <f t="shared" si="0"/>
        <v>-1</v>
      </c>
      <c r="V4" s="19">
        <f t="shared" si="0"/>
        <v>-1</v>
      </c>
      <c r="W4" s="32">
        <f t="shared" si="0"/>
        <v>-1</v>
      </c>
      <c r="Y4" s="17" t="s">
        <v>0</v>
      </c>
      <c r="Z4" s="19">
        <f>Zusammenfassung!AX4-cost</f>
        <v>0</v>
      </c>
      <c r="AA4" s="19">
        <f>Zusammenfassung!AY4-cost</f>
        <v>-1.0544207312497988</v>
      </c>
      <c r="AB4" s="19">
        <f>Zusammenfassung!AZ4-cost</f>
        <v>-0.34967970458890107</v>
      </c>
      <c r="AC4" s="19">
        <f>Zusammenfassung!BA4-cost</f>
        <v>-0.34278923914010306</v>
      </c>
      <c r="AD4" s="19">
        <f>Zusammenfassung!BB4-cost</f>
        <v>-0.98228904362999714</v>
      </c>
      <c r="AE4" s="19">
        <f>Zusammenfassung!BC4-cost</f>
        <v>-1.0982396312772025</v>
      </c>
      <c r="AF4" s="19">
        <f>Zusammenfassung!BD4-cost</f>
        <v>-1.1320725755038978</v>
      </c>
      <c r="AG4" s="19">
        <f>Zusammenfassung!BE4-cost</f>
        <v>-0.59230559106909908</v>
      </c>
      <c r="AH4" s="32">
        <f>Zusammenfassung!BF4-cost</f>
        <v>-0.63401095924270123</v>
      </c>
      <c r="AI4" s="19">
        <f>Zusammenfassung!BG4-cost</f>
        <v>-0.9695516842462979</v>
      </c>
      <c r="AK4" s="17" t="s">
        <v>0</v>
      </c>
      <c r="AL4" s="19">
        <f>(Zusammenfassung!AX4-cost)*1.5</f>
        <v>0</v>
      </c>
      <c r="AM4" s="19">
        <f>(Zusammenfassung!AY4-cost)*1.5</f>
        <v>-1.5816310968746983</v>
      </c>
      <c r="AN4" s="19">
        <f>(Zusammenfassung!AZ4-cost)*1.5</f>
        <v>-0.52451955688335161</v>
      </c>
      <c r="AO4" s="19">
        <f>(Zusammenfassung!BA4-cost)*1.5</f>
        <v>-0.5141838587101546</v>
      </c>
      <c r="AP4" s="19">
        <f>(Zusammenfassung!BB4-cost)*1.5</f>
        <v>-1.4734335654449957</v>
      </c>
      <c r="AQ4" s="19">
        <f>(Zusammenfassung!BC4-cost)*1.5</f>
        <v>-1.6473594469158037</v>
      </c>
      <c r="AR4" s="19">
        <f>(Zusammenfassung!BD4-cost)*1.5</f>
        <v>-1.6981088632558468</v>
      </c>
      <c r="AS4" s="19">
        <f>(Zusammenfassung!BE4-cost)*1.5</f>
        <v>-0.88845838660364862</v>
      </c>
      <c r="AT4" s="16">
        <f>(Zusammenfassung!BF4-cost)*1.5</f>
        <v>-0.95101643886405185</v>
      </c>
      <c r="AU4" s="19">
        <f>(Zusammenfassung!BG4-cost)*1.5</f>
        <v>-1.4543275263694468</v>
      </c>
      <c r="AW4" s="17" t="s">
        <v>0</v>
      </c>
      <c r="AX4" s="19">
        <v>40</v>
      </c>
      <c r="AY4" s="19">
        <v>38.945579268750201</v>
      </c>
      <c r="AZ4" s="19">
        <v>39.650320295411099</v>
      </c>
      <c r="BA4" s="19">
        <v>39.657210760859897</v>
      </c>
      <c r="BB4" s="19">
        <v>39.017710956370003</v>
      </c>
      <c r="BC4" s="19">
        <v>38.901760368722798</v>
      </c>
      <c r="BD4" s="19">
        <v>38.867927424496102</v>
      </c>
      <c r="BE4" s="19">
        <v>39.407694408930901</v>
      </c>
      <c r="BF4" s="19">
        <v>39.365989040757299</v>
      </c>
      <c r="BG4" s="19">
        <v>39.030448315753702</v>
      </c>
    </row>
    <row r="5" spans="1:59" x14ac:dyDescent="0.25">
      <c r="A5" s="17" t="s">
        <v>1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M5" s="17" t="s">
        <v>1</v>
      </c>
      <c r="N5" s="19">
        <f t="shared" si="0"/>
        <v>-1</v>
      </c>
      <c r="O5" s="19">
        <f t="shared" si="0"/>
        <v>-1</v>
      </c>
      <c r="P5" s="19">
        <f t="shared" si="0"/>
        <v>-1</v>
      </c>
      <c r="Q5" s="19">
        <f t="shared" si="0"/>
        <v>-1</v>
      </c>
      <c r="R5" s="19">
        <f t="shared" si="0"/>
        <v>-1</v>
      </c>
      <c r="S5" s="19">
        <f t="shared" si="0"/>
        <v>-1</v>
      </c>
      <c r="T5" s="19">
        <f t="shared" si="0"/>
        <v>-1</v>
      </c>
      <c r="U5" s="19">
        <f t="shared" si="0"/>
        <v>-1</v>
      </c>
      <c r="V5" s="19">
        <f t="shared" si="0"/>
        <v>-1</v>
      </c>
      <c r="W5" s="32">
        <f t="shared" si="0"/>
        <v>-1</v>
      </c>
      <c r="Y5" s="17" t="s">
        <v>1</v>
      </c>
      <c r="Z5" s="19">
        <f>Zusammenfassung!AX5-cost</f>
        <v>0</v>
      </c>
      <c r="AA5" s="19">
        <f>Zusammenfassung!AY5-cost</f>
        <v>-0.34961574445180332</v>
      </c>
      <c r="AB5" s="19">
        <f>Zusammenfassung!AZ5-cost</f>
        <v>-0.57676349646290248</v>
      </c>
      <c r="AC5" s="19">
        <f>Zusammenfassung!BA5-cost</f>
        <v>-1.0972626570858992</v>
      </c>
      <c r="AD5" s="19">
        <f>Zusammenfassung!BB5-cost</f>
        <v>-1.6981039715418973</v>
      </c>
      <c r="AE5" s="19">
        <f>Zusammenfassung!BC5-cost</f>
        <v>-2.6723866846517979</v>
      </c>
      <c r="AF5" s="19">
        <f>Zusammenfassung!BD5-cost</f>
        <v>-3.0849161498270021</v>
      </c>
      <c r="AG5" s="32">
        <f>Zusammenfassung!BE5-cost</f>
        <v>-3.2106769419884031</v>
      </c>
      <c r="AH5" s="19">
        <f>Zusammenfassung!BF5-cost</f>
        <v>-3.6235683336294002</v>
      </c>
      <c r="AI5" s="19">
        <f>Zusammenfassung!BG5-cost</f>
        <v>-4.4646857902878025</v>
      </c>
      <c r="AK5" s="17" t="s">
        <v>1</v>
      </c>
      <c r="AL5" s="19">
        <f>(Zusammenfassung!AX5-cost)*1.5</f>
        <v>0</v>
      </c>
      <c r="AM5" s="19">
        <f>(Zusammenfassung!AY5-cost)*1.5</f>
        <v>-0.52442361667770498</v>
      </c>
      <c r="AN5" s="19">
        <f>(Zusammenfassung!AZ5-cost)*1.5</f>
        <v>-0.86514524469435372</v>
      </c>
      <c r="AO5" s="19">
        <f>(Zusammenfassung!BA5-cost)*1.5</f>
        <v>-1.6458939856288488</v>
      </c>
      <c r="AP5" s="19">
        <f>(Zusammenfassung!BB5-cost)*1.5</f>
        <v>-2.5471559573128459</v>
      </c>
      <c r="AQ5" s="19">
        <f>(Zusammenfassung!BC5-cost)*1.5</f>
        <v>-4.0085800269776968</v>
      </c>
      <c r="AR5" s="19">
        <f>(Zusammenfassung!BD5-cost)*1.5</f>
        <v>-4.6273742247405032</v>
      </c>
      <c r="AS5" s="19">
        <f>(Zusammenfassung!BE5-cost)*1.5</f>
        <v>-4.8160154129826047</v>
      </c>
      <c r="AT5" s="32">
        <f>(Zusammenfassung!BF5-cost)*1.5</f>
        <v>-5.4353525004441003</v>
      </c>
      <c r="AU5" s="19">
        <f>(Zusammenfassung!BG5-cost)*1.5</f>
        <v>-6.6970286854317038</v>
      </c>
      <c r="AW5" s="17" t="s">
        <v>1</v>
      </c>
      <c r="AX5" s="19">
        <v>40</v>
      </c>
      <c r="AY5" s="19">
        <v>39.650384255548197</v>
      </c>
      <c r="AZ5" s="19">
        <v>39.423236503537098</v>
      </c>
      <c r="BA5" s="19">
        <v>38.902737342914101</v>
      </c>
      <c r="BB5" s="19">
        <v>38.301896028458103</v>
      </c>
      <c r="BC5" s="19">
        <v>37.327613315348202</v>
      </c>
      <c r="BD5" s="19">
        <v>36.915083850172998</v>
      </c>
      <c r="BE5" s="19">
        <v>36.789323058011597</v>
      </c>
      <c r="BF5" s="19">
        <v>36.3764316663706</v>
      </c>
      <c r="BG5" s="19">
        <v>35.535314209712197</v>
      </c>
    </row>
    <row r="6" spans="1:59" x14ac:dyDescent="0.25">
      <c r="A6" s="17" t="s">
        <v>2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M6" s="17" t="s">
        <v>2</v>
      </c>
      <c r="N6" s="19">
        <f t="shared" si="0"/>
        <v>-1</v>
      </c>
      <c r="O6" s="19">
        <f t="shared" si="0"/>
        <v>-1</v>
      </c>
      <c r="P6" s="19">
        <f t="shared" si="0"/>
        <v>-1</v>
      </c>
      <c r="Q6" s="19">
        <f t="shared" si="0"/>
        <v>-1</v>
      </c>
      <c r="R6" s="19">
        <f t="shared" si="0"/>
        <v>-1</v>
      </c>
      <c r="S6" s="19">
        <f t="shared" si="0"/>
        <v>-1</v>
      </c>
      <c r="T6" s="19">
        <f t="shared" si="0"/>
        <v>-1</v>
      </c>
      <c r="U6" s="19">
        <f t="shared" si="0"/>
        <v>-1</v>
      </c>
      <c r="V6" s="19">
        <f t="shared" si="0"/>
        <v>-1</v>
      </c>
      <c r="W6" s="32">
        <f t="shared" si="0"/>
        <v>-1</v>
      </c>
      <c r="Y6" s="17" t="s">
        <v>2</v>
      </c>
      <c r="Z6" s="19">
        <f>Zusammenfassung!AX6-cost</f>
        <v>0</v>
      </c>
      <c r="AA6" s="19">
        <f>Zusammenfassung!AY6-cost</f>
        <v>0.2762664019954002</v>
      </c>
      <c r="AB6" s="19">
        <f>Zusammenfassung!AZ6-cost</f>
        <v>-0.58720513941030106</v>
      </c>
      <c r="AC6" s="19">
        <f>Zusammenfassung!BA6-cost</f>
        <v>-1.4314745634568027</v>
      </c>
      <c r="AD6" s="19">
        <f>Zusammenfassung!BB6-cost</f>
        <v>-0.66147879340660154</v>
      </c>
      <c r="AE6" s="19">
        <f>Zusammenfassung!BC6-cost</f>
        <v>-0.10797680282180266</v>
      </c>
      <c r="AF6" s="19">
        <f>Zusammenfassung!BD6-cost</f>
        <v>0.10394189895259842</v>
      </c>
      <c r="AG6" s="19">
        <f>Zusammenfassung!BE6-cost</f>
        <v>-1.5328623226684002</v>
      </c>
      <c r="AH6" s="19">
        <f>Zusammenfassung!BF6-cost</f>
        <v>-1.4034945716837015</v>
      </c>
      <c r="AI6" s="19">
        <f>Zusammenfassung!BG6-cost</f>
        <v>0.90115593742689981</v>
      </c>
      <c r="AK6" s="17" t="s">
        <v>2</v>
      </c>
      <c r="AL6" s="19">
        <f>(Zusammenfassung!AX6-cost)*1.5</f>
        <v>0</v>
      </c>
      <c r="AM6" s="19">
        <f>(Zusammenfassung!AY6-cost)*1.5</f>
        <v>0.4143996029931003</v>
      </c>
      <c r="AN6" s="19">
        <f>(Zusammenfassung!AZ6-cost)*1.5</f>
        <v>-0.88080770911545159</v>
      </c>
      <c r="AO6" s="19">
        <f>(Zusammenfassung!BA6-cost)*1.5</f>
        <v>-2.147211845185204</v>
      </c>
      <c r="AP6" s="19">
        <f>(Zusammenfassung!BB6-cost)*1.5</f>
        <v>-0.99221819010990231</v>
      </c>
      <c r="AQ6" s="19">
        <f>(Zusammenfassung!BC6-cost)*1.5</f>
        <v>-0.161965204232704</v>
      </c>
      <c r="AR6" s="19">
        <f>(Zusammenfassung!BD6-cost)*1.5</f>
        <v>0.15591284842889763</v>
      </c>
      <c r="AS6" s="19">
        <f>(Zusammenfassung!BE6-cost)*1.5</f>
        <v>-2.2992934840026003</v>
      </c>
      <c r="AT6" s="19">
        <f>(Zusammenfassung!BF6-cost)*1.5</f>
        <v>-2.1052418575255523</v>
      </c>
      <c r="AU6" s="19">
        <f>(Zusammenfassung!BG6-cost)*1.5</f>
        <v>1.3517339061403497</v>
      </c>
      <c r="AW6" s="17" t="s">
        <v>2</v>
      </c>
      <c r="AX6" s="19">
        <v>40</v>
      </c>
      <c r="AY6" s="19">
        <v>40.2762664019954</v>
      </c>
      <c r="AZ6" s="19">
        <v>39.412794860589699</v>
      </c>
      <c r="BA6" s="19">
        <v>38.568525436543197</v>
      </c>
      <c r="BB6" s="19">
        <v>39.338521206593398</v>
      </c>
      <c r="BC6" s="19">
        <v>39.892023197178197</v>
      </c>
      <c r="BD6" s="19">
        <v>40.103941898952598</v>
      </c>
      <c r="BE6" s="19">
        <v>38.4671376773316</v>
      </c>
      <c r="BF6" s="19">
        <v>38.596505428316298</v>
      </c>
      <c r="BG6" s="19">
        <v>40.9011559374269</v>
      </c>
    </row>
    <row r="7" spans="1:59" x14ac:dyDescent="0.25">
      <c r="A7" s="17" t="s">
        <v>3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M7" s="17" t="s">
        <v>3</v>
      </c>
      <c r="N7" s="19">
        <f t="shared" si="0"/>
        <v>-1</v>
      </c>
      <c r="O7" s="19">
        <f t="shared" si="0"/>
        <v>-1</v>
      </c>
      <c r="P7" s="19">
        <f t="shared" si="0"/>
        <v>-1</v>
      </c>
      <c r="Q7" s="19">
        <f t="shared" si="0"/>
        <v>-1</v>
      </c>
      <c r="R7" s="19">
        <f t="shared" si="0"/>
        <v>-1</v>
      </c>
      <c r="S7" s="19">
        <f t="shared" si="0"/>
        <v>-1</v>
      </c>
      <c r="T7" s="19">
        <f t="shared" si="0"/>
        <v>-1</v>
      </c>
      <c r="U7" s="19">
        <f t="shared" si="0"/>
        <v>-1</v>
      </c>
      <c r="V7" s="19">
        <f t="shared" si="0"/>
        <v>-1</v>
      </c>
      <c r="W7" s="19">
        <f t="shared" si="0"/>
        <v>-1</v>
      </c>
      <c r="Y7" s="17" t="s">
        <v>3</v>
      </c>
      <c r="Z7" s="19">
        <f>Zusammenfassung!AX7-cost</f>
        <v>0</v>
      </c>
      <c r="AA7" s="19">
        <f>Zusammenfassung!AY7-cost</f>
        <v>2.8853480822213982</v>
      </c>
      <c r="AB7" s="19">
        <f>Zusammenfassung!AZ7-cost</f>
        <v>3.0768562517547977</v>
      </c>
      <c r="AC7" s="19">
        <f>Zusammenfassung!BA7-cost</f>
        <v>2.6895120672681969</v>
      </c>
      <c r="AD7" s="19">
        <f>Zusammenfassung!BB7-cost</f>
        <v>3.3450729649380975</v>
      </c>
      <c r="AE7" s="19">
        <f>Zusammenfassung!BC7-cost</f>
        <v>3.9262699226615965</v>
      </c>
      <c r="AF7" s="19">
        <f>Zusammenfassung!BD7-cost</f>
        <v>3.2278867477188982</v>
      </c>
      <c r="AG7" s="19">
        <f>Zusammenfassung!BE7-cost</f>
        <v>3.061224504507102</v>
      </c>
      <c r="AH7" s="19">
        <f>Zusammenfassung!BF7-cost</f>
        <v>3.0709473466801995</v>
      </c>
      <c r="AI7" s="19">
        <f>Zusammenfassung!BG7-cost</f>
        <v>3.3877599378358028</v>
      </c>
      <c r="AK7" s="17" t="s">
        <v>3</v>
      </c>
      <c r="AL7" s="19">
        <f>(Zusammenfassung!AX7-cost)*1.5</f>
        <v>0</v>
      </c>
      <c r="AM7" s="19">
        <f>(Zusammenfassung!AY7-cost)*1.5</f>
        <v>4.3280221233320972</v>
      </c>
      <c r="AN7" s="19">
        <f>(Zusammenfassung!AZ7-cost)*1.5</f>
        <v>4.6152843776321966</v>
      </c>
      <c r="AO7" s="19">
        <f>(Zusammenfassung!BA7-cost)*1.5</f>
        <v>4.0342681009022954</v>
      </c>
      <c r="AP7" s="19">
        <f>(Zusammenfassung!BB7-cost)*1.5</f>
        <v>5.0176094474071462</v>
      </c>
      <c r="AQ7" s="19">
        <f>(Zusammenfassung!BC7-cost)*1.5</f>
        <v>5.8894048839923947</v>
      </c>
      <c r="AR7" s="19">
        <f>(Zusammenfassung!BD7-cost)*1.5</f>
        <v>4.8418301215783472</v>
      </c>
      <c r="AS7" s="16">
        <f>(Zusammenfassung!BE7-cost)*1.5</f>
        <v>4.5918367567606531</v>
      </c>
      <c r="AT7" s="43">
        <f>(Zusammenfassung!BF7-cost)*1.5</f>
        <v>4.6064210200202993</v>
      </c>
      <c r="AU7" s="19">
        <f>(Zusammenfassung!BG7-cost)*1.5</f>
        <v>5.0816399067537041</v>
      </c>
      <c r="AW7" s="17" t="s">
        <v>3</v>
      </c>
      <c r="AX7" s="19">
        <v>40</v>
      </c>
      <c r="AY7" s="19">
        <v>42.885348082221398</v>
      </c>
      <c r="AZ7" s="19">
        <v>43.076856251754798</v>
      </c>
      <c r="BA7" s="19">
        <v>42.689512067268197</v>
      </c>
      <c r="BB7" s="19">
        <v>43.345072964938097</v>
      </c>
      <c r="BC7" s="19">
        <v>43.926269922661596</v>
      </c>
      <c r="BD7" s="19">
        <v>43.227886747718898</v>
      </c>
      <c r="BE7" s="19">
        <v>43.061224504507102</v>
      </c>
      <c r="BF7" s="19">
        <v>43.0709473466802</v>
      </c>
      <c r="BG7" s="19">
        <v>43.387759937835803</v>
      </c>
    </row>
    <row r="8" spans="1:59" x14ac:dyDescent="0.25">
      <c r="A8" s="17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M8" s="17" t="s">
        <v>4</v>
      </c>
      <c r="N8" s="19">
        <f t="shared" si="0"/>
        <v>-1</v>
      </c>
      <c r="O8" s="19">
        <f t="shared" si="0"/>
        <v>-1</v>
      </c>
      <c r="P8" s="19">
        <f t="shared" si="0"/>
        <v>-1</v>
      </c>
      <c r="Q8" s="19">
        <f t="shared" si="0"/>
        <v>-1</v>
      </c>
      <c r="R8" s="19">
        <f t="shared" si="0"/>
        <v>-1</v>
      </c>
      <c r="S8" s="19">
        <f t="shared" si="0"/>
        <v>-1</v>
      </c>
      <c r="T8" s="19">
        <f t="shared" si="0"/>
        <v>-1</v>
      </c>
      <c r="U8" s="19">
        <f t="shared" si="0"/>
        <v>-1</v>
      </c>
      <c r="V8" s="19">
        <f t="shared" si="0"/>
        <v>-1</v>
      </c>
      <c r="W8" s="19">
        <f t="shared" si="0"/>
        <v>-1</v>
      </c>
      <c r="Y8" s="17" t="s">
        <v>4</v>
      </c>
      <c r="Z8" s="19">
        <f>Zusammenfassung!AX8-cost</f>
        <v>0</v>
      </c>
      <c r="AA8" s="19">
        <f>Zusammenfassung!AY8-cost</f>
        <v>2.2330641227364012</v>
      </c>
      <c r="AB8" s="19">
        <f>Zusammenfassung!AZ8-cost</f>
        <v>2.3764979810335021</v>
      </c>
      <c r="AC8" s="19">
        <f>Zusammenfassung!BA8-cost</f>
        <v>1.470617127031197</v>
      </c>
      <c r="AD8" s="19">
        <f>Zusammenfassung!BB8-cost</f>
        <v>2.6296528856117973</v>
      </c>
      <c r="AE8" s="19">
        <f>Zusammenfassung!BC8-cost</f>
        <v>1.5616362465011022</v>
      </c>
      <c r="AF8" s="19">
        <f>Zusammenfassung!BD8-cost</f>
        <v>1.6521929489393017</v>
      </c>
      <c r="AG8" s="19">
        <f>Zusammenfassung!BE8-cost</f>
        <v>0.52202940487619998</v>
      </c>
      <c r="AH8" s="19">
        <f>Zusammenfassung!BF8-cost</f>
        <v>0.39866586951340111</v>
      </c>
      <c r="AI8" s="19">
        <f>Zusammenfassung!BG8-cost</f>
        <v>-0.4778830759068029</v>
      </c>
      <c r="AK8" s="17" t="s">
        <v>4</v>
      </c>
      <c r="AL8" s="19">
        <f>(Zusammenfassung!AX8-cost)*1.5</f>
        <v>0</v>
      </c>
      <c r="AM8" s="19">
        <f>(Zusammenfassung!AY8-cost)*1.5</f>
        <v>3.3495961841046018</v>
      </c>
      <c r="AN8" s="19">
        <f>(Zusammenfassung!AZ8-cost)*1.5</f>
        <v>3.5647469715502531</v>
      </c>
      <c r="AO8" s="19">
        <f>(Zusammenfassung!BA8-cost)*1.5</f>
        <v>2.2059256905467954</v>
      </c>
      <c r="AP8" s="19">
        <f>(Zusammenfassung!BB8-cost)*1.5</f>
        <v>3.944479328417696</v>
      </c>
      <c r="AQ8" s="19">
        <f>(Zusammenfassung!BC8-cost)*1.5</f>
        <v>2.3424543697516533</v>
      </c>
      <c r="AR8" s="19">
        <f>(Zusammenfassung!BD8-cost)*1.5</f>
        <v>2.4782894234089525</v>
      </c>
      <c r="AS8" s="19">
        <f>(Zusammenfassung!BE8-cost)*1.5</f>
        <v>0.78304410731429996</v>
      </c>
      <c r="AT8" s="19">
        <f>(Zusammenfassung!BF8-cost)*1.5</f>
        <v>0.59799880427010166</v>
      </c>
      <c r="AU8" s="19">
        <f>(Zusammenfassung!BG8-cost)*1.5</f>
        <v>-0.71682461386020435</v>
      </c>
      <c r="AW8" s="17" t="s">
        <v>4</v>
      </c>
      <c r="AX8" s="19">
        <v>40</v>
      </c>
      <c r="AY8" s="19">
        <v>42.233064122736401</v>
      </c>
      <c r="AZ8" s="19">
        <v>42.376497981033502</v>
      </c>
      <c r="BA8" s="19">
        <v>41.470617127031197</v>
      </c>
      <c r="BB8" s="19">
        <v>42.629652885611797</v>
      </c>
      <c r="BC8" s="19">
        <v>41.561636246501102</v>
      </c>
      <c r="BD8" s="19">
        <v>41.652192948939302</v>
      </c>
      <c r="BE8" s="19">
        <v>40.5220294048762</v>
      </c>
      <c r="BF8" s="19">
        <v>40.398665869513401</v>
      </c>
      <c r="BG8" s="19">
        <v>39.522116924093197</v>
      </c>
    </row>
    <row r="9" spans="1:59" x14ac:dyDescent="0.25">
      <c r="A9" s="17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M9" s="17" t="s">
        <v>5</v>
      </c>
      <c r="N9" s="19">
        <f t="shared" si="0"/>
        <v>-1</v>
      </c>
      <c r="O9" s="19">
        <f t="shared" si="0"/>
        <v>-1</v>
      </c>
      <c r="P9" s="19">
        <f t="shared" si="0"/>
        <v>-1</v>
      </c>
      <c r="Q9" s="19">
        <f t="shared" si="0"/>
        <v>-1</v>
      </c>
      <c r="R9" s="19">
        <f t="shared" si="0"/>
        <v>-1</v>
      </c>
      <c r="S9" s="19">
        <f t="shared" si="0"/>
        <v>-1</v>
      </c>
      <c r="T9" s="19">
        <f t="shared" si="0"/>
        <v>-1</v>
      </c>
      <c r="U9" s="19">
        <f t="shared" si="0"/>
        <v>-1</v>
      </c>
      <c r="V9" s="19">
        <f t="shared" si="0"/>
        <v>-1</v>
      </c>
      <c r="W9" s="19">
        <f t="shared" si="0"/>
        <v>-1</v>
      </c>
      <c r="Y9" s="17" t="s">
        <v>5</v>
      </c>
      <c r="Z9" s="19">
        <f>Zusammenfassung!AX9-cost</f>
        <v>0</v>
      </c>
      <c r="AA9" s="19">
        <f>Zusammenfassung!AY9-cost</f>
        <v>-1.0884465193776975</v>
      </c>
      <c r="AB9" s="19">
        <f>Zusammenfassung!AZ9-cost</f>
        <v>0.94915815601029863</v>
      </c>
      <c r="AC9" s="19">
        <f>Zusammenfassung!BA9-cost</f>
        <v>0.41860414884610009</v>
      </c>
      <c r="AD9" s="19">
        <f>Zusammenfassung!BB9-cost</f>
        <v>0.55331648354390239</v>
      </c>
      <c r="AE9" s="19">
        <f>Zusammenfassung!BC9-cost</f>
        <v>0.83246712936909972</v>
      </c>
      <c r="AF9" s="19">
        <f>Zusammenfassung!BD9-cost</f>
        <v>1.3423808300876985</v>
      </c>
      <c r="AG9" s="19">
        <f>Zusammenfassung!BE9-cost</f>
        <v>2.1370650442501997</v>
      </c>
      <c r="AH9" s="19">
        <f>Zusammenfassung!BF9-cost</f>
        <v>4.9890585712407969</v>
      </c>
      <c r="AI9" s="19">
        <f>Zusammenfassung!BG9-cost</f>
        <v>5.0199773521022024</v>
      </c>
      <c r="AK9" s="17" t="s">
        <v>5</v>
      </c>
      <c r="AL9" s="19">
        <f>(Zusammenfassung!AX9-cost)*1.5</f>
        <v>0</v>
      </c>
      <c r="AM9" s="19">
        <f>(Zusammenfassung!AY9-cost)*1.5</f>
        <v>-1.6326697790665463</v>
      </c>
      <c r="AN9" s="19">
        <f>(Zusammenfassung!AZ9-cost)*1.5</f>
        <v>1.4237372340154479</v>
      </c>
      <c r="AO9" s="19">
        <f>(Zusammenfassung!BA9-cost)*1.5</f>
        <v>0.62790622326915013</v>
      </c>
      <c r="AP9" s="19">
        <f>(Zusammenfassung!BB9-cost)*1.5</f>
        <v>0.82997472531585359</v>
      </c>
      <c r="AQ9" s="19">
        <f>(Zusammenfassung!BC9-cost)*1.5</f>
        <v>1.2487006940536496</v>
      </c>
      <c r="AR9" s="19">
        <f>(Zusammenfassung!BD9-cost)*1.5</f>
        <v>2.0135712451315477</v>
      </c>
      <c r="AS9" s="19">
        <f>(Zusammenfassung!BE9-cost)*1.5</f>
        <v>3.2055975663752996</v>
      </c>
      <c r="AT9" s="19">
        <f>(Zusammenfassung!BF9-cost)*1.5</f>
        <v>7.4835878568611953</v>
      </c>
      <c r="AU9" s="19">
        <f>(Zusammenfassung!BG9-cost)*1.5</f>
        <v>7.5299660281533036</v>
      </c>
      <c r="AW9" s="17" t="s">
        <v>5</v>
      </c>
      <c r="AX9" s="19">
        <v>40</v>
      </c>
      <c r="AY9" s="19">
        <v>38.911553480622302</v>
      </c>
      <c r="AZ9" s="19">
        <v>40.949158156010299</v>
      </c>
      <c r="BA9" s="19">
        <v>40.4186041488461</v>
      </c>
      <c r="BB9" s="19">
        <v>40.553316483543902</v>
      </c>
      <c r="BC9" s="19">
        <v>40.8324671293691</v>
      </c>
      <c r="BD9" s="19">
        <v>41.342380830087698</v>
      </c>
      <c r="BE9" s="19">
        <v>42.1370650442502</v>
      </c>
      <c r="BF9" s="19">
        <v>44.989058571240797</v>
      </c>
      <c r="BG9" s="19">
        <v>45.019977352102202</v>
      </c>
    </row>
    <row r="10" spans="1:59" x14ac:dyDescent="0.25">
      <c r="A10" s="17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M10" s="17" t="s">
        <v>6</v>
      </c>
      <c r="N10" s="19">
        <f t="shared" si="0"/>
        <v>-1</v>
      </c>
      <c r="O10" s="19">
        <f t="shared" si="0"/>
        <v>-1</v>
      </c>
      <c r="P10" s="19">
        <f t="shared" si="0"/>
        <v>-1</v>
      </c>
      <c r="Q10" s="19">
        <f t="shared" si="0"/>
        <v>-1</v>
      </c>
      <c r="R10" s="19">
        <f t="shared" si="0"/>
        <v>-1</v>
      </c>
      <c r="S10" s="19">
        <f t="shared" si="0"/>
        <v>-1</v>
      </c>
      <c r="T10" s="19">
        <f t="shared" si="0"/>
        <v>-1</v>
      </c>
      <c r="U10" s="19">
        <f t="shared" si="0"/>
        <v>-1</v>
      </c>
      <c r="V10" s="19">
        <f t="shared" si="0"/>
        <v>-1</v>
      </c>
      <c r="W10" s="19">
        <f t="shared" si="0"/>
        <v>-1</v>
      </c>
      <c r="Y10" s="17" t="s">
        <v>6</v>
      </c>
      <c r="Z10" s="19">
        <f>Zusammenfassung!AX10-cost</f>
        <v>0</v>
      </c>
      <c r="AA10" s="19">
        <f>Zusammenfassung!AY10-cost</f>
        <v>2.4471322636276014</v>
      </c>
      <c r="AB10" s="19">
        <f>Zusammenfassung!AZ10-cost</f>
        <v>3.4961872921862991</v>
      </c>
      <c r="AC10" s="19">
        <f>Zusammenfassung!BA10-cost</f>
        <v>3.0387262418161995</v>
      </c>
      <c r="AD10" s="19">
        <f>Zusammenfassung!BB10-cost</f>
        <v>3.5062452521454972</v>
      </c>
      <c r="AE10" s="19">
        <f>Zusammenfassung!BC10-cost</f>
        <v>2.0519163968278988</v>
      </c>
      <c r="AF10" s="19">
        <f>Zusammenfassung!BD10-cost</f>
        <v>1.009717579299199</v>
      </c>
      <c r="AG10" s="19">
        <f>Zusammenfassung!BE10-cost</f>
        <v>-0.22343813663790257</v>
      </c>
      <c r="AH10" s="19">
        <f>Zusammenfassung!BF10-cost</f>
        <v>-0.51265503537209867</v>
      </c>
      <c r="AI10" s="19">
        <f>Zusammenfassung!BG10-cost</f>
        <v>-1.2858754117167024</v>
      </c>
      <c r="AK10" s="17" t="s">
        <v>6</v>
      </c>
      <c r="AL10" s="19">
        <f>(Zusammenfassung!AX10-cost)*1.5</f>
        <v>0</v>
      </c>
      <c r="AM10" s="19">
        <f>(Zusammenfassung!AY10-cost)*1.5</f>
        <v>3.6706983954414021</v>
      </c>
      <c r="AN10" s="19">
        <f>(Zusammenfassung!AZ10-cost)*1.5</f>
        <v>5.2442809382794486</v>
      </c>
      <c r="AO10" s="19">
        <f>(Zusammenfassung!BA10-cost)*1.5</f>
        <v>4.5580893627242993</v>
      </c>
      <c r="AP10" s="19">
        <f>(Zusammenfassung!BB10-cost)*1.5</f>
        <v>5.2593678782182458</v>
      </c>
      <c r="AQ10" s="19">
        <f>(Zusammenfassung!BC10-cost)*1.5</f>
        <v>3.0778745952418483</v>
      </c>
      <c r="AR10" s="19">
        <f>(Zusammenfassung!BD10-cost)*1.5</f>
        <v>1.5145763689487985</v>
      </c>
      <c r="AS10" s="19">
        <f>(Zusammenfassung!BE10-cost)*1.5</f>
        <v>-0.33515720495685386</v>
      </c>
      <c r="AT10" s="19">
        <f>(Zusammenfassung!BF10-cost)*1.5</f>
        <v>-0.768982553058148</v>
      </c>
      <c r="AU10" s="19">
        <f>(Zusammenfassung!BG10-cost)*1.5</f>
        <v>-1.9288131175750536</v>
      </c>
      <c r="AW10" s="17" t="s">
        <v>6</v>
      </c>
      <c r="AX10" s="19">
        <v>40</v>
      </c>
      <c r="AY10" s="19">
        <v>42.447132263627601</v>
      </c>
      <c r="AZ10" s="19">
        <v>43.496187292186299</v>
      </c>
      <c r="BA10" s="19">
        <v>43.0387262418162</v>
      </c>
      <c r="BB10" s="19">
        <v>43.506245252145497</v>
      </c>
      <c r="BC10" s="19">
        <v>42.051916396827899</v>
      </c>
      <c r="BD10" s="19">
        <v>41.009717579299199</v>
      </c>
      <c r="BE10" s="19">
        <v>39.776561863362097</v>
      </c>
      <c r="BF10" s="19">
        <v>39.487344964627901</v>
      </c>
      <c r="BG10" s="19">
        <v>38.714124588283298</v>
      </c>
    </row>
    <row r="11" spans="1:59" x14ac:dyDescent="0.25">
      <c r="A11" s="17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M11" s="17" t="s">
        <v>7</v>
      </c>
      <c r="N11" s="19">
        <f t="shared" si="0"/>
        <v>-1</v>
      </c>
      <c r="O11" s="19">
        <f t="shared" si="0"/>
        <v>-1</v>
      </c>
      <c r="P11" s="19">
        <f t="shared" si="0"/>
        <v>-1</v>
      </c>
      <c r="Q11" s="19">
        <f t="shared" si="0"/>
        <v>-1</v>
      </c>
      <c r="R11" s="19">
        <f t="shared" si="0"/>
        <v>-1</v>
      </c>
      <c r="S11" s="19">
        <f t="shared" si="0"/>
        <v>-1</v>
      </c>
      <c r="T11" s="19">
        <f t="shared" si="0"/>
        <v>-1</v>
      </c>
      <c r="U11" s="19">
        <f t="shared" si="0"/>
        <v>-1</v>
      </c>
      <c r="V11" s="19">
        <f t="shared" si="0"/>
        <v>-1</v>
      </c>
      <c r="W11" s="19">
        <f t="shared" si="0"/>
        <v>-1</v>
      </c>
      <c r="Y11" s="17" t="s">
        <v>7</v>
      </c>
      <c r="Z11" s="19">
        <f>Zusammenfassung!AX11-cost</f>
        <v>0</v>
      </c>
      <c r="AA11" s="19">
        <f>Zusammenfassung!AY11-cost</f>
        <v>0.58491098794760177</v>
      </c>
      <c r="AB11" s="19">
        <f>Zusammenfassung!AZ11-cost</f>
        <v>1.0419532231654003</v>
      </c>
      <c r="AC11" s="19">
        <f>Zusammenfassung!BA11-cost</f>
        <v>0.53939664526269837</v>
      </c>
      <c r="AD11" s="19">
        <f>Zusammenfassung!BB11-cost</f>
        <v>-9.0038495173985211E-3</v>
      </c>
      <c r="AE11" s="19">
        <f>Zusammenfassung!BC11-cost</f>
        <v>1.5517129773151979</v>
      </c>
      <c r="AF11" s="19">
        <f>Zusammenfassung!BD11-cost</f>
        <v>1.7634183570609991</v>
      </c>
      <c r="AG11" s="19">
        <f>Zusammenfassung!BE11-cost</f>
        <v>3.0095755794175005</v>
      </c>
      <c r="AH11" s="19">
        <f>Zusammenfassung!BF11-cost</f>
        <v>2.7278255674969003</v>
      </c>
      <c r="AI11" s="19">
        <f>Zusammenfassung!BG11-cost</f>
        <v>2.2696107998137975</v>
      </c>
      <c r="AK11" s="17" t="s">
        <v>7</v>
      </c>
      <c r="AL11" s="19">
        <f>(Zusammenfassung!AX11-cost)*1.5</f>
        <v>0</v>
      </c>
      <c r="AM11" s="19">
        <f>(Zusammenfassung!AY11-cost)*1.5</f>
        <v>0.87736648192140265</v>
      </c>
      <c r="AN11" s="19">
        <f>(Zusammenfassung!AZ11-cost)*1.5</f>
        <v>1.5629298347481004</v>
      </c>
      <c r="AO11" s="19">
        <f>(Zusammenfassung!BA11-cost)*1.5</f>
        <v>0.80909496789404756</v>
      </c>
      <c r="AP11" s="19">
        <f>(Zusammenfassung!BB11-cost)*1.5</f>
        <v>-1.3505774276097782E-2</v>
      </c>
      <c r="AQ11" s="19">
        <f>(Zusammenfassung!BC11-cost)*1.5</f>
        <v>2.3275694659727968</v>
      </c>
      <c r="AR11" s="19">
        <f>(Zusammenfassung!BD11-cost)*1.5</f>
        <v>2.6451275355914987</v>
      </c>
      <c r="AS11" s="19">
        <f>(Zusammenfassung!BE11-cost)*1.5</f>
        <v>4.5143633691262508</v>
      </c>
      <c r="AT11" s="19">
        <f>(Zusammenfassung!BF11-cost)*1.5</f>
        <v>4.0917383512453505</v>
      </c>
      <c r="AU11" s="19">
        <f>(Zusammenfassung!BG11-cost)*1.5</f>
        <v>3.4044161997206963</v>
      </c>
      <c r="AW11" s="17" t="s">
        <v>7</v>
      </c>
      <c r="AX11" s="19">
        <v>40</v>
      </c>
      <c r="AY11" s="19">
        <v>40.584910987947602</v>
      </c>
      <c r="AZ11" s="19">
        <v>41.0419532231654</v>
      </c>
      <c r="BA11" s="19">
        <v>40.539396645262698</v>
      </c>
      <c r="BB11" s="19">
        <v>39.990996150482601</v>
      </c>
      <c r="BC11" s="19">
        <v>41.551712977315198</v>
      </c>
      <c r="BD11" s="19">
        <v>41.763418357060999</v>
      </c>
      <c r="BE11" s="19">
        <v>43.009575579417501</v>
      </c>
      <c r="BF11" s="19">
        <v>42.7278255674969</v>
      </c>
      <c r="BG11" s="19">
        <v>42.269610799813798</v>
      </c>
    </row>
    <row r="12" spans="1:59" x14ac:dyDescent="0.25">
      <c r="A12" s="17" t="s">
        <v>18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M12" s="17" t="s">
        <v>18</v>
      </c>
      <c r="N12" s="19">
        <f t="shared" si="0"/>
        <v>-1</v>
      </c>
      <c r="O12" s="19">
        <f t="shared" si="0"/>
        <v>-1</v>
      </c>
      <c r="P12" s="19">
        <f t="shared" si="0"/>
        <v>-1</v>
      </c>
      <c r="Q12" s="19">
        <f t="shared" si="0"/>
        <v>-1</v>
      </c>
      <c r="R12" s="19">
        <f t="shared" si="0"/>
        <v>-1</v>
      </c>
      <c r="S12" s="19">
        <f t="shared" si="0"/>
        <v>-1</v>
      </c>
      <c r="T12" s="19">
        <f t="shared" si="0"/>
        <v>-1</v>
      </c>
      <c r="U12" s="19">
        <f t="shared" si="0"/>
        <v>-1</v>
      </c>
      <c r="V12" s="19">
        <f t="shared" si="0"/>
        <v>-1</v>
      </c>
      <c r="W12" s="19">
        <f t="shared" si="0"/>
        <v>-1</v>
      </c>
      <c r="Y12" s="17" t="s">
        <v>18</v>
      </c>
      <c r="Z12" s="19">
        <f>Zusammenfassung!AX12-cost</f>
        <v>0</v>
      </c>
      <c r="AA12" s="19">
        <f>Zusammenfassung!AY12-cost</f>
        <v>-5.0842670753702635E-2</v>
      </c>
      <c r="AB12" s="19">
        <f>Zusammenfassung!AZ12-cost</f>
        <v>0.81475258261429673</v>
      </c>
      <c r="AC12" s="19">
        <f>Zusammenfassung!BA12-cost</f>
        <v>0.39053035175479778</v>
      </c>
      <c r="AD12" s="19">
        <f>Zusammenfassung!BB12-cost</f>
        <v>0.5896730540263988</v>
      </c>
      <c r="AE12" s="19">
        <f>Zusammenfassung!BC12-cost</f>
        <v>1.7194099261749969</v>
      </c>
      <c r="AF12" s="19">
        <f>Zusammenfassung!BD12-cost</f>
        <v>2.5955082281743032</v>
      </c>
      <c r="AG12" s="19">
        <f>Zusammenfassung!BE12-cost</f>
        <v>2.8197504376801987</v>
      </c>
      <c r="AH12" s="19">
        <f>Zusammenfassung!BF12-cost</f>
        <v>4.2775364501148019</v>
      </c>
      <c r="AI12" s="19">
        <f>Zusammenfassung!BG12-cost</f>
        <v>4.5698359359993006</v>
      </c>
      <c r="AK12" s="17" t="s">
        <v>18</v>
      </c>
      <c r="AL12" s="19">
        <f>(Zusammenfassung!AX12-cost)*1.5</f>
        <v>0</v>
      </c>
      <c r="AM12" s="19">
        <f>(Zusammenfassung!AY12-cost)*1.5</f>
        <v>-7.6264006130553952E-2</v>
      </c>
      <c r="AN12" s="19">
        <f>(Zusammenfassung!AZ12-cost)*1.5</f>
        <v>1.2221288739214451</v>
      </c>
      <c r="AO12" s="19">
        <f>(Zusammenfassung!BA12-cost)*1.5</f>
        <v>0.58579552763219667</v>
      </c>
      <c r="AP12" s="19">
        <f>(Zusammenfassung!BB12-cost)*1.5</f>
        <v>0.8845095810395982</v>
      </c>
      <c r="AQ12" s="19">
        <f>(Zusammenfassung!BC12-cost)*1.5</f>
        <v>2.5791148892624953</v>
      </c>
      <c r="AR12" s="19">
        <f>(Zusammenfassung!BD12-cost)*1.5</f>
        <v>3.8932623422614547</v>
      </c>
      <c r="AS12" s="19">
        <f>(Zusammenfassung!BE12-cost)*1.5</f>
        <v>4.2296256565202981</v>
      </c>
      <c r="AT12" s="19">
        <f>(Zusammenfassung!BF12-cost)*1.5</f>
        <v>6.4163046751722028</v>
      </c>
      <c r="AU12" s="19">
        <f>(Zusammenfassung!BG12-cost)*1.5</f>
        <v>6.8547539039989509</v>
      </c>
      <c r="AW12" s="17" t="s">
        <v>18</v>
      </c>
      <c r="AX12" s="19">
        <v>40</v>
      </c>
      <c r="AY12" s="19">
        <v>39.949157329246297</v>
      </c>
      <c r="AZ12" s="19">
        <v>40.814752582614297</v>
      </c>
      <c r="BA12" s="19">
        <v>40.390530351754798</v>
      </c>
      <c r="BB12" s="19">
        <v>40.589673054026399</v>
      </c>
      <c r="BC12" s="19">
        <v>41.719409926174997</v>
      </c>
      <c r="BD12" s="19">
        <v>42.595508228174303</v>
      </c>
      <c r="BE12" s="19">
        <v>42.819750437680199</v>
      </c>
      <c r="BF12" s="19">
        <v>44.277536450114802</v>
      </c>
      <c r="BG12" s="19">
        <v>44.569835935999301</v>
      </c>
    </row>
    <row r="13" spans="1:59" x14ac:dyDescent="0.25">
      <c r="A13" s="17" t="s">
        <v>19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M13" s="17" t="s">
        <v>19</v>
      </c>
      <c r="N13" s="19">
        <f t="shared" si="0"/>
        <v>-1</v>
      </c>
      <c r="O13" s="19">
        <f t="shared" si="0"/>
        <v>-1</v>
      </c>
      <c r="P13" s="19">
        <f t="shared" si="0"/>
        <v>-1</v>
      </c>
      <c r="Q13" s="19">
        <f t="shared" si="0"/>
        <v>-1</v>
      </c>
      <c r="R13" s="19">
        <f t="shared" si="0"/>
        <v>-1</v>
      </c>
      <c r="S13" s="19">
        <f t="shared" si="0"/>
        <v>-1</v>
      </c>
      <c r="T13" s="19">
        <f t="shared" si="0"/>
        <v>-1</v>
      </c>
      <c r="U13" s="19">
        <f t="shared" si="0"/>
        <v>-1</v>
      </c>
      <c r="V13" s="19">
        <f t="shared" si="0"/>
        <v>-1</v>
      </c>
      <c r="W13" s="19">
        <f t="shared" si="0"/>
        <v>-1</v>
      </c>
      <c r="Y13" s="17" t="s">
        <v>19</v>
      </c>
      <c r="Z13" s="19">
        <f>Zusammenfassung!AX13-cost</f>
        <v>0</v>
      </c>
      <c r="AA13" s="19">
        <f>Zusammenfassung!AY13-cost</f>
        <v>0.57631450662770334</v>
      </c>
      <c r="AB13" s="19">
        <f>Zusammenfassung!AZ13-cost</f>
        <v>0.35979435710480345</v>
      </c>
      <c r="AC13" s="19">
        <f>Zusammenfassung!BA13-cost</f>
        <v>0.27745245585499845</v>
      </c>
      <c r="AD13" s="19">
        <f>Zusammenfassung!BB13-cost</f>
        <v>-9.4658304459301235E-2</v>
      </c>
      <c r="AE13" s="19">
        <f>Zusammenfassung!BC13-cost</f>
        <v>-1.0411149659966981</v>
      </c>
      <c r="AF13" s="19">
        <f>Zusammenfassung!BD13-cost</f>
        <v>-0.3761920351263015</v>
      </c>
      <c r="AG13" s="19">
        <f>Zusammenfassung!BE13-cost</f>
        <v>1.230370225131999</v>
      </c>
      <c r="AH13" s="19">
        <f>Zusammenfassung!BF13-cost</f>
        <v>1.1778544155725967</v>
      </c>
      <c r="AI13" s="19">
        <f>Zusammenfassung!BG13-cost</f>
        <v>0.87345919930900351</v>
      </c>
      <c r="AK13" s="17" t="s">
        <v>19</v>
      </c>
      <c r="AL13" s="19">
        <f>(Zusammenfassung!AX13-cost)*1.5</f>
        <v>0</v>
      </c>
      <c r="AM13" s="19">
        <f>(Zusammenfassung!AY13-cost)*1.5</f>
        <v>0.86447175994155501</v>
      </c>
      <c r="AN13" s="19">
        <f>(Zusammenfassung!AZ13-cost)*1.5</f>
        <v>0.53969153565720518</v>
      </c>
      <c r="AO13" s="19">
        <f>(Zusammenfassung!BA13-cost)*1.5</f>
        <v>0.41617868378249767</v>
      </c>
      <c r="AP13" s="19">
        <f>(Zusammenfassung!BB13-cost)*1.5</f>
        <v>-0.14198745668895185</v>
      </c>
      <c r="AQ13" s="19">
        <f>(Zusammenfassung!BC13-cost)*1.5</f>
        <v>-1.5616724489950471</v>
      </c>
      <c r="AR13" s="19">
        <f>(Zusammenfassung!BD13-cost)*1.5</f>
        <v>-0.56428805268945226</v>
      </c>
      <c r="AS13" s="19">
        <f>(Zusammenfassung!BE13-cost)*1.5</f>
        <v>1.8455553376979985</v>
      </c>
      <c r="AT13" s="19">
        <f>(Zusammenfassung!BF13-cost)*1.5</f>
        <v>1.7667816233588951</v>
      </c>
      <c r="AU13" s="19">
        <f>(Zusammenfassung!BG13-cost)*1.5</f>
        <v>1.3101887989635053</v>
      </c>
      <c r="AW13" s="17" t="s">
        <v>19</v>
      </c>
      <c r="AX13" s="19">
        <v>40</v>
      </c>
      <c r="AY13" s="19">
        <v>40.576314506627703</v>
      </c>
      <c r="AZ13" s="19">
        <v>40.359794357104803</v>
      </c>
      <c r="BA13" s="19">
        <v>40.277452455854998</v>
      </c>
      <c r="BB13" s="19">
        <v>39.905341695540699</v>
      </c>
      <c r="BC13" s="19">
        <v>38.958885034003302</v>
      </c>
      <c r="BD13" s="19">
        <v>39.623807964873698</v>
      </c>
      <c r="BE13" s="19">
        <v>41.230370225131999</v>
      </c>
      <c r="BF13" s="19">
        <v>41.177854415572597</v>
      </c>
      <c r="BG13" s="19">
        <v>40.873459199309004</v>
      </c>
    </row>
    <row r="14" spans="1:59" x14ac:dyDescent="0.25">
      <c r="A14" s="17" t="s">
        <v>20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M14" s="17" t="s">
        <v>20</v>
      </c>
      <c r="N14" s="19">
        <f t="shared" ref="N14:W23" si="1">start</f>
        <v>-1</v>
      </c>
      <c r="O14" s="19">
        <f t="shared" si="1"/>
        <v>-1</v>
      </c>
      <c r="P14" s="19">
        <f t="shared" si="1"/>
        <v>-1</v>
      </c>
      <c r="Q14" s="19">
        <f t="shared" si="1"/>
        <v>-1</v>
      </c>
      <c r="R14" s="19">
        <f t="shared" si="1"/>
        <v>-1</v>
      </c>
      <c r="S14" s="19">
        <f t="shared" si="1"/>
        <v>-1</v>
      </c>
      <c r="T14" s="19">
        <f t="shared" si="1"/>
        <v>-1</v>
      </c>
      <c r="U14" s="19">
        <f t="shared" si="1"/>
        <v>-1</v>
      </c>
      <c r="V14" s="19">
        <f t="shared" si="1"/>
        <v>-1</v>
      </c>
      <c r="W14" s="19">
        <f t="shared" si="1"/>
        <v>-1</v>
      </c>
      <c r="Y14" s="17" t="s">
        <v>20</v>
      </c>
      <c r="Z14" s="19">
        <f>Zusammenfassung!AX14-cost</f>
        <v>0</v>
      </c>
      <c r="AA14" s="19">
        <f>Zusammenfassung!AY14-cost</f>
        <v>-0.16526909484809948</v>
      </c>
      <c r="AB14" s="19">
        <f>Zusammenfassung!AZ14-cost</f>
        <v>-1.5736356904829023</v>
      </c>
      <c r="AC14" s="19">
        <f>Zusammenfassung!BA14-cost</f>
        <v>-1.1193241628548023</v>
      </c>
      <c r="AD14" s="19">
        <f>Zusammenfassung!BB14-cost</f>
        <v>-0.95528163891729889</v>
      </c>
      <c r="AE14" s="19">
        <f>Zusammenfassung!BC14-cost</f>
        <v>-2.3550838619011998</v>
      </c>
      <c r="AF14" s="19">
        <f>Zusammenfassung!BD14-cost</f>
        <v>-1.6609027600209032</v>
      </c>
      <c r="AG14" s="19">
        <f>Zusammenfassung!BE14-cost</f>
        <v>-1.2255665532548008</v>
      </c>
      <c r="AH14" s="19">
        <f>Zusammenfassung!BF14-cost</f>
        <v>-1.2827025002305987</v>
      </c>
      <c r="AI14" s="19">
        <f>Zusammenfassung!BG14-cost</f>
        <v>-1.9223019385521027</v>
      </c>
      <c r="AK14" s="17" t="s">
        <v>20</v>
      </c>
      <c r="AL14" s="19">
        <f>(Zusammenfassung!AX14-cost)*1.5</f>
        <v>0</v>
      </c>
      <c r="AM14" s="19">
        <f>(Zusammenfassung!AY14-cost)*1.5</f>
        <v>-0.24790364227214923</v>
      </c>
      <c r="AN14" s="19">
        <f>(Zusammenfassung!AZ14-cost)*1.5</f>
        <v>-2.3604535357243535</v>
      </c>
      <c r="AO14" s="19">
        <f>(Zusammenfassung!BA14-cost)*1.5</f>
        <v>-1.6789862442822034</v>
      </c>
      <c r="AP14" s="19">
        <f>(Zusammenfassung!BB14-cost)*1.5</f>
        <v>-1.4329224583759483</v>
      </c>
      <c r="AQ14" s="19">
        <f>(Zusammenfassung!BC14-cost)*1.5</f>
        <v>-3.5326257928517997</v>
      </c>
      <c r="AR14" s="19">
        <f>(Zusammenfassung!BD14-cost)*1.5</f>
        <v>-2.4913541400313548</v>
      </c>
      <c r="AS14" s="19">
        <f>(Zusammenfassung!BE14-cost)*1.5</f>
        <v>-1.8383498298822012</v>
      </c>
      <c r="AT14" s="19">
        <f>(Zusammenfassung!BF14-cost)*1.5</f>
        <v>-1.9240537503458981</v>
      </c>
      <c r="AU14" s="19">
        <f>(Zusammenfassung!BG14-cost)*1.5</f>
        <v>-2.8834529078281541</v>
      </c>
      <c r="AW14" s="17" t="s">
        <v>20</v>
      </c>
      <c r="AX14" s="19">
        <v>40</v>
      </c>
      <c r="AY14" s="19">
        <v>39.834730905151901</v>
      </c>
      <c r="AZ14" s="19">
        <v>38.426364309517098</v>
      </c>
      <c r="BA14" s="19">
        <v>38.880675837145198</v>
      </c>
      <c r="BB14" s="19">
        <v>39.044718361082701</v>
      </c>
      <c r="BC14" s="19">
        <v>37.6449161380988</v>
      </c>
      <c r="BD14" s="19">
        <v>38.339097239979097</v>
      </c>
      <c r="BE14" s="19">
        <v>38.774433446745199</v>
      </c>
      <c r="BF14" s="19">
        <v>38.717297499769401</v>
      </c>
      <c r="BG14" s="19">
        <v>38.077698061447897</v>
      </c>
    </row>
    <row r="15" spans="1:59" x14ac:dyDescent="0.25">
      <c r="A15" s="17" t="s">
        <v>21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M15" s="17" t="s">
        <v>21</v>
      </c>
      <c r="N15" s="19">
        <f t="shared" si="1"/>
        <v>-1</v>
      </c>
      <c r="O15" s="19">
        <f t="shared" si="1"/>
        <v>-1</v>
      </c>
      <c r="P15" s="19">
        <f t="shared" si="1"/>
        <v>-1</v>
      </c>
      <c r="Q15" s="19">
        <f t="shared" si="1"/>
        <v>-1</v>
      </c>
      <c r="R15" s="19">
        <f t="shared" si="1"/>
        <v>-1</v>
      </c>
      <c r="S15" s="19">
        <f t="shared" si="1"/>
        <v>-1</v>
      </c>
      <c r="T15" s="19">
        <f t="shared" si="1"/>
        <v>-1</v>
      </c>
      <c r="U15" s="19">
        <f t="shared" si="1"/>
        <v>-1</v>
      </c>
      <c r="V15" s="19">
        <f t="shared" si="1"/>
        <v>-1</v>
      </c>
      <c r="W15" s="19">
        <f t="shared" si="1"/>
        <v>-1</v>
      </c>
      <c r="Y15" s="17" t="s">
        <v>21</v>
      </c>
      <c r="Z15" s="19">
        <f>Zusammenfassung!AX15-cost</f>
        <v>0</v>
      </c>
      <c r="AA15" s="19">
        <f>Zusammenfassung!AY15-cost</f>
        <v>-0.10010059338809896</v>
      </c>
      <c r="AB15" s="19">
        <f>Zusammenfassung!AZ15-cost</f>
        <v>0.80497569014909942</v>
      </c>
      <c r="AC15" s="19">
        <f>Zusammenfassung!BA15-cost</f>
        <v>0.4238597420849004</v>
      </c>
      <c r="AD15" s="19">
        <f>Zusammenfassung!BB15-cost</f>
        <v>0.36072783349280257</v>
      </c>
      <c r="AE15" s="19">
        <f>Zusammenfassung!BC15-cost</f>
        <v>-4.8377248672096584E-2</v>
      </c>
      <c r="AF15" s="19">
        <f>Zusammenfassung!BD15-cost</f>
        <v>-2.4127850656544965</v>
      </c>
      <c r="AG15" s="19">
        <f>Zusammenfassung!BE15-cost</f>
        <v>-2.1843531211227969</v>
      </c>
      <c r="AH15" s="19">
        <f>Zusammenfassung!BF15-cost</f>
        <v>-2.1499031986342985</v>
      </c>
      <c r="AI15" s="19">
        <f>Zusammenfassung!BG15-cost</f>
        <v>-4.0320699552715027</v>
      </c>
      <c r="AK15" s="17" t="s">
        <v>21</v>
      </c>
      <c r="AL15" s="19">
        <f>(Zusammenfassung!AX15-cost)*1.5</f>
        <v>0</v>
      </c>
      <c r="AM15" s="19">
        <f>(Zusammenfassung!AY15-cost)*1.5</f>
        <v>-0.15015089008214844</v>
      </c>
      <c r="AN15" s="19">
        <f>(Zusammenfassung!AZ15-cost)*1.5</f>
        <v>1.2074635352236491</v>
      </c>
      <c r="AO15" s="19">
        <f>(Zusammenfassung!BA15-cost)*1.5</f>
        <v>0.63578961312735061</v>
      </c>
      <c r="AP15" s="19">
        <f>(Zusammenfassung!BB15-cost)*1.5</f>
        <v>0.54109175023920386</v>
      </c>
      <c r="AQ15" s="19">
        <f>(Zusammenfassung!BC15-cost)*1.5</f>
        <v>-7.2565873008144877E-2</v>
      </c>
      <c r="AR15" s="19">
        <f>(Zusammenfassung!BD15-cost)*1.5</f>
        <v>-3.6191775984817447</v>
      </c>
      <c r="AS15" s="19">
        <f>(Zusammenfassung!BE15-cost)*1.5</f>
        <v>-3.2765296816841953</v>
      </c>
      <c r="AT15" s="19">
        <f>(Zusammenfassung!BF15-cost)*1.5</f>
        <v>-3.2248547979514477</v>
      </c>
      <c r="AU15" s="19">
        <f>(Zusammenfassung!BG15-cost)*1.5</f>
        <v>-6.048104932907254</v>
      </c>
      <c r="AW15" s="17" t="s">
        <v>21</v>
      </c>
      <c r="AX15" s="19">
        <v>40</v>
      </c>
      <c r="AY15" s="19">
        <v>39.899899406611901</v>
      </c>
      <c r="AZ15" s="19">
        <v>40.804975690149099</v>
      </c>
      <c r="BA15" s="19">
        <v>40.4238597420849</v>
      </c>
      <c r="BB15" s="19">
        <v>40.360727833492803</v>
      </c>
      <c r="BC15" s="19">
        <v>39.951622751327903</v>
      </c>
      <c r="BD15" s="19">
        <v>37.587214934345504</v>
      </c>
      <c r="BE15" s="19">
        <v>37.815646878877203</v>
      </c>
      <c r="BF15" s="19">
        <v>37.850096801365702</v>
      </c>
      <c r="BG15" s="19">
        <v>35.967930044728497</v>
      </c>
    </row>
    <row r="16" spans="1:59" x14ac:dyDescent="0.25">
      <c r="A16" s="17" t="s">
        <v>22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M16" s="17" t="s">
        <v>22</v>
      </c>
      <c r="N16" s="19">
        <f t="shared" si="1"/>
        <v>-1</v>
      </c>
      <c r="O16" s="19">
        <f t="shared" si="1"/>
        <v>-1</v>
      </c>
      <c r="P16" s="19">
        <f t="shared" si="1"/>
        <v>-1</v>
      </c>
      <c r="Q16" s="19">
        <f t="shared" si="1"/>
        <v>-1</v>
      </c>
      <c r="R16" s="19">
        <f t="shared" si="1"/>
        <v>-1</v>
      </c>
      <c r="S16" s="19">
        <f t="shared" si="1"/>
        <v>-1</v>
      </c>
      <c r="T16" s="19">
        <f t="shared" si="1"/>
        <v>-1</v>
      </c>
      <c r="U16" s="19">
        <f t="shared" si="1"/>
        <v>-1</v>
      </c>
      <c r="V16" s="19">
        <f t="shared" si="1"/>
        <v>-1</v>
      </c>
      <c r="W16" s="19">
        <f t="shared" si="1"/>
        <v>-1</v>
      </c>
      <c r="Y16" s="17" t="s">
        <v>22</v>
      </c>
      <c r="Z16" s="19">
        <f>Zusammenfassung!AX16-cost</f>
        <v>0</v>
      </c>
      <c r="AA16" s="19">
        <f>Zusammenfassung!AY16-cost</f>
        <v>1.2011792453753998</v>
      </c>
      <c r="AB16" s="19">
        <f>Zusammenfassung!AZ16-cost</f>
        <v>1.2684708513086989</v>
      </c>
      <c r="AC16" s="19">
        <f>Zusammenfassung!BA16-cost</f>
        <v>0.95452743396530337</v>
      </c>
      <c r="AD16" s="19">
        <f>Zusammenfassung!BB16-cost</f>
        <v>0.21042213959999856</v>
      </c>
      <c r="AE16" s="19">
        <f>Zusammenfassung!BC16-cost</f>
        <v>0.94739464554130137</v>
      </c>
      <c r="AF16" s="19">
        <f>Zusammenfassung!BD16-cost</f>
        <v>-1.5543338266603257E-2</v>
      </c>
      <c r="AG16" s="19">
        <f>Zusammenfassung!BE16-cost</f>
        <v>0.96973806272769991</v>
      </c>
      <c r="AH16" s="19">
        <f>Zusammenfassung!BF16-cost</f>
        <v>-0.21247636649250268</v>
      </c>
      <c r="AI16" s="19">
        <f>Zusammenfassung!BG16-cost</f>
        <v>-1.3400965460383034</v>
      </c>
      <c r="AK16" s="17" t="s">
        <v>22</v>
      </c>
      <c r="AL16" s="19">
        <f>(Zusammenfassung!AX16-cost)*1.5</f>
        <v>0</v>
      </c>
      <c r="AM16" s="19">
        <f>(Zusammenfassung!AY16-cost)*1.5</f>
        <v>1.8017688680630997</v>
      </c>
      <c r="AN16" s="19">
        <f>(Zusammenfassung!AZ16-cost)*1.5</f>
        <v>1.9027062769630483</v>
      </c>
      <c r="AO16" s="19">
        <f>(Zusammenfassung!BA16-cost)*1.5</f>
        <v>1.4317911509479551</v>
      </c>
      <c r="AP16" s="19">
        <f>(Zusammenfassung!BB16-cost)*1.5</f>
        <v>0.31563320939999784</v>
      </c>
      <c r="AQ16" s="19">
        <f>(Zusammenfassung!BC16-cost)*1.5</f>
        <v>1.4210919683119521</v>
      </c>
      <c r="AR16" s="19">
        <f>(Zusammenfassung!BD16-cost)*1.5</f>
        <v>-2.3315007399904886E-2</v>
      </c>
      <c r="AS16" s="19">
        <f>(Zusammenfassung!BE16-cost)*1.5</f>
        <v>1.4546070940915499</v>
      </c>
      <c r="AT16" s="19">
        <f>(Zusammenfassung!BF16-cost)*1.5</f>
        <v>-0.31871454973875402</v>
      </c>
      <c r="AU16" s="19">
        <f>(Zusammenfassung!BG16-cost)*1.5</f>
        <v>-2.0101448190574551</v>
      </c>
      <c r="AW16" s="17" t="s">
        <v>22</v>
      </c>
      <c r="AX16" s="19">
        <v>40</v>
      </c>
      <c r="AY16" s="19">
        <v>41.2011792453754</v>
      </c>
      <c r="AZ16" s="19">
        <v>41.268470851308699</v>
      </c>
      <c r="BA16" s="19">
        <v>40.954527433965303</v>
      </c>
      <c r="BB16" s="19">
        <v>40.210422139599999</v>
      </c>
      <c r="BC16" s="19">
        <v>40.947394645541301</v>
      </c>
      <c r="BD16" s="19">
        <v>39.984456661733397</v>
      </c>
      <c r="BE16" s="19">
        <v>40.9697380627277</v>
      </c>
      <c r="BF16" s="19">
        <v>39.787523633507497</v>
      </c>
      <c r="BG16" s="19">
        <v>38.659903453961697</v>
      </c>
    </row>
    <row r="17" spans="1:59" x14ac:dyDescent="0.25">
      <c r="A17" s="17" t="s">
        <v>23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M17" s="17" t="s">
        <v>23</v>
      </c>
      <c r="N17" s="19">
        <f t="shared" si="1"/>
        <v>-1</v>
      </c>
      <c r="O17" s="19">
        <f t="shared" si="1"/>
        <v>-1</v>
      </c>
      <c r="P17" s="19">
        <f t="shared" si="1"/>
        <v>-1</v>
      </c>
      <c r="Q17" s="19">
        <f t="shared" si="1"/>
        <v>-1</v>
      </c>
      <c r="R17" s="19">
        <f t="shared" si="1"/>
        <v>-1</v>
      </c>
      <c r="S17" s="19">
        <f t="shared" si="1"/>
        <v>-1</v>
      </c>
      <c r="T17" s="19">
        <f t="shared" si="1"/>
        <v>-1</v>
      </c>
      <c r="U17" s="19">
        <f t="shared" si="1"/>
        <v>-1</v>
      </c>
      <c r="V17" s="19">
        <f t="shared" si="1"/>
        <v>-1</v>
      </c>
      <c r="W17" s="19">
        <f t="shared" si="1"/>
        <v>-1</v>
      </c>
      <c r="Y17" s="17" t="s">
        <v>23</v>
      </c>
      <c r="Z17" s="19">
        <f>Zusammenfassung!AX17-cost</f>
        <v>0</v>
      </c>
      <c r="AA17" s="19">
        <f>Zusammenfassung!AY17-cost</f>
        <v>1.1361386205637984</v>
      </c>
      <c r="AB17" s="19">
        <f>Zusammenfassung!AZ17-cost</f>
        <v>2.3897180796978006</v>
      </c>
      <c r="AC17" s="19">
        <f>Zusammenfassung!BA17-cost</f>
        <v>2.0126119029493026</v>
      </c>
      <c r="AD17" s="19">
        <f>Zusammenfassung!BB17-cost</f>
        <v>1.9142944886930024</v>
      </c>
      <c r="AE17" s="19">
        <f>Zusammenfassung!BC17-cost</f>
        <v>-0.18221781601369713</v>
      </c>
      <c r="AF17" s="19">
        <f>Zusammenfassung!BD17-cost</f>
        <v>9.7299766466299786E-2</v>
      </c>
      <c r="AG17" s="19">
        <f>Zusammenfassung!BE17-cost</f>
        <v>-1.2521262348286015</v>
      </c>
      <c r="AH17" s="19">
        <f>Zusammenfassung!BF17-cost</f>
        <v>0.28843513963030176</v>
      </c>
      <c r="AI17" s="19">
        <f>Zusammenfassung!BG17-cost</f>
        <v>0.9074725929076024</v>
      </c>
      <c r="AK17" s="17" t="s">
        <v>23</v>
      </c>
      <c r="AL17" s="19">
        <f>(Zusammenfassung!AX17-cost)*1.5</f>
        <v>0</v>
      </c>
      <c r="AM17" s="19">
        <f>(Zusammenfassung!AY17-cost)*1.5</f>
        <v>1.7042079308456977</v>
      </c>
      <c r="AN17" s="19">
        <f>(Zusammenfassung!AZ17-cost)*1.5</f>
        <v>3.5845771195467009</v>
      </c>
      <c r="AO17" s="19">
        <f>(Zusammenfassung!BA17-cost)*1.5</f>
        <v>3.0189178544239539</v>
      </c>
      <c r="AP17" s="19">
        <f>(Zusammenfassung!BB17-cost)*1.5</f>
        <v>2.8714417330395037</v>
      </c>
      <c r="AQ17" s="19">
        <f>(Zusammenfassung!BC17-cost)*1.5</f>
        <v>-0.2733267240205457</v>
      </c>
      <c r="AR17" s="19">
        <f>(Zusammenfassung!BD17-cost)*1.5</f>
        <v>0.14594964969944968</v>
      </c>
      <c r="AS17" s="19">
        <f>(Zusammenfassung!BE17-cost)*1.5</f>
        <v>-1.8781893522429023</v>
      </c>
      <c r="AT17" s="19">
        <f>(Zusammenfassung!BF17-cost)*1.5</f>
        <v>0.43265270944545264</v>
      </c>
      <c r="AU17" s="19">
        <f>(Zusammenfassung!BG17-cost)*1.5</f>
        <v>1.3612088893614036</v>
      </c>
      <c r="AW17" s="17" t="s">
        <v>23</v>
      </c>
      <c r="AX17" s="19">
        <v>40</v>
      </c>
      <c r="AY17" s="19">
        <v>41.136138620563798</v>
      </c>
      <c r="AZ17" s="19">
        <v>42.389718079697801</v>
      </c>
      <c r="BA17" s="19">
        <v>42.012611902949303</v>
      </c>
      <c r="BB17" s="19">
        <v>41.914294488693002</v>
      </c>
      <c r="BC17" s="19">
        <v>39.817782183986303</v>
      </c>
      <c r="BD17" s="19">
        <v>40.0972997664663</v>
      </c>
      <c r="BE17" s="19">
        <v>38.747873765171398</v>
      </c>
      <c r="BF17" s="19">
        <v>40.288435139630302</v>
      </c>
      <c r="BG17" s="19">
        <v>40.907472592907602</v>
      </c>
    </row>
    <row r="18" spans="1:59" x14ac:dyDescent="0.25">
      <c r="A18" s="17" t="s">
        <v>24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M18" s="17" t="s">
        <v>24</v>
      </c>
      <c r="N18" s="19">
        <f t="shared" si="1"/>
        <v>-1</v>
      </c>
      <c r="O18" s="19">
        <f t="shared" si="1"/>
        <v>-1</v>
      </c>
      <c r="P18" s="19">
        <f t="shared" si="1"/>
        <v>-1</v>
      </c>
      <c r="Q18" s="19">
        <f t="shared" si="1"/>
        <v>-1</v>
      </c>
      <c r="R18" s="19">
        <f t="shared" si="1"/>
        <v>-1</v>
      </c>
      <c r="S18" s="19">
        <f t="shared" si="1"/>
        <v>-1</v>
      </c>
      <c r="T18" s="19">
        <f t="shared" si="1"/>
        <v>-1</v>
      </c>
      <c r="U18" s="19">
        <f t="shared" si="1"/>
        <v>-1</v>
      </c>
      <c r="V18" s="19">
        <f t="shared" si="1"/>
        <v>-1</v>
      </c>
      <c r="W18" s="19">
        <f t="shared" si="1"/>
        <v>-1</v>
      </c>
      <c r="Y18" s="17" t="s">
        <v>24</v>
      </c>
      <c r="Z18" s="19">
        <f>Zusammenfassung!AX18-cost</f>
        <v>0</v>
      </c>
      <c r="AA18" s="19">
        <f>Zusammenfassung!AY18-cost</f>
        <v>1.1427165518817972</v>
      </c>
      <c r="AB18" s="19">
        <f>Zusammenfassung!AZ18-cost</f>
        <v>1.920232119371498</v>
      </c>
      <c r="AC18" s="19">
        <f>Zusammenfassung!BA18-cost</f>
        <v>1.3929603335461991</v>
      </c>
      <c r="AD18" s="19">
        <f>Zusammenfassung!BB18-cost</f>
        <v>0.81126339016500282</v>
      </c>
      <c r="AE18" s="19">
        <f>Zusammenfassung!BC18-cost</f>
        <v>-0.45713992262280101</v>
      </c>
      <c r="AF18" s="19">
        <f>Zusammenfassung!BD18-cost</f>
        <v>-1.0434874324760983</v>
      </c>
      <c r="AG18" s="19">
        <f>Zusammenfassung!BE18-cost</f>
        <v>-1.8372008616427991</v>
      </c>
      <c r="AH18" s="19">
        <f>Zusammenfassung!BF18-cost</f>
        <v>-2.8352078273535994</v>
      </c>
      <c r="AI18" s="19">
        <f>Zusammenfassung!BG18-cost</f>
        <v>-2.0004292970231035</v>
      </c>
      <c r="AK18" s="17" t="s">
        <v>24</v>
      </c>
      <c r="AL18" s="19">
        <f>(Zusammenfassung!AX18-cost)*1.5</f>
        <v>0</v>
      </c>
      <c r="AM18" s="19">
        <f>(Zusammenfassung!AY18-cost)*1.5</f>
        <v>1.7140748278226958</v>
      </c>
      <c r="AN18" s="19">
        <f>(Zusammenfassung!AZ18-cost)*1.5</f>
        <v>2.8803481790572469</v>
      </c>
      <c r="AO18" s="19">
        <f>(Zusammenfassung!BA18-cost)*1.5</f>
        <v>2.0894405003192986</v>
      </c>
      <c r="AP18" s="19">
        <f>(Zusammenfassung!BB18-cost)*1.5</f>
        <v>1.2168950852475042</v>
      </c>
      <c r="AQ18" s="19">
        <f>(Zusammenfassung!BC18-cost)*1.5</f>
        <v>-0.68570988393420151</v>
      </c>
      <c r="AR18" s="19">
        <f>(Zusammenfassung!BD18-cost)*1.5</f>
        <v>-1.5652311487141475</v>
      </c>
      <c r="AS18" s="19">
        <f>(Zusammenfassung!BE18-cost)*1.5</f>
        <v>-2.7558012924641986</v>
      </c>
      <c r="AT18" s="19">
        <f>(Zusammenfassung!BF18-cost)*1.5</f>
        <v>-4.2528117410303992</v>
      </c>
      <c r="AU18" s="19">
        <f>(Zusammenfassung!BG18-cost)*1.5</f>
        <v>-3.0006439455346552</v>
      </c>
      <c r="AW18" s="17" t="s">
        <v>24</v>
      </c>
      <c r="AX18" s="19">
        <v>40</v>
      </c>
      <c r="AY18" s="19">
        <v>41.142716551881797</v>
      </c>
      <c r="AZ18" s="19">
        <v>41.920232119371498</v>
      </c>
      <c r="BA18" s="19">
        <v>41.392960333546199</v>
      </c>
      <c r="BB18" s="19">
        <v>40.811263390165003</v>
      </c>
      <c r="BC18" s="19">
        <v>39.542860077377199</v>
      </c>
      <c r="BD18" s="19">
        <v>38.956512567523902</v>
      </c>
      <c r="BE18" s="19">
        <v>38.162799138357201</v>
      </c>
      <c r="BF18" s="19">
        <v>37.164792172646401</v>
      </c>
      <c r="BG18" s="19">
        <v>37.999570702976897</v>
      </c>
    </row>
    <row r="19" spans="1:59" x14ac:dyDescent="0.25">
      <c r="A19" s="17" t="s">
        <v>25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M19" s="17" t="s">
        <v>25</v>
      </c>
      <c r="N19" s="19">
        <f t="shared" si="1"/>
        <v>-1</v>
      </c>
      <c r="O19" s="19">
        <f t="shared" si="1"/>
        <v>-1</v>
      </c>
      <c r="P19" s="19">
        <f t="shared" si="1"/>
        <v>-1</v>
      </c>
      <c r="Q19" s="19">
        <f t="shared" si="1"/>
        <v>-1</v>
      </c>
      <c r="R19" s="19">
        <f t="shared" si="1"/>
        <v>-1</v>
      </c>
      <c r="S19" s="19">
        <f t="shared" si="1"/>
        <v>-1</v>
      </c>
      <c r="T19" s="19">
        <f t="shared" si="1"/>
        <v>-1</v>
      </c>
      <c r="U19" s="19">
        <f t="shared" si="1"/>
        <v>-1</v>
      </c>
      <c r="V19" s="19">
        <f t="shared" si="1"/>
        <v>-1</v>
      </c>
      <c r="W19" s="19">
        <f t="shared" si="1"/>
        <v>-1</v>
      </c>
      <c r="Y19" s="17" t="s">
        <v>25</v>
      </c>
      <c r="Z19" s="19">
        <f>Zusammenfassung!AX19-cost</f>
        <v>0</v>
      </c>
      <c r="AA19" s="19">
        <f>Zusammenfassung!AY19-cost</f>
        <v>0.54144439516029763</v>
      </c>
      <c r="AB19" s="19">
        <f>Zusammenfassung!AZ19-cost</f>
        <v>1.2087343458328021</v>
      </c>
      <c r="AC19" s="19">
        <f>Zusammenfassung!BA19-cost</f>
        <v>1.5125354883334978</v>
      </c>
      <c r="AD19" s="19">
        <f>Zusammenfassung!BB19-cost</f>
        <v>2.1476185148521978</v>
      </c>
      <c r="AE19" s="19">
        <f>Zusammenfassung!BC19-cost</f>
        <v>3.2670603612705023</v>
      </c>
      <c r="AF19" s="19">
        <f>Zusammenfassung!BD19-cost</f>
        <v>2.9982688620873006</v>
      </c>
      <c r="AG19" s="19">
        <f>Zusammenfassung!BE19-cost</f>
        <v>2.4478721521811977</v>
      </c>
      <c r="AH19" s="19">
        <f>Zusammenfassung!BF19-cost</f>
        <v>2.3315427806108033</v>
      </c>
      <c r="AI19" s="19">
        <f>Zusammenfassung!BG19-cost</f>
        <v>1.3844527969106011</v>
      </c>
      <c r="AK19" s="17" t="s">
        <v>25</v>
      </c>
      <c r="AL19" s="19">
        <f>(Zusammenfassung!AX19-cost)*1.5</f>
        <v>0</v>
      </c>
      <c r="AM19" s="19">
        <f>(Zusammenfassung!AY19-cost)*1.5</f>
        <v>0.81216659274044645</v>
      </c>
      <c r="AN19" s="19">
        <f>(Zusammenfassung!AZ19-cost)*1.5</f>
        <v>1.8131015187492032</v>
      </c>
      <c r="AO19" s="19">
        <f>(Zusammenfassung!BA19-cost)*1.5</f>
        <v>2.2688032325002467</v>
      </c>
      <c r="AP19" s="19">
        <f>(Zusammenfassung!BB19-cost)*1.5</f>
        <v>3.2214277722782967</v>
      </c>
      <c r="AQ19" s="19">
        <f>(Zusammenfassung!BC19-cost)*1.5</f>
        <v>4.9005905419057534</v>
      </c>
      <c r="AR19" s="19">
        <f>(Zusammenfassung!BD19-cost)*1.5</f>
        <v>4.4974032931309509</v>
      </c>
      <c r="AS19" s="19">
        <f>(Zusammenfassung!BE19-cost)*1.5</f>
        <v>3.6718082282717965</v>
      </c>
      <c r="AT19" s="19">
        <f>(Zusammenfassung!BF19-cost)*1.5</f>
        <v>3.497314170916205</v>
      </c>
      <c r="AU19" s="19">
        <f>(Zusammenfassung!BG19-cost)*1.5</f>
        <v>2.0766791953659016</v>
      </c>
      <c r="AW19" s="17" t="s">
        <v>25</v>
      </c>
      <c r="AX19" s="19">
        <v>40</v>
      </c>
      <c r="AY19" s="19">
        <v>40.541444395160298</v>
      </c>
      <c r="AZ19" s="19">
        <v>41.208734345832802</v>
      </c>
      <c r="BA19" s="19">
        <v>41.512535488333498</v>
      </c>
      <c r="BB19" s="19">
        <v>42.147618514852198</v>
      </c>
      <c r="BC19" s="19">
        <v>43.267060361270502</v>
      </c>
      <c r="BD19" s="19">
        <v>42.998268862087301</v>
      </c>
      <c r="BE19" s="19">
        <v>42.447872152181198</v>
      </c>
      <c r="BF19" s="19">
        <v>42.331542780610803</v>
      </c>
      <c r="BG19" s="19">
        <v>41.384452796910601</v>
      </c>
    </row>
    <row r="20" spans="1:59" x14ac:dyDescent="0.25">
      <c r="A20" s="17" t="s">
        <v>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M20" s="17" t="s">
        <v>26</v>
      </c>
      <c r="N20" s="19">
        <f t="shared" si="1"/>
        <v>-1</v>
      </c>
      <c r="O20" s="19">
        <f t="shared" si="1"/>
        <v>-1</v>
      </c>
      <c r="P20" s="19">
        <f t="shared" si="1"/>
        <v>-1</v>
      </c>
      <c r="Q20" s="19">
        <f t="shared" si="1"/>
        <v>-1</v>
      </c>
      <c r="R20" s="19">
        <f t="shared" si="1"/>
        <v>-1</v>
      </c>
      <c r="S20" s="19">
        <f t="shared" si="1"/>
        <v>-1</v>
      </c>
      <c r="T20" s="19">
        <f t="shared" si="1"/>
        <v>-1</v>
      </c>
      <c r="U20" s="19">
        <f t="shared" si="1"/>
        <v>-1</v>
      </c>
      <c r="V20" s="19">
        <f t="shared" si="1"/>
        <v>-1</v>
      </c>
      <c r="W20" s="19">
        <f t="shared" si="1"/>
        <v>-1</v>
      </c>
      <c r="Y20" s="17" t="s">
        <v>26</v>
      </c>
      <c r="Z20" s="19">
        <f>Zusammenfassung!AX20-cost</f>
        <v>0</v>
      </c>
      <c r="AA20" s="19">
        <f>Zusammenfassung!AY20-cost</f>
        <v>-0.97362593791609697</v>
      </c>
      <c r="AB20" s="19">
        <f>Zusammenfassung!AZ20-cost</f>
        <v>-1.2227988250356034</v>
      </c>
      <c r="AC20" s="19">
        <f>Zusammenfassung!BA20-cost</f>
        <v>-1.1922219407680998</v>
      </c>
      <c r="AD20" s="19">
        <f>Zusammenfassung!BB20-cost</f>
        <v>-0.82691642767849771</v>
      </c>
      <c r="AE20" s="19">
        <f>Zusammenfassung!BC20-cost</f>
        <v>-1.6235055982044031</v>
      </c>
      <c r="AF20" s="19">
        <f>Zusammenfassung!BD20-cost</f>
        <v>-0.56598044919049784</v>
      </c>
      <c r="AG20" s="19">
        <f>Zusammenfassung!BE20-cost</f>
        <v>-1.5895374311818031</v>
      </c>
      <c r="AH20" s="19">
        <f>Zusammenfassung!BF20-cost</f>
        <v>-0.46160819564870081</v>
      </c>
      <c r="AI20" s="19">
        <f>Zusammenfassung!BG20-cost</f>
        <v>-1.2625813370798014</v>
      </c>
      <c r="AK20" s="17" t="s">
        <v>26</v>
      </c>
      <c r="AL20" s="19">
        <f>(Zusammenfassung!AX20-cost)*1.5</f>
        <v>0</v>
      </c>
      <c r="AM20" s="19">
        <f>(Zusammenfassung!AY20-cost)*1.5</f>
        <v>-1.4604389068741455</v>
      </c>
      <c r="AN20" s="19">
        <f>(Zusammenfassung!AZ20-cost)*1.5</f>
        <v>-1.8341982375534052</v>
      </c>
      <c r="AO20" s="19">
        <f>(Zusammenfassung!BA20-cost)*1.5</f>
        <v>-1.7883329111521498</v>
      </c>
      <c r="AP20" s="19">
        <f>(Zusammenfassung!BB20-cost)*1.5</f>
        <v>-1.2403746415177466</v>
      </c>
      <c r="AQ20" s="19">
        <f>(Zusammenfassung!BC20-cost)*1.5</f>
        <v>-2.4352583973066046</v>
      </c>
      <c r="AR20" s="19">
        <f>(Zusammenfassung!BD20-cost)*1.5</f>
        <v>-0.84897067378574675</v>
      </c>
      <c r="AS20" s="19">
        <f>(Zusammenfassung!BE20-cost)*1.5</f>
        <v>-2.3843061467727047</v>
      </c>
      <c r="AT20" s="19">
        <f>(Zusammenfassung!BF20-cost)*1.5</f>
        <v>-0.69241229347305122</v>
      </c>
      <c r="AU20" s="19">
        <f>(Zusammenfassung!BG20-cost)*1.5</f>
        <v>-1.893872005619702</v>
      </c>
      <c r="AW20" s="17" t="s">
        <v>26</v>
      </c>
      <c r="AX20" s="19">
        <v>40</v>
      </c>
      <c r="AY20" s="19">
        <v>39.026374062083903</v>
      </c>
      <c r="AZ20" s="19">
        <v>38.777201174964397</v>
      </c>
      <c r="BA20" s="19">
        <v>38.8077780592319</v>
      </c>
      <c r="BB20" s="19">
        <v>39.173083572321502</v>
      </c>
      <c r="BC20" s="19">
        <v>38.376494401795597</v>
      </c>
      <c r="BD20" s="19">
        <v>39.434019550809502</v>
      </c>
      <c r="BE20" s="19">
        <v>38.410462568818197</v>
      </c>
      <c r="BF20" s="19">
        <v>39.538391804351299</v>
      </c>
      <c r="BG20" s="19">
        <v>38.737418662920199</v>
      </c>
    </row>
    <row r="21" spans="1:59" x14ac:dyDescent="0.25">
      <c r="A21" s="17" t="s">
        <v>27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M21" s="17" t="s">
        <v>27</v>
      </c>
      <c r="N21" s="19">
        <f t="shared" si="1"/>
        <v>-1</v>
      </c>
      <c r="O21" s="19">
        <f t="shared" si="1"/>
        <v>-1</v>
      </c>
      <c r="P21" s="19">
        <f t="shared" si="1"/>
        <v>-1</v>
      </c>
      <c r="Q21" s="19">
        <f t="shared" si="1"/>
        <v>-1</v>
      </c>
      <c r="R21" s="19">
        <f t="shared" si="1"/>
        <v>-1</v>
      </c>
      <c r="S21" s="19">
        <f t="shared" si="1"/>
        <v>-1</v>
      </c>
      <c r="T21" s="19">
        <f t="shared" si="1"/>
        <v>-1</v>
      </c>
      <c r="U21" s="19">
        <f t="shared" si="1"/>
        <v>-1</v>
      </c>
      <c r="V21" s="19">
        <f t="shared" si="1"/>
        <v>-1</v>
      </c>
      <c r="W21" s="19">
        <f t="shared" si="1"/>
        <v>-1</v>
      </c>
      <c r="Y21" s="17" t="s">
        <v>27</v>
      </c>
      <c r="Z21" s="19">
        <f>Zusammenfassung!AX21-cost</f>
        <v>0</v>
      </c>
      <c r="AA21" s="19">
        <f>Zusammenfassung!AY21-cost</f>
        <v>0.57832688825889988</v>
      </c>
      <c r="AB21" s="19">
        <f>Zusammenfassung!AZ21-cost</f>
        <v>1.2700586633956021</v>
      </c>
      <c r="AC21" s="19">
        <f>Zusammenfassung!BA21-cost</f>
        <v>1.337905195807501</v>
      </c>
      <c r="AD21" s="19">
        <f>Zusammenfassung!BB21-cost</f>
        <v>0.8456391255358966</v>
      </c>
      <c r="AE21" s="19">
        <f>Zusammenfassung!BC21-cost</f>
        <v>1.0574203021852995</v>
      </c>
      <c r="AF21" s="19">
        <f>Zusammenfassung!BD21-cost</f>
        <v>9.0581516740897428E-2</v>
      </c>
      <c r="AG21" s="19">
        <f>Zusammenfassung!BE21-cost</f>
        <v>0.14060605149700223</v>
      </c>
      <c r="AH21" s="19">
        <f>Zusammenfassung!BF21-cost</f>
        <v>0.2542435836402035</v>
      </c>
      <c r="AI21" s="19">
        <f>Zusammenfassung!BG21-cost</f>
        <v>0.48273846570270251</v>
      </c>
      <c r="AK21" s="17" t="s">
        <v>27</v>
      </c>
      <c r="AL21" s="19">
        <f>(Zusammenfassung!AX21-cost)*1.5</f>
        <v>0</v>
      </c>
      <c r="AM21" s="19">
        <f>(Zusammenfassung!AY21-cost)*1.5</f>
        <v>0.86749033238834983</v>
      </c>
      <c r="AN21" s="19">
        <f>(Zusammenfassung!AZ21-cost)*1.5</f>
        <v>1.9050879950934032</v>
      </c>
      <c r="AO21" s="19">
        <f>(Zusammenfassung!BA21-cost)*1.5</f>
        <v>2.0068577937112515</v>
      </c>
      <c r="AP21" s="19">
        <f>(Zusammenfassung!BB21-cost)*1.5</f>
        <v>1.2684586883038449</v>
      </c>
      <c r="AQ21" s="19">
        <f>(Zusammenfassung!BC21-cost)*1.5</f>
        <v>1.5861304532779492</v>
      </c>
      <c r="AR21" s="19">
        <f>(Zusammenfassung!BD21-cost)*1.5</f>
        <v>0.13587227511134614</v>
      </c>
      <c r="AS21" s="19">
        <f>(Zusammenfassung!BE21-cost)*1.5</f>
        <v>0.21090907724550334</v>
      </c>
      <c r="AT21" s="19">
        <f>(Zusammenfassung!BF21-cost)*1.5</f>
        <v>0.38136537546030524</v>
      </c>
      <c r="AU21" s="19">
        <f>(Zusammenfassung!BG21-cost)*1.5</f>
        <v>0.72410769855405377</v>
      </c>
      <c r="AW21" s="17" t="s">
        <v>27</v>
      </c>
      <c r="AX21" s="19">
        <v>40</v>
      </c>
      <c r="AY21" s="19">
        <v>40.5783268882589</v>
      </c>
      <c r="AZ21" s="19">
        <v>41.270058663395602</v>
      </c>
      <c r="BA21" s="19">
        <v>41.337905195807501</v>
      </c>
      <c r="BB21" s="19">
        <v>40.845639125535897</v>
      </c>
      <c r="BC21" s="19">
        <v>41.057420302185299</v>
      </c>
      <c r="BD21" s="19">
        <v>40.090581516740897</v>
      </c>
      <c r="BE21" s="19">
        <v>40.140606051497002</v>
      </c>
      <c r="BF21" s="19">
        <v>40.254243583640203</v>
      </c>
      <c r="BG21" s="19">
        <v>40.482738465702703</v>
      </c>
    </row>
    <row r="22" spans="1:59" x14ac:dyDescent="0.25">
      <c r="A22" s="17" t="s">
        <v>28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M22" s="17" t="s">
        <v>28</v>
      </c>
      <c r="N22" s="19">
        <f t="shared" si="1"/>
        <v>-1</v>
      </c>
      <c r="O22" s="19">
        <f t="shared" si="1"/>
        <v>-1</v>
      </c>
      <c r="P22" s="19">
        <f t="shared" si="1"/>
        <v>-1</v>
      </c>
      <c r="Q22" s="19">
        <f t="shared" si="1"/>
        <v>-1</v>
      </c>
      <c r="R22" s="19">
        <f t="shared" si="1"/>
        <v>-1</v>
      </c>
      <c r="S22" s="19">
        <f t="shared" si="1"/>
        <v>-1</v>
      </c>
      <c r="T22" s="19">
        <f t="shared" si="1"/>
        <v>-1</v>
      </c>
      <c r="U22" s="19">
        <f t="shared" si="1"/>
        <v>-1</v>
      </c>
      <c r="V22" s="19">
        <f t="shared" si="1"/>
        <v>-1</v>
      </c>
      <c r="W22" s="19">
        <f t="shared" si="1"/>
        <v>-1</v>
      </c>
      <c r="Y22" s="17" t="s">
        <v>28</v>
      </c>
      <c r="Z22" s="19">
        <f>Zusammenfassung!AX22-cost</f>
        <v>0</v>
      </c>
      <c r="AA22" s="19">
        <f>Zusammenfassung!AY22-cost</f>
        <v>1.314498180160399</v>
      </c>
      <c r="AB22" s="19">
        <f>Zusammenfassung!AZ22-cost</f>
        <v>0.957111667809599</v>
      </c>
      <c r="AC22" s="19">
        <f>Zusammenfassung!BA22-cost</f>
        <v>0.44075682099099822</v>
      </c>
      <c r="AD22" s="19">
        <f>Zusammenfassung!BB22-cost</f>
        <v>0.31655646832059858</v>
      </c>
      <c r="AE22" s="19">
        <f>Zusammenfassung!BC22-cost</f>
        <v>-0.26446179360979727</v>
      </c>
      <c r="AF22" s="19">
        <f>Zusammenfassung!BD22-cost</f>
        <v>-0.15686725259190126</v>
      </c>
      <c r="AG22" s="19">
        <f>Zusammenfassung!BE22-cost</f>
        <v>1.627364881750097</v>
      </c>
      <c r="AH22" s="19">
        <f>Zusammenfassung!BF22-cost</f>
        <v>1.2316691320835034</v>
      </c>
      <c r="AI22" s="19">
        <f>Zusammenfassung!BG22-cost</f>
        <v>0.55785526475960268</v>
      </c>
      <c r="AK22" s="17" t="s">
        <v>28</v>
      </c>
      <c r="AL22" s="19">
        <f>(Zusammenfassung!AX22-cost)*1.5</f>
        <v>0</v>
      </c>
      <c r="AM22" s="19">
        <f>(Zusammenfassung!AY22-cost)*1.5</f>
        <v>1.9717472702405985</v>
      </c>
      <c r="AN22" s="19">
        <f>(Zusammenfassung!AZ22-cost)*1.5</f>
        <v>1.4356675017143985</v>
      </c>
      <c r="AO22" s="19">
        <f>(Zusammenfassung!BA22-cost)*1.5</f>
        <v>0.66113523148649733</v>
      </c>
      <c r="AP22" s="19">
        <f>(Zusammenfassung!BB22-cost)*1.5</f>
        <v>0.47483470248089787</v>
      </c>
      <c r="AQ22" s="19">
        <f>(Zusammenfassung!BC22-cost)*1.5</f>
        <v>-0.3966926904146959</v>
      </c>
      <c r="AR22" s="19">
        <f>(Zusammenfassung!BD22-cost)*1.5</f>
        <v>-0.23530087888785189</v>
      </c>
      <c r="AS22" s="19">
        <f>(Zusammenfassung!BE22-cost)*1.5</f>
        <v>2.4410473226251455</v>
      </c>
      <c r="AT22" s="19">
        <f>(Zusammenfassung!BF22-cost)*1.5</f>
        <v>1.8475036981252551</v>
      </c>
      <c r="AU22" s="19">
        <f>(Zusammenfassung!BG22-cost)*1.5</f>
        <v>0.83678289713940401</v>
      </c>
      <c r="AW22" s="17" t="s">
        <v>28</v>
      </c>
      <c r="AX22" s="19">
        <v>40</v>
      </c>
      <c r="AY22" s="19">
        <v>41.314498180160399</v>
      </c>
      <c r="AZ22" s="19">
        <v>40.957111667809599</v>
      </c>
      <c r="BA22" s="19">
        <v>40.440756820990998</v>
      </c>
      <c r="BB22" s="19">
        <v>40.316556468320599</v>
      </c>
      <c r="BC22" s="19">
        <v>39.735538206390203</v>
      </c>
      <c r="BD22" s="19">
        <v>39.843132747408099</v>
      </c>
      <c r="BE22" s="19">
        <v>41.627364881750097</v>
      </c>
      <c r="BF22" s="19">
        <v>41.231669132083503</v>
      </c>
      <c r="BG22" s="19">
        <v>40.557855264759603</v>
      </c>
    </row>
    <row r="23" spans="1:59" x14ac:dyDescent="0.25">
      <c r="A23" s="17" t="s">
        <v>29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M23" s="17" t="s">
        <v>29</v>
      </c>
      <c r="N23" s="19">
        <f t="shared" si="1"/>
        <v>-1</v>
      </c>
      <c r="O23" s="19">
        <f t="shared" si="1"/>
        <v>-1</v>
      </c>
      <c r="P23" s="19">
        <f t="shared" si="1"/>
        <v>-1</v>
      </c>
      <c r="Q23" s="19">
        <f t="shared" si="1"/>
        <v>-1</v>
      </c>
      <c r="R23" s="19">
        <f t="shared" si="1"/>
        <v>-1</v>
      </c>
      <c r="S23" s="19">
        <f t="shared" si="1"/>
        <v>-1</v>
      </c>
      <c r="T23" s="19">
        <f t="shared" si="1"/>
        <v>-1</v>
      </c>
      <c r="U23" s="19">
        <f t="shared" si="1"/>
        <v>-1</v>
      </c>
      <c r="V23" s="19">
        <f t="shared" si="1"/>
        <v>-1</v>
      </c>
      <c r="W23" s="19">
        <f t="shared" si="1"/>
        <v>-1</v>
      </c>
      <c r="Y23" s="17" t="s">
        <v>29</v>
      </c>
      <c r="Z23" s="19">
        <f>Zusammenfassung!AX23-cost</f>
        <v>0</v>
      </c>
      <c r="AA23" s="19">
        <f>Zusammenfassung!AY23-cost</f>
        <v>0.39420688267389892</v>
      </c>
      <c r="AB23" s="19">
        <f>Zusammenfassung!AZ23-cost</f>
        <v>0.60076246799889788</v>
      </c>
      <c r="AC23" s="19">
        <f>Zusammenfassung!BA23-cost</f>
        <v>2.1828223572653016</v>
      </c>
      <c r="AD23" s="19">
        <f>Zusammenfassung!BB23-cost</f>
        <v>2.9559780262629971</v>
      </c>
      <c r="AE23" s="19">
        <f>Zusammenfassung!BC23-cost</f>
        <v>3.1868742063450028</v>
      </c>
      <c r="AF23" s="19">
        <f>Zusammenfassung!BD23-cost</f>
        <v>3.0217090453933011</v>
      </c>
      <c r="AG23" s="19">
        <f>Zusammenfassung!BE23-cost</f>
        <v>3.0547496887103023</v>
      </c>
      <c r="AH23" s="19">
        <f>Zusammenfassung!BF23-cost</f>
        <v>2.8379135984679991</v>
      </c>
      <c r="AI23" s="19">
        <f>Zusammenfassung!BG23-cost</f>
        <v>4.0164517050163013</v>
      </c>
      <c r="AK23" s="17" t="s">
        <v>29</v>
      </c>
      <c r="AL23" s="19">
        <f>(Zusammenfassung!AX23-cost)*1.5</f>
        <v>0</v>
      </c>
      <c r="AM23" s="19">
        <f>(Zusammenfassung!AY23-cost)*1.5</f>
        <v>0.59131032401084838</v>
      </c>
      <c r="AN23" s="19">
        <f>(Zusammenfassung!AZ23-cost)*1.5</f>
        <v>0.90114370199834681</v>
      </c>
      <c r="AO23" s="19">
        <f>(Zusammenfassung!BA23-cost)*1.5</f>
        <v>3.2742335358979524</v>
      </c>
      <c r="AP23" s="19">
        <f>(Zusammenfassung!BB23-cost)*1.5</f>
        <v>4.4339670393944957</v>
      </c>
      <c r="AQ23" s="19">
        <f>(Zusammenfassung!BC23-cost)*1.5</f>
        <v>4.7803113095175043</v>
      </c>
      <c r="AR23" s="19">
        <f>(Zusammenfassung!BD23-cost)*1.5</f>
        <v>4.5325635680899516</v>
      </c>
      <c r="AS23" s="19">
        <f>(Zusammenfassung!BE23-cost)*1.5</f>
        <v>4.5821245330654534</v>
      </c>
      <c r="AT23" s="19">
        <f>(Zusammenfassung!BF23-cost)*1.5</f>
        <v>4.2568703977019986</v>
      </c>
      <c r="AU23" s="19">
        <f>(Zusammenfassung!BG23-cost)*1.5</f>
        <v>6.024677557524452</v>
      </c>
      <c r="AW23" s="17" t="s">
        <v>29</v>
      </c>
      <c r="AX23" s="19">
        <v>40</v>
      </c>
      <c r="AY23" s="19">
        <v>40.394206882673899</v>
      </c>
      <c r="AZ23" s="19">
        <v>40.600762467998898</v>
      </c>
      <c r="BA23" s="19">
        <v>42.182822357265302</v>
      </c>
      <c r="BB23" s="19">
        <v>42.955978026262997</v>
      </c>
      <c r="BC23" s="19">
        <v>43.186874206345003</v>
      </c>
      <c r="BD23" s="19">
        <v>43.021709045393301</v>
      </c>
      <c r="BE23" s="19">
        <v>43.054749688710302</v>
      </c>
      <c r="BF23" s="19">
        <v>42.837913598467999</v>
      </c>
      <c r="BG23" s="19">
        <v>44.016451705016301</v>
      </c>
    </row>
    <row r="25" spans="1:59" x14ac:dyDescent="0.25">
      <c r="B25" s="139" t="s">
        <v>86</v>
      </c>
      <c r="C25" s="139"/>
      <c r="D25" s="139"/>
      <c r="E25" s="139"/>
      <c r="F25" s="139"/>
      <c r="G25" s="139"/>
      <c r="H25" s="139"/>
      <c r="I25" s="139"/>
      <c r="J25" s="139"/>
      <c r="K25" s="139"/>
      <c r="N25" s="139" t="s">
        <v>87</v>
      </c>
      <c r="O25" s="139"/>
      <c r="P25" s="139"/>
      <c r="Q25" s="139"/>
      <c r="R25" s="139"/>
      <c r="S25" s="139"/>
      <c r="T25" s="139"/>
      <c r="U25" s="139"/>
      <c r="V25" s="139"/>
      <c r="W25" s="139"/>
      <c r="Z25" s="139" t="s">
        <v>88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L25" s="139" t="s">
        <v>89</v>
      </c>
      <c r="AM25" s="139"/>
      <c r="AN25" s="139"/>
      <c r="AO25" s="139"/>
      <c r="AP25" s="139"/>
      <c r="AQ25" s="139"/>
      <c r="AR25" s="139"/>
      <c r="AS25" s="139"/>
      <c r="AT25" s="139"/>
      <c r="AU25" s="139"/>
    </row>
    <row r="26" spans="1:59" ht="15.75" thickBot="1" x14ac:dyDescent="0.3">
      <c r="B26" s="18" t="s">
        <v>49</v>
      </c>
      <c r="C26" s="18" t="s">
        <v>50</v>
      </c>
      <c r="D26" s="18" t="s">
        <v>51</v>
      </c>
      <c r="E26" s="18" t="s">
        <v>52</v>
      </c>
      <c r="F26" s="18" t="s">
        <v>53</v>
      </c>
      <c r="G26" s="18" t="s">
        <v>54</v>
      </c>
      <c r="H26" s="18" t="s">
        <v>55</v>
      </c>
      <c r="I26" s="18" t="s">
        <v>56</v>
      </c>
      <c r="J26" s="18" t="s">
        <v>57</v>
      </c>
      <c r="K26" s="18">
        <v>10</v>
      </c>
      <c r="L26" s="20"/>
      <c r="N26" s="18" t="s">
        <v>49</v>
      </c>
      <c r="O26" s="18" t="s">
        <v>50</v>
      </c>
      <c r="P26" s="18" t="s">
        <v>51</v>
      </c>
      <c r="Q26" s="18" t="s">
        <v>52</v>
      </c>
      <c r="R26" s="18" t="s">
        <v>53</v>
      </c>
      <c r="S26" s="18" t="s">
        <v>54</v>
      </c>
      <c r="T26" s="18" t="s">
        <v>55</v>
      </c>
      <c r="U26" s="18" t="s">
        <v>56</v>
      </c>
      <c r="V26" s="18" t="s">
        <v>57</v>
      </c>
      <c r="W26" s="18">
        <v>10</v>
      </c>
      <c r="Z26" s="18" t="s">
        <v>49</v>
      </c>
      <c r="AA26" s="18" t="s">
        <v>50</v>
      </c>
      <c r="AB26" s="18" t="s">
        <v>51</v>
      </c>
      <c r="AC26" s="18" t="s">
        <v>52</v>
      </c>
      <c r="AD26" s="18" t="s">
        <v>53</v>
      </c>
      <c r="AE26" s="18" t="s">
        <v>54</v>
      </c>
      <c r="AF26" s="18" t="s">
        <v>55</v>
      </c>
      <c r="AG26" s="18" t="s">
        <v>56</v>
      </c>
      <c r="AH26" s="60" t="s">
        <v>57</v>
      </c>
      <c r="AI26" s="18">
        <v>10</v>
      </c>
      <c r="AJ26" s="20"/>
      <c r="AL26" s="18" t="s">
        <v>49</v>
      </c>
      <c r="AM26" s="18" t="s">
        <v>50</v>
      </c>
      <c r="AN26" s="18" t="s">
        <v>51</v>
      </c>
      <c r="AO26" s="18" t="s">
        <v>52</v>
      </c>
      <c r="AP26" s="18" t="s">
        <v>53</v>
      </c>
      <c r="AQ26" s="18" t="s">
        <v>54</v>
      </c>
      <c r="AR26" s="18" t="s">
        <v>55</v>
      </c>
      <c r="AS26" s="18" t="s">
        <v>56</v>
      </c>
      <c r="AT26" s="18" t="s">
        <v>57</v>
      </c>
      <c r="AU26" s="18">
        <v>10</v>
      </c>
    </row>
    <row r="27" spans="1:59" ht="15.75" thickTop="1" x14ac:dyDescent="0.25">
      <c r="A27" s="21">
        <v>1</v>
      </c>
      <c r="B27" s="19">
        <f t="shared" ref="B27:B46" ca="1" si="2">IF(Z27=1,O27+N4,C27+B4)</f>
        <v>-2.0544207312497988</v>
      </c>
      <c r="C27" s="19">
        <f t="shared" ref="C27:C46" ca="1" si="3">IF(AA27=1,P27+O4,D27+C4)</f>
        <v>0</v>
      </c>
      <c r="D27" s="19">
        <f t="shared" ref="D27:D46" ca="1" si="4">IF(AB27=1,Q27+P4,E27+D4)</f>
        <v>0</v>
      </c>
      <c r="E27" s="19">
        <f t="shared" ref="E27:E46" ca="1" si="5">IF(AC27=1,R27+Q4,F27+E4)</f>
        <v>0</v>
      </c>
      <c r="F27" s="19">
        <f t="shared" ref="F27:F46" ca="1" si="6">IF(AD27=1,S27+R4,G27+F4)</f>
        <v>0</v>
      </c>
      <c r="G27" s="19">
        <f t="shared" ref="G27:G46" ca="1" si="7">IF(AE27=1,T27+S4,H27+G4)</f>
        <v>0</v>
      </c>
      <c r="H27" s="19">
        <f t="shared" ref="H27:H46" ca="1" si="8">IF(AF27=1,U27+T4,I27+H4)</f>
        <v>0</v>
      </c>
      <c r="I27" s="19">
        <f t="shared" ref="I27:I46" ca="1" si="9">IF(AG27=1,V27+U4,J27+I4)</f>
        <v>0</v>
      </c>
      <c r="J27" s="19">
        <f t="shared" ref="J27:J46" ca="1" si="10">IF(AH27=1,W27+V4,K27+J4)</f>
        <v>0</v>
      </c>
      <c r="K27" s="19">
        <f t="shared" ref="K27:K46" si="11">MAX(K4,W4)</f>
        <v>0</v>
      </c>
      <c r="M27" s="21">
        <v>1</v>
      </c>
      <c r="N27" s="19">
        <f t="shared" ref="N27:N46" ca="1" si="12">IF(AL27=1,O27+AL4,C27+Z4)</f>
        <v>-1.0544207312497988</v>
      </c>
      <c r="O27" s="19">
        <f t="shared" ref="O27:O46" ca="1" si="13">IF(AM27=1,P27+AM4,D27+AA4)</f>
        <v>-1.0544207312497988</v>
      </c>
      <c r="P27" s="19">
        <f t="shared" ref="P27:P46" ca="1" si="14">IF(AN27=1,Q27+AN4,E27+AB4)</f>
        <v>-0.34967970458890107</v>
      </c>
      <c r="Q27" s="19">
        <f t="shared" ref="Q27:Q46" ca="1" si="15">IF(AO27=1,R27+AO4,F27+AC4)</f>
        <v>-0.34278923914010306</v>
      </c>
      <c r="R27" s="19">
        <f t="shared" ref="R27:R46" ca="1" si="16">IF(AP27=1,S27+AP4,G27+AD4)</f>
        <v>-0.98228904362999714</v>
      </c>
      <c r="S27" s="19">
        <f t="shared" ref="S27:S46" ca="1" si="17">IF(AQ27=1,T27+AQ4,H27+AE4)</f>
        <v>-1.0982396312772025</v>
      </c>
      <c r="T27" s="19">
        <f t="shared" ref="T27:T46" ca="1" si="18">IF(AR27=1,U27+AR4,I27+AF4)</f>
        <v>-1.1320725755038978</v>
      </c>
      <c r="U27" s="19">
        <f t="shared" ref="U27:U46" ca="1" si="19">IF(AS27=1,V27+AS4,J27+AG4)</f>
        <v>-0.59230559106909908</v>
      </c>
      <c r="V27" s="19">
        <f t="shared" ref="V27:V46" ca="1" si="20">IF(AT27=1,W27+AT4,K27+AH4)</f>
        <v>-0.63401095924270123</v>
      </c>
      <c r="W27" s="19">
        <f>MAX(AI4,AU4)</f>
        <v>-0.9695516842462979</v>
      </c>
      <c r="Y27" s="21">
        <v>1</v>
      </c>
      <c r="Z27" s="19">
        <f t="shared" ref="Z27:AH36" ca="1" si="21">INDIRECT(ADDRESS($Y27+29,3,1,,Z$26))</f>
        <v>1</v>
      </c>
      <c r="AA27" s="19">
        <f t="shared" ca="1" si="21"/>
        <v>0</v>
      </c>
      <c r="AB27" s="19">
        <f t="shared" ca="1" si="21"/>
        <v>0</v>
      </c>
      <c r="AC27" s="19">
        <f t="shared" ca="1" si="21"/>
        <v>0</v>
      </c>
      <c r="AD27" s="19">
        <f t="shared" ca="1" si="21"/>
        <v>0</v>
      </c>
      <c r="AE27" s="19">
        <f t="shared" ca="1" si="21"/>
        <v>0</v>
      </c>
      <c r="AF27" s="19">
        <f t="shared" ca="1" si="21"/>
        <v>0</v>
      </c>
      <c r="AG27" s="19">
        <f t="shared" ca="1" si="21"/>
        <v>0</v>
      </c>
      <c r="AH27" s="19">
        <f t="shared" ca="1" si="21"/>
        <v>0</v>
      </c>
      <c r="AI27" s="19">
        <f t="shared" ref="AI27:AI46" si="22">1*(W4&gt;K4)</f>
        <v>0</v>
      </c>
      <c r="AK27" s="21">
        <v>1</v>
      </c>
      <c r="AL27" s="19">
        <f t="shared" ref="AL27:AT36" ca="1" si="23">INDIRECT(ADDRESS($AK27+29,13,1,,AL$26))</f>
        <v>1</v>
      </c>
      <c r="AM27" s="19">
        <f t="shared" ca="1" si="23"/>
        <v>0</v>
      </c>
      <c r="AN27" s="19">
        <f t="shared" ca="1" si="23"/>
        <v>0</v>
      </c>
      <c r="AO27" s="19">
        <f t="shared" ca="1" si="23"/>
        <v>0</v>
      </c>
      <c r="AP27" s="19">
        <f t="shared" ca="1" si="23"/>
        <v>0</v>
      </c>
      <c r="AQ27" s="19">
        <f t="shared" ca="1" si="23"/>
        <v>0</v>
      </c>
      <c r="AR27" s="19">
        <f t="shared" ca="1" si="23"/>
        <v>0</v>
      </c>
      <c r="AS27" s="19">
        <f t="shared" ca="1" si="23"/>
        <v>0</v>
      </c>
      <c r="AT27" s="19">
        <f t="shared" ca="1" si="23"/>
        <v>0</v>
      </c>
      <c r="AU27" s="19">
        <f>1*(AU4&gt;AI4)</f>
        <v>0</v>
      </c>
    </row>
    <row r="28" spans="1:59" x14ac:dyDescent="0.25">
      <c r="A28" s="21">
        <v>2</v>
      </c>
      <c r="B28" s="19">
        <f t="shared" ca="1" si="2"/>
        <v>-2.1011871131406075</v>
      </c>
      <c r="C28" s="19">
        <f t="shared" ca="1" si="3"/>
        <v>0</v>
      </c>
      <c r="D28" s="19">
        <f t="shared" ca="1" si="4"/>
        <v>0</v>
      </c>
      <c r="E28" s="19">
        <f t="shared" ca="1" si="5"/>
        <v>0</v>
      </c>
      <c r="F28" s="19">
        <f t="shared" ca="1" si="6"/>
        <v>0</v>
      </c>
      <c r="G28" s="19">
        <f t="shared" ca="1" si="7"/>
        <v>0</v>
      </c>
      <c r="H28" s="19">
        <f t="shared" ca="1" si="8"/>
        <v>0</v>
      </c>
      <c r="I28" s="19">
        <f t="shared" ca="1" si="9"/>
        <v>0</v>
      </c>
      <c r="J28" s="19">
        <f t="shared" ca="1" si="10"/>
        <v>0</v>
      </c>
      <c r="K28" s="19">
        <f t="shared" si="11"/>
        <v>0</v>
      </c>
      <c r="M28" s="21">
        <v>2</v>
      </c>
      <c r="N28" s="19">
        <f t="shared" ca="1" si="12"/>
        <v>-1.1011871131406075</v>
      </c>
      <c r="O28" s="19">
        <f t="shared" ca="1" si="13"/>
        <v>-1.1011871131406075</v>
      </c>
      <c r="P28" s="19">
        <f t="shared" ca="1" si="14"/>
        <v>-0.57676349646290248</v>
      </c>
      <c r="Q28" s="19">
        <f t="shared" ca="1" si="15"/>
        <v>-1.0972626570858992</v>
      </c>
      <c r="R28" s="19">
        <f t="shared" ca="1" si="16"/>
        <v>-1.6981039715418973</v>
      </c>
      <c r="S28" s="19">
        <f t="shared" ca="1" si="17"/>
        <v>-2.6723866846517979</v>
      </c>
      <c r="T28" s="19">
        <f t="shared" ca="1" si="18"/>
        <v>-3.0849161498270021</v>
      </c>
      <c r="U28" s="19">
        <f t="shared" ca="1" si="19"/>
        <v>-3.2106769419884031</v>
      </c>
      <c r="V28" s="19">
        <f t="shared" ca="1" si="20"/>
        <v>-3.6235683336294002</v>
      </c>
      <c r="W28" s="19">
        <f t="shared" ref="W28:W46" si="24">MAX(AI5,AU5)</f>
        <v>-4.4646857902878025</v>
      </c>
      <c r="Y28" s="21">
        <v>2</v>
      </c>
      <c r="Z28" s="19">
        <f t="shared" ca="1" si="21"/>
        <v>1</v>
      </c>
      <c r="AA28" s="19">
        <f t="shared" ca="1" si="21"/>
        <v>0</v>
      </c>
      <c r="AB28" s="19">
        <f t="shared" ca="1" si="21"/>
        <v>0</v>
      </c>
      <c r="AC28" s="19">
        <f t="shared" ca="1" si="21"/>
        <v>0</v>
      </c>
      <c r="AD28" s="19">
        <f t="shared" ca="1" si="21"/>
        <v>0</v>
      </c>
      <c r="AE28" s="19">
        <f t="shared" ca="1" si="21"/>
        <v>0</v>
      </c>
      <c r="AF28" s="19">
        <f t="shared" ca="1" si="21"/>
        <v>0</v>
      </c>
      <c r="AG28" s="19">
        <f t="shared" ca="1" si="21"/>
        <v>0</v>
      </c>
      <c r="AH28" s="19">
        <f t="shared" ca="1" si="21"/>
        <v>0</v>
      </c>
      <c r="AI28" s="33">
        <f t="shared" si="22"/>
        <v>0</v>
      </c>
      <c r="AK28" s="21">
        <v>2</v>
      </c>
      <c r="AL28" s="19">
        <f t="shared" ca="1" si="23"/>
        <v>1</v>
      </c>
      <c r="AM28" s="19">
        <f t="shared" ca="1" si="23"/>
        <v>1</v>
      </c>
      <c r="AN28" s="19">
        <f t="shared" ca="1" si="23"/>
        <v>0</v>
      </c>
      <c r="AO28" s="19">
        <f t="shared" ca="1" si="23"/>
        <v>0</v>
      </c>
      <c r="AP28" s="19">
        <f t="shared" ca="1" si="23"/>
        <v>0</v>
      </c>
      <c r="AQ28" s="19">
        <f t="shared" ca="1" si="23"/>
        <v>0</v>
      </c>
      <c r="AR28" s="19">
        <f t="shared" ca="1" si="23"/>
        <v>0</v>
      </c>
      <c r="AS28" s="19">
        <f t="shared" ca="1" si="23"/>
        <v>0</v>
      </c>
      <c r="AT28" s="19">
        <f t="shared" ca="1" si="23"/>
        <v>0</v>
      </c>
      <c r="AU28" s="19">
        <f t="shared" ref="AU28:AU46" si="25">1*(AU5&gt;AI5)</f>
        <v>0</v>
      </c>
    </row>
    <row r="29" spans="1:59" x14ac:dyDescent="0.25">
      <c r="A29" s="21">
        <v>3</v>
      </c>
      <c r="B29" s="19">
        <f t="shared" ca="1" si="2"/>
        <v>-1.1728055364172008</v>
      </c>
      <c r="C29" s="19">
        <f t="shared" ca="1" si="3"/>
        <v>-1.5872051394103011</v>
      </c>
      <c r="D29" s="19">
        <f t="shared" ca="1" si="4"/>
        <v>0</v>
      </c>
      <c r="E29" s="19">
        <f t="shared" ca="1" si="5"/>
        <v>0</v>
      </c>
      <c r="F29" s="19">
        <f t="shared" ca="1" si="6"/>
        <v>0</v>
      </c>
      <c r="G29" s="19">
        <f t="shared" ca="1" si="7"/>
        <v>0</v>
      </c>
      <c r="H29" s="19">
        <f t="shared" ca="1" si="8"/>
        <v>0</v>
      </c>
      <c r="I29" s="19">
        <f t="shared" ca="1" si="9"/>
        <v>0</v>
      </c>
      <c r="J29" s="19">
        <f t="shared" ca="1" si="10"/>
        <v>0</v>
      </c>
      <c r="K29" s="19">
        <f t="shared" si="11"/>
        <v>0</v>
      </c>
      <c r="M29" s="21">
        <v>3</v>
      </c>
      <c r="N29" s="19">
        <f t="shared" ca="1" si="12"/>
        <v>-0.17280553641720076</v>
      </c>
      <c r="O29" s="19">
        <f t="shared" ca="1" si="13"/>
        <v>-0.17280553641720076</v>
      </c>
      <c r="P29" s="19">
        <f t="shared" ca="1" si="14"/>
        <v>-0.58720513941030106</v>
      </c>
      <c r="Q29" s="19">
        <f t="shared" ca="1" si="15"/>
        <v>-1.4314745634568027</v>
      </c>
      <c r="R29" s="19">
        <f t="shared" ca="1" si="16"/>
        <v>-0.66147879340660154</v>
      </c>
      <c r="S29" s="19">
        <f t="shared" ca="1" si="17"/>
        <v>-1.5389146784722065</v>
      </c>
      <c r="T29" s="19">
        <f t="shared" ca="1" si="18"/>
        <v>-1.3769494742395025</v>
      </c>
      <c r="U29" s="19">
        <f t="shared" ca="1" si="19"/>
        <v>-1.5328623226684002</v>
      </c>
      <c r="V29" s="19">
        <f t="shared" ca="1" si="20"/>
        <v>-1.4034945716837015</v>
      </c>
      <c r="W29" s="19">
        <f t="shared" si="24"/>
        <v>1.3517339061403497</v>
      </c>
      <c r="Y29" s="21">
        <v>3</v>
      </c>
      <c r="Z29" s="19">
        <f t="shared" ca="1" si="21"/>
        <v>1</v>
      </c>
      <c r="AA29" s="19">
        <f t="shared" ca="1" si="21"/>
        <v>1</v>
      </c>
      <c r="AB29" s="19">
        <f t="shared" ca="1" si="21"/>
        <v>0</v>
      </c>
      <c r="AC29" s="19">
        <f t="shared" ca="1" si="21"/>
        <v>0</v>
      </c>
      <c r="AD29" s="19">
        <f t="shared" ca="1" si="21"/>
        <v>0</v>
      </c>
      <c r="AE29" s="19">
        <f t="shared" ca="1" si="21"/>
        <v>0</v>
      </c>
      <c r="AF29" s="19">
        <f t="shared" ca="1" si="21"/>
        <v>0</v>
      </c>
      <c r="AG29" s="19">
        <f t="shared" ca="1" si="21"/>
        <v>0</v>
      </c>
      <c r="AH29" s="19">
        <f t="shared" ca="1" si="21"/>
        <v>0</v>
      </c>
      <c r="AI29" s="33">
        <f t="shared" si="22"/>
        <v>0</v>
      </c>
      <c r="AK29" s="21">
        <v>3</v>
      </c>
      <c r="AL29" s="19">
        <f t="shared" ca="1" si="23"/>
        <v>1</v>
      </c>
      <c r="AM29" s="19">
        <f t="shared" ca="1" si="23"/>
        <v>1</v>
      </c>
      <c r="AN29" s="19">
        <f t="shared" ca="1" si="23"/>
        <v>0</v>
      </c>
      <c r="AO29" s="19">
        <f t="shared" ca="1" si="23"/>
        <v>0</v>
      </c>
      <c r="AP29" s="19">
        <f t="shared" ca="1" si="23"/>
        <v>0</v>
      </c>
      <c r="AQ29" s="19">
        <f t="shared" ca="1" si="23"/>
        <v>1</v>
      </c>
      <c r="AR29" s="19">
        <f t="shared" ca="1" si="23"/>
        <v>1</v>
      </c>
      <c r="AS29" s="19">
        <f t="shared" ca="1" si="23"/>
        <v>0</v>
      </c>
      <c r="AT29" s="19">
        <f t="shared" ca="1" si="23"/>
        <v>0</v>
      </c>
      <c r="AU29" s="19">
        <f t="shared" si="25"/>
        <v>1</v>
      </c>
    </row>
    <row r="30" spans="1:59" x14ac:dyDescent="0.25">
      <c r="A30" s="21">
        <v>4</v>
      </c>
      <c r="B30" s="19">
        <f t="shared" ca="1" si="2"/>
        <v>42.006316738379134</v>
      </c>
      <c r="C30" s="19">
        <f t="shared" ca="1" si="3"/>
        <v>37.678294615047037</v>
      </c>
      <c r="D30" s="19">
        <f t="shared" ca="1" si="4"/>
        <v>33.063010237414844</v>
      </c>
      <c r="E30" s="19">
        <f t="shared" ca="1" si="5"/>
        <v>29.028742136512545</v>
      </c>
      <c r="F30" s="19">
        <f t="shared" ca="1" si="6"/>
        <v>24.011132689105398</v>
      </c>
      <c r="G30" s="19">
        <f t="shared" ca="1" si="7"/>
        <v>18.121727805113004</v>
      </c>
      <c r="H30" s="19">
        <f t="shared" ca="1" si="8"/>
        <v>13.279897683534656</v>
      </c>
      <c r="I30" s="19">
        <f t="shared" ca="1" si="9"/>
        <v>8.6880609267740034</v>
      </c>
      <c r="J30" s="19">
        <f t="shared" ca="1" si="10"/>
        <v>4.0816399067537041</v>
      </c>
      <c r="K30" s="19">
        <f t="shared" si="11"/>
        <v>0</v>
      </c>
      <c r="M30" s="21">
        <v>4</v>
      </c>
      <c r="N30" s="19">
        <f t="shared" ca="1" si="12"/>
        <v>43.006316738379134</v>
      </c>
      <c r="O30" s="19">
        <f t="shared" ca="1" si="13"/>
        <v>43.006316738379134</v>
      </c>
      <c r="P30" s="19">
        <f t="shared" ca="1" si="14"/>
        <v>38.678294615047037</v>
      </c>
      <c r="Q30" s="19">
        <f t="shared" ca="1" si="15"/>
        <v>34.063010237414844</v>
      </c>
      <c r="R30" s="19">
        <f t="shared" ca="1" si="16"/>
        <v>30.028742136512545</v>
      </c>
      <c r="S30" s="19">
        <f t="shared" ca="1" si="17"/>
        <v>25.011132689105398</v>
      </c>
      <c r="T30" s="19">
        <f t="shared" ca="1" si="18"/>
        <v>19.121727805113004</v>
      </c>
      <c r="U30" s="19">
        <f t="shared" ca="1" si="19"/>
        <v>14.279897683534656</v>
      </c>
      <c r="V30" s="19">
        <f t="shared" ca="1" si="20"/>
        <v>9.6880609267740034</v>
      </c>
      <c r="W30" s="19">
        <f t="shared" si="24"/>
        <v>5.0816399067537041</v>
      </c>
      <c r="Y30" s="21">
        <v>4</v>
      </c>
      <c r="Z30" s="19">
        <f t="shared" ca="1" si="21"/>
        <v>1</v>
      </c>
      <c r="AA30" s="19">
        <f t="shared" ca="1" si="21"/>
        <v>1</v>
      </c>
      <c r="AB30" s="19">
        <f t="shared" ca="1" si="21"/>
        <v>1</v>
      </c>
      <c r="AC30" s="19">
        <f t="shared" ca="1" si="21"/>
        <v>1</v>
      </c>
      <c r="AD30" s="19">
        <f t="shared" ca="1" si="21"/>
        <v>1</v>
      </c>
      <c r="AE30" s="19">
        <f t="shared" ca="1" si="21"/>
        <v>1</v>
      </c>
      <c r="AF30" s="19">
        <f t="shared" ca="1" si="21"/>
        <v>1</v>
      </c>
      <c r="AG30" s="19">
        <f t="shared" ca="1" si="21"/>
        <v>1</v>
      </c>
      <c r="AH30" s="19">
        <f t="shared" ca="1" si="21"/>
        <v>1</v>
      </c>
      <c r="AI30" s="19">
        <f t="shared" si="22"/>
        <v>0</v>
      </c>
      <c r="AK30" s="21">
        <v>4</v>
      </c>
      <c r="AL30" s="19">
        <f t="shared" ca="1" si="23"/>
        <v>1</v>
      </c>
      <c r="AM30" s="19">
        <f t="shared" ca="1" si="23"/>
        <v>1</v>
      </c>
      <c r="AN30" s="19">
        <f t="shared" ca="1" si="23"/>
        <v>1</v>
      </c>
      <c r="AO30" s="19">
        <f t="shared" ca="1" si="23"/>
        <v>1</v>
      </c>
      <c r="AP30" s="19">
        <f t="shared" ca="1" si="23"/>
        <v>1</v>
      </c>
      <c r="AQ30" s="19">
        <f t="shared" ca="1" si="23"/>
        <v>1</v>
      </c>
      <c r="AR30" s="19">
        <f t="shared" ca="1" si="23"/>
        <v>1</v>
      </c>
      <c r="AS30" s="19">
        <f t="shared" ca="1" si="23"/>
        <v>1</v>
      </c>
      <c r="AT30" s="19">
        <f t="shared" ca="1" si="23"/>
        <v>1</v>
      </c>
      <c r="AU30" s="19">
        <f t="shared" si="25"/>
        <v>1</v>
      </c>
    </row>
    <row r="31" spans="1:59" x14ac:dyDescent="0.25">
      <c r="A31" s="21">
        <v>5</v>
      </c>
      <c r="B31" s="19">
        <f t="shared" ca="1" si="2"/>
        <v>17.788651803457551</v>
      </c>
      <c r="C31" s="19">
        <f t="shared" ca="1" si="3"/>
        <v>14.439055619352949</v>
      </c>
      <c r="D31" s="19">
        <f t="shared" ca="1" si="4"/>
        <v>10.874308647802696</v>
      </c>
      <c r="E31" s="19">
        <f t="shared" ca="1" si="5"/>
        <v>8.6683829572559006</v>
      </c>
      <c r="F31" s="19">
        <f t="shared" ca="1" si="6"/>
        <v>4.7239036288382046</v>
      </c>
      <c r="G31" s="19">
        <f t="shared" ca="1" si="7"/>
        <v>2.3814492590865513</v>
      </c>
      <c r="H31" s="19">
        <f t="shared" ca="1" si="8"/>
        <v>-9.6840164322401279E-2</v>
      </c>
      <c r="I31" s="19">
        <f t="shared" ca="1" si="9"/>
        <v>-0.87988427163670124</v>
      </c>
      <c r="J31" s="19">
        <f t="shared" ca="1" si="10"/>
        <v>0</v>
      </c>
      <c r="K31" s="19">
        <f t="shared" si="11"/>
        <v>0</v>
      </c>
      <c r="M31" s="21">
        <v>5</v>
      </c>
      <c r="N31" s="19">
        <f t="shared" ca="1" si="12"/>
        <v>18.788651803457551</v>
      </c>
      <c r="O31" s="19">
        <f t="shared" ca="1" si="13"/>
        <v>18.788651803457551</v>
      </c>
      <c r="P31" s="19">
        <f t="shared" ca="1" si="14"/>
        <v>15.439055619352949</v>
      </c>
      <c r="Q31" s="19">
        <f t="shared" ca="1" si="15"/>
        <v>11.874308647802696</v>
      </c>
      <c r="R31" s="19">
        <f t="shared" ca="1" si="16"/>
        <v>9.6683829572559006</v>
      </c>
      <c r="S31" s="19">
        <f t="shared" ca="1" si="17"/>
        <v>5.7239036288382046</v>
      </c>
      <c r="T31" s="19">
        <f t="shared" ca="1" si="18"/>
        <v>3.3814492590865513</v>
      </c>
      <c r="U31" s="19">
        <f t="shared" ca="1" si="19"/>
        <v>0.90315983567759872</v>
      </c>
      <c r="V31" s="19">
        <f t="shared" ca="1" si="20"/>
        <v>0.12011572836329876</v>
      </c>
      <c r="W31" s="19">
        <f t="shared" si="24"/>
        <v>-0.4778830759068029</v>
      </c>
      <c r="Y31" s="21">
        <v>5</v>
      </c>
      <c r="Z31" s="19">
        <f t="shared" ca="1" si="21"/>
        <v>1</v>
      </c>
      <c r="AA31" s="19">
        <f t="shared" ca="1" si="21"/>
        <v>1</v>
      </c>
      <c r="AB31" s="19">
        <f t="shared" ca="1" si="21"/>
        <v>1</v>
      </c>
      <c r="AC31" s="19">
        <f t="shared" ca="1" si="21"/>
        <v>1</v>
      </c>
      <c r="AD31" s="19">
        <f t="shared" ca="1" si="21"/>
        <v>1</v>
      </c>
      <c r="AE31" s="19">
        <f t="shared" ca="1" si="21"/>
        <v>1</v>
      </c>
      <c r="AF31" s="19">
        <f t="shared" ca="1" si="21"/>
        <v>1</v>
      </c>
      <c r="AG31" s="19">
        <f t="shared" ca="1" si="21"/>
        <v>1</v>
      </c>
      <c r="AH31" s="19">
        <f t="shared" ca="1" si="21"/>
        <v>0</v>
      </c>
      <c r="AI31" s="19">
        <f t="shared" si="22"/>
        <v>0</v>
      </c>
      <c r="AK31" s="21">
        <v>5</v>
      </c>
      <c r="AL31" s="19">
        <f t="shared" ca="1" si="23"/>
        <v>1</v>
      </c>
      <c r="AM31" s="19">
        <f t="shared" ca="1" si="23"/>
        <v>1</v>
      </c>
      <c r="AN31" s="19">
        <f t="shared" ca="1" si="23"/>
        <v>1</v>
      </c>
      <c r="AO31" s="19">
        <f t="shared" ca="1" si="23"/>
        <v>1</v>
      </c>
      <c r="AP31" s="19">
        <f t="shared" ca="1" si="23"/>
        <v>1</v>
      </c>
      <c r="AQ31" s="19">
        <f t="shared" ca="1" si="23"/>
        <v>1</v>
      </c>
      <c r="AR31" s="19">
        <f t="shared" ca="1" si="23"/>
        <v>1</v>
      </c>
      <c r="AS31" s="19">
        <f t="shared" ca="1" si="23"/>
        <v>1</v>
      </c>
      <c r="AT31" s="19">
        <f t="shared" ca="1" si="23"/>
        <v>1</v>
      </c>
      <c r="AU31" s="19">
        <f t="shared" si="25"/>
        <v>0</v>
      </c>
    </row>
    <row r="32" spans="1:59" x14ac:dyDescent="0.25">
      <c r="A32" s="21">
        <v>6</v>
      </c>
      <c r="B32" s="19">
        <f t="shared" ca="1" si="2"/>
        <v>19.850857819782302</v>
      </c>
      <c r="C32" s="19">
        <f t="shared" ca="1" si="3"/>
        <v>21.93930433916</v>
      </c>
      <c r="D32" s="19">
        <f t="shared" ca="1" si="4"/>
        <v>21.93930433916</v>
      </c>
      <c r="E32" s="19">
        <f t="shared" ca="1" si="5"/>
        <v>21.311398115890849</v>
      </c>
      <c r="F32" s="19">
        <f t="shared" ca="1" si="6"/>
        <v>20.481423390574996</v>
      </c>
      <c r="G32" s="19">
        <f t="shared" ca="1" si="7"/>
        <v>19.232722696521346</v>
      </c>
      <c r="H32" s="19">
        <f t="shared" ca="1" si="8"/>
        <v>17.219151451389799</v>
      </c>
      <c r="I32" s="19">
        <f t="shared" ca="1" si="9"/>
        <v>14.013553885014499</v>
      </c>
      <c r="J32" s="19">
        <f t="shared" ca="1" si="10"/>
        <v>6.5299660281533036</v>
      </c>
      <c r="K32" s="19">
        <f t="shared" si="11"/>
        <v>0</v>
      </c>
      <c r="M32" s="21">
        <v>6</v>
      </c>
      <c r="N32" s="19">
        <f t="shared" ca="1" si="12"/>
        <v>20.850857819782302</v>
      </c>
      <c r="O32" s="19">
        <f t="shared" ca="1" si="13"/>
        <v>20.850857819782302</v>
      </c>
      <c r="P32" s="19">
        <f t="shared" ca="1" si="14"/>
        <v>24.363041573175447</v>
      </c>
      <c r="Q32" s="19">
        <f t="shared" ca="1" si="15"/>
        <v>22.93930433916</v>
      </c>
      <c r="R32" s="19">
        <f t="shared" ca="1" si="16"/>
        <v>22.311398115890849</v>
      </c>
      <c r="S32" s="19">
        <f t="shared" ca="1" si="17"/>
        <v>21.481423390574996</v>
      </c>
      <c r="T32" s="19">
        <f t="shared" ca="1" si="18"/>
        <v>20.232722696521346</v>
      </c>
      <c r="U32" s="19">
        <f t="shared" ca="1" si="19"/>
        <v>18.219151451389799</v>
      </c>
      <c r="V32" s="19">
        <f t="shared" ca="1" si="20"/>
        <v>15.013553885014499</v>
      </c>
      <c r="W32" s="19">
        <f t="shared" si="24"/>
        <v>7.5299660281533036</v>
      </c>
      <c r="Y32" s="21">
        <v>6</v>
      </c>
      <c r="Z32" s="19">
        <f t="shared" ca="1" si="21"/>
        <v>1</v>
      </c>
      <c r="AA32" s="19">
        <f t="shared" ca="1" si="21"/>
        <v>0</v>
      </c>
      <c r="AB32" s="19">
        <f t="shared" ca="1" si="21"/>
        <v>1</v>
      </c>
      <c r="AC32" s="19">
        <f t="shared" ca="1" si="21"/>
        <v>1</v>
      </c>
      <c r="AD32" s="19">
        <f t="shared" ca="1" si="21"/>
        <v>1</v>
      </c>
      <c r="AE32" s="19">
        <f t="shared" ca="1" si="21"/>
        <v>1</v>
      </c>
      <c r="AF32" s="19">
        <f t="shared" ca="1" si="21"/>
        <v>1</v>
      </c>
      <c r="AG32" s="19">
        <f t="shared" ca="1" si="21"/>
        <v>1</v>
      </c>
      <c r="AH32" s="19">
        <f t="shared" ca="1" si="21"/>
        <v>1</v>
      </c>
      <c r="AI32" s="19">
        <f t="shared" si="22"/>
        <v>0</v>
      </c>
      <c r="AK32" s="21">
        <v>6</v>
      </c>
      <c r="AL32" s="19">
        <f t="shared" ca="1" si="23"/>
        <v>1</v>
      </c>
      <c r="AM32" s="19">
        <f t="shared" ca="1" si="23"/>
        <v>0</v>
      </c>
      <c r="AN32" s="19">
        <f t="shared" ca="1" si="23"/>
        <v>1</v>
      </c>
      <c r="AO32" s="19">
        <f t="shared" ca="1" si="23"/>
        <v>1</v>
      </c>
      <c r="AP32" s="19">
        <f t="shared" ca="1" si="23"/>
        <v>1</v>
      </c>
      <c r="AQ32" s="19">
        <f t="shared" ca="1" si="23"/>
        <v>1</v>
      </c>
      <c r="AR32" s="19">
        <f t="shared" ca="1" si="23"/>
        <v>1</v>
      </c>
      <c r="AS32" s="19">
        <f t="shared" ca="1" si="23"/>
        <v>1</v>
      </c>
      <c r="AT32" s="19">
        <f t="shared" ca="1" si="23"/>
        <v>1</v>
      </c>
      <c r="AU32" s="19">
        <f t="shared" si="25"/>
        <v>1</v>
      </c>
    </row>
    <row r="33" spans="1:47" x14ac:dyDescent="0.25">
      <c r="A33" s="21">
        <v>7</v>
      </c>
      <c r="B33" s="19">
        <f t="shared" ca="1" si="2"/>
        <v>21.47707529852509</v>
      </c>
      <c r="C33" s="19">
        <f t="shared" ca="1" si="3"/>
        <v>17.806376903083688</v>
      </c>
      <c r="D33" s="19">
        <f t="shared" ca="1" si="4"/>
        <v>12.562095964804239</v>
      </c>
      <c r="E33" s="19">
        <f t="shared" ca="1" si="5"/>
        <v>8.0040066020799401</v>
      </c>
      <c r="F33" s="19">
        <f t="shared" ca="1" si="6"/>
        <v>2.7446387238616943</v>
      </c>
      <c r="G33" s="19">
        <f t="shared" ca="1" si="7"/>
        <v>-0.33323587138015398</v>
      </c>
      <c r="H33" s="19">
        <f t="shared" ca="1" si="8"/>
        <v>-1.8478122403289525</v>
      </c>
      <c r="I33" s="19">
        <f t="shared" ca="1" si="9"/>
        <v>0</v>
      </c>
      <c r="J33" s="19">
        <f t="shared" ca="1" si="10"/>
        <v>0</v>
      </c>
      <c r="K33" s="19">
        <f t="shared" si="11"/>
        <v>0</v>
      </c>
      <c r="M33" s="21">
        <v>7</v>
      </c>
      <c r="N33" s="19">
        <f t="shared" ca="1" si="12"/>
        <v>22.47707529852509</v>
      </c>
      <c r="O33" s="19">
        <f t="shared" ca="1" si="13"/>
        <v>22.47707529852509</v>
      </c>
      <c r="P33" s="19">
        <f t="shared" ca="1" si="14"/>
        <v>18.806376903083688</v>
      </c>
      <c r="Q33" s="19">
        <f t="shared" ca="1" si="15"/>
        <v>13.562095964804239</v>
      </c>
      <c r="R33" s="19">
        <f t="shared" ca="1" si="16"/>
        <v>9.0040066020799401</v>
      </c>
      <c r="S33" s="19">
        <f t="shared" ca="1" si="17"/>
        <v>3.7446387238616943</v>
      </c>
      <c r="T33" s="19">
        <f t="shared" ca="1" si="18"/>
        <v>0.66676412861984602</v>
      </c>
      <c r="U33" s="19">
        <f t="shared" ca="1" si="19"/>
        <v>-0.84781224032895253</v>
      </c>
      <c r="V33" s="19">
        <f t="shared" ca="1" si="20"/>
        <v>-0.51265503537209867</v>
      </c>
      <c r="W33" s="19">
        <f t="shared" si="24"/>
        <v>-1.2858754117167024</v>
      </c>
      <c r="Y33" s="21">
        <v>7</v>
      </c>
      <c r="Z33" s="19">
        <f t="shared" ca="1" si="21"/>
        <v>1</v>
      </c>
      <c r="AA33" s="19">
        <f t="shared" ca="1" si="21"/>
        <v>1</v>
      </c>
      <c r="AB33" s="19">
        <f t="shared" ca="1" si="21"/>
        <v>1</v>
      </c>
      <c r="AC33" s="19">
        <f t="shared" ca="1" si="21"/>
        <v>1</v>
      </c>
      <c r="AD33" s="19">
        <f t="shared" ca="1" si="21"/>
        <v>1</v>
      </c>
      <c r="AE33" s="19">
        <f t="shared" ca="1" si="21"/>
        <v>1</v>
      </c>
      <c r="AF33" s="19">
        <f t="shared" ca="1" si="21"/>
        <v>1</v>
      </c>
      <c r="AG33" s="19">
        <f t="shared" ca="1" si="21"/>
        <v>0</v>
      </c>
      <c r="AH33" s="19">
        <f t="shared" ca="1" si="21"/>
        <v>0</v>
      </c>
      <c r="AI33" s="19">
        <f t="shared" si="22"/>
        <v>0</v>
      </c>
      <c r="AK33" s="21">
        <v>7</v>
      </c>
      <c r="AL33" s="19">
        <f t="shared" ca="1" si="23"/>
        <v>1</v>
      </c>
      <c r="AM33" s="19">
        <f t="shared" ca="1" si="23"/>
        <v>1</v>
      </c>
      <c r="AN33" s="19">
        <f t="shared" ca="1" si="23"/>
        <v>1</v>
      </c>
      <c r="AO33" s="19">
        <f t="shared" ca="1" si="23"/>
        <v>1</v>
      </c>
      <c r="AP33" s="19">
        <f t="shared" ca="1" si="23"/>
        <v>1</v>
      </c>
      <c r="AQ33" s="19">
        <f t="shared" ca="1" si="23"/>
        <v>1</v>
      </c>
      <c r="AR33" s="19">
        <f t="shared" ca="1" si="23"/>
        <v>1</v>
      </c>
      <c r="AS33" s="19">
        <f t="shared" ca="1" si="23"/>
        <v>1</v>
      </c>
      <c r="AT33" s="19">
        <f t="shared" ca="1" si="23"/>
        <v>0</v>
      </c>
      <c r="AU33" s="19">
        <f t="shared" si="25"/>
        <v>0</v>
      </c>
    </row>
    <row r="34" spans="1:47" x14ac:dyDescent="0.25">
      <c r="A34" s="21">
        <v>8</v>
      </c>
      <c r="B34" s="19">
        <f t="shared" ca="1" si="2"/>
        <v>19.219100431944046</v>
      </c>
      <c r="C34" s="19">
        <f t="shared" ca="1" si="3"/>
        <v>18.341733950022643</v>
      </c>
      <c r="D34" s="19">
        <f t="shared" ca="1" si="4"/>
        <v>16.778804115274543</v>
      </c>
      <c r="E34" s="19">
        <f t="shared" ca="1" si="5"/>
        <v>15.969709147380495</v>
      </c>
      <c r="F34" s="19">
        <f t="shared" ca="1" si="6"/>
        <v>13.655645455683796</v>
      </c>
      <c r="G34" s="19">
        <f t="shared" ca="1" si="7"/>
        <v>13.655645455683796</v>
      </c>
      <c r="H34" s="19">
        <f t="shared" ca="1" si="8"/>
        <v>11.010517920092298</v>
      </c>
      <c r="I34" s="19">
        <f t="shared" ca="1" si="9"/>
        <v>6.4961545509660468</v>
      </c>
      <c r="J34" s="19">
        <f t="shared" ca="1" si="10"/>
        <v>2.4044161997206963</v>
      </c>
      <c r="K34" s="19">
        <f t="shared" si="11"/>
        <v>0</v>
      </c>
      <c r="M34" s="21">
        <v>8</v>
      </c>
      <c r="N34" s="19">
        <f t="shared" ca="1" si="12"/>
        <v>20.219100431944046</v>
      </c>
      <c r="O34" s="19">
        <f t="shared" ca="1" si="13"/>
        <v>20.219100431944046</v>
      </c>
      <c r="P34" s="19">
        <f t="shared" ca="1" si="14"/>
        <v>19.341733950022643</v>
      </c>
      <c r="Q34" s="19">
        <f t="shared" ca="1" si="15"/>
        <v>17.778804115274543</v>
      </c>
      <c r="R34" s="19">
        <f t="shared" ca="1" si="16"/>
        <v>16.969709147380495</v>
      </c>
      <c r="S34" s="19">
        <f t="shared" ca="1" si="17"/>
        <v>16.983214921656593</v>
      </c>
      <c r="T34" s="19">
        <f t="shared" ca="1" si="18"/>
        <v>14.655645455683796</v>
      </c>
      <c r="U34" s="19">
        <f t="shared" ca="1" si="19"/>
        <v>12.010517920092298</v>
      </c>
      <c r="V34" s="19">
        <f t="shared" ca="1" si="20"/>
        <v>7.4961545509660468</v>
      </c>
      <c r="W34" s="19">
        <f t="shared" si="24"/>
        <v>3.4044161997206963</v>
      </c>
      <c r="Y34" s="21">
        <v>8</v>
      </c>
      <c r="Z34" s="19">
        <f t="shared" ca="1" si="21"/>
        <v>1</v>
      </c>
      <c r="AA34" s="19">
        <f t="shared" ca="1" si="21"/>
        <v>1</v>
      </c>
      <c r="AB34" s="19">
        <f t="shared" ca="1" si="21"/>
        <v>1</v>
      </c>
      <c r="AC34" s="19">
        <f t="shared" ca="1" si="21"/>
        <v>1</v>
      </c>
      <c r="AD34" s="19">
        <f t="shared" ca="1" si="21"/>
        <v>0</v>
      </c>
      <c r="AE34" s="19">
        <f t="shared" ca="1" si="21"/>
        <v>1</v>
      </c>
      <c r="AF34" s="19">
        <f t="shared" ca="1" si="21"/>
        <v>1</v>
      </c>
      <c r="AG34" s="19">
        <f t="shared" ca="1" si="21"/>
        <v>1</v>
      </c>
      <c r="AH34" s="19">
        <f t="shared" ca="1" si="21"/>
        <v>1</v>
      </c>
      <c r="AI34" s="19">
        <f t="shared" si="22"/>
        <v>0</v>
      </c>
      <c r="AK34" s="21">
        <v>8</v>
      </c>
      <c r="AL34" s="19">
        <f t="shared" ca="1" si="23"/>
        <v>1</v>
      </c>
      <c r="AM34" s="19">
        <f t="shared" ca="1" si="23"/>
        <v>1</v>
      </c>
      <c r="AN34" s="19">
        <f t="shared" ca="1" si="23"/>
        <v>1</v>
      </c>
      <c r="AO34" s="19">
        <f t="shared" ca="1" si="23"/>
        <v>1</v>
      </c>
      <c r="AP34" s="19">
        <f t="shared" ca="1" si="23"/>
        <v>1</v>
      </c>
      <c r="AQ34" s="19">
        <f t="shared" ca="1" si="23"/>
        <v>1</v>
      </c>
      <c r="AR34" s="19">
        <f t="shared" ca="1" si="23"/>
        <v>1</v>
      </c>
      <c r="AS34" s="19">
        <f t="shared" ca="1" si="23"/>
        <v>1</v>
      </c>
      <c r="AT34" s="19">
        <f t="shared" ca="1" si="23"/>
        <v>1</v>
      </c>
      <c r="AU34" s="19">
        <f t="shared" si="25"/>
        <v>1</v>
      </c>
    </row>
    <row r="35" spans="1:47" x14ac:dyDescent="0.25">
      <c r="A35" s="21">
        <v>9</v>
      </c>
      <c r="B35" s="19">
        <f t="shared" ca="1" si="2"/>
        <v>25.589231443678088</v>
      </c>
      <c r="C35" s="19">
        <f t="shared" ca="1" si="3"/>
        <v>25.665495449808642</v>
      </c>
      <c r="D35" s="19">
        <f t="shared" ca="1" si="4"/>
        <v>24.443366575887197</v>
      </c>
      <c r="E35" s="19">
        <f t="shared" ca="1" si="5"/>
        <v>23.857571048255</v>
      </c>
      <c r="F35" s="19">
        <f t="shared" ca="1" si="6"/>
        <v>22.973061467215402</v>
      </c>
      <c r="G35" s="19">
        <f t="shared" ca="1" si="7"/>
        <v>20.393946577952907</v>
      </c>
      <c r="H35" s="19">
        <f t="shared" ca="1" si="8"/>
        <v>16.500684235691452</v>
      </c>
      <c r="I35" s="19">
        <f t="shared" ca="1" si="9"/>
        <v>12.271058579171154</v>
      </c>
      <c r="J35" s="19">
        <f t="shared" ca="1" si="10"/>
        <v>5.8547539039989509</v>
      </c>
      <c r="K35" s="19">
        <f t="shared" si="11"/>
        <v>0</v>
      </c>
      <c r="M35" s="21">
        <v>9</v>
      </c>
      <c r="N35" s="19">
        <f t="shared" ca="1" si="12"/>
        <v>26.589231443678088</v>
      </c>
      <c r="O35" s="19">
        <f t="shared" ca="1" si="13"/>
        <v>26.589231443678088</v>
      </c>
      <c r="P35" s="19">
        <f t="shared" ca="1" si="14"/>
        <v>26.665495449808642</v>
      </c>
      <c r="Q35" s="19">
        <f t="shared" ca="1" si="15"/>
        <v>25.443366575887197</v>
      </c>
      <c r="R35" s="19">
        <f t="shared" ca="1" si="16"/>
        <v>24.857571048255</v>
      </c>
      <c r="S35" s="19">
        <f t="shared" ca="1" si="17"/>
        <v>23.973061467215402</v>
      </c>
      <c r="T35" s="19">
        <f t="shared" ca="1" si="18"/>
        <v>21.393946577952907</v>
      </c>
      <c r="U35" s="19">
        <f t="shared" ca="1" si="19"/>
        <v>17.500684235691452</v>
      </c>
      <c r="V35" s="19">
        <f t="shared" ca="1" si="20"/>
        <v>13.271058579171154</v>
      </c>
      <c r="W35" s="19">
        <f t="shared" si="24"/>
        <v>6.8547539039989509</v>
      </c>
      <c r="Y35" s="21">
        <v>9</v>
      </c>
      <c r="Z35" s="19">
        <f t="shared" ca="1" si="21"/>
        <v>1</v>
      </c>
      <c r="AA35" s="19">
        <f t="shared" ca="1" si="21"/>
        <v>1</v>
      </c>
      <c r="AB35" s="19">
        <f t="shared" ca="1" si="21"/>
        <v>1</v>
      </c>
      <c r="AC35" s="19">
        <f t="shared" ca="1" si="21"/>
        <v>1</v>
      </c>
      <c r="AD35" s="19">
        <f t="shared" ca="1" si="21"/>
        <v>1</v>
      </c>
      <c r="AE35" s="19">
        <f t="shared" ca="1" si="21"/>
        <v>1</v>
      </c>
      <c r="AF35" s="19">
        <f t="shared" ca="1" si="21"/>
        <v>1</v>
      </c>
      <c r="AG35" s="19">
        <f t="shared" ca="1" si="21"/>
        <v>1</v>
      </c>
      <c r="AH35" s="19">
        <f t="shared" ca="1" si="21"/>
        <v>1</v>
      </c>
      <c r="AI35" s="19">
        <f t="shared" si="22"/>
        <v>0</v>
      </c>
      <c r="AK35" s="21">
        <v>9</v>
      </c>
      <c r="AL35" s="19">
        <f t="shared" ca="1" si="23"/>
        <v>1</v>
      </c>
      <c r="AM35" s="19">
        <f t="shared" ca="1" si="23"/>
        <v>1</v>
      </c>
      <c r="AN35" s="19">
        <f t="shared" ca="1" si="23"/>
        <v>1</v>
      </c>
      <c r="AO35" s="19">
        <f t="shared" ca="1" si="23"/>
        <v>1</v>
      </c>
      <c r="AP35" s="19">
        <f t="shared" ca="1" si="23"/>
        <v>1</v>
      </c>
      <c r="AQ35" s="19">
        <f t="shared" ca="1" si="23"/>
        <v>1</v>
      </c>
      <c r="AR35" s="19">
        <f t="shared" ca="1" si="23"/>
        <v>1</v>
      </c>
      <c r="AS35" s="19">
        <f t="shared" ca="1" si="23"/>
        <v>1</v>
      </c>
      <c r="AT35" s="19">
        <f t="shared" ca="1" si="23"/>
        <v>1</v>
      </c>
      <c r="AU35" s="19">
        <f t="shared" si="25"/>
        <v>1</v>
      </c>
    </row>
    <row r="36" spans="1:47" x14ac:dyDescent="0.25">
      <c r="A36" s="21">
        <v>10</v>
      </c>
      <c r="B36" s="19">
        <f t="shared" ca="1" si="2"/>
        <v>1.7142099790180083</v>
      </c>
      <c r="C36" s="19">
        <f t="shared" ca="1" si="3"/>
        <v>0.8497382190764533</v>
      </c>
      <c r="D36" s="19">
        <f t="shared" ca="1" si="4"/>
        <v>0.31004668341924813</v>
      </c>
      <c r="E36" s="19">
        <f t="shared" ca="1" si="5"/>
        <v>-0.10613200036324955</v>
      </c>
      <c r="F36" s="19">
        <f t="shared" ca="1" si="6"/>
        <v>2.0769704223224004</v>
      </c>
      <c r="G36" s="19">
        <f t="shared" ca="1" si="7"/>
        <v>2.0769704223224004</v>
      </c>
      <c r="H36" s="19">
        <f t="shared" ca="1" si="8"/>
        <v>2.0769704223224004</v>
      </c>
      <c r="I36" s="19">
        <f t="shared" ca="1" si="9"/>
        <v>2.0769704223224004</v>
      </c>
      <c r="J36" s="19">
        <f t="shared" ca="1" si="10"/>
        <v>0.31018879896350526</v>
      </c>
      <c r="K36" s="19">
        <f t="shared" si="11"/>
        <v>0</v>
      </c>
      <c r="M36" s="21">
        <v>10</v>
      </c>
      <c r="N36" s="19">
        <f t="shared" ca="1" si="12"/>
        <v>2.7142099790180083</v>
      </c>
      <c r="O36" s="19">
        <f t="shared" ca="1" si="13"/>
        <v>2.7142099790180083</v>
      </c>
      <c r="P36" s="19">
        <f t="shared" ca="1" si="14"/>
        <v>1.8497382190764533</v>
      </c>
      <c r="Q36" s="19">
        <f t="shared" ca="1" si="15"/>
        <v>1.3100466834192481</v>
      </c>
      <c r="R36" s="19">
        <f t="shared" ca="1" si="16"/>
        <v>0.89386799963675045</v>
      </c>
      <c r="S36" s="19">
        <f t="shared" ca="1" si="17"/>
        <v>1.0358554563257023</v>
      </c>
      <c r="T36" s="19">
        <f t="shared" ca="1" si="18"/>
        <v>4.3582377073309466</v>
      </c>
      <c r="U36" s="19">
        <f t="shared" ca="1" si="19"/>
        <v>4.9225257600203989</v>
      </c>
      <c r="V36" s="19">
        <f t="shared" ca="1" si="20"/>
        <v>3.0769704223224004</v>
      </c>
      <c r="W36" s="19">
        <f t="shared" si="24"/>
        <v>1.3101887989635053</v>
      </c>
      <c r="Y36" s="21">
        <v>10</v>
      </c>
      <c r="Z36" s="19">
        <f t="shared" ca="1" si="21"/>
        <v>1</v>
      </c>
      <c r="AA36" s="19">
        <f t="shared" ca="1" si="21"/>
        <v>1</v>
      </c>
      <c r="AB36" s="19">
        <f t="shared" ca="1" si="21"/>
        <v>1</v>
      </c>
      <c r="AC36" s="19">
        <f t="shared" ca="1" si="21"/>
        <v>1</v>
      </c>
      <c r="AD36" s="19">
        <f t="shared" ca="1" si="21"/>
        <v>0</v>
      </c>
      <c r="AE36" s="19">
        <f t="shared" ca="1" si="21"/>
        <v>0</v>
      </c>
      <c r="AF36" s="19">
        <f t="shared" ca="1" si="21"/>
        <v>0</v>
      </c>
      <c r="AG36" s="19">
        <f t="shared" ca="1" si="21"/>
        <v>1</v>
      </c>
      <c r="AH36" s="19">
        <f t="shared" ca="1" si="21"/>
        <v>1</v>
      </c>
      <c r="AI36" s="19">
        <f t="shared" si="22"/>
        <v>0</v>
      </c>
      <c r="AK36" s="21">
        <v>10</v>
      </c>
      <c r="AL36" s="19">
        <f t="shared" ca="1" si="23"/>
        <v>1</v>
      </c>
      <c r="AM36" s="19">
        <f t="shared" ca="1" si="23"/>
        <v>1</v>
      </c>
      <c r="AN36" s="19">
        <f t="shared" ca="1" si="23"/>
        <v>1</v>
      </c>
      <c r="AO36" s="19">
        <f t="shared" ca="1" si="23"/>
        <v>1</v>
      </c>
      <c r="AP36" s="19">
        <f t="shared" ca="1" si="23"/>
        <v>1</v>
      </c>
      <c r="AQ36" s="19">
        <f t="shared" ca="1" si="23"/>
        <v>0</v>
      </c>
      <c r="AR36" s="19">
        <f t="shared" ca="1" si="23"/>
        <v>1</v>
      </c>
      <c r="AS36" s="19">
        <f t="shared" ca="1" si="23"/>
        <v>1</v>
      </c>
      <c r="AT36" s="19">
        <f t="shared" ca="1" si="23"/>
        <v>1</v>
      </c>
      <c r="AU36" s="19">
        <f t="shared" si="25"/>
        <v>1</v>
      </c>
    </row>
    <row r="37" spans="1:47" x14ac:dyDescent="0.25">
      <c r="A37" s="21">
        <v>11</v>
      </c>
      <c r="B37" s="19">
        <f t="shared" ca="1" si="2"/>
        <v>-2.8215393327550515</v>
      </c>
      <c r="C37" s="19">
        <f t="shared" ca="1" si="3"/>
        <v>0</v>
      </c>
      <c r="D37" s="19">
        <f t="shared" ca="1" si="4"/>
        <v>0</v>
      </c>
      <c r="E37" s="19">
        <f t="shared" ca="1" si="5"/>
        <v>0</v>
      </c>
      <c r="F37" s="19">
        <f t="shared" ca="1" si="6"/>
        <v>0</v>
      </c>
      <c r="G37" s="19">
        <f t="shared" ca="1" si="7"/>
        <v>0</v>
      </c>
      <c r="H37" s="19">
        <f t="shared" ca="1" si="8"/>
        <v>0</v>
      </c>
      <c r="I37" s="19">
        <f t="shared" ca="1" si="9"/>
        <v>0</v>
      </c>
      <c r="J37" s="19">
        <f t="shared" ca="1" si="10"/>
        <v>0</v>
      </c>
      <c r="K37" s="19">
        <f t="shared" si="11"/>
        <v>0</v>
      </c>
      <c r="M37" s="21">
        <v>11</v>
      </c>
      <c r="N37" s="19">
        <f t="shared" ca="1" si="12"/>
        <v>-1.8215393327550515</v>
      </c>
      <c r="O37" s="19">
        <f t="shared" ca="1" si="13"/>
        <v>-1.8215393327550515</v>
      </c>
      <c r="P37" s="19">
        <f t="shared" ca="1" si="14"/>
        <v>-1.5736356904829023</v>
      </c>
      <c r="Q37" s="19">
        <f t="shared" ca="1" si="15"/>
        <v>-1.1193241628548023</v>
      </c>
      <c r="R37" s="19">
        <f t="shared" ca="1" si="16"/>
        <v>-0.95528163891729889</v>
      </c>
      <c r="S37" s="19">
        <f t="shared" ca="1" si="17"/>
        <v>-2.3550838619011998</v>
      </c>
      <c r="T37" s="19">
        <f t="shared" ca="1" si="18"/>
        <v>-1.6609027600209032</v>
      </c>
      <c r="U37" s="19">
        <f t="shared" ca="1" si="19"/>
        <v>-1.2255665532548008</v>
      </c>
      <c r="V37" s="19">
        <f t="shared" ca="1" si="20"/>
        <v>-1.2827025002305987</v>
      </c>
      <c r="W37" s="19">
        <f t="shared" si="24"/>
        <v>-1.9223019385521027</v>
      </c>
      <c r="Y37" s="21">
        <v>11</v>
      </c>
      <c r="Z37" s="19">
        <f t="shared" ref="Z37:AH46" ca="1" si="26">INDIRECT(ADDRESS($Y37+29,3,1,,Z$26))</f>
        <v>1</v>
      </c>
      <c r="AA37" s="19">
        <f t="shared" ca="1" si="26"/>
        <v>0</v>
      </c>
      <c r="AB37" s="19">
        <f t="shared" ca="1" si="26"/>
        <v>0</v>
      </c>
      <c r="AC37" s="19">
        <f t="shared" ca="1" si="26"/>
        <v>0</v>
      </c>
      <c r="AD37" s="19">
        <f t="shared" ca="1" si="26"/>
        <v>0</v>
      </c>
      <c r="AE37" s="19">
        <f t="shared" ca="1" si="26"/>
        <v>0</v>
      </c>
      <c r="AF37" s="19">
        <f t="shared" ca="1" si="26"/>
        <v>0</v>
      </c>
      <c r="AG37" s="19">
        <f t="shared" ca="1" si="26"/>
        <v>0</v>
      </c>
      <c r="AH37" s="19">
        <f t="shared" ca="1" si="26"/>
        <v>0</v>
      </c>
      <c r="AI37" s="19">
        <f t="shared" si="22"/>
        <v>0</v>
      </c>
      <c r="AK37" s="21">
        <v>11</v>
      </c>
      <c r="AL37" s="19">
        <f t="shared" ref="AL37:AT46" ca="1" si="27">INDIRECT(ADDRESS($AK37+29,13,1,,AL$26))</f>
        <v>1</v>
      </c>
      <c r="AM37" s="19">
        <f t="shared" ca="1" si="27"/>
        <v>1</v>
      </c>
      <c r="AN37" s="19">
        <f t="shared" ca="1" si="27"/>
        <v>0</v>
      </c>
      <c r="AO37" s="19">
        <f t="shared" ca="1" si="27"/>
        <v>0</v>
      </c>
      <c r="AP37" s="19">
        <f t="shared" ca="1" si="27"/>
        <v>0</v>
      </c>
      <c r="AQ37" s="19">
        <f t="shared" ca="1" si="27"/>
        <v>0</v>
      </c>
      <c r="AR37" s="19">
        <f t="shared" ca="1" si="27"/>
        <v>0</v>
      </c>
      <c r="AS37" s="19">
        <f t="shared" ca="1" si="27"/>
        <v>0</v>
      </c>
      <c r="AT37" s="19">
        <f t="shared" ca="1" si="27"/>
        <v>0</v>
      </c>
      <c r="AU37" s="19">
        <f t="shared" si="25"/>
        <v>0</v>
      </c>
    </row>
    <row r="38" spans="1:47" x14ac:dyDescent="0.25">
      <c r="A38" s="21">
        <v>12</v>
      </c>
      <c r="B38" s="19">
        <f t="shared" ca="1" si="2"/>
        <v>-1.2511569301545862</v>
      </c>
      <c r="C38" s="19">
        <f t="shared" ca="1" si="3"/>
        <v>-1.1010060400724377</v>
      </c>
      <c r="D38" s="19">
        <f t="shared" ca="1" si="4"/>
        <v>-2.3084695752960869</v>
      </c>
      <c r="E38" s="19">
        <f t="shared" ca="1" si="5"/>
        <v>-2.9442591884234375</v>
      </c>
      <c r="F38" s="19">
        <f t="shared" ca="1" si="6"/>
        <v>0</v>
      </c>
      <c r="G38" s="19">
        <f t="shared" ca="1" si="7"/>
        <v>0</v>
      </c>
      <c r="H38" s="19">
        <f t="shared" ca="1" si="8"/>
        <v>0</v>
      </c>
      <c r="I38" s="19">
        <f t="shared" ca="1" si="9"/>
        <v>0</v>
      </c>
      <c r="J38" s="19">
        <f t="shared" ca="1" si="10"/>
        <v>0</v>
      </c>
      <c r="K38" s="19">
        <f t="shared" si="11"/>
        <v>0</v>
      </c>
      <c r="M38" s="21">
        <v>12</v>
      </c>
      <c r="N38" s="19">
        <f t="shared" ca="1" si="12"/>
        <v>-0.25115693015458618</v>
      </c>
      <c r="O38" s="19">
        <f t="shared" ca="1" si="13"/>
        <v>-0.25115693015458618</v>
      </c>
      <c r="P38" s="19">
        <f t="shared" ca="1" si="14"/>
        <v>-0.10100604007243774</v>
      </c>
      <c r="Q38" s="19">
        <f t="shared" ca="1" si="15"/>
        <v>-1.3084695752960869</v>
      </c>
      <c r="R38" s="19">
        <f t="shared" ca="1" si="16"/>
        <v>-1.9442591884234375</v>
      </c>
      <c r="S38" s="19">
        <f t="shared" ca="1" si="17"/>
        <v>-2.4853509386626413</v>
      </c>
      <c r="T38" s="19">
        <f t="shared" ca="1" si="18"/>
        <v>-2.4127850656544965</v>
      </c>
      <c r="U38" s="19">
        <f t="shared" ca="1" si="19"/>
        <v>-2.1843531211227969</v>
      </c>
      <c r="V38" s="19">
        <f t="shared" ca="1" si="20"/>
        <v>-2.1499031986342985</v>
      </c>
      <c r="W38" s="19">
        <f t="shared" si="24"/>
        <v>-4.0320699552715027</v>
      </c>
      <c r="Y38" s="21">
        <v>12</v>
      </c>
      <c r="Z38" s="19">
        <f t="shared" ca="1" si="26"/>
        <v>1</v>
      </c>
      <c r="AA38" s="19">
        <f t="shared" ca="1" si="26"/>
        <v>1</v>
      </c>
      <c r="AB38" s="19">
        <f t="shared" ca="1" si="26"/>
        <v>1</v>
      </c>
      <c r="AC38" s="19">
        <f t="shared" ca="1" si="26"/>
        <v>1</v>
      </c>
      <c r="AD38" s="19">
        <f t="shared" ca="1" si="26"/>
        <v>0</v>
      </c>
      <c r="AE38" s="19">
        <f t="shared" ca="1" si="26"/>
        <v>0</v>
      </c>
      <c r="AF38" s="19">
        <f t="shared" ca="1" si="26"/>
        <v>0</v>
      </c>
      <c r="AG38" s="19">
        <f t="shared" ca="1" si="26"/>
        <v>0</v>
      </c>
      <c r="AH38" s="19">
        <f t="shared" ca="1" si="26"/>
        <v>0</v>
      </c>
      <c r="AI38" s="19">
        <f t="shared" si="22"/>
        <v>0</v>
      </c>
      <c r="AK38" s="21">
        <v>12</v>
      </c>
      <c r="AL38" s="19">
        <f t="shared" ca="1" si="27"/>
        <v>1</v>
      </c>
      <c r="AM38" s="19">
        <f t="shared" ca="1" si="27"/>
        <v>1</v>
      </c>
      <c r="AN38" s="19">
        <f t="shared" ca="1" si="27"/>
        <v>1</v>
      </c>
      <c r="AO38" s="19">
        <f t="shared" ca="1" si="27"/>
        <v>1</v>
      </c>
      <c r="AP38" s="19">
        <f t="shared" ca="1" si="27"/>
        <v>1</v>
      </c>
      <c r="AQ38" s="19">
        <f t="shared" ca="1" si="27"/>
        <v>1</v>
      </c>
      <c r="AR38" s="19">
        <f t="shared" ca="1" si="27"/>
        <v>0</v>
      </c>
      <c r="AS38" s="19">
        <f t="shared" ca="1" si="27"/>
        <v>0</v>
      </c>
      <c r="AT38" s="19">
        <f t="shared" ca="1" si="27"/>
        <v>0</v>
      </c>
      <c r="AU38" s="19">
        <f t="shared" si="25"/>
        <v>0</v>
      </c>
    </row>
    <row r="39" spans="1:47" x14ac:dyDescent="0.25">
      <c r="A39" s="21">
        <v>13</v>
      </c>
      <c r="B39" s="19">
        <f t="shared" ca="1" si="2"/>
        <v>7.0918071938851952</v>
      </c>
      <c r="C39" s="19">
        <f t="shared" ca="1" si="3"/>
        <v>5.2900383258220955</v>
      </c>
      <c r="D39" s="19">
        <f t="shared" ca="1" si="4"/>
        <v>3.3873320488590473</v>
      </c>
      <c r="E39" s="19">
        <f t="shared" ca="1" si="5"/>
        <v>1.9555408979110922</v>
      </c>
      <c r="F39" s="19">
        <f t="shared" ca="1" si="6"/>
        <v>0.21881572019914231</v>
      </c>
      <c r="G39" s="19">
        <f t="shared" ca="1" si="7"/>
        <v>0.21881572019914231</v>
      </c>
      <c r="H39" s="19">
        <f t="shared" ca="1" si="8"/>
        <v>-1.2124763664925027</v>
      </c>
      <c r="I39" s="19">
        <f t="shared" ca="1" si="9"/>
        <v>-1.2124763664925027</v>
      </c>
      <c r="J39" s="19">
        <f t="shared" ca="1" si="10"/>
        <v>0</v>
      </c>
      <c r="K39" s="19">
        <f t="shared" si="11"/>
        <v>0</v>
      </c>
      <c r="M39" s="21">
        <v>13</v>
      </c>
      <c r="N39" s="19">
        <f t="shared" ca="1" si="12"/>
        <v>8.0918071938851952</v>
      </c>
      <c r="O39" s="19">
        <f t="shared" ca="1" si="13"/>
        <v>8.0918071938851952</v>
      </c>
      <c r="P39" s="19">
        <f t="shared" ca="1" si="14"/>
        <v>6.2900383258220955</v>
      </c>
      <c r="Q39" s="19">
        <f t="shared" ca="1" si="15"/>
        <v>4.3873320488590473</v>
      </c>
      <c r="R39" s="19">
        <f t="shared" ca="1" si="16"/>
        <v>2.9555408979110922</v>
      </c>
      <c r="S39" s="19">
        <f t="shared" ca="1" si="17"/>
        <v>2.6399076885110944</v>
      </c>
      <c r="T39" s="19">
        <f t="shared" ca="1" si="18"/>
        <v>1.2188157201991423</v>
      </c>
      <c r="U39" s="19">
        <f t="shared" ca="1" si="19"/>
        <v>1.2421307275990472</v>
      </c>
      <c r="V39" s="19">
        <f t="shared" ca="1" si="20"/>
        <v>-0.21247636649250268</v>
      </c>
      <c r="W39" s="19">
        <f t="shared" si="24"/>
        <v>-1.3400965460383034</v>
      </c>
      <c r="Y39" s="21">
        <v>13</v>
      </c>
      <c r="Z39" s="19">
        <f t="shared" ca="1" si="26"/>
        <v>1</v>
      </c>
      <c r="AA39" s="19">
        <f t="shared" ca="1" si="26"/>
        <v>1</v>
      </c>
      <c r="AB39" s="19">
        <f t="shared" ca="1" si="26"/>
        <v>1</v>
      </c>
      <c r="AC39" s="19">
        <f t="shared" ca="1" si="26"/>
        <v>1</v>
      </c>
      <c r="AD39" s="19">
        <f t="shared" ca="1" si="26"/>
        <v>0</v>
      </c>
      <c r="AE39" s="19">
        <f t="shared" ca="1" si="26"/>
        <v>1</v>
      </c>
      <c r="AF39" s="19">
        <f t="shared" ca="1" si="26"/>
        <v>0</v>
      </c>
      <c r="AG39" s="19">
        <f t="shared" ca="1" si="26"/>
        <v>1</v>
      </c>
      <c r="AH39" s="19">
        <f t="shared" ca="1" si="26"/>
        <v>0</v>
      </c>
      <c r="AI39" s="19">
        <f t="shared" si="22"/>
        <v>0</v>
      </c>
      <c r="AK39" s="21">
        <v>13</v>
      </c>
      <c r="AL39" s="19">
        <f t="shared" ca="1" si="27"/>
        <v>1</v>
      </c>
      <c r="AM39" s="19">
        <f t="shared" ca="1" si="27"/>
        <v>1</v>
      </c>
      <c r="AN39" s="19">
        <f t="shared" ca="1" si="27"/>
        <v>1</v>
      </c>
      <c r="AO39" s="19">
        <f t="shared" ca="1" si="27"/>
        <v>1</v>
      </c>
      <c r="AP39" s="19">
        <f t="shared" ca="1" si="27"/>
        <v>1</v>
      </c>
      <c r="AQ39" s="19">
        <f t="shared" ca="1" si="27"/>
        <v>1</v>
      </c>
      <c r="AR39" s="19">
        <f t="shared" ca="1" si="27"/>
        <v>1</v>
      </c>
      <c r="AS39" s="19">
        <f t="shared" ca="1" si="27"/>
        <v>1</v>
      </c>
      <c r="AT39" s="19">
        <f t="shared" ca="1" si="27"/>
        <v>0</v>
      </c>
      <c r="AU39" s="19">
        <f t="shared" si="25"/>
        <v>0</v>
      </c>
    </row>
    <row r="40" spans="1:47" x14ac:dyDescent="0.25">
      <c r="A40" s="21">
        <v>14</v>
      </c>
      <c r="B40" s="19">
        <f t="shared" ca="1" si="2"/>
        <v>8.7996413287061586</v>
      </c>
      <c r="C40" s="19">
        <f t="shared" ca="1" si="3"/>
        <v>7.0954333978604609</v>
      </c>
      <c r="D40" s="19">
        <f t="shared" ca="1" si="4"/>
        <v>3.51085627831376</v>
      </c>
      <c r="E40" s="19">
        <f t="shared" ca="1" si="5"/>
        <v>0.49193842388980613</v>
      </c>
      <c r="F40" s="19">
        <f t="shared" ca="1" si="6"/>
        <v>-2.3795033091496975</v>
      </c>
      <c r="G40" s="19">
        <f t="shared" ca="1" si="7"/>
        <v>0</v>
      </c>
      <c r="H40" s="19">
        <f t="shared" ca="1" si="8"/>
        <v>0</v>
      </c>
      <c r="I40" s="19">
        <f t="shared" ca="1" si="9"/>
        <v>0</v>
      </c>
      <c r="J40" s="19">
        <f t="shared" ca="1" si="10"/>
        <v>0</v>
      </c>
      <c r="K40" s="19">
        <f t="shared" si="11"/>
        <v>0</v>
      </c>
      <c r="M40" s="21">
        <v>14</v>
      </c>
      <c r="N40" s="19">
        <f t="shared" ca="1" si="12"/>
        <v>9.7996413287061586</v>
      </c>
      <c r="O40" s="19">
        <f t="shared" ca="1" si="13"/>
        <v>9.7996413287061586</v>
      </c>
      <c r="P40" s="19">
        <f t="shared" ca="1" si="14"/>
        <v>8.0954333978604609</v>
      </c>
      <c r="Q40" s="19">
        <f t="shared" ca="1" si="15"/>
        <v>4.51085627831376</v>
      </c>
      <c r="R40" s="19">
        <f t="shared" ca="1" si="16"/>
        <v>1.4919384238898061</v>
      </c>
      <c r="S40" s="19">
        <f t="shared" ca="1" si="17"/>
        <v>-1.3795033091496975</v>
      </c>
      <c r="T40" s="19">
        <f t="shared" ca="1" si="18"/>
        <v>-1.1061765851291518</v>
      </c>
      <c r="U40" s="19">
        <f t="shared" ca="1" si="19"/>
        <v>-1.2521262348286015</v>
      </c>
      <c r="V40" s="19">
        <f t="shared" ca="1" si="20"/>
        <v>1.7938615988068563</v>
      </c>
      <c r="W40" s="19">
        <f t="shared" si="24"/>
        <v>1.3612088893614036</v>
      </c>
      <c r="Y40" s="21">
        <v>14</v>
      </c>
      <c r="Z40" s="19">
        <f t="shared" ca="1" si="26"/>
        <v>1</v>
      </c>
      <c r="AA40" s="19">
        <f t="shared" ca="1" si="26"/>
        <v>1</v>
      </c>
      <c r="AB40" s="19">
        <f t="shared" ca="1" si="26"/>
        <v>1</v>
      </c>
      <c r="AC40" s="19">
        <f t="shared" ca="1" si="26"/>
        <v>1</v>
      </c>
      <c r="AD40" s="19">
        <f t="shared" ca="1" si="26"/>
        <v>1</v>
      </c>
      <c r="AE40" s="19">
        <f t="shared" ca="1" si="26"/>
        <v>0</v>
      </c>
      <c r="AF40" s="19">
        <f t="shared" ca="1" si="26"/>
        <v>0</v>
      </c>
      <c r="AG40" s="19">
        <f t="shared" ca="1" si="26"/>
        <v>0</v>
      </c>
      <c r="AH40" s="19">
        <f t="shared" ca="1" si="26"/>
        <v>0</v>
      </c>
      <c r="AI40" s="19">
        <f t="shared" si="22"/>
        <v>0</v>
      </c>
      <c r="AK40" s="21">
        <v>14</v>
      </c>
      <c r="AL40" s="19">
        <f t="shared" ca="1" si="27"/>
        <v>1</v>
      </c>
      <c r="AM40" s="19">
        <f t="shared" ca="1" si="27"/>
        <v>1</v>
      </c>
      <c r="AN40" s="19">
        <f t="shared" ca="1" si="27"/>
        <v>1</v>
      </c>
      <c r="AO40" s="19">
        <f t="shared" ca="1" si="27"/>
        <v>1</v>
      </c>
      <c r="AP40" s="19">
        <f t="shared" ca="1" si="27"/>
        <v>1</v>
      </c>
      <c r="AQ40" s="19">
        <f t="shared" ca="1" si="27"/>
        <v>1</v>
      </c>
      <c r="AR40" s="19">
        <f t="shared" ca="1" si="27"/>
        <v>1</v>
      </c>
      <c r="AS40" s="19">
        <f t="shared" ca="1" si="27"/>
        <v>0</v>
      </c>
      <c r="AT40" s="19">
        <f t="shared" ca="1" si="27"/>
        <v>1</v>
      </c>
      <c r="AU40" s="19">
        <f t="shared" si="25"/>
        <v>1</v>
      </c>
    </row>
    <row r="41" spans="1:47" x14ac:dyDescent="0.25">
      <c r="A41" s="21">
        <v>15</v>
      </c>
      <c r="B41" s="19">
        <f t="shared" ca="1" si="2"/>
        <v>6.4436186698239446</v>
      </c>
      <c r="C41" s="19">
        <f t="shared" ca="1" si="3"/>
        <v>4.7295438420012488</v>
      </c>
      <c r="D41" s="19">
        <f t="shared" ca="1" si="4"/>
        <v>1.8491956629440018</v>
      </c>
      <c r="E41" s="19">
        <f t="shared" ca="1" si="5"/>
        <v>-0.24024483737529678</v>
      </c>
      <c r="F41" s="19">
        <f t="shared" ca="1" si="6"/>
        <v>-1.457139922622801</v>
      </c>
      <c r="G41" s="19">
        <f t="shared" ca="1" si="7"/>
        <v>0</v>
      </c>
      <c r="H41" s="19">
        <f t="shared" ca="1" si="8"/>
        <v>0</v>
      </c>
      <c r="I41" s="19">
        <f t="shared" ca="1" si="9"/>
        <v>0</v>
      </c>
      <c r="J41" s="19">
        <f t="shared" ca="1" si="10"/>
        <v>0</v>
      </c>
      <c r="K41" s="19">
        <f t="shared" si="11"/>
        <v>0</v>
      </c>
      <c r="M41" s="21">
        <v>15</v>
      </c>
      <c r="N41" s="19">
        <f t="shared" ca="1" si="12"/>
        <v>7.4436186698239446</v>
      </c>
      <c r="O41" s="19">
        <f t="shared" ca="1" si="13"/>
        <v>7.4436186698239446</v>
      </c>
      <c r="P41" s="19">
        <f t="shared" ca="1" si="14"/>
        <v>5.7295438420012488</v>
      </c>
      <c r="Q41" s="19">
        <f t="shared" ca="1" si="15"/>
        <v>2.8491956629440018</v>
      </c>
      <c r="R41" s="19">
        <f t="shared" ca="1" si="16"/>
        <v>0.75975516262470322</v>
      </c>
      <c r="S41" s="19">
        <f t="shared" ca="1" si="17"/>
        <v>-0.45713992262280101</v>
      </c>
      <c r="T41" s="19">
        <f t="shared" ca="1" si="18"/>
        <v>-1.0434874324760983</v>
      </c>
      <c r="U41" s="19">
        <f t="shared" ca="1" si="19"/>
        <v>-1.8372008616427991</v>
      </c>
      <c r="V41" s="19">
        <f t="shared" ca="1" si="20"/>
        <v>-2.8352078273535994</v>
      </c>
      <c r="W41" s="19">
        <f t="shared" si="24"/>
        <v>-2.0004292970231035</v>
      </c>
      <c r="Y41" s="21">
        <v>15</v>
      </c>
      <c r="Z41" s="19">
        <f t="shared" ca="1" si="26"/>
        <v>1</v>
      </c>
      <c r="AA41" s="19">
        <f t="shared" ca="1" si="26"/>
        <v>1</v>
      </c>
      <c r="AB41" s="19">
        <f t="shared" ca="1" si="26"/>
        <v>1</v>
      </c>
      <c r="AC41" s="19">
        <f t="shared" ca="1" si="26"/>
        <v>1</v>
      </c>
      <c r="AD41" s="19">
        <f t="shared" ca="1" si="26"/>
        <v>1</v>
      </c>
      <c r="AE41" s="19">
        <f t="shared" ca="1" si="26"/>
        <v>0</v>
      </c>
      <c r="AF41" s="19">
        <f t="shared" ca="1" si="26"/>
        <v>0</v>
      </c>
      <c r="AG41" s="19">
        <f t="shared" ca="1" si="26"/>
        <v>0</v>
      </c>
      <c r="AH41" s="19">
        <f t="shared" ca="1" si="26"/>
        <v>0</v>
      </c>
      <c r="AI41" s="19">
        <f t="shared" si="22"/>
        <v>0</v>
      </c>
      <c r="AK41" s="21">
        <v>15</v>
      </c>
      <c r="AL41" s="19">
        <f t="shared" ca="1" si="27"/>
        <v>1</v>
      </c>
      <c r="AM41" s="19">
        <f t="shared" ca="1" si="27"/>
        <v>1</v>
      </c>
      <c r="AN41" s="19">
        <f t="shared" ca="1" si="27"/>
        <v>1</v>
      </c>
      <c r="AO41" s="19">
        <f t="shared" ca="1" si="27"/>
        <v>1</v>
      </c>
      <c r="AP41" s="19">
        <f t="shared" ca="1" si="27"/>
        <v>1</v>
      </c>
      <c r="AQ41" s="19">
        <f t="shared" ca="1" si="27"/>
        <v>0</v>
      </c>
      <c r="AR41" s="19">
        <f t="shared" ca="1" si="27"/>
        <v>0</v>
      </c>
      <c r="AS41" s="19">
        <f t="shared" ca="1" si="27"/>
        <v>0</v>
      </c>
      <c r="AT41" s="19">
        <f t="shared" ca="1" si="27"/>
        <v>0</v>
      </c>
      <c r="AU41" s="19">
        <f t="shared" si="25"/>
        <v>0</v>
      </c>
    </row>
    <row r="42" spans="1:47" x14ac:dyDescent="0.25">
      <c r="A42" s="21">
        <v>16</v>
      </c>
      <c r="B42" s="19">
        <f t="shared" ca="1" si="2"/>
        <v>25.759294545858801</v>
      </c>
      <c r="C42" s="19">
        <f t="shared" ca="1" si="3"/>
        <v>24.947127953118354</v>
      </c>
      <c r="D42" s="19">
        <f t="shared" ca="1" si="4"/>
        <v>23.134026434369151</v>
      </c>
      <c r="E42" s="19">
        <f t="shared" ca="1" si="5"/>
        <v>20.865223201868904</v>
      </c>
      <c r="F42" s="19">
        <f t="shared" ca="1" si="6"/>
        <v>17.643795429590607</v>
      </c>
      <c r="G42" s="19">
        <f t="shared" ca="1" si="7"/>
        <v>12.743204887684854</v>
      </c>
      <c r="H42" s="19">
        <f t="shared" ca="1" si="8"/>
        <v>8.2458015945539032</v>
      </c>
      <c r="I42" s="19">
        <f t="shared" ca="1" si="9"/>
        <v>4.5739933662821066</v>
      </c>
      <c r="J42" s="19">
        <f t="shared" ca="1" si="10"/>
        <v>1.0766791953659016</v>
      </c>
      <c r="K42" s="19">
        <f t="shared" si="11"/>
        <v>0</v>
      </c>
      <c r="M42" s="21">
        <v>16</v>
      </c>
      <c r="N42" s="19">
        <f t="shared" ca="1" si="12"/>
        <v>26.759294545858801</v>
      </c>
      <c r="O42" s="19">
        <f t="shared" ca="1" si="13"/>
        <v>26.759294545858801</v>
      </c>
      <c r="P42" s="19">
        <f t="shared" ca="1" si="14"/>
        <v>25.947127953118354</v>
      </c>
      <c r="Q42" s="19">
        <f t="shared" ca="1" si="15"/>
        <v>24.134026434369151</v>
      </c>
      <c r="R42" s="19">
        <f t="shared" ca="1" si="16"/>
        <v>21.865223201868904</v>
      </c>
      <c r="S42" s="19">
        <f t="shared" ca="1" si="17"/>
        <v>18.643795429590607</v>
      </c>
      <c r="T42" s="19">
        <f t="shared" ca="1" si="18"/>
        <v>13.743204887684854</v>
      </c>
      <c r="U42" s="19">
        <f t="shared" ca="1" si="19"/>
        <v>9.2458015945539032</v>
      </c>
      <c r="V42" s="19">
        <f t="shared" ca="1" si="20"/>
        <v>5.5739933662821066</v>
      </c>
      <c r="W42" s="19">
        <f t="shared" si="24"/>
        <v>2.0766791953659016</v>
      </c>
      <c r="Y42" s="21">
        <v>16</v>
      </c>
      <c r="Z42" s="19">
        <f t="shared" ca="1" si="26"/>
        <v>1</v>
      </c>
      <c r="AA42" s="19">
        <f t="shared" ca="1" si="26"/>
        <v>1</v>
      </c>
      <c r="AB42" s="19">
        <f t="shared" ca="1" si="26"/>
        <v>1</v>
      </c>
      <c r="AC42" s="19">
        <f t="shared" ca="1" si="26"/>
        <v>1</v>
      </c>
      <c r="AD42" s="19">
        <f t="shared" ca="1" si="26"/>
        <v>1</v>
      </c>
      <c r="AE42" s="19">
        <f t="shared" ca="1" si="26"/>
        <v>1</v>
      </c>
      <c r="AF42" s="19">
        <f t="shared" ca="1" si="26"/>
        <v>1</v>
      </c>
      <c r="AG42" s="19">
        <f t="shared" ca="1" si="26"/>
        <v>1</v>
      </c>
      <c r="AH42" s="19">
        <f t="shared" ca="1" si="26"/>
        <v>1</v>
      </c>
      <c r="AI42" s="19">
        <f t="shared" si="22"/>
        <v>0</v>
      </c>
      <c r="AK42" s="21">
        <v>16</v>
      </c>
      <c r="AL42" s="19">
        <f t="shared" ca="1" si="27"/>
        <v>1</v>
      </c>
      <c r="AM42" s="19">
        <f t="shared" ca="1" si="27"/>
        <v>1</v>
      </c>
      <c r="AN42" s="19">
        <f t="shared" ca="1" si="27"/>
        <v>1</v>
      </c>
      <c r="AO42" s="19">
        <f t="shared" ca="1" si="27"/>
        <v>1</v>
      </c>
      <c r="AP42" s="19">
        <f t="shared" ca="1" si="27"/>
        <v>1</v>
      </c>
      <c r="AQ42" s="19">
        <f t="shared" ca="1" si="27"/>
        <v>1</v>
      </c>
      <c r="AR42" s="19">
        <f t="shared" ca="1" si="27"/>
        <v>1</v>
      </c>
      <c r="AS42" s="19">
        <f t="shared" ca="1" si="27"/>
        <v>1</v>
      </c>
      <c r="AT42" s="19">
        <f t="shared" ca="1" si="27"/>
        <v>1</v>
      </c>
      <c r="AU42" s="19">
        <f t="shared" si="25"/>
        <v>1</v>
      </c>
    </row>
    <row r="43" spans="1:47" x14ac:dyDescent="0.25">
      <c r="A43" s="21">
        <v>17</v>
      </c>
      <c r="B43" s="19">
        <f t="shared" ca="1" si="2"/>
        <v>-1.973625937916097</v>
      </c>
      <c r="C43" s="19">
        <f t="shared" ca="1" si="3"/>
        <v>0</v>
      </c>
      <c r="D43" s="19">
        <f t="shared" ca="1" si="4"/>
        <v>0</v>
      </c>
      <c r="E43" s="19">
        <f t="shared" ca="1" si="5"/>
        <v>0</v>
      </c>
      <c r="F43" s="19">
        <f t="shared" ca="1" si="6"/>
        <v>0</v>
      </c>
      <c r="G43" s="19">
        <f t="shared" ca="1" si="7"/>
        <v>0</v>
      </c>
      <c r="H43" s="19">
        <f t="shared" ca="1" si="8"/>
        <v>0</v>
      </c>
      <c r="I43" s="19">
        <f t="shared" ca="1" si="9"/>
        <v>0</v>
      </c>
      <c r="J43" s="19">
        <f t="shared" ca="1" si="10"/>
        <v>0</v>
      </c>
      <c r="K43" s="19">
        <f t="shared" si="11"/>
        <v>0</v>
      </c>
      <c r="M43" s="21">
        <v>17</v>
      </c>
      <c r="N43" s="19">
        <f t="shared" ca="1" si="12"/>
        <v>-0.97362593791609697</v>
      </c>
      <c r="O43" s="19">
        <f t="shared" ca="1" si="13"/>
        <v>-0.97362593791609697</v>
      </c>
      <c r="P43" s="19">
        <f t="shared" ca="1" si="14"/>
        <v>-1.2227988250356034</v>
      </c>
      <c r="Q43" s="19">
        <f t="shared" ca="1" si="15"/>
        <v>-1.1922219407680998</v>
      </c>
      <c r="R43" s="19">
        <f t="shared" ca="1" si="16"/>
        <v>-0.82691642767849771</v>
      </c>
      <c r="S43" s="19">
        <f t="shared" ca="1" si="17"/>
        <v>-1.6235055982044031</v>
      </c>
      <c r="T43" s="19">
        <f t="shared" ca="1" si="18"/>
        <v>-0.56598044919049784</v>
      </c>
      <c r="U43" s="19">
        <f t="shared" ca="1" si="19"/>
        <v>-1.5895374311818031</v>
      </c>
      <c r="V43" s="19">
        <f t="shared" ca="1" si="20"/>
        <v>-0.46160819564870081</v>
      </c>
      <c r="W43" s="19">
        <f t="shared" si="24"/>
        <v>-1.2625813370798014</v>
      </c>
      <c r="Y43" s="21">
        <v>17</v>
      </c>
      <c r="Z43" s="19">
        <f t="shared" ca="1" si="26"/>
        <v>1</v>
      </c>
      <c r="AA43" s="19">
        <f t="shared" ca="1" si="26"/>
        <v>0</v>
      </c>
      <c r="AB43" s="19">
        <f t="shared" ca="1" si="26"/>
        <v>0</v>
      </c>
      <c r="AC43" s="19">
        <f t="shared" ca="1" si="26"/>
        <v>0</v>
      </c>
      <c r="AD43" s="19">
        <f t="shared" ca="1" si="26"/>
        <v>0</v>
      </c>
      <c r="AE43" s="19">
        <f t="shared" ca="1" si="26"/>
        <v>0</v>
      </c>
      <c r="AF43" s="19">
        <f t="shared" ca="1" si="26"/>
        <v>0</v>
      </c>
      <c r="AG43" s="19">
        <f t="shared" ca="1" si="26"/>
        <v>0</v>
      </c>
      <c r="AH43" s="19">
        <f t="shared" ca="1" si="26"/>
        <v>0</v>
      </c>
      <c r="AI43" s="19">
        <f t="shared" si="22"/>
        <v>0</v>
      </c>
      <c r="AK43" s="21">
        <v>17</v>
      </c>
      <c r="AL43" s="19">
        <f t="shared" ca="1" si="27"/>
        <v>1</v>
      </c>
      <c r="AM43" s="19">
        <f t="shared" ca="1" si="27"/>
        <v>0</v>
      </c>
      <c r="AN43" s="19">
        <f t="shared" ca="1" si="27"/>
        <v>0</v>
      </c>
      <c r="AO43" s="19">
        <f t="shared" ca="1" si="27"/>
        <v>0</v>
      </c>
      <c r="AP43" s="19">
        <f t="shared" ca="1" si="27"/>
        <v>0</v>
      </c>
      <c r="AQ43" s="19">
        <f t="shared" ca="1" si="27"/>
        <v>0</v>
      </c>
      <c r="AR43" s="19">
        <f t="shared" ca="1" si="27"/>
        <v>0</v>
      </c>
      <c r="AS43" s="19">
        <f t="shared" ca="1" si="27"/>
        <v>0</v>
      </c>
      <c r="AT43" s="19">
        <f t="shared" ca="1" si="27"/>
        <v>0</v>
      </c>
      <c r="AU43" s="19">
        <f t="shared" si="25"/>
        <v>0</v>
      </c>
    </row>
    <row r="44" spans="1:47" x14ac:dyDescent="0.25">
      <c r="A44" s="21">
        <v>18</v>
      </c>
      <c r="B44" s="19">
        <f t="shared" ca="1" si="2"/>
        <v>8.0862796891460071</v>
      </c>
      <c r="C44" s="19">
        <f t="shared" ca="1" si="3"/>
        <v>7.2187893567576573</v>
      </c>
      <c r="D44" s="19">
        <f t="shared" ca="1" si="4"/>
        <v>5.3137013616642541</v>
      </c>
      <c r="E44" s="19">
        <f t="shared" ca="1" si="5"/>
        <v>3.3068435679530026</v>
      </c>
      <c r="F44" s="19">
        <f t="shared" ca="1" si="6"/>
        <v>2.0383848796491577</v>
      </c>
      <c r="G44" s="19">
        <f t="shared" ca="1" si="7"/>
        <v>0.4522544263712085</v>
      </c>
      <c r="H44" s="19">
        <f t="shared" ca="1" si="8"/>
        <v>0</v>
      </c>
      <c r="I44" s="19">
        <f t="shared" ca="1" si="9"/>
        <v>0</v>
      </c>
      <c r="J44" s="19">
        <f t="shared" ca="1" si="10"/>
        <v>0</v>
      </c>
      <c r="K44" s="19">
        <f t="shared" si="11"/>
        <v>0</v>
      </c>
      <c r="M44" s="21">
        <v>18</v>
      </c>
      <c r="N44" s="19">
        <f t="shared" ca="1" si="12"/>
        <v>9.0862796891460071</v>
      </c>
      <c r="O44" s="19">
        <f t="shared" ca="1" si="13"/>
        <v>9.0862796891460071</v>
      </c>
      <c r="P44" s="19">
        <f t="shared" ca="1" si="14"/>
        <v>8.2187893567576573</v>
      </c>
      <c r="Q44" s="19">
        <f t="shared" ca="1" si="15"/>
        <v>6.3137013616642541</v>
      </c>
      <c r="R44" s="19">
        <f t="shared" ca="1" si="16"/>
        <v>4.3068435679530026</v>
      </c>
      <c r="S44" s="19">
        <f t="shared" ca="1" si="17"/>
        <v>3.0383848796491577</v>
      </c>
      <c r="T44" s="19">
        <f t="shared" ca="1" si="18"/>
        <v>1.4522544263712085</v>
      </c>
      <c r="U44" s="19">
        <f t="shared" ca="1" si="19"/>
        <v>1.3163821512598624</v>
      </c>
      <c r="V44" s="19">
        <f t="shared" ca="1" si="20"/>
        <v>1.105473074014359</v>
      </c>
      <c r="W44" s="19">
        <f t="shared" si="24"/>
        <v>0.72410769855405377</v>
      </c>
      <c r="Y44" s="21">
        <v>18</v>
      </c>
      <c r="Z44" s="19">
        <f t="shared" ca="1" si="26"/>
        <v>1</v>
      </c>
      <c r="AA44" s="19">
        <f t="shared" ca="1" si="26"/>
        <v>1</v>
      </c>
      <c r="AB44" s="19">
        <f t="shared" ca="1" si="26"/>
        <v>1</v>
      </c>
      <c r="AC44" s="19">
        <f t="shared" ca="1" si="26"/>
        <v>1</v>
      </c>
      <c r="AD44" s="19">
        <f t="shared" ca="1" si="26"/>
        <v>1</v>
      </c>
      <c r="AE44" s="19">
        <f t="shared" ca="1" si="26"/>
        <v>1</v>
      </c>
      <c r="AF44" s="19">
        <f t="shared" ca="1" si="26"/>
        <v>0</v>
      </c>
      <c r="AG44" s="19">
        <f t="shared" ca="1" si="26"/>
        <v>0</v>
      </c>
      <c r="AH44" s="19">
        <f t="shared" ca="1" si="26"/>
        <v>0</v>
      </c>
      <c r="AI44" s="19">
        <f t="shared" si="22"/>
        <v>0</v>
      </c>
      <c r="AK44" s="21">
        <v>18</v>
      </c>
      <c r="AL44" s="19">
        <f t="shared" ca="1" si="27"/>
        <v>1</v>
      </c>
      <c r="AM44" s="19">
        <f t="shared" ca="1" si="27"/>
        <v>1</v>
      </c>
      <c r="AN44" s="19">
        <f t="shared" ca="1" si="27"/>
        <v>1</v>
      </c>
      <c r="AO44" s="19">
        <f t="shared" ca="1" si="27"/>
        <v>1</v>
      </c>
      <c r="AP44" s="19">
        <f t="shared" ca="1" si="27"/>
        <v>1</v>
      </c>
      <c r="AQ44" s="19">
        <f t="shared" ca="1" si="27"/>
        <v>1</v>
      </c>
      <c r="AR44" s="19">
        <f t="shared" ca="1" si="27"/>
        <v>1</v>
      </c>
      <c r="AS44" s="19">
        <f t="shared" ca="1" si="27"/>
        <v>1</v>
      </c>
      <c r="AT44" s="19">
        <f t="shared" ca="1" si="27"/>
        <v>1</v>
      </c>
      <c r="AU44" s="19">
        <f t="shared" si="25"/>
        <v>1</v>
      </c>
    </row>
    <row r="45" spans="1:47" x14ac:dyDescent="0.25">
      <c r="A45" s="21">
        <v>19</v>
      </c>
      <c r="B45" s="19">
        <f t="shared" ca="1" si="2"/>
        <v>8.0367250545096489</v>
      </c>
      <c r="C45" s="19">
        <f t="shared" ca="1" si="3"/>
        <v>6.0649777842690504</v>
      </c>
      <c r="D45" s="19">
        <f t="shared" ca="1" si="4"/>
        <v>4.6293102825546519</v>
      </c>
      <c r="E45" s="19">
        <f t="shared" ca="1" si="5"/>
        <v>3.9681750510681546</v>
      </c>
      <c r="F45" s="19">
        <f t="shared" ca="1" si="6"/>
        <v>1.6842865952646591</v>
      </c>
      <c r="G45" s="19">
        <f t="shared" ca="1" si="7"/>
        <v>1.6842865952646591</v>
      </c>
      <c r="H45" s="19">
        <f t="shared" ca="1" si="8"/>
        <v>1.6842865952646591</v>
      </c>
      <c r="I45" s="19">
        <f t="shared" ca="1" si="9"/>
        <v>1.6842865952646591</v>
      </c>
      <c r="J45" s="19">
        <f t="shared" ca="1" si="10"/>
        <v>-0.16321710286059599</v>
      </c>
      <c r="K45" s="19">
        <f t="shared" si="11"/>
        <v>0</v>
      </c>
      <c r="M45" s="21">
        <v>19</v>
      </c>
      <c r="N45" s="19">
        <f t="shared" ca="1" si="12"/>
        <v>9.0367250545096489</v>
      </c>
      <c r="O45" s="19">
        <f t="shared" ca="1" si="13"/>
        <v>9.0367250545096489</v>
      </c>
      <c r="P45" s="19">
        <f t="shared" ca="1" si="14"/>
        <v>7.0649777842690504</v>
      </c>
      <c r="Q45" s="19">
        <f t="shared" ca="1" si="15"/>
        <v>5.6293102825546519</v>
      </c>
      <c r="R45" s="19">
        <f t="shared" ca="1" si="16"/>
        <v>4.9681750510681546</v>
      </c>
      <c r="S45" s="19">
        <f t="shared" ca="1" si="17"/>
        <v>4.4933403485872567</v>
      </c>
      <c r="T45" s="19">
        <f t="shared" ca="1" si="18"/>
        <v>4.8900330390019526</v>
      </c>
      <c r="U45" s="19">
        <f t="shared" ca="1" si="19"/>
        <v>5.1253339178898045</v>
      </c>
      <c r="V45" s="19">
        <f t="shared" ca="1" si="20"/>
        <v>2.6842865952646591</v>
      </c>
      <c r="W45" s="19">
        <f t="shared" si="24"/>
        <v>0.83678289713940401</v>
      </c>
      <c r="Y45" s="21">
        <v>19</v>
      </c>
      <c r="Z45" s="19">
        <f t="shared" ca="1" si="26"/>
        <v>1</v>
      </c>
      <c r="AA45" s="19">
        <f t="shared" ca="1" si="26"/>
        <v>1</v>
      </c>
      <c r="AB45" s="19">
        <f t="shared" ca="1" si="26"/>
        <v>1</v>
      </c>
      <c r="AC45" s="19">
        <f t="shared" ca="1" si="26"/>
        <v>1</v>
      </c>
      <c r="AD45" s="19">
        <f t="shared" ca="1" si="26"/>
        <v>0</v>
      </c>
      <c r="AE45" s="19">
        <f t="shared" ca="1" si="26"/>
        <v>0</v>
      </c>
      <c r="AF45" s="19">
        <f t="shared" ca="1" si="26"/>
        <v>0</v>
      </c>
      <c r="AG45" s="19">
        <f t="shared" ca="1" si="26"/>
        <v>1</v>
      </c>
      <c r="AH45" s="19">
        <f t="shared" ca="1" si="26"/>
        <v>1</v>
      </c>
      <c r="AI45" s="19">
        <f t="shared" si="22"/>
        <v>0</v>
      </c>
      <c r="AK45" s="21">
        <v>19</v>
      </c>
      <c r="AL45" s="19">
        <f t="shared" ca="1" si="27"/>
        <v>1</v>
      </c>
      <c r="AM45" s="19">
        <f t="shared" ca="1" si="27"/>
        <v>1</v>
      </c>
      <c r="AN45" s="19">
        <f t="shared" ca="1" si="27"/>
        <v>1</v>
      </c>
      <c r="AO45" s="19">
        <f t="shared" ca="1" si="27"/>
        <v>1</v>
      </c>
      <c r="AP45" s="19">
        <f t="shared" ca="1" si="27"/>
        <v>1</v>
      </c>
      <c r="AQ45" s="19">
        <f t="shared" ca="1" si="27"/>
        <v>1</v>
      </c>
      <c r="AR45" s="19">
        <f t="shared" ca="1" si="27"/>
        <v>1</v>
      </c>
      <c r="AS45" s="19">
        <f t="shared" ca="1" si="27"/>
        <v>1</v>
      </c>
      <c r="AT45" s="19">
        <f t="shared" ca="1" si="27"/>
        <v>1</v>
      </c>
      <c r="AU45" s="19">
        <f t="shared" si="25"/>
        <v>1</v>
      </c>
    </row>
    <row r="46" spans="1:47" x14ac:dyDescent="0.25">
      <c r="A46" s="21">
        <v>20</v>
      </c>
      <c r="B46" s="19">
        <f t="shared" ca="1" si="2"/>
        <v>32.377201967201003</v>
      </c>
      <c r="C46" s="19">
        <f t="shared" ca="1" si="3"/>
        <v>31.785891643190155</v>
      </c>
      <c r="D46" s="19">
        <f t="shared" ca="1" si="4"/>
        <v>30.884747941191808</v>
      </c>
      <c r="E46" s="19">
        <f t="shared" ca="1" si="5"/>
        <v>27.610514405293856</v>
      </c>
      <c r="F46" s="19">
        <f t="shared" ca="1" si="6"/>
        <v>23.17654736589936</v>
      </c>
      <c r="G46" s="19">
        <f t="shared" ca="1" si="7"/>
        <v>18.396236056381856</v>
      </c>
      <c r="H46" s="19">
        <f t="shared" ca="1" si="8"/>
        <v>13.863672488291904</v>
      </c>
      <c r="I46" s="19">
        <f t="shared" ca="1" si="9"/>
        <v>9.2815479552264506</v>
      </c>
      <c r="J46" s="19">
        <f t="shared" ca="1" si="10"/>
        <v>5.024677557524452</v>
      </c>
      <c r="K46" s="19">
        <f t="shared" si="11"/>
        <v>0</v>
      </c>
      <c r="M46" s="21">
        <v>20</v>
      </c>
      <c r="N46" s="19">
        <f t="shared" ca="1" si="12"/>
        <v>33.377201967201003</v>
      </c>
      <c r="O46" s="19">
        <f t="shared" ca="1" si="13"/>
        <v>33.377201967201003</v>
      </c>
      <c r="P46" s="19">
        <f t="shared" ca="1" si="14"/>
        <v>32.785891643190155</v>
      </c>
      <c r="Q46" s="19">
        <f t="shared" ca="1" si="15"/>
        <v>31.884747941191808</v>
      </c>
      <c r="R46" s="19">
        <f t="shared" ca="1" si="16"/>
        <v>28.610514405293856</v>
      </c>
      <c r="S46" s="19">
        <f t="shared" ca="1" si="17"/>
        <v>24.17654736589936</v>
      </c>
      <c r="T46" s="19">
        <f t="shared" ca="1" si="18"/>
        <v>19.396236056381856</v>
      </c>
      <c r="U46" s="19">
        <f t="shared" ca="1" si="19"/>
        <v>14.863672488291904</v>
      </c>
      <c r="V46" s="19">
        <f t="shared" ca="1" si="20"/>
        <v>10.281547955226451</v>
      </c>
      <c r="W46" s="19">
        <f t="shared" si="24"/>
        <v>6.024677557524452</v>
      </c>
      <c r="Y46" s="21">
        <v>20</v>
      </c>
      <c r="Z46" s="19">
        <f t="shared" ca="1" si="26"/>
        <v>1</v>
      </c>
      <c r="AA46" s="19">
        <f t="shared" ca="1" si="26"/>
        <v>1</v>
      </c>
      <c r="AB46" s="19">
        <f t="shared" ca="1" si="26"/>
        <v>1</v>
      </c>
      <c r="AC46" s="19">
        <f t="shared" ca="1" si="26"/>
        <v>1</v>
      </c>
      <c r="AD46" s="19">
        <f t="shared" ca="1" si="26"/>
        <v>1</v>
      </c>
      <c r="AE46" s="19">
        <f t="shared" ca="1" si="26"/>
        <v>1</v>
      </c>
      <c r="AF46" s="19">
        <f t="shared" ca="1" si="26"/>
        <v>1</v>
      </c>
      <c r="AG46" s="19">
        <f t="shared" ca="1" si="26"/>
        <v>1</v>
      </c>
      <c r="AH46" s="19">
        <f t="shared" ca="1" si="26"/>
        <v>1</v>
      </c>
      <c r="AI46" s="19">
        <f t="shared" si="22"/>
        <v>0</v>
      </c>
      <c r="AK46" s="21">
        <v>20</v>
      </c>
      <c r="AL46" s="19">
        <f t="shared" ca="1" si="27"/>
        <v>1</v>
      </c>
      <c r="AM46" s="19">
        <f t="shared" ca="1" si="27"/>
        <v>1</v>
      </c>
      <c r="AN46" s="19">
        <f t="shared" ca="1" si="27"/>
        <v>1</v>
      </c>
      <c r="AO46" s="19">
        <f t="shared" ca="1" si="27"/>
        <v>1</v>
      </c>
      <c r="AP46" s="19">
        <f t="shared" ca="1" si="27"/>
        <v>1</v>
      </c>
      <c r="AQ46" s="19">
        <f t="shared" ca="1" si="27"/>
        <v>1</v>
      </c>
      <c r="AR46" s="19">
        <f t="shared" ca="1" si="27"/>
        <v>1</v>
      </c>
      <c r="AS46" s="19">
        <f t="shared" ca="1" si="27"/>
        <v>1</v>
      </c>
      <c r="AT46" s="19">
        <f t="shared" ca="1" si="27"/>
        <v>1</v>
      </c>
      <c r="AU46" s="19">
        <f t="shared" si="25"/>
        <v>1</v>
      </c>
    </row>
  </sheetData>
  <mergeCells count="9">
    <mergeCell ref="AX2:BG2"/>
    <mergeCell ref="AL2:AU2"/>
    <mergeCell ref="Z25:AI25"/>
    <mergeCell ref="AL25:AU25"/>
    <mergeCell ref="B25:K25"/>
    <mergeCell ref="N25:W25"/>
    <mergeCell ref="B2:K2"/>
    <mergeCell ref="N2:W2"/>
    <mergeCell ref="Z2:AI2"/>
  </mergeCells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37"/>
  <sheetViews>
    <sheetView showGridLines="0" tabSelected="1" topLeftCell="D2" zoomScale="115" zoomScaleNormal="115" workbookViewId="0">
      <selection activeCell="F30" sqref="F30:O30"/>
    </sheetView>
  </sheetViews>
  <sheetFormatPr baseColWidth="10" defaultColWidth="11.140625" defaultRowHeight="15" x14ac:dyDescent="0.25"/>
  <cols>
    <col min="1" max="1" width="5.140625" style="3" hidden="1" customWidth="1"/>
    <col min="2" max="2" width="12.42578125" style="3" hidden="1" customWidth="1"/>
    <col min="3" max="3" width="11.42578125" style="3" hidden="1" customWidth="1"/>
    <col min="4" max="4" width="10" style="3" customWidth="1"/>
    <col min="5" max="5" width="13.5703125" style="3" bestFit="1" customWidth="1"/>
    <col min="6" max="13" width="8.28515625" style="3" customWidth="1"/>
    <col min="14" max="15" width="7" style="3" bestFit="1" customWidth="1"/>
    <col min="16" max="16" width="6" style="3" bestFit="1" customWidth="1"/>
    <col min="17" max="17" width="7" style="3" bestFit="1" customWidth="1"/>
    <col min="18" max="18" width="1.85546875" style="3" customWidth="1"/>
    <col min="19" max="19" width="8.42578125" style="3" customWidth="1"/>
    <col min="20" max="20" width="7" style="3" bestFit="1" customWidth="1"/>
    <col min="21" max="21" width="6" style="3" bestFit="1" customWidth="1"/>
    <col min="22" max="22" width="7" style="3" bestFit="1" customWidth="1"/>
    <col min="23" max="23" width="5.140625" style="3" customWidth="1"/>
    <col min="24" max="25" width="7" style="3" bestFit="1" customWidth="1"/>
    <col min="26" max="26" width="6" style="3" bestFit="1" customWidth="1"/>
    <col min="27" max="27" width="7" style="3" bestFit="1" customWidth="1"/>
    <col min="28" max="28" width="5.28515625" style="3" customWidth="1"/>
    <col min="29" max="30" width="7" style="3" bestFit="1" customWidth="1"/>
    <col min="31" max="31" width="6" style="3" bestFit="1" customWidth="1"/>
    <col min="32" max="32" width="7" style="3" bestFit="1" customWidth="1"/>
    <col min="33" max="33" width="2.5703125" style="3" customWidth="1"/>
    <col min="34" max="35" width="7" style="3" bestFit="1" customWidth="1"/>
    <col min="36" max="36" width="6" style="3" bestFit="1" customWidth="1"/>
    <col min="37" max="37" width="6.28515625" style="3" bestFit="1" customWidth="1"/>
    <col min="38" max="38" width="1.5703125" style="3" customWidth="1"/>
    <col min="39" max="41" width="6" style="3" bestFit="1" customWidth="1"/>
    <col min="42" max="42" width="6.28515625" style="3" bestFit="1" customWidth="1"/>
    <col min="43" max="43" width="2" style="3" customWidth="1"/>
    <col min="44" max="46" width="6" style="3" bestFit="1" customWidth="1"/>
    <col min="47" max="47" width="6.28515625" style="3" bestFit="1" customWidth="1"/>
    <col min="48" max="48" width="1.7109375" style="3" customWidth="1"/>
    <col min="49" max="51" width="6" style="3" bestFit="1" customWidth="1"/>
    <col min="52" max="52" width="6.28515625" style="3" bestFit="1" customWidth="1"/>
    <col min="53" max="16384" width="11.140625" style="3"/>
  </cols>
  <sheetData>
    <row r="1" spans="1:52" hidden="1" x14ac:dyDescent="0.25">
      <c r="D1" s="155">
        <v>1</v>
      </c>
      <c r="E1" s="155"/>
      <c r="F1" s="155"/>
      <c r="G1" s="155"/>
      <c r="H1" s="53"/>
      <c r="I1" s="155">
        <v>2</v>
      </c>
      <c r="J1" s="155"/>
      <c r="K1" s="155"/>
      <c r="L1" s="155"/>
      <c r="M1" s="53"/>
      <c r="N1" s="155">
        <v>3</v>
      </c>
      <c r="O1" s="155"/>
      <c r="P1" s="155"/>
      <c r="Q1" s="155"/>
      <c r="R1" s="53"/>
      <c r="S1" s="155">
        <v>4</v>
      </c>
      <c r="T1" s="155"/>
      <c r="U1" s="155"/>
      <c r="V1" s="155"/>
      <c r="W1" s="53"/>
      <c r="X1" s="155">
        <v>5</v>
      </c>
      <c r="Y1" s="155"/>
      <c r="Z1" s="155"/>
      <c r="AA1" s="155"/>
      <c r="AB1" s="54"/>
      <c r="AC1" s="155">
        <v>6</v>
      </c>
      <c r="AD1" s="155"/>
      <c r="AE1" s="155"/>
      <c r="AF1" s="155"/>
      <c r="AG1" s="53"/>
      <c r="AH1" s="155">
        <v>7</v>
      </c>
      <c r="AI1" s="155"/>
      <c r="AJ1" s="155"/>
      <c r="AK1" s="155"/>
      <c r="AL1" s="53"/>
      <c r="AM1" s="155">
        <v>8</v>
      </c>
      <c r="AN1" s="155"/>
      <c r="AO1" s="155"/>
      <c r="AP1" s="155"/>
      <c r="AQ1" s="53"/>
      <c r="AR1" s="155">
        <v>9</v>
      </c>
      <c r="AS1" s="155"/>
      <c r="AT1" s="155"/>
      <c r="AU1" s="155"/>
      <c r="AV1" s="53"/>
      <c r="AW1" s="155">
        <v>10</v>
      </c>
      <c r="AX1" s="155"/>
      <c r="AY1" s="155"/>
      <c r="AZ1" s="155"/>
    </row>
    <row r="2" spans="1:52" ht="15.75" thickBot="1" x14ac:dyDescent="0.3"/>
    <row r="3" spans="1:52" s="30" customFormat="1" ht="15.75" hidden="1" thickBot="1" x14ac:dyDescent="0.3">
      <c r="F3" s="30" t="s">
        <v>58</v>
      </c>
      <c r="G3" s="53">
        <f>T12</f>
        <v>10</v>
      </c>
    </row>
    <row r="4" spans="1:52" hidden="1" x14ac:dyDescent="0.25">
      <c r="A4" s="3" t="s">
        <v>31</v>
      </c>
      <c r="B4" s="3" t="s">
        <v>37</v>
      </c>
      <c r="D4" s="30"/>
      <c r="E4" s="30"/>
      <c r="F4" s="30">
        <f ca="1">OFFSET(Zusammenfassung!$AW$3,$G$3,D1)-cost</f>
        <v>0</v>
      </c>
      <c r="G4" s="30"/>
      <c r="H4" s="30"/>
      <c r="I4" s="30"/>
      <c r="J4" s="30"/>
      <c r="K4" s="30">
        <f ca="1">OFFSET(Zusammenfassung!$AW$3,$G$3,I1)-cost</f>
        <v>0.57631450662770334</v>
      </c>
      <c r="L4" s="30"/>
      <c r="M4" s="30"/>
      <c r="N4" s="30"/>
      <c r="O4" s="30"/>
      <c r="P4" s="30">
        <f ca="1">OFFSET(Zusammenfassung!$AW$3,$G$3,N1)-cost</f>
        <v>0.35979435710480345</v>
      </c>
      <c r="Q4" s="30"/>
      <c r="R4" s="30"/>
      <c r="S4" s="30"/>
      <c r="T4" s="30"/>
      <c r="U4" s="30">
        <f ca="1">OFFSET(Zusammenfassung!$AW$3,$G$3,S1)-cost</f>
        <v>0.27745245585499845</v>
      </c>
      <c r="V4" s="30"/>
      <c r="W4" s="30"/>
      <c r="X4" s="30"/>
      <c r="Y4" s="30"/>
      <c r="Z4" s="30">
        <f ca="1">OFFSET(Zusammenfassung!$AW$3,$G$3,X1)-cost</f>
        <v>-9.4658304459301235E-2</v>
      </c>
      <c r="AC4" s="30"/>
      <c r="AD4" s="30"/>
      <c r="AE4" s="30">
        <f ca="1">OFFSET(Zusammenfassung!$AW$3,$G$3,AC1)-cost</f>
        <v>-1.0411149659966981</v>
      </c>
      <c r="AF4" s="30"/>
      <c r="AG4" s="30"/>
      <c r="AH4" s="30"/>
      <c r="AI4" s="30"/>
      <c r="AJ4" s="30">
        <f ca="1">OFFSET(Zusammenfassung!$AW$3,$G$3,AH1)-cost</f>
        <v>-0.3761920351263015</v>
      </c>
      <c r="AK4" s="30"/>
      <c r="AL4" s="30"/>
      <c r="AM4" s="30"/>
      <c r="AN4" s="30"/>
      <c r="AO4" s="30">
        <f ca="1">OFFSET(Zusammenfassung!$AW$3,$G$3,AM1)-cost</f>
        <v>1.230370225131999</v>
      </c>
      <c r="AP4" s="30"/>
      <c r="AQ4" s="30"/>
      <c r="AR4" s="30"/>
      <c r="AS4" s="30"/>
      <c r="AT4" s="30">
        <f ca="1">OFFSET(Zusammenfassung!$AW$3,$G$3,AR1)-cost</f>
        <v>1.1778544155725967</v>
      </c>
      <c r="AU4" s="30"/>
      <c r="AV4" s="30"/>
      <c r="AW4" s="30"/>
      <c r="AX4" s="30"/>
      <c r="AY4" s="30">
        <f ca="1">OFFSET(Zusammenfassung!$AW$3,$G$3,AW1)-cost</f>
        <v>0.87345919930900351</v>
      </c>
    </row>
    <row r="5" spans="1:52" ht="15.75" hidden="1" thickBot="1" x14ac:dyDescent="0.3">
      <c r="D5" s="34" t="s">
        <v>33</v>
      </c>
      <c r="E5" s="34"/>
      <c r="F5" s="30" t="s">
        <v>34</v>
      </c>
      <c r="G5" s="3" t="s">
        <v>35</v>
      </c>
      <c r="I5" s="34" t="s">
        <v>33</v>
      </c>
      <c r="J5" s="34"/>
      <c r="K5" s="30" t="s">
        <v>34</v>
      </c>
      <c r="L5" s="3" t="s">
        <v>35</v>
      </c>
      <c r="N5" s="34" t="s">
        <v>33</v>
      </c>
      <c r="O5" s="34"/>
      <c r="P5" s="30" t="s">
        <v>34</v>
      </c>
      <c r="Q5" s="3" t="s">
        <v>35</v>
      </c>
      <c r="S5" s="34" t="s">
        <v>33</v>
      </c>
      <c r="T5" s="34"/>
      <c r="U5" s="30" t="s">
        <v>34</v>
      </c>
      <c r="V5" s="3" t="s">
        <v>35</v>
      </c>
      <c r="X5" s="34" t="s">
        <v>33</v>
      </c>
      <c r="Y5" s="34"/>
      <c r="Z5" s="30" t="s">
        <v>34</v>
      </c>
      <c r="AA5" s="3" t="s">
        <v>35</v>
      </c>
      <c r="AC5" s="34" t="s">
        <v>33</v>
      </c>
      <c r="AD5" s="34"/>
      <c r="AE5" s="30" t="s">
        <v>34</v>
      </c>
      <c r="AF5" s="3" t="s">
        <v>35</v>
      </c>
      <c r="AH5" s="34" t="s">
        <v>33</v>
      </c>
      <c r="AI5" s="34"/>
      <c r="AJ5" s="30" t="s">
        <v>34</v>
      </c>
      <c r="AK5" s="3" t="s">
        <v>35</v>
      </c>
      <c r="AM5" s="34" t="s">
        <v>33</v>
      </c>
      <c r="AN5" s="34"/>
      <c r="AO5" s="30" t="s">
        <v>34</v>
      </c>
      <c r="AP5" s="3" t="s">
        <v>35</v>
      </c>
      <c r="AR5" s="34" t="s">
        <v>33</v>
      </c>
      <c r="AS5" s="34"/>
      <c r="AT5" s="30" t="s">
        <v>34</v>
      </c>
      <c r="AU5" s="3" t="s">
        <v>35</v>
      </c>
      <c r="AW5" s="34" t="s">
        <v>33</v>
      </c>
      <c r="AX5" s="34"/>
      <c r="AY5" s="30" t="s">
        <v>34</v>
      </c>
      <c r="AZ5" s="3" t="s">
        <v>35</v>
      </c>
    </row>
    <row r="6" spans="1:52" hidden="1" x14ac:dyDescent="0.25">
      <c r="A6" s="156" t="s">
        <v>42</v>
      </c>
      <c r="B6" s="151" t="s">
        <v>11</v>
      </c>
      <c r="C6" s="35" t="s">
        <v>38</v>
      </c>
      <c r="D6" s="153">
        <f ca="1">MAX(E6:E7)</f>
        <v>4.6482094349423555</v>
      </c>
      <c r="E6" s="36">
        <f ca="1">G6+F6</f>
        <v>3.9225257600203989</v>
      </c>
      <c r="F6" s="36">
        <v>0</v>
      </c>
      <c r="G6" s="37">
        <f ca="1">I6</f>
        <v>3.9225257600203989</v>
      </c>
      <c r="H6" s="30"/>
      <c r="I6" s="153">
        <f ca="1">MAX(J6:J7)</f>
        <v>3.9225257600203989</v>
      </c>
      <c r="J6" s="36">
        <f ca="1">L6+K6</f>
        <v>3.9225257600203989</v>
      </c>
      <c r="K6" s="36">
        <v>0</v>
      </c>
      <c r="L6" s="37">
        <f ca="1">N6</f>
        <v>3.9225257600203989</v>
      </c>
      <c r="M6" s="30"/>
      <c r="N6" s="153">
        <f ca="1">MAX(O6:O7)</f>
        <v>3.9225257600203989</v>
      </c>
      <c r="O6" s="36">
        <f ca="1">Q6+P6</f>
        <v>3.9225257600203989</v>
      </c>
      <c r="P6" s="36">
        <v>0</v>
      </c>
      <c r="Q6" s="37">
        <f ca="1">S6</f>
        <v>3.9225257600203989</v>
      </c>
      <c r="R6" s="30"/>
      <c r="S6" s="153">
        <f ca="1">MAX(T6:T7)</f>
        <v>3.9225257600203989</v>
      </c>
      <c r="T6" s="36">
        <f ca="1">V6+U6</f>
        <v>3.9225257600203989</v>
      </c>
      <c r="U6" s="36">
        <v>0</v>
      </c>
      <c r="V6" s="37">
        <f ca="1">X6</f>
        <v>3.9225257600203989</v>
      </c>
      <c r="W6" s="30"/>
      <c r="X6" s="153">
        <f ca="1">MAX(Y6:Y7)</f>
        <v>3.9225257600203989</v>
      </c>
      <c r="Y6" s="36">
        <f ca="1">AA6+Z6</f>
        <v>3.9225257600203989</v>
      </c>
      <c r="Z6" s="36">
        <v>0</v>
      </c>
      <c r="AA6" s="38">
        <f ca="1">AC6</f>
        <v>3.9225257600203989</v>
      </c>
      <c r="AC6" s="153">
        <f ca="1">MAX(AD6:AD7)</f>
        <v>3.9225257600203989</v>
      </c>
      <c r="AD6" s="36">
        <f ca="1">AF6+AE6</f>
        <v>3.9225257600203989</v>
      </c>
      <c r="AE6" s="36">
        <v>0</v>
      </c>
      <c r="AF6" s="37">
        <f ca="1">AH6</f>
        <v>3.9225257600203989</v>
      </c>
      <c r="AG6" s="30"/>
      <c r="AH6" s="153">
        <f ca="1">MAX(AI6:AI7)</f>
        <v>3.9225257600203989</v>
      </c>
      <c r="AI6" s="36">
        <f ca="1">AK6+AJ6</f>
        <v>2.0769704223224004</v>
      </c>
      <c r="AJ6" s="36">
        <v>0</v>
      </c>
      <c r="AK6" s="37">
        <f ca="1">AM6</f>
        <v>2.0769704223224004</v>
      </c>
      <c r="AL6" s="30"/>
      <c r="AM6" s="153">
        <f ca="1">MAX(AN6:AN7)</f>
        <v>2.0769704223224004</v>
      </c>
      <c r="AN6" s="36">
        <f ca="1">AP6+AO6</f>
        <v>0.31018879896350526</v>
      </c>
      <c r="AO6" s="36">
        <v>0</v>
      </c>
      <c r="AP6" s="37">
        <f ca="1">AR6</f>
        <v>0.31018879896350526</v>
      </c>
      <c r="AQ6" s="30"/>
      <c r="AR6" s="153">
        <f ca="1">MAX(AS6:AS7)</f>
        <v>0.31018879896350526</v>
      </c>
      <c r="AS6" s="36">
        <f>AU6+AT6</f>
        <v>0</v>
      </c>
      <c r="AT6" s="36">
        <v>0</v>
      </c>
      <c r="AU6" s="37">
        <f>AW6</f>
        <v>0</v>
      </c>
      <c r="AV6" s="30"/>
      <c r="AW6" s="153">
        <f>MAX(AX6:AX7)</f>
        <v>0</v>
      </c>
      <c r="AX6" s="36">
        <f>AZ6+AY6</f>
        <v>0</v>
      </c>
      <c r="AY6" s="36">
        <v>0</v>
      </c>
      <c r="AZ6" s="38">
        <v>0</v>
      </c>
    </row>
    <row r="7" spans="1:52" ht="15.75" hidden="1" thickBot="1" x14ac:dyDescent="0.3">
      <c r="A7" s="157"/>
      <c r="B7" s="152"/>
      <c r="C7" s="39" t="s">
        <v>39</v>
      </c>
      <c r="D7" s="154"/>
      <c r="E7" s="40">
        <f ca="1">G7+F7</f>
        <v>4.6482094349423555</v>
      </c>
      <c r="F7" s="40">
        <f>$T$24</f>
        <v>-1</v>
      </c>
      <c r="G7" s="41">
        <f ca="1">I9</f>
        <v>5.6482094349423555</v>
      </c>
      <c r="H7" s="30"/>
      <c r="I7" s="154"/>
      <c r="J7" s="40">
        <f ca="1">L7+K7</f>
        <v>3.7837376750008005</v>
      </c>
      <c r="K7" s="40">
        <f>$T$24</f>
        <v>-1</v>
      </c>
      <c r="L7" s="41">
        <f ca="1">N9</f>
        <v>4.7837376750008005</v>
      </c>
      <c r="M7" s="30"/>
      <c r="N7" s="154"/>
      <c r="O7" s="40">
        <f ca="1">Q7+P7</f>
        <v>3.2440461393435953</v>
      </c>
      <c r="P7" s="40">
        <f>$T$24</f>
        <v>-1</v>
      </c>
      <c r="Q7" s="41">
        <f ca="1">S9</f>
        <v>4.2440461393435953</v>
      </c>
      <c r="R7" s="30"/>
      <c r="S7" s="154"/>
      <c r="T7" s="40">
        <f ca="1">V7+U7</f>
        <v>2.8278674555610976</v>
      </c>
      <c r="U7" s="40">
        <f>$T$24</f>
        <v>-1</v>
      </c>
      <c r="V7" s="41">
        <f ca="1">X9</f>
        <v>3.8278674555610976</v>
      </c>
      <c r="W7" s="30"/>
      <c r="X7" s="154"/>
      <c r="Y7" s="40">
        <f ca="1">AA7+Z7</f>
        <v>1.8814107940237008</v>
      </c>
      <c r="Z7" s="40">
        <f>$T$24</f>
        <v>-1</v>
      </c>
      <c r="AA7" s="42">
        <f ca="1">AC9</f>
        <v>2.8814107940237008</v>
      </c>
      <c r="AC7" s="154"/>
      <c r="AD7" s="40">
        <f ca="1">AF7+AE7</f>
        <v>3.3582377073309466</v>
      </c>
      <c r="AE7" s="40">
        <f>$T$24</f>
        <v>-1</v>
      </c>
      <c r="AF7" s="41">
        <f ca="1">AH9</f>
        <v>4.3582377073309466</v>
      </c>
      <c r="AG7" s="30"/>
      <c r="AH7" s="154"/>
      <c r="AI7" s="40">
        <f ca="1">AK7+AJ7</f>
        <v>3.9225257600203989</v>
      </c>
      <c r="AJ7" s="40">
        <f>$T$24</f>
        <v>-1</v>
      </c>
      <c r="AK7" s="41">
        <f ca="1">AM9</f>
        <v>4.9225257600203989</v>
      </c>
      <c r="AL7" s="30"/>
      <c r="AM7" s="154"/>
      <c r="AN7" s="40">
        <f ca="1">AP7+AO7</f>
        <v>2.0769704223224004</v>
      </c>
      <c r="AO7" s="40">
        <f>$T$24</f>
        <v>-1</v>
      </c>
      <c r="AP7" s="41">
        <f ca="1">AR9</f>
        <v>3.0769704223224004</v>
      </c>
      <c r="AQ7" s="30"/>
      <c r="AR7" s="154"/>
      <c r="AS7" s="40">
        <f ca="1">AU7+AT7</f>
        <v>0.31018879896350526</v>
      </c>
      <c r="AT7" s="40">
        <f>$T$24</f>
        <v>-1</v>
      </c>
      <c r="AU7" s="41">
        <f ca="1">AW9</f>
        <v>1.3101887989635053</v>
      </c>
      <c r="AV7" s="30"/>
      <c r="AW7" s="154"/>
      <c r="AX7" s="40">
        <f>AZ7+AY7</f>
        <v>-1</v>
      </c>
      <c r="AY7" s="40">
        <f>$T$24</f>
        <v>-1</v>
      </c>
      <c r="AZ7" s="42">
        <v>0</v>
      </c>
    </row>
    <row r="8" spans="1:52" ht="15.75" hidden="1" thickBot="1" x14ac:dyDescent="0.3">
      <c r="A8" s="157"/>
      <c r="AA8" s="4"/>
      <c r="AZ8" s="4"/>
    </row>
    <row r="9" spans="1:52" hidden="1" x14ac:dyDescent="0.25">
      <c r="A9" s="157"/>
      <c r="B9" s="159" t="s">
        <v>12</v>
      </c>
      <c r="C9" s="35" t="s">
        <v>40</v>
      </c>
      <c r="D9" s="153">
        <f ca="1">MAX(E9:E10)</f>
        <v>5.6482094349423555</v>
      </c>
      <c r="E9" s="36">
        <f ca="1">G9+F9</f>
        <v>3.9225257600203989</v>
      </c>
      <c r="F9" s="36">
        <f ca="1">F$4*$T$26</f>
        <v>0</v>
      </c>
      <c r="G9" s="37">
        <f ca="1">I6</f>
        <v>3.9225257600203989</v>
      </c>
      <c r="H9" s="30"/>
      <c r="I9" s="153">
        <f ca="1">MAX(J9:J10)</f>
        <v>5.6482094349423555</v>
      </c>
      <c r="J9" s="36">
        <f ca="1">L9+K9</f>
        <v>4.4988402666481022</v>
      </c>
      <c r="K9" s="36">
        <f ca="1">K$4*$T$26</f>
        <v>0.57631450662770334</v>
      </c>
      <c r="L9" s="37">
        <f ca="1">N6</f>
        <v>3.9225257600203989</v>
      </c>
      <c r="M9" s="30"/>
      <c r="N9" s="153">
        <f ca="1">MAX(O9:O10)</f>
        <v>4.7837376750008005</v>
      </c>
      <c r="O9" s="36">
        <f ca="1">Q9+P9</f>
        <v>4.2823201171252023</v>
      </c>
      <c r="P9" s="36">
        <f ca="1">P$4*$T$26</f>
        <v>0.35979435710480345</v>
      </c>
      <c r="Q9" s="37">
        <f ca="1">S6</f>
        <v>3.9225257600203989</v>
      </c>
      <c r="R9" s="30"/>
      <c r="S9" s="153">
        <f ca="1">MAX(T9:T10)</f>
        <v>4.2440461393435953</v>
      </c>
      <c r="T9" s="36">
        <f ca="1">V9+U9</f>
        <v>4.1999782158753973</v>
      </c>
      <c r="U9" s="36">
        <f ca="1">U$4*$T$26</f>
        <v>0.27745245585499845</v>
      </c>
      <c r="V9" s="37">
        <f ca="1">X6</f>
        <v>3.9225257600203989</v>
      </c>
      <c r="W9" s="30"/>
      <c r="X9" s="153">
        <f ca="1">MAX(Y9:Y10)</f>
        <v>3.8278674555610976</v>
      </c>
      <c r="Y9" s="36">
        <f ca="1">AA9+Z9</f>
        <v>3.8278674555610976</v>
      </c>
      <c r="Z9" s="36">
        <f ca="1">Z$4*$T$26</f>
        <v>-9.4658304459301235E-2</v>
      </c>
      <c r="AA9" s="38">
        <f ca="1">AC6</f>
        <v>3.9225257600203989</v>
      </c>
      <c r="AC9" s="153">
        <f ca="1">MAX(AD9:AD10)</f>
        <v>2.8814107940237008</v>
      </c>
      <c r="AD9" s="36">
        <f ca="1">AF9+AE9</f>
        <v>2.8814107940237008</v>
      </c>
      <c r="AE9" s="36">
        <f ca="1">AE$4*$T$26</f>
        <v>-1.0411149659966981</v>
      </c>
      <c r="AF9" s="37">
        <f ca="1">AH6</f>
        <v>3.9225257600203989</v>
      </c>
      <c r="AG9" s="30"/>
      <c r="AH9" s="153">
        <f ca="1">MAX(AI9:AI10)</f>
        <v>4.3582377073309466</v>
      </c>
      <c r="AI9" s="36">
        <f ca="1">AK9+AJ9</f>
        <v>1.7007783871960989</v>
      </c>
      <c r="AJ9" s="36">
        <f ca="1">AJ$4*$T$26</f>
        <v>-0.3761920351263015</v>
      </c>
      <c r="AK9" s="37">
        <f ca="1">AM6</f>
        <v>2.0769704223224004</v>
      </c>
      <c r="AL9" s="30"/>
      <c r="AM9" s="153">
        <f ca="1">MAX(AN9:AN10)</f>
        <v>4.9225257600203989</v>
      </c>
      <c r="AN9" s="36">
        <f ca="1">AP9+AO9</f>
        <v>1.5405590240955043</v>
      </c>
      <c r="AO9" s="36">
        <f ca="1">AO$4*$T$26</f>
        <v>1.230370225131999</v>
      </c>
      <c r="AP9" s="37">
        <f ca="1">AR6</f>
        <v>0.31018879896350526</v>
      </c>
      <c r="AQ9" s="30"/>
      <c r="AR9" s="153">
        <f ca="1">MAX(AS9:AS10)</f>
        <v>3.0769704223224004</v>
      </c>
      <c r="AS9" s="36">
        <f ca="1">AU9+AT9</f>
        <v>1.1778544155725967</v>
      </c>
      <c r="AT9" s="36">
        <f ca="1">AT$4*$T$26</f>
        <v>1.1778544155725967</v>
      </c>
      <c r="AU9" s="37">
        <f>AW6</f>
        <v>0</v>
      </c>
      <c r="AV9" s="30"/>
      <c r="AW9" s="153">
        <f ca="1">MAX(AX9:AX10)</f>
        <v>1.3101887989635053</v>
      </c>
      <c r="AX9" s="36">
        <f ca="1">AZ9+AY9</f>
        <v>0.87345919930900351</v>
      </c>
      <c r="AY9" s="36">
        <f ca="1">AY$4*$T$26</f>
        <v>0.87345919930900351</v>
      </c>
      <c r="AZ9" s="38">
        <v>0</v>
      </c>
    </row>
    <row r="10" spans="1:52" ht="15.75" hidden="1" thickBot="1" x14ac:dyDescent="0.3">
      <c r="A10" s="158"/>
      <c r="B10" s="160"/>
      <c r="C10" s="39" t="s">
        <v>41</v>
      </c>
      <c r="D10" s="154"/>
      <c r="E10" s="40">
        <f ca="1">G10+F10</f>
        <v>5.6482094349423555</v>
      </c>
      <c r="F10" s="40">
        <f ca="1">F$4*$T$25</f>
        <v>0</v>
      </c>
      <c r="G10" s="41">
        <f ca="1">I9</f>
        <v>5.6482094349423555</v>
      </c>
      <c r="H10" s="30"/>
      <c r="I10" s="154"/>
      <c r="J10" s="40">
        <f ca="1">L10+K10</f>
        <v>5.6482094349423555</v>
      </c>
      <c r="K10" s="40">
        <f ca="1">K$4*$T$25</f>
        <v>0.86447175994155501</v>
      </c>
      <c r="L10" s="41">
        <f ca="1">N9</f>
        <v>4.7837376750008005</v>
      </c>
      <c r="M10" s="30"/>
      <c r="N10" s="154"/>
      <c r="O10" s="40">
        <f ca="1">Q10+P10</f>
        <v>4.7837376750008005</v>
      </c>
      <c r="P10" s="40">
        <f ca="1">P$4*$T$25</f>
        <v>0.53969153565720518</v>
      </c>
      <c r="Q10" s="41">
        <f ca="1">S9</f>
        <v>4.2440461393435953</v>
      </c>
      <c r="R10" s="30"/>
      <c r="S10" s="154"/>
      <c r="T10" s="40">
        <f ca="1">V10+U10</f>
        <v>4.2440461393435953</v>
      </c>
      <c r="U10" s="40">
        <f ca="1">U$4*$T$25</f>
        <v>0.41617868378249767</v>
      </c>
      <c r="V10" s="41">
        <f ca="1">X9</f>
        <v>3.8278674555610976</v>
      </c>
      <c r="W10" s="30"/>
      <c r="X10" s="154"/>
      <c r="Y10" s="40">
        <f ca="1">AA10+Z10</f>
        <v>2.739423337334749</v>
      </c>
      <c r="Z10" s="40">
        <f ca="1">Z$4*$T$25</f>
        <v>-0.14198745668895185</v>
      </c>
      <c r="AA10" s="42">
        <f ca="1">AC9</f>
        <v>2.8814107940237008</v>
      </c>
      <c r="AC10" s="154"/>
      <c r="AD10" s="40">
        <f ca="1">AF10+AE10</f>
        <v>2.7965652583358995</v>
      </c>
      <c r="AE10" s="40">
        <f ca="1">AE$4*$T$25</f>
        <v>-1.5616724489950471</v>
      </c>
      <c r="AF10" s="41">
        <f ca="1">AH9</f>
        <v>4.3582377073309466</v>
      </c>
      <c r="AG10" s="30"/>
      <c r="AH10" s="154"/>
      <c r="AI10" s="40">
        <f ca="1">AK10+AJ10</f>
        <v>4.3582377073309466</v>
      </c>
      <c r="AJ10" s="40">
        <f ca="1">AJ$4*$T$25</f>
        <v>-0.56428805268945226</v>
      </c>
      <c r="AK10" s="41">
        <f ca="1">AM9</f>
        <v>4.9225257600203989</v>
      </c>
      <c r="AL10" s="30"/>
      <c r="AM10" s="154"/>
      <c r="AN10" s="40">
        <f ca="1">AP10+AO10</f>
        <v>4.9225257600203989</v>
      </c>
      <c r="AO10" s="40">
        <f ca="1">AO$4*$T$25</f>
        <v>1.8455553376979985</v>
      </c>
      <c r="AP10" s="41">
        <f ca="1">AR9</f>
        <v>3.0769704223224004</v>
      </c>
      <c r="AQ10" s="30"/>
      <c r="AR10" s="154"/>
      <c r="AS10" s="40">
        <f ca="1">AU10+AT10</f>
        <v>3.0769704223224004</v>
      </c>
      <c r="AT10" s="40">
        <f ca="1">AT$4*$T$25</f>
        <v>1.7667816233588951</v>
      </c>
      <c r="AU10" s="41">
        <f ca="1">AW9</f>
        <v>1.3101887989635053</v>
      </c>
      <c r="AV10" s="30"/>
      <c r="AW10" s="154"/>
      <c r="AX10" s="40">
        <f ca="1">AZ10+AY10</f>
        <v>1.3101887989635053</v>
      </c>
      <c r="AY10" s="40">
        <f ca="1">AY$4*$T$25</f>
        <v>1.3101887989635053</v>
      </c>
      <c r="AZ10" s="42">
        <v>0</v>
      </c>
    </row>
    <row r="11" spans="1:52" ht="15.75" hidden="1" thickBot="1" x14ac:dyDescent="0.3"/>
    <row r="12" spans="1:52" ht="15.75" thickBot="1" x14ac:dyDescent="0.3">
      <c r="D12" s="35"/>
      <c r="E12" s="61"/>
      <c r="F12" s="62">
        <v>1</v>
      </c>
      <c r="G12" s="62">
        <v>2</v>
      </c>
      <c r="H12" s="62">
        <v>3</v>
      </c>
      <c r="I12" s="62">
        <v>4</v>
      </c>
      <c r="J12" s="62">
        <v>5</v>
      </c>
      <c r="K12" s="62">
        <v>6</v>
      </c>
      <c r="L12" s="62">
        <v>7</v>
      </c>
      <c r="M12" s="62">
        <v>8</v>
      </c>
      <c r="N12" s="62">
        <v>9</v>
      </c>
      <c r="O12" s="63">
        <v>10</v>
      </c>
      <c r="S12" s="129" t="s">
        <v>67</v>
      </c>
      <c r="T12" s="130">
        <v>10</v>
      </c>
    </row>
    <row r="13" spans="1:52" ht="15.75" thickBot="1" x14ac:dyDescent="0.3">
      <c r="D13" s="125"/>
      <c r="E13" s="64" t="s">
        <v>8</v>
      </c>
      <c r="F13" s="65">
        <f ca="1">OFFSET(Zusammenfassung!$AW$3,$T$12,F12)</f>
        <v>40</v>
      </c>
      <c r="G13" s="65">
        <f ca="1">OFFSET(Zusammenfassung!$AW$3,$T$12,G12)</f>
        <v>40.576314506627703</v>
      </c>
      <c r="H13" s="65">
        <f ca="1">OFFSET(Zusammenfassung!$AW$3,$T$12,H12)</f>
        <v>40.359794357104803</v>
      </c>
      <c r="I13" s="65">
        <f ca="1">OFFSET(Zusammenfassung!$AW$3,$T$12,I12)</f>
        <v>40.277452455854998</v>
      </c>
      <c r="J13" s="65">
        <f ca="1">OFFSET(Zusammenfassung!$AW$3,$T$12,J12)</f>
        <v>39.905341695540699</v>
      </c>
      <c r="K13" s="65">
        <f ca="1">OFFSET(Zusammenfassung!$AW$3,$T$12,K12)</f>
        <v>38.958885034003302</v>
      </c>
      <c r="L13" s="65">
        <f ca="1">OFFSET(Zusammenfassung!$AW$3,$T$12,L12)</f>
        <v>39.623807964873698</v>
      </c>
      <c r="M13" s="65">
        <f ca="1">OFFSET(Zusammenfassung!$AW$3,$T$12,M12)</f>
        <v>41.230370225131999</v>
      </c>
      <c r="N13" s="65">
        <f ca="1">OFFSET(Zusammenfassung!$AW$3,$T$12,N12)</f>
        <v>41.177854415572597</v>
      </c>
      <c r="O13" s="66">
        <f ca="1">OFFSET(Zusammenfassung!$AW$3,$T$12,O12)</f>
        <v>40.873459199309004</v>
      </c>
    </row>
    <row r="14" spans="1:52" ht="15.75" thickBot="1" x14ac:dyDescent="0.3">
      <c r="D14" s="125"/>
      <c r="E14" s="64" t="s">
        <v>97</v>
      </c>
      <c r="F14" s="65">
        <f t="shared" ref="F14:O14" ca="1" si="0">1.5*(F13-cost)</f>
        <v>0</v>
      </c>
      <c r="G14" s="65">
        <f t="shared" ca="1" si="0"/>
        <v>0.86447175994155501</v>
      </c>
      <c r="H14" s="65">
        <f t="shared" ca="1" si="0"/>
        <v>0.53969153565720518</v>
      </c>
      <c r="I14" s="65">
        <f t="shared" ca="1" si="0"/>
        <v>0.41617868378249767</v>
      </c>
      <c r="J14" s="65">
        <f t="shared" ca="1" si="0"/>
        <v>-0.14198745668895185</v>
      </c>
      <c r="K14" s="65">
        <f t="shared" ca="1" si="0"/>
        <v>-1.5616724489950471</v>
      </c>
      <c r="L14" s="65">
        <f t="shared" ca="1" si="0"/>
        <v>-0.56428805268945226</v>
      </c>
      <c r="M14" s="65">
        <f t="shared" ca="1" si="0"/>
        <v>1.8455553376979985</v>
      </c>
      <c r="N14" s="65">
        <f t="shared" ca="1" si="0"/>
        <v>1.7667816233588951</v>
      </c>
      <c r="O14" s="66">
        <f t="shared" ca="1" si="0"/>
        <v>1.3101887989635053</v>
      </c>
      <c r="S14" s="145" t="s">
        <v>99</v>
      </c>
      <c r="T14" s="146"/>
      <c r="U14" s="146"/>
      <c r="V14" s="146"/>
      <c r="W14" s="146"/>
      <c r="X14" s="146"/>
      <c r="Y14" s="147"/>
    </row>
    <row r="15" spans="1:52" ht="15.75" thickBot="1" x14ac:dyDescent="0.3">
      <c r="D15" s="39"/>
      <c r="E15" s="67" t="s">
        <v>98</v>
      </c>
      <c r="F15" s="68">
        <f t="shared" ref="F15:O15" ca="1" si="1">F13-cost</f>
        <v>0</v>
      </c>
      <c r="G15" s="68">
        <f t="shared" ca="1" si="1"/>
        <v>0.57631450662770334</v>
      </c>
      <c r="H15" s="68">
        <f t="shared" ca="1" si="1"/>
        <v>0.35979435710480345</v>
      </c>
      <c r="I15" s="68">
        <f t="shared" ca="1" si="1"/>
        <v>0.27745245585499845</v>
      </c>
      <c r="J15" s="68">
        <f t="shared" ca="1" si="1"/>
        <v>-9.4658304459301235E-2</v>
      </c>
      <c r="K15" s="68">
        <f t="shared" ca="1" si="1"/>
        <v>-1.0411149659966981</v>
      </c>
      <c r="L15" s="68">
        <f t="shared" ca="1" si="1"/>
        <v>-0.3761920351263015</v>
      </c>
      <c r="M15" s="68">
        <f t="shared" ca="1" si="1"/>
        <v>1.230370225131999</v>
      </c>
      <c r="N15" s="68">
        <f t="shared" ca="1" si="1"/>
        <v>1.1778544155725967</v>
      </c>
      <c r="O15" s="69">
        <f t="shared" ca="1" si="1"/>
        <v>0.87345919930900351</v>
      </c>
    </row>
    <row r="16" spans="1:52" ht="15.75" thickBot="1" x14ac:dyDescent="0.3">
      <c r="S16" s="61" t="s">
        <v>65</v>
      </c>
      <c r="T16" s="70"/>
      <c r="U16" s="71"/>
      <c r="X16" s="61" t="s">
        <v>64</v>
      </c>
      <c r="Y16" s="71"/>
    </row>
    <row r="17" spans="2:25" ht="15" customHeight="1" x14ac:dyDescent="0.25">
      <c r="C17" s="17"/>
      <c r="D17" s="142" t="s">
        <v>92</v>
      </c>
      <c r="E17" s="72" t="s">
        <v>64</v>
      </c>
      <c r="F17" s="73">
        <v>0</v>
      </c>
      <c r="G17" s="73">
        <f ca="1">OFFSET(Zusammenfassung!$Y$26,$T$12,F17*12+F12)</f>
        <v>1</v>
      </c>
      <c r="H17" s="73">
        <f ca="1">OFFSET(Zusammenfassung!$Y$26,$T$12,G17*12+G12)</f>
        <v>1</v>
      </c>
      <c r="I17" s="73">
        <f ca="1">OFFSET(Zusammenfassung!$Y$26,$T$12,H17*12+H12)</f>
        <v>1</v>
      </c>
      <c r="J17" s="73">
        <f ca="1">OFFSET(Zusammenfassung!$Y$26,$T$12,I17*12+I12)</f>
        <v>1</v>
      </c>
      <c r="K17" s="73">
        <f ca="1">OFFSET(Zusammenfassung!$Y$26,$T$12,J17*12+J12)</f>
        <v>1</v>
      </c>
      <c r="L17" s="73">
        <f ca="1">OFFSET(Zusammenfassung!$Y$26,$T$12,K17*12+K12)</f>
        <v>0</v>
      </c>
      <c r="M17" s="73">
        <f ca="1">OFFSET(Zusammenfassung!$Y$26,$T$12,L17*12+L12)</f>
        <v>0</v>
      </c>
      <c r="N17" s="73">
        <f ca="1">OFFSET(Zusammenfassung!$Y$26,$T$12,M17*12+M12)</f>
        <v>1</v>
      </c>
      <c r="O17" s="74">
        <f ca="1">OFFSET(Zusammenfassung!$Y$26,$T$12,N17*12+N12)</f>
        <v>1</v>
      </c>
      <c r="P17" s="113">
        <f ca="1">IF(O17=1,(O14&gt;O15)*1,0)</f>
        <v>1</v>
      </c>
      <c r="Q17" s="17"/>
      <c r="R17" s="17"/>
      <c r="S17" s="94"/>
      <c r="T17" s="104" t="s">
        <v>62</v>
      </c>
      <c r="U17" s="103" t="s">
        <v>63</v>
      </c>
      <c r="V17" s="17"/>
      <c r="W17" s="17"/>
      <c r="X17" s="102">
        <v>0</v>
      </c>
      <c r="Y17" s="103" t="s">
        <v>62</v>
      </c>
    </row>
    <row r="18" spans="2:25" x14ac:dyDescent="0.25">
      <c r="C18" s="17"/>
      <c r="D18" s="143"/>
      <c r="E18" s="75" t="s">
        <v>65</v>
      </c>
      <c r="F18" s="76">
        <f t="shared" ref="F18:O18" ca="1" si="2">IF(F17=0,G17-F17,G17)</f>
        <v>1</v>
      </c>
      <c r="G18" s="76">
        <f t="shared" ca="1" si="2"/>
        <v>1</v>
      </c>
      <c r="H18" s="76">
        <f t="shared" ca="1" si="2"/>
        <v>1</v>
      </c>
      <c r="I18" s="76">
        <f t="shared" ca="1" si="2"/>
        <v>1</v>
      </c>
      <c r="J18" s="76">
        <f t="shared" ca="1" si="2"/>
        <v>1</v>
      </c>
      <c r="K18" s="76">
        <f t="shared" ca="1" si="2"/>
        <v>0</v>
      </c>
      <c r="L18" s="76">
        <f t="shared" ca="1" si="2"/>
        <v>0</v>
      </c>
      <c r="M18" s="76">
        <f t="shared" ca="1" si="2"/>
        <v>1</v>
      </c>
      <c r="N18" s="76">
        <f t="shared" ca="1" si="2"/>
        <v>1</v>
      </c>
      <c r="O18" s="77">
        <f t="shared" ca="1" si="2"/>
        <v>1</v>
      </c>
      <c r="P18" s="21"/>
      <c r="Q18" s="17"/>
      <c r="R18" s="17"/>
      <c r="S18" s="94" t="s">
        <v>62</v>
      </c>
      <c r="T18" s="98">
        <v>0</v>
      </c>
      <c r="U18" s="99">
        <v>1</v>
      </c>
      <c r="V18" s="17"/>
      <c r="W18" s="17"/>
      <c r="X18" s="102">
        <v>1</v>
      </c>
      <c r="Y18" s="103" t="s">
        <v>63</v>
      </c>
    </row>
    <row r="19" spans="2:25" ht="15.75" thickBot="1" x14ac:dyDescent="0.3">
      <c r="C19" s="17"/>
      <c r="D19" s="144"/>
      <c r="E19" s="78" t="s">
        <v>66</v>
      </c>
      <c r="F19" s="79">
        <f ca="1">OFFSET(Zusammenfassung!$A$3,$T$12,Zustand*24+Aktion*12+Zusammenfassung!B3)</f>
        <v>-1</v>
      </c>
      <c r="G19" s="79">
        <f ca="1">OFFSET(Zusammenfassung!$A$3,$T$12,Zustand*24+Aktion*12+Zusammenfassung!C3)</f>
        <v>0.86447175994155501</v>
      </c>
      <c r="H19" s="79">
        <f ca="1">OFFSET(Zusammenfassung!$A$3,$T$12,Zustand*24+Aktion*12+Zusammenfassung!D3)</f>
        <v>0.53969153565720518</v>
      </c>
      <c r="I19" s="79">
        <f ca="1">OFFSET(Zusammenfassung!$A$3,$T$12,Zustand*24+Aktion*12+Zusammenfassung!E3)</f>
        <v>0.41617868378249767</v>
      </c>
      <c r="J19" s="79">
        <f ca="1">OFFSET(Zusammenfassung!$A$3,$T$12,Zustand*24+Aktion*12+Zusammenfassung!F3)</f>
        <v>-0.14198745668895185</v>
      </c>
      <c r="K19" s="79">
        <f ca="1">OFFSET(Zusammenfassung!$A$3,$T$12,Zustand*24+Aktion*12+Zusammenfassung!G3)</f>
        <v>-1.0411149659966981</v>
      </c>
      <c r="L19" s="79">
        <f ca="1">OFFSET(Zusammenfassung!$A$3,$T$12,Zustand*24+Aktion*12+Zusammenfassung!H3)</f>
        <v>0</v>
      </c>
      <c r="M19" s="79">
        <f ca="1">OFFSET(Zusammenfassung!$A$3,$T$12,Zustand*24+Aktion*12+Zusammenfassung!I3)</f>
        <v>-1</v>
      </c>
      <c r="N19" s="79">
        <f ca="1">OFFSET(Zusammenfassung!$A$3,$T$12,Zustand*24+Aktion*12+Zusammenfassung!J3)</f>
        <v>1.7667816233588951</v>
      </c>
      <c r="O19" s="80">
        <f ca="1">OFFSET(Zusammenfassung!$A$3,$T$12,Zustand*24+Aktion*12+Zusammenfassung!K3)</f>
        <v>1.3101887989635053</v>
      </c>
      <c r="P19" s="17"/>
      <c r="Q19" s="17"/>
      <c r="R19" s="17"/>
      <c r="S19" s="95" t="s">
        <v>63</v>
      </c>
      <c r="T19" s="100">
        <v>0</v>
      </c>
      <c r="U19" s="101">
        <v>1</v>
      </c>
      <c r="V19" s="31"/>
      <c r="W19" s="17"/>
      <c r="X19" s="95"/>
      <c r="Y19" s="97"/>
    </row>
    <row r="20" spans="2:25" ht="15.75" thickBot="1" x14ac:dyDescent="0.3">
      <c r="C20" s="17"/>
      <c r="D20" s="17"/>
      <c r="P20" s="17"/>
      <c r="Q20" s="17"/>
      <c r="R20" s="17"/>
      <c r="S20" s="17"/>
      <c r="T20" s="17"/>
      <c r="Y20" s="17"/>
    </row>
    <row r="21" spans="2:25" ht="15" customHeight="1" x14ac:dyDescent="0.25">
      <c r="C21" s="17"/>
      <c r="D21" s="148" t="s">
        <v>91</v>
      </c>
      <c r="E21" s="70" t="s">
        <v>97</v>
      </c>
      <c r="F21" s="106">
        <f t="shared" ref="F21:O21" ca="1" si="3">F14</f>
        <v>0</v>
      </c>
      <c r="G21" s="106">
        <f t="shared" ca="1" si="3"/>
        <v>0.86447175994155501</v>
      </c>
      <c r="H21" s="106">
        <f t="shared" ca="1" si="3"/>
        <v>0.53969153565720518</v>
      </c>
      <c r="I21" s="106">
        <f t="shared" ca="1" si="3"/>
        <v>0.41617868378249767</v>
      </c>
      <c r="J21" s="106">
        <f t="shared" ca="1" si="3"/>
        <v>-0.14198745668895185</v>
      </c>
      <c r="K21" s="106">
        <f t="shared" ca="1" si="3"/>
        <v>-1.5616724489950471</v>
      </c>
      <c r="L21" s="106">
        <f t="shared" ca="1" si="3"/>
        <v>-0.56428805268945226</v>
      </c>
      <c r="M21" s="106">
        <f t="shared" ca="1" si="3"/>
        <v>1.8455553376979985</v>
      </c>
      <c r="N21" s="106">
        <f t="shared" ca="1" si="3"/>
        <v>1.7667816233588951</v>
      </c>
      <c r="O21" s="107">
        <f t="shared" ca="1" si="3"/>
        <v>1.3101887989635053</v>
      </c>
      <c r="Q21" s="17"/>
      <c r="R21" s="17"/>
      <c r="S21" s="123" t="s">
        <v>101</v>
      </c>
      <c r="T21" s="70"/>
      <c r="U21" s="70"/>
      <c r="V21" s="70"/>
      <c r="W21" s="70"/>
      <c r="X21" s="70">
        <f ca="1">F27</f>
        <v>4.6482094349423555</v>
      </c>
      <c r="Y21" s="124"/>
    </row>
    <row r="22" spans="2:25" ht="15.75" thickBot="1" x14ac:dyDescent="0.3">
      <c r="C22" s="17"/>
      <c r="D22" s="149"/>
      <c r="E22" s="65" t="s">
        <v>98</v>
      </c>
      <c r="F22" s="105">
        <f t="shared" ref="F22:O22" ca="1" si="4">F15</f>
        <v>0</v>
      </c>
      <c r="G22" s="105">
        <f t="shared" ca="1" si="4"/>
        <v>0.57631450662770334</v>
      </c>
      <c r="H22" s="105">
        <f t="shared" ca="1" si="4"/>
        <v>0.35979435710480345</v>
      </c>
      <c r="I22" s="105">
        <f t="shared" ca="1" si="4"/>
        <v>0.27745245585499845</v>
      </c>
      <c r="J22" s="105">
        <f t="shared" ca="1" si="4"/>
        <v>-9.4658304459301235E-2</v>
      </c>
      <c r="K22" s="105">
        <f t="shared" ca="1" si="4"/>
        <v>-1.0411149659966981</v>
      </c>
      <c r="L22" s="105">
        <f t="shared" ca="1" si="4"/>
        <v>-0.3761920351263015</v>
      </c>
      <c r="M22" s="105">
        <f t="shared" ca="1" si="4"/>
        <v>1.230370225131999</v>
      </c>
      <c r="N22" s="105">
        <f t="shared" ca="1" si="4"/>
        <v>1.1778544155725967</v>
      </c>
      <c r="O22" s="108">
        <f t="shared" ca="1" si="4"/>
        <v>0.87345919930900351</v>
      </c>
      <c r="P22" s="17"/>
      <c r="Q22" s="17"/>
      <c r="R22" s="17"/>
      <c r="S22" s="95" t="s">
        <v>100</v>
      </c>
      <c r="T22" s="96"/>
      <c r="U22" s="68"/>
      <c r="V22" s="68"/>
      <c r="W22" s="68"/>
      <c r="X22" s="68">
        <f ca="1">SUM(F19:O19)</f>
        <v>1.7142099790180083</v>
      </c>
      <c r="Y22" s="97"/>
    </row>
    <row r="23" spans="2:25" ht="15.75" thickBot="1" x14ac:dyDescent="0.3">
      <c r="C23" s="17"/>
      <c r="D23" s="149"/>
      <c r="E23" s="65" t="s">
        <v>102</v>
      </c>
      <c r="F23" s="105">
        <v>-1</v>
      </c>
      <c r="G23" s="105">
        <v>-1</v>
      </c>
      <c r="H23" s="105">
        <v>-1</v>
      </c>
      <c r="I23" s="105">
        <v>-1</v>
      </c>
      <c r="J23" s="105">
        <v>-1</v>
      </c>
      <c r="K23" s="105">
        <v>-1</v>
      </c>
      <c r="L23" s="105">
        <v>-1</v>
      </c>
      <c r="M23" s="105">
        <v>-1</v>
      </c>
      <c r="N23" s="105">
        <v>-1</v>
      </c>
      <c r="O23" s="108">
        <v>-1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2:25" ht="15.75" thickBot="1" x14ac:dyDescent="0.3">
      <c r="C24" s="17"/>
      <c r="D24" s="149"/>
      <c r="E24" s="68" t="s">
        <v>103</v>
      </c>
      <c r="F24" s="109">
        <v>0</v>
      </c>
      <c r="G24" s="109">
        <v>0</v>
      </c>
      <c r="H24" s="109">
        <v>0</v>
      </c>
      <c r="I24" s="109">
        <v>0</v>
      </c>
      <c r="J24" s="109">
        <v>0</v>
      </c>
      <c r="K24" s="109">
        <v>0</v>
      </c>
      <c r="L24" s="109">
        <v>0</v>
      </c>
      <c r="M24" s="109">
        <v>0</v>
      </c>
      <c r="N24" s="109">
        <v>0</v>
      </c>
      <c r="O24" s="110">
        <v>0</v>
      </c>
      <c r="P24" s="17"/>
      <c r="Q24" s="17"/>
      <c r="R24" s="17"/>
      <c r="S24" s="61" t="s">
        <v>31</v>
      </c>
      <c r="T24" s="70">
        <v>-1</v>
      </c>
      <c r="U24" s="126"/>
      <c r="V24" s="126" t="s">
        <v>46</v>
      </c>
      <c r="W24" s="126"/>
      <c r="X24" s="126"/>
      <c r="Y24" s="124"/>
    </row>
    <row r="25" spans="2:25" ht="15.75" thickBot="1" x14ac:dyDescent="0.3">
      <c r="B25" s="91"/>
      <c r="C25" s="92"/>
      <c r="D25" s="149"/>
      <c r="G25" s="93"/>
      <c r="H25" s="93"/>
      <c r="I25" s="93"/>
      <c r="J25" s="93"/>
      <c r="K25" s="93"/>
      <c r="L25" s="93"/>
      <c r="M25" s="93"/>
      <c r="N25" s="93"/>
      <c r="O25" s="93"/>
      <c r="P25" s="92"/>
      <c r="Q25" s="92"/>
      <c r="S25" s="127" t="s">
        <v>32</v>
      </c>
      <c r="T25" s="85">
        <v>1.5</v>
      </c>
      <c r="U25" s="65"/>
      <c r="V25" s="65" t="s">
        <v>104</v>
      </c>
      <c r="W25" s="65"/>
      <c r="X25" s="65"/>
      <c r="Y25" s="66"/>
    </row>
    <row r="26" spans="2:25" ht="15.75" thickBot="1" x14ac:dyDescent="0.3">
      <c r="B26" s="92"/>
      <c r="C26" s="92"/>
      <c r="D26" s="149"/>
      <c r="E26" s="106" t="s">
        <v>87</v>
      </c>
      <c r="F26" s="106">
        <f t="shared" ref="F26:M26" ca="1" si="5">MAX(F21+G26,F22+G27)</f>
        <v>5.6482094349423555</v>
      </c>
      <c r="G26" s="106">
        <f t="shared" ca="1" si="5"/>
        <v>5.6482094349423555</v>
      </c>
      <c r="H26" s="106">
        <f t="shared" ca="1" si="5"/>
        <v>4.7837376750008005</v>
      </c>
      <c r="I26" s="106">
        <f t="shared" ca="1" si="5"/>
        <v>4.2440461393435953</v>
      </c>
      <c r="J26" s="106">
        <f t="shared" ca="1" si="5"/>
        <v>3.8278674555610976</v>
      </c>
      <c r="K26" s="106">
        <f t="shared" ca="1" si="5"/>
        <v>2.8814107940237008</v>
      </c>
      <c r="L26" s="106">
        <f t="shared" ca="1" si="5"/>
        <v>4.3582377073309466</v>
      </c>
      <c r="M26" s="106">
        <f t="shared" ca="1" si="5"/>
        <v>4.9225257600203989</v>
      </c>
      <c r="N26" s="106">
        <f ca="1">MAX(N21+O26,N22+O27)</f>
        <v>3.0769704223224004</v>
      </c>
      <c r="O26" s="107">
        <f ca="1">MAX(O21:O22)</f>
        <v>1.3101887989635053</v>
      </c>
      <c r="P26" s="92"/>
      <c r="Q26" s="92"/>
      <c r="S26" s="127" t="s">
        <v>36</v>
      </c>
      <c r="T26" s="85">
        <v>1</v>
      </c>
      <c r="U26" s="65"/>
      <c r="V26" s="65" t="s">
        <v>105</v>
      </c>
      <c r="W26" s="65"/>
      <c r="X26" s="65"/>
      <c r="Y26" s="66"/>
    </row>
    <row r="27" spans="2:25" ht="15.75" thickBot="1" x14ac:dyDescent="0.3">
      <c r="B27" s="92"/>
      <c r="C27" s="92"/>
      <c r="D27" s="149"/>
      <c r="E27" s="111" t="s">
        <v>86</v>
      </c>
      <c r="F27" s="111">
        <f t="shared" ref="F27:M27" ca="1" si="6">MAX(F23+G26,F24+G27)</f>
        <v>4.6482094349423555</v>
      </c>
      <c r="G27" s="111">
        <f t="shared" ca="1" si="6"/>
        <v>3.9225257600203989</v>
      </c>
      <c r="H27" s="111">
        <f t="shared" ca="1" si="6"/>
        <v>3.9225257600203989</v>
      </c>
      <c r="I27" s="111">
        <f t="shared" ca="1" si="6"/>
        <v>3.9225257600203989</v>
      </c>
      <c r="J27" s="111">
        <f t="shared" ca="1" si="6"/>
        <v>3.9225257600203989</v>
      </c>
      <c r="K27" s="111">
        <f t="shared" ca="1" si="6"/>
        <v>3.9225257600203989</v>
      </c>
      <c r="L27" s="111">
        <f t="shared" ca="1" si="6"/>
        <v>3.9225257600203989</v>
      </c>
      <c r="M27" s="111">
        <f t="shared" ca="1" si="6"/>
        <v>2.0769704223224004</v>
      </c>
      <c r="N27" s="111">
        <f ca="1">MAX(N23+O26,N24+O27)</f>
        <v>0.31018879896350526</v>
      </c>
      <c r="O27" s="112">
        <f>MAX(O23:O24)</f>
        <v>0</v>
      </c>
      <c r="P27" s="92"/>
      <c r="Q27" s="92"/>
      <c r="S27" s="90" t="s">
        <v>46</v>
      </c>
      <c r="T27" s="128">
        <v>40</v>
      </c>
      <c r="U27" s="68"/>
      <c r="V27" s="68"/>
      <c r="W27" s="68"/>
      <c r="X27" s="68"/>
      <c r="Y27" s="69"/>
    </row>
    <row r="28" spans="2:25" x14ac:dyDescent="0.25">
      <c r="B28" s="92"/>
      <c r="C28" s="92"/>
      <c r="D28" s="149"/>
      <c r="E28" s="114" t="s">
        <v>64</v>
      </c>
      <c r="F28" s="117">
        <v>0</v>
      </c>
      <c r="G28" s="117">
        <f ca="1">(F26&gt;F27)*1</f>
        <v>1</v>
      </c>
      <c r="H28" s="117">
        <f t="shared" ref="H28:O28" ca="1" si="7">(G26&gt;G27)*1</f>
        <v>1</v>
      </c>
      <c r="I28" s="117">
        <f t="shared" ca="1" si="7"/>
        <v>1</v>
      </c>
      <c r="J28" s="117">
        <f t="shared" ca="1" si="7"/>
        <v>1</v>
      </c>
      <c r="K28" s="117">
        <f t="shared" ca="1" si="7"/>
        <v>0</v>
      </c>
      <c r="L28" s="117">
        <f t="shared" ca="1" si="7"/>
        <v>0</v>
      </c>
      <c r="M28" s="117">
        <f t="shared" ca="1" si="7"/>
        <v>1</v>
      </c>
      <c r="N28" s="117">
        <f t="shared" ca="1" si="7"/>
        <v>1</v>
      </c>
      <c r="O28" s="118">
        <f t="shared" ca="1" si="7"/>
        <v>1</v>
      </c>
      <c r="P28" s="113">
        <f ca="1">IF(O28=1,(O14&gt;O15)*1,0)</f>
        <v>1</v>
      </c>
      <c r="Q28" s="92"/>
    </row>
    <row r="29" spans="2:25" x14ac:dyDescent="0.25">
      <c r="B29" s="92"/>
      <c r="C29" s="92"/>
      <c r="D29" s="149"/>
      <c r="E29" s="115" t="s">
        <v>65</v>
      </c>
      <c r="F29" s="121">
        <f ca="1">IF(F28=0,G28-F28,G28)</f>
        <v>1</v>
      </c>
      <c r="G29" s="121">
        <f t="shared" ref="G29:O29" ca="1" si="8">IF(G28=0,H28-G28,H28)</f>
        <v>1</v>
      </c>
      <c r="H29" s="121">
        <f t="shared" ca="1" si="8"/>
        <v>1</v>
      </c>
      <c r="I29" s="121">
        <f t="shared" ca="1" si="8"/>
        <v>1</v>
      </c>
      <c r="J29" s="121">
        <f t="shared" ca="1" si="8"/>
        <v>0</v>
      </c>
      <c r="K29" s="121">
        <f t="shared" ca="1" si="8"/>
        <v>0</v>
      </c>
      <c r="L29" s="121">
        <f t="shared" ca="1" si="8"/>
        <v>1</v>
      </c>
      <c r="M29" s="121">
        <f t="shared" ca="1" si="8"/>
        <v>1</v>
      </c>
      <c r="N29" s="121">
        <f t="shared" ca="1" si="8"/>
        <v>1</v>
      </c>
      <c r="O29" s="122">
        <f t="shared" ca="1" si="8"/>
        <v>1</v>
      </c>
      <c r="P29" s="92"/>
      <c r="Q29" s="92"/>
    </row>
    <row r="30" spans="2:25" ht="15.75" thickBot="1" x14ac:dyDescent="0.3">
      <c r="B30" s="92"/>
      <c r="C30" s="92"/>
      <c r="D30" s="150"/>
      <c r="E30" s="116" t="s">
        <v>66</v>
      </c>
      <c r="F30" s="119">
        <f ca="1">IF(AND(F28=0,F29=0),0,IF(AND(F28=0,F29=1),-1,IF(AND(F28=1,F29=0),F15,F14)))</f>
        <v>-1</v>
      </c>
      <c r="G30" s="119">
        <f t="shared" ref="G30:O30" ca="1" si="9">IF(AND(G28=0,G29=0),0,IF(AND(G28=0,G29=1),-1,IF(AND(G28=1,G29=0),G15,G14)))</f>
        <v>0.86447175994155501</v>
      </c>
      <c r="H30" s="119">
        <f t="shared" ca="1" si="9"/>
        <v>0.53969153565720518</v>
      </c>
      <c r="I30" s="119">
        <f t="shared" ca="1" si="9"/>
        <v>0.41617868378249767</v>
      </c>
      <c r="J30" s="119">
        <f t="shared" ca="1" si="9"/>
        <v>-9.4658304459301235E-2</v>
      </c>
      <c r="K30" s="119">
        <f t="shared" ca="1" si="9"/>
        <v>0</v>
      </c>
      <c r="L30" s="119">
        <f t="shared" ca="1" si="9"/>
        <v>-1</v>
      </c>
      <c r="M30" s="119">
        <f t="shared" ca="1" si="9"/>
        <v>1.8455553376979985</v>
      </c>
      <c r="N30" s="119">
        <f t="shared" ca="1" si="9"/>
        <v>1.7667816233588951</v>
      </c>
      <c r="O30" s="120">
        <f t="shared" ca="1" si="9"/>
        <v>1.3101887989635053</v>
      </c>
      <c r="P30" s="92"/>
      <c r="Q30" s="92"/>
    </row>
    <row r="31" spans="2:25" x14ac:dyDescent="0.25">
      <c r="B31" s="92"/>
      <c r="C31" s="92"/>
      <c r="D31" s="92"/>
      <c r="P31" s="92"/>
      <c r="Q31" s="92"/>
    </row>
    <row r="32" spans="2:25" x14ac:dyDescent="0.25">
      <c r="B32" s="92"/>
      <c r="C32" s="92"/>
      <c r="D32" s="140">
        <v>1</v>
      </c>
      <c r="E32" s="3" t="s">
        <v>106</v>
      </c>
      <c r="P32" s="92"/>
      <c r="Q32" s="92"/>
    </row>
    <row r="33" spans="4:5" x14ac:dyDescent="0.25">
      <c r="D33" s="140"/>
      <c r="E33" s="132" t="s">
        <v>107</v>
      </c>
    </row>
    <row r="34" spans="4:5" x14ac:dyDescent="0.25">
      <c r="D34" s="140"/>
      <c r="E34" s="132" t="s">
        <v>108</v>
      </c>
    </row>
    <row r="35" spans="4:5" x14ac:dyDescent="0.25">
      <c r="D35" s="141">
        <v>2</v>
      </c>
      <c r="E35" s="131" t="s">
        <v>109</v>
      </c>
    </row>
    <row r="36" spans="4:5" x14ac:dyDescent="0.25">
      <c r="D36" s="141"/>
      <c r="E36" s="131" t="s">
        <v>110</v>
      </c>
    </row>
    <row r="37" spans="4:5" x14ac:dyDescent="0.25">
      <c r="D37" s="54">
        <v>3</v>
      </c>
      <c r="E37" s="131" t="s">
        <v>111</v>
      </c>
    </row>
  </sheetData>
  <mergeCells count="38">
    <mergeCell ref="AW9:AW10"/>
    <mergeCell ref="AW1:AZ1"/>
    <mergeCell ref="AC6:AC7"/>
    <mergeCell ref="AH6:AH7"/>
    <mergeCell ref="AM6:AM7"/>
    <mergeCell ref="AR6:AR7"/>
    <mergeCell ref="AW6:AW7"/>
    <mergeCell ref="A6:A10"/>
    <mergeCell ref="AC1:AF1"/>
    <mergeCell ref="AH1:AK1"/>
    <mergeCell ref="AM1:AP1"/>
    <mergeCell ref="AR1:AU1"/>
    <mergeCell ref="AC9:AC10"/>
    <mergeCell ref="AH9:AH10"/>
    <mergeCell ref="AM9:AM10"/>
    <mergeCell ref="AR9:AR10"/>
    <mergeCell ref="X6:X7"/>
    <mergeCell ref="B9:B10"/>
    <mergeCell ref="D9:D10"/>
    <mergeCell ref="I9:I10"/>
    <mergeCell ref="N9:N10"/>
    <mergeCell ref="S9:S10"/>
    <mergeCell ref="X9:X10"/>
    <mergeCell ref="D1:G1"/>
    <mergeCell ref="I1:L1"/>
    <mergeCell ref="N1:Q1"/>
    <mergeCell ref="S1:V1"/>
    <mergeCell ref="X1:AA1"/>
    <mergeCell ref="B6:B7"/>
    <mergeCell ref="D6:D7"/>
    <mergeCell ref="I6:I7"/>
    <mergeCell ref="N6:N7"/>
    <mergeCell ref="S6:S7"/>
    <mergeCell ref="D32:D34"/>
    <mergeCell ref="D35:D36"/>
    <mergeCell ref="D17:D19"/>
    <mergeCell ref="S14:Y14"/>
    <mergeCell ref="D21:D3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T22"/>
  <sheetViews>
    <sheetView showGridLines="0" zoomScale="130" zoomScaleNormal="130" workbookViewId="0">
      <selection activeCell="J32" sqref="J32"/>
    </sheetView>
  </sheetViews>
  <sheetFormatPr baseColWidth="10" defaultRowHeight="15" x14ac:dyDescent="0.25"/>
  <cols>
    <col min="8" max="8" width="15" bestFit="1" customWidth="1"/>
    <col min="17" max="17" width="11.42578125" style="84"/>
  </cols>
  <sheetData>
    <row r="1" spans="3:20" ht="26.25" x14ac:dyDescent="0.25">
      <c r="G1" s="161" t="s">
        <v>75</v>
      </c>
      <c r="H1" s="161"/>
      <c r="I1" s="161"/>
      <c r="J1" s="161"/>
      <c r="K1" s="161"/>
      <c r="R1" t="s">
        <v>8</v>
      </c>
      <c r="S1" s="89" t="s">
        <v>95</v>
      </c>
      <c r="T1" s="89" t="s">
        <v>96</v>
      </c>
    </row>
    <row r="2" spans="3:20" ht="15.75" thickBot="1" x14ac:dyDescent="0.3">
      <c r="R2" s="60" t="s">
        <v>70</v>
      </c>
      <c r="S2" s="60" t="s">
        <v>70</v>
      </c>
      <c r="T2" s="60" t="s">
        <v>70</v>
      </c>
    </row>
    <row r="3" spans="3:20" ht="16.5" thickTop="1" thickBot="1" x14ac:dyDescent="0.3">
      <c r="D3" s="44"/>
      <c r="E3" s="164" t="s">
        <v>74</v>
      </c>
      <c r="F3" s="165"/>
      <c r="I3" s="164" t="s">
        <v>70</v>
      </c>
      <c r="J3" s="165"/>
      <c r="N3" s="44"/>
      <c r="O3" s="81" t="s">
        <v>70</v>
      </c>
      <c r="P3" s="2"/>
      <c r="Q3" s="84" t="s">
        <v>0</v>
      </c>
      <c r="R3" s="19">
        <v>39.030448315753702</v>
      </c>
      <c r="S3" s="19">
        <v>0</v>
      </c>
      <c r="T3" s="19">
        <v>0</v>
      </c>
    </row>
    <row r="4" spans="3:20" ht="15.75" thickBot="1" x14ac:dyDescent="0.3">
      <c r="E4" s="1" t="s">
        <v>69</v>
      </c>
      <c r="F4" s="1" t="s">
        <v>78</v>
      </c>
      <c r="H4" s="1" t="s">
        <v>77</v>
      </c>
      <c r="I4" s="1" t="s">
        <v>72</v>
      </c>
      <c r="J4" s="1" t="s">
        <v>71</v>
      </c>
      <c r="O4" s="52" t="s">
        <v>72</v>
      </c>
      <c r="P4" s="52"/>
      <c r="Q4" s="84" t="s">
        <v>1</v>
      </c>
      <c r="R4" s="19">
        <v>35.535314209712197</v>
      </c>
      <c r="S4" s="33">
        <v>0</v>
      </c>
      <c r="T4" s="19">
        <v>0</v>
      </c>
    </row>
    <row r="5" spans="3:20" x14ac:dyDescent="0.25">
      <c r="C5" s="151" t="s">
        <v>11</v>
      </c>
      <c r="D5" s="35" t="s">
        <v>38</v>
      </c>
      <c r="E5" s="36">
        <v>0</v>
      </c>
      <c r="F5" s="37" t="s">
        <v>73</v>
      </c>
      <c r="H5" s="162" t="s">
        <v>73</v>
      </c>
      <c r="I5" s="45">
        <v>0</v>
      </c>
      <c r="J5" s="49"/>
      <c r="M5" s="151" t="s">
        <v>11</v>
      </c>
      <c r="N5" s="35" t="s">
        <v>38</v>
      </c>
      <c r="O5" s="82">
        <v>0</v>
      </c>
      <c r="P5" s="85"/>
      <c r="Q5" s="84" t="s">
        <v>2</v>
      </c>
      <c r="R5" s="19">
        <v>40.9011559374269</v>
      </c>
      <c r="S5" s="33">
        <v>0</v>
      </c>
      <c r="T5" s="19">
        <v>1</v>
      </c>
    </row>
    <row r="6" spans="3:20" ht="15.75" thickBot="1" x14ac:dyDescent="0.3">
      <c r="C6" s="152"/>
      <c r="D6" s="39" t="s">
        <v>39</v>
      </c>
      <c r="E6" s="40">
        <v>-5</v>
      </c>
      <c r="F6" s="41" t="s">
        <v>73</v>
      </c>
      <c r="H6" s="163"/>
      <c r="I6" s="46">
        <f>$B$2</f>
        <v>0</v>
      </c>
      <c r="J6" s="50"/>
      <c r="M6" s="152"/>
      <c r="N6" s="39" t="s">
        <v>39</v>
      </c>
      <c r="O6" s="83">
        <v>-1</v>
      </c>
      <c r="P6" s="85"/>
      <c r="Q6" s="84" t="s">
        <v>3</v>
      </c>
      <c r="R6" s="19">
        <v>43.387759937835803</v>
      </c>
      <c r="S6" s="19">
        <v>0</v>
      </c>
      <c r="T6" s="19">
        <v>1</v>
      </c>
    </row>
    <row r="7" spans="3:20" ht="15.75" thickBot="1" x14ac:dyDescent="0.3">
      <c r="C7" s="3"/>
      <c r="D7" s="3"/>
      <c r="E7" s="3"/>
      <c r="F7" s="3"/>
      <c r="H7" s="1" t="s">
        <v>76</v>
      </c>
      <c r="I7" s="3"/>
      <c r="J7" s="3"/>
      <c r="M7" s="3"/>
      <c r="N7" s="3"/>
      <c r="O7" s="3"/>
      <c r="P7" s="3"/>
      <c r="Q7" s="84" t="s">
        <v>4</v>
      </c>
      <c r="R7" s="19">
        <v>39.522116924093197</v>
      </c>
      <c r="S7" s="19">
        <v>0</v>
      </c>
      <c r="T7" s="19">
        <v>0</v>
      </c>
    </row>
    <row r="8" spans="3:20" x14ac:dyDescent="0.25">
      <c r="C8" s="159" t="s">
        <v>12</v>
      </c>
      <c r="D8" s="35" t="s">
        <v>40</v>
      </c>
      <c r="E8" s="36">
        <v>0</v>
      </c>
      <c r="F8" s="37" t="s">
        <v>73</v>
      </c>
      <c r="H8" s="162" t="s">
        <v>73</v>
      </c>
      <c r="I8" s="45">
        <f>I$5*$B$4</f>
        <v>0</v>
      </c>
      <c r="J8" s="49"/>
      <c r="M8" s="159" t="s">
        <v>12</v>
      </c>
      <c r="N8" s="35" t="s">
        <v>40</v>
      </c>
      <c r="O8" s="82" t="s">
        <v>93</v>
      </c>
      <c r="P8" s="85"/>
      <c r="Q8" s="84" t="s">
        <v>5</v>
      </c>
      <c r="R8" s="19">
        <v>45.019977352102202</v>
      </c>
      <c r="S8" s="19">
        <v>0</v>
      </c>
      <c r="T8" s="19">
        <v>1</v>
      </c>
    </row>
    <row r="9" spans="3:20" ht="15.75" thickBot="1" x14ac:dyDescent="0.3">
      <c r="C9" s="160"/>
      <c r="D9" s="39" t="s">
        <v>41</v>
      </c>
      <c r="E9" s="40">
        <v>2</v>
      </c>
      <c r="F9" s="41" t="s">
        <v>73</v>
      </c>
      <c r="H9" s="163"/>
      <c r="I9" s="46">
        <f>I$5*$B$3</f>
        <v>0</v>
      </c>
      <c r="J9" s="50"/>
      <c r="M9" s="160"/>
      <c r="N9" s="39" t="s">
        <v>41</v>
      </c>
      <c r="O9" s="83" t="s">
        <v>94</v>
      </c>
      <c r="P9" s="85"/>
      <c r="Q9" s="84" t="s">
        <v>6</v>
      </c>
      <c r="R9" s="19">
        <v>38.714124588283298</v>
      </c>
      <c r="S9" s="19">
        <v>0</v>
      </c>
      <c r="T9" s="19">
        <v>0</v>
      </c>
    </row>
    <row r="10" spans="3:20" x14ac:dyDescent="0.25">
      <c r="Q10" s="84" t="s">
        <v>7</v>
      </c>
      <c r="R10" s="19">
        <v>42.269610799813798</v>
      </c>
      <c r="S10" s="19">
        <v>0</v>
      </c>
      <c r="T10" s="19">
        <v>1</v>
      </c>
    </row>
    <row r="11" spans="3:20" x14ac:dyDescent="0.25">
      <c r="C11" t="s">
        <v>79</v>
      </c>
      <c r="Q11" s="84" t="s">
        <v>18</v>
      </c>
      <c r="R11" s="19">
        <v>44.569835935999301</v>
      </c>
      <c r="S11" s="19">
        <v>0</v>
      </c>
      <c r="T11" s="19">
        <v>1</v>
      </c>
    </row>
    <row r="12" spans="3:20" x14ac:dyDescent="0.25">
      <c r="M12" s="87"/>
      <c r="N12" s="88" t="s">
        <v>62</v>
      </c>
      <c r="O12" s="87" t="s">
        <v>63</v>
      </c>
      <c r="Q12" s="84" t="s">
        <v>19</v>
      </c>
      <c r="R12" s="19">
        <v>40.873459199309004</v>
      </c>
      <c r="S12" s="19">
        <v>0</v>
      </c>
      <c r="T12" s="19">
        <v>1</v>
      </c>
    </row>
    <row r="13" spans="3:20" x14ac:dyDescent="0.25">
      <c r="M13" s="17" t="s">
        <v>62</v>
      </c>
      <c r="N13" s="86">
        <v>0</v>
      </c>
      <c r="O13" s="17">
        <v>1</v>
      </c>
      <c r="Q13" s="84" t="s">
        <v>20</v>
      </c>
      <c r="R13" s="19">
        <v>38.077698061447897</v>
      </c>
      <c r="S13" s="19">
        <v>0</v>
      </c>
      <c r="T13" s="19">
        <v>0</v>
      </c>
    </row>
    <row r="14" spans="3:20" x14ac:dyDescent="0.25">
      <c r="C14" t="s">
        <v>80</v>
      </c>
      <c r="M14" s="17" t="s">
        <v>63</v>
      </c>
      <c r="N14" s="86">
        <v>0</v>
      </c>
      <c r="O14" s="17">
        <v>1</v>
      </c>
      <c r="Q14" s="84" t="s">
        <v>21</v>
      </c>
      <c r="R14" s="19">
        <v>35.967930044728497</v>
      </c>
      <c r="S14" s="19">
        <v>0</v>
      </c>
      <c r="T14" s="19">
        <v>0</v>
      </c>
    </row>
    <row r="15" spans="3:20" ht="16.5" customHeight="1" x14ac:dyDescent="3.5">
      <c r="C15" s="47"/>
      <c r="H15" s="47"/>
      <c r="Q15" s="84" t="s">
        <v>22</v>
      </c>
      <c r="R15" s="19">
        <v>38.659903453961697</v>
      </c>
      <c r="S15" s="19">
        <v>0</v>
      </c>
      <c r="T15" s="19">
        <v>0</v>
      </c>
    </row>
    <row r="16" spans="3:20" x14ac:dyDescent="0.25">
      <c r="Q16" s="84" t="s">
        <v>23</v>
      </c>
      <c r="R16" s="19">
        <v>40.907472592907602</v>
      </c>
      <c r="S16" s="19">
        <v>0</v>
      </c>
      <c r="T16" s="19">
        <v>1</v>
      </c>
    </row>
    <row r="17" spans="8:20" x14ac:dyDescent="0.25">
      <c r="Q17" s="84" t="s">
        <v>24</v>
      </c>
      <c r="R17" s="19">
        <v>37.999570702976897</v>
      </c>
      <c r="S17" s="19">
        <v>0</v>
      </c>
      <c r="T17" s="19">
        <v>0</v>
      </c>
    </row>
    <row r="18" spans="8:20" x14ac:dyDescent="0.25">
      <c r="Q18" s="84" t="s">
        <v>25</v>
      </c>
      <c r="R18" s="19">
        <v>41.384452796910601</v>
      </c>
      <c r="S18" s="19">
        <v>0</v>
      </c>
      <c r="T18" s="19">
        <v>1</v>
      </c>
    </row>
    <row r="19" spans="8:20" x14ac:dyDescent="0.25">
      <c r="H19" t="s">
        <v>81</v>
      </c>
      <c r="Q19" s="84" t="s">
        <v>26</v>
      </c>
      <c r="R19" s="19">
        <v>38.737418662920199</v>
      </c>
      <c r="S19" s="19">
        <v>0</v>
      </c>
      <c r="T19" s="19">
        <v>0</v>
      </c>
    </row>
    <row r="20" spans="8:20" x14ac:dyDescent="0.25">
      <c r="I20" s="48" t="s">
        <v>85</v>
      </c>
      <c r="Q20" s="84" t="s">
        <v>27</v>
      </c>
      <c r="R20" s="19">
        <v>40.482738465702703</v>
      </c>
      <c r="S20" s="19">
        <v>0</v>
      </c>
      <c r="T20" s="19">
        <v>1</v>
      </c>
    </row>
    <row r="21" spans="8:20" x14ac:dyDescent="0.25">
      <c r="H21" t="s">
        <v>82</v>
      </c>
      <c r="I21" s="48" t="s">
        <v>84</v>
      </c>
      <c r="Q21" s="84" t="s">
        <v>28</v>
      </c>
      <c r="R21" s="19">
        <v>40.557855264759603</v>
      </c>
      <c r="S21" s="19">
        <v>0</v>
      </c>
      <c r="T21" s="19">
        <v>1</v>
      </c>
    </row>
    <row r="22" spans="8:20" x14ac:dyDescent="0.25">
      <c r="H22" t="s">
        <v>83</v>
      </c>
      <c r="Q22" s="84" t="s">
        <v>29</v>
      </c>
      <c r="R22" s="19">
        <v>44.016451705016301</v>
      </c>
      <c r="S22" s="19">
        <v>0</v>
      </c>
      <c r="T22" s="19">
        <v>1</v>
      </c>
    </row>
  </sheetData>
  <mergeCells count="9">
    <mergeCell ref="M5:M6"/>
    <mergeCell ref="M8:M9"/>
    <mergeCell ref="G1:K1"/>
    <mergeCell ref="H5:H6"/>
    <mergeCell ref="H8:H9"/>
    <mergeCell ref="C5:C6"/>
    <mergeCell ref="C8:C9"/>
    <mergeCell ref="I3:J3"/>
    <mergeCell ref="E3:F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4</vt:i4>
      </vt:variant>
    </vt:vector>
  </HeadingPairs>
  <TitlesOfParts>
    <vt:vector size="16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Zusammenfassung</vt:lpstr>
      <vt:lpstr>Backtesting</vt:lpstr>
      <vt:lpstr>Tabelle1</vt:lpstr>
      <vt:lpstr>Aktion</vt:lpstr>
      <vt:lpstr>cost</vt:lpstr>
      <vt:lpstr>start</vt:lpstr>
      <vt:lpstr>Zustand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Paul Krüger</cp:lastModifiedBy>
  <dcterms:created xsi:type="dcterms:W3CDTF">2020-11-19T08:04:57Z</dcterms:created>
  <dcterms:modified xsi:type="dcterms:W3CDTF">2021-02-21T20:10:44Z</dcterms:modified>
</cp:coreProperties>
</file>