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onageorginahansen/Desktop/ETH Zürich/Master/2. Semester/Projektarbeit/iReCoDes/irecodes-master/"/>
    </mc:Choice>
  </mc:AlternateContent>
  <xr:revisionPtr revIDLastSave="0" documentId="13_ncr:1_{5FE5589B-3AE0-2341-8C39-A2EA04750A97}" xr6:coauthVersionLast="47" xr6:coauthVersionMax="47" xr10:uidLastSave="{00000000-0000-0000-0000-000000000000}"/>
  <bookViews>
    <workbookView xWindow="240" yWindow="480" windowWidth="25360" windowHeight="138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E28" i="1" s="1"/>
  <c r="H27" i="1"/>
  <c r="C36" i="1" s="1"/>
  <c r="C35" i="1"/>
  <c r="C34" i="1"/>
  <c r="C33" i="1"/>
  <c r="C31" i="1"/>
  <c r="C30" i="1"/>
  <c r="C28" i="1"/>
  <c r="A29" i="1"/>
  <c r="A30" i="1"/>
  <c r="A31" i="1"/>
  <c r="A32" i="1"/>
  <c r="A33" i="1"/>
  <c r="A34" i="1"/>
  <c r="A35" i="1"/>
  <c r="A36" i="1"/>
  <c r="A28" i="1"/>
  <c r="B29" i="1"/>
  <c r="B30" i="1"/>
  <c r="B31" i="1"/>
  <c r="B32" i="1"/>
  <c r="B33" i="1"/>
  <c r="B34" i="1"/>
  <c r="B35" i="1"/>
  <c r="B36" i="1"/>
  <c r="B28" i="1"/>
  <c r="F12" i="1"/>
  <c r="E12" i="1"/>
  <c r="D12" i="1"/>
  <c r="C12" i="1"/>
  <c r="F13" i="1"/>
  <c r="F11" i="1"/>
  <c r="F10" i="1"/>
  <c r="F9" i="1"/>
  <c r="E11" i="1"/>
  <c r="E10" i="1"/>
  <c r="E9" i="1"/>
  <c r="D13" i="1"/>
  <c r="D11" i="1"/>
  <c r="D10" i="1"/>
  <c r="D9" i="1"/>
  <c r="C19" i="1" s="1"/>
  <c r="C14" i="1"/>
  <c r="C13" i="1"/>
  <c r="C11" i="1"/>
  <c r="C10" i="1"/>
  <c r="C9" i="1"/>
  <c r="I14" i="1"/>
  <c r="F14" i="1"/>
  <c r="E14" i="1"/>
  <c r="H14" i="1"/>
  <c r="I7" i="1"/>
  <c r="H7" i="1"/>
  <c r="C17" i="1"/>
  <c r="D17" i="1"/>
  <c r="D24" i="1"/>
  <c r="B12" i="1"/>
  <c r="B11" i="1"/>
  <c r="B10" i="1"/>
  <c r="B9" i="1"/>
  <c r="B8" i="1"/>
  <c r="B6" i="1"/>
  <c r="D18" i="1"/>
  <c r="D19" i="1"/>
  <c r="D20" i="1"/>
  <c r="D21" i="1"/>
  <c r="D22" i="1"/>
  <c r="D23" i="1"/>
  <c r="D6" i="1"/>
  <c r="D16" i="1"/>
  <c r="F6" i="1"/>
  <c r="E13" i="1"/>
  <c r="D8" i="1"/>
  <c r="I8" i="1" s="1"/>
  <c r="C8" i="1"/>
  <c r="H8" i="1" s="1"/>
  <c r="C6" i="1"/>
  <c r="H6" i="1" s="1"/>
  <c r="C32" i="1" l="1"/>
  <c r="E31" i="1" s="1"/>
  <c r="D33" i="1"/>
  <c r="D29" i="1"/>
  <c r="E35" i="1"/>
  <c r="D36" i="1"/>
  <c r="D35" i="1"/>
  <c r="E36" i="1"/>
  <c r="D31" i="1"/>
  <c r="F31" i="1" s="1"/>
  <c r="D32" i="1"/>
  <c r="E32" i="1"/>
  <c r="E34" i="1"/>
  <c r="E30" i="1"/>
  <c r="D34" i="1"/>
  <c r="D30" i="1"/>
  <c r="E33" i="1"/>
  <c r="F33" i="1" s="1"/>
  <c r="E29" i="1"/>
  <c r="D28" i="1"/>
  <c r="F28" i="1" s="1"/>
  <c r="I10" i="1"/>
  <c r="C7" i="1"/>
  <c r="C21" i="1"/>
  <c r="H12" i="1"/>
  <c r="I12" i="1"/>
  <c r="H9" i="1"/>
  <c r="C16" i="1"/>
  <c r="D14" i="1"/>
  <c r="C24" i="1" s="1"/>
  <c r="C22" i="1"/>
  <c r="C18" i="1"/>
  <c r="I11" i="1"/>
  <c r="C20" i="1"/>
  <c r="I9" i="1"/>
  <c r="H10" i="1"/>
  <c r="H11" i="1"/>
  <c r="H13" i="1"/>
  <c r="I6" i="1"/>
  <c r="F35" i="1" l="1"/>
  <c r="F36" i="1"/>
  <c r="F32" i="1"/>
  <c r="F29" i="1"/>
  <c r="F30" i="1"/>
  <c r="F34" i="1"/>
  <c r="I13" i="1"/>
  <c r="C23" i="1"/>
  <c r="F37" i="1" l="1"/>
</calcChain>
</file>

<file path=xl/sharedStrings.xml><?xml version="1.0" encoding="utf-8"?>
<sst xmlns="http://schemas.openxmlformats.org/spreadsheetml/2006/main" count="51" uniqueCount="50">
  <si>
    <t>N0</t>
  </si>
  <si>
    <t>N1</t>
  </si>
  <si>
    <t>N2</t>
  </si>
  <si>
    <t>PWFn2</t>
  </si>
  <si>
    <t>N3</t>
  </si>
  <si>
    <t>N4</t>
  </si>
  <si>
    <t>PWFn4</t>
  </si>
  <si>
    <t>N5</t>
  </si>
  <si>
    <t>N6</t>
  </si>
  <si>
    <t>N7</t>
  </si>
  <si>
    <t>N8</t>
  </si>
  <si>
    <t>N9</t>
  </si>
  <si>
    <t>N11</t>
  </si>
  <si>
    <t>N12</t>
  </si>
  <si>
    <t>N13</t>
  </si>
  <si>
    <t>N14</t>
  </si>
  <si>
    <t>N15</t>
  </si>
  <si>
    <t>N16</t>
  </si>
  <si>
    <t>PWFn16</t>
  </si>
  <si>
    <t>N17</t>
  </si>
  <si>
    <t>N18</t>
  </si>
  <si>
    <t>N19</t>
  </si>
  <si>
    <t>N20</t>
  </si>
  <si>
    <t>PWFn20</t>
  </si>
  <si>
    <t>RES2</t>
  </si>
  <si>
    <t>RES4</t>
  </si>
  <si>
    <t>RES16</t>
  </si>
  <si>
    <t>RES20</t>
  </si>
  <si>
    <t>time</t>
  </si>
  <si>
    <t>t0-1</t>
  </si>
  <si>
    <t>demand</t>
  </si>
  <si>
    <t>supply</t>
  </si>
  <si>
    <t xml:space="preserve">t0 </t>
  </si>
  <si>
    <t>t5</t>
  </si>
  <si>
    <t>t8</t>
  </si>
  <si>
    <t>t12</t>
  </si>
  <si>
    <t>t15</t>
  </si>
  <si>
    <t>all components</t>
  </si>
  <si>
    <t>leak demand</t>
  </si>
  <si>
    <t>res</t>
  </si>
  <si>
    <t>total demans</t>
  </si>
  <si>
    <t>t20</t>
  </si>
  <si>
    <t>t30</t>
  </si>
  <si>
    <t>-</t>
  </si>
  <si>
    <t xml:space="preserve">demand </t>
  </si>
  <si>
    <t>consumption</t>
  </si>
  <si>
    <t>area d</t>
  </si>
  <si>
    <t>area c</t>
  </si>
  <si>
    <t>delta</t>
  </si>
  <si>
    <t>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</si>
</sst>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Lack</a:t>
            </a:r>
            <a:r>
              <a:rPr lang="de-DE" baseline="0"/>
              <a:t> of </a:t>
            </a:r>
            <a:r>
              <a:rPr lang="de-DE"/>
              <a:t>Resilience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Sheet1!$H$6:$H$14</c:f>
              <c:numCache>
                <c:formatCode>General</c:formatCode>
                <c:ptCount val="9"/>
                <c:pt idx="0">
                  <c:v>8.9583333333459209E-3</c:v>
                </c:pt>
                <c:pt idx="1">
                  <c:v>8.9583333333459209E-3</c:v>
                </c:pt>
                <c:pt idx="2">
                  <c:v>0</c:v>
                </c:pt>
                <c:pt idx="3">
                  <c:v>3.1284817514927982E-2</c:v>
                </c:pt>
                <c:pt idx="4">
                  <c:v>5.0719934885746228E-2</c:v>
                </c:pt>
                <c:pt idx="5">
                  <c:v>4.9482148229001183E-2</c:v>
                </c:pt>
                <c:pt idx="6">
                  <c:v>3.3312524653337783E-2</c:v>
                </c:pt>
                <c:pt idx="7">
                  <c:v>8.9583333333459209E-3</c:v>
                </c:pt>
                <c:pt idx="8">
                  <c:v>8.9583333333459209E-3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B-5D43-8A9B-E77297DFBF5B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Sheet1!$B$6:$B$14</c:f>
              <c:numCache>
                <c:formatCode>General</c:formatCode>
                <c:ptCount val="9"/>
                <c:pt idx="0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0">
                  <c:v>9.2592592592723368E-3</c:v>
                </c:pt>
                <c:pt idx="1">
                  <c:v>9.2592592592723368E-3</c:v>
                </c:pt>
                <c:pt idx="2">
                  <c:v>0</c:v>
                </c:pt>
                <c:pt idx="3">
                  <c:v>2.3148148148157458E-3</c:v>
                </c:pt>
                <c:pt idx="4">
                  <c:v>4.6296296296320979E-3</c:v>
                </c:pt>
                <c:pt idx="5">
                  <c:v>6.9444444444499015E-3</c:v>
                </c:pt>
                <c:pt idx="6">
                  <c:v>9.2592592592694728E-3</c:v>
                </c:pt>
                <c:pt idx="7">
                  <c:v>9.2592592592723368E-3</c:v>
                </c:pt>
                <c:pt idx="8">
                  <c:v>9.2592592592723368E-3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B-5D43-8A9B-E77297DFBF5B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Sheet1!$C$6:$C$14</c:f>
              <c:numCache>
                <c:formatCode>General</c:formatCode>
                <c:ptCount val="9"/>
                <c:pt idx="0">
                  <c:v>8.9583333333459209E-3</c:v>
                </c:pt>
                <c:pt idx="1">
                  <c:v>8.9583333333459209E-3</c:v>
                </c:pt>
                <c:pt idx="2">
                  <c:v>0</c:v>
                </c:pt>
                <c:pt idx="3">
                  <c:v>1.0810271990276421E-3</c:v>
                </c:pt>
                <c:pt idx="4">
                  <c:v>6.9109134990022383E-3</c:v>
                </c:pt>
                <c:pt idx="5">
                  <c:v>8.0127314814854543E-3</c:v>
                </c:pt>
                <c:pt idx="6">
                  <c:v>8.4606481481567831E-3</c:v>
                </c:pt>
                <c:pt idx="7">
                  <c:v>8.9583333333459209E-3</c:v>
                </c:pt>
                <c:pt idx="8">
                  <c:v>8.9583333333459209E-3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F-9141-8409-5728F6E3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292864"/>
        <c:axId val="1584264832"/>
      </c:lineChart>
      <c:catAx>
        <c:axId val="16222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[day]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264832"/>
        <c:crosses val="autoZero"/>
        <c:auto val="1"/>
        <c:lblAlgn val="ctr"/>
        <c:lblOffset val="100"/>
        <c:noMultiLvlLbl val="0"/>
      </c:catAx>
      <c:valAx>
        <c:axId val="1584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Demand,</a:t>
                </a:r>
                <a:r>
                  <a:rPr lang="de-DE" baseline="0"/>
                  <a:t> Supply [m^3/s]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2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5</xdr:row>
      <xdr:rowOff>139700</xdr:rowOff>
    </xdr:from>
    <xdr:to>
      <xdr:col>19</xdr:col>
      <xdr:colOff>469900</xdr:colOff>
      <xdr:row>24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16C2F0-BDDF-1A02-3B21-281E90AC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maged_t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eak_demand_t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0</v>
          </cell>
          <cell r="E2">
            <v>0</v>
          </cell>
          <cell r="G2">
            <v>0</v>
          </cell>
          <cell r="H2">
            <v>0</v>
          </cell>
          <cell r="S2">
            <v>0</v>
          </cell>
          <cell r="T2">
            <v>0</v>
          </cell>
          <cell r="X2">
            <v>0</v>
          </cell>
          <cell r="Y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2.5252800027779121E-4</v>
          </cell>
          <cell r="E2">
            <v>-2.3148148148157458E-3</v>
          </cell>
          <cell r="G2">
            <v>3.3728045202900572E-4</v>
          </cell>
          <cell r="R2">
            <v>3.7879193601760561E-4</v>
          </cell>
          <cell r="V2">
            <v>1.124268107032396E-4</v>
          </cell>
          <cell r="AX2">
            <v>-2.8970002700112241E-2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W2">
            <v>1.118658944907298E-3</v>
          </cell>
          <cell r="X2">
            <v>1.1186589402788891E-3</v>
          </cell>
          <cell r="Y2">
            <v>1.1186589457752639E-3</v>
          </cell>
          <cell r="Z2">
            <v>1.1186589570429089E-3</v>
          </cell>
          <cell r="AA2">
            <v>1.1186589559292919E-3</v>
          </cell>
          <cell r="AB2">
            <v>1.1186589546182449E-3</v>
          </cell>
          <cell r="AC2">
            <v>1.1186589081585081E-3</v>
          </cell>
          <cell r="AD2">
            <v>1.118658868601263E-3</v>
          </cell>
          <cell r="AE2">
            <v>1.1186588608109881E-3</v>
          </cell>
          <cell r="AF2">
            <v>1.118658861505791E-3</v>
          </cell>
          <cell r="AG2">
            <v>1.1186588599549311E-3</v>
          </cell>
          <cell r="AH2">
            <v>1.1186589408805369E-3</v>
          </cell>
          <cell r="AI2">
            <v>1.1186589339748311E-3</v>
          </cell>
          <cell r="AJ2">
            <v>1.118658944971565E-3</v>
          </cell>
          <cell r="AK2">
            <v>1.1186589286058511E-3</v>
          </cell>
          <cell r="AL2">
            <v>1.1186588700954621E-3</v>
          </cell>
          <cell r="AM2">
            <v>1.1186588649115591E-3</v>
          </cell>
          <cell r="AN2">
            <v>1.118658862505207E-3</v>
          </cell>
          <cell r="AO2">
            <v>1.1186588603686121E-3</v>
          </cell>
          <cell r="AP2">
            <v>1.118658861418395E-3</v>
          </cell>
          <cell r="AQ2">
            <v>1.1186588594359441E-3</v>
          </cell>
          <cell r="AR2">
            <v>1.1186589272576891E-3</v>
          </cell>
          <cell r="AS2">
            <v>1.1186589188292449E-3</v>
          </cell>
          <cell r="AT2">
            <v>1.118658892611467E-3</v>
          </cell>
          <cell r="AU2">
            <v>1.1186588692876931E-3</v>
          </cell>
          <cell r="AV2">
            <v>1.118658863070777E-3</v>
          </cell>
          <cell r="AW2">
            <v>1.1186588600921299E-3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1.604491810116861E-3</v>
          </cell>
          <cell r="E2">
            <v>-2.3148148148160489E-3</v>
          </cell>
          <cell r="G2">
            <v>2.174762994634804E-3</v>
          </cell>
          <cell r="H2">
            <v>-2.3148148148160489E-3</v>
          </cell>
          <cell r="S2">
            <v>2.4067377002326509E-3</v>
          </cell>
          <cell r="W2">
            <v>7.2492099401792146E-4</v>
          </cell>
          <cell r="AY2">
            <v>-2.3045152622186999E-2</v>
          </cell>
          <cell r="AZ2">
            <v>-2.3045152633927129E-2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X2">
            <v>1.62255634881018E-3</v>
          </cell>
          <cell r="Y2">
            <v>1.622556347230399E-3</v>
          </cell>
          <cell r="Z2">
            <v>1.6225563493086439E-3</v>
          </cell>
          <cell r="AA2">
            <v>1.622556353658002E-3</v>
          </cell>
          <cell r="AB2">
            <v>1.622556353659367E-3</v>
          </cell>
          <cell r="AC2">
            <v>1.6225563580380691E-3</v>
          </cell>
          <cell r="AD2">
            <v>1.622556357575353E-3</v>
          </cell>
          <cell r="AE2">
            <v>1.6225563515395039E-3</v>
          </cell>
          <cell r="AF2">
            <v>1.622556351838605E-3</v>
          </cell>
          <cell r="AG2">
            <v>1.6225563465940009E-3</v>
          </cell>
          <cell r="AH2">
            <v>1.6225563464153769E-3</v>
          </cell>
          <cell r="AI2">
            <v>1.62255634521768E-3</v>
          </cell>
          <cell r="AJ2">
            <v>1.622556347505651E-3</v>
          </cell>
          <cell r="AK2">
            <v>1.6225563455167151E-3</v>
          </cell>
          <cell r="AL2">
            <v>1.622556349309495E-3</v>
          </cell>
          <cell r="AM2">
            <v>1.6225563460964859E-3</v>
          </cell>
          <cell r="AN2">
            <v>1.622556345514393E-3</v>
          </cell>
          <cell r="AO2">
            <v>1.6225563462138599E-3</v>
          </cell>
          <cell r="AP2">
            <v>1.6225563451323179E-3</v>
          </cell>
          <cell r="AQ2">
            <v>1.622556344699988E-3</v>
          </cell>
          <cell r="AR2">
            <v>1.6225563438148111E-3</v>
          </cell>
          <cell r="AS2">
            <v>1.622556344206946E-3</v>
          </cell>
          <cell r="AT2">
            <v>1.6225563435540509E-3</v>
          </cell>
          <cell r="AU2">
            <v>1.622556343453396E-3</v>
          </cell>
          <cell r="AV2">
            <v>1.622556343925265E-3</v>
          </cell>
          <cell r="AW2">
            <v>1.622556344308436E-3</v>
          </cell>
          <cell r="AX2">
            <v>1.622556343606994E-3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1.8513888888898071E-3</v>
          </cell>
          <cell r="E2">
            <v>-2.314814814816634E-3</v>
          </cell>
          <cell r="G2">
            <v>2.538194444445703E-3</v>
          </cell>
          <cell r="H2">
            <v>-2.314814814816634E-3</v>
          </cell>
          <cell r="S2">
            <v>2.7770833333347102E-3</v>
          </cell>
          <cell r="T2">
            <v>-2.314814814816634E-3</v>
          </cell>
          <cell r="X2">
            <v>8.4606481481523427E-4</v>
          </cell>
          <cell r="AZ2">
            <v>-1.41792345792964E-2</v>
          </cell>
          <cell r="BA2">
            <v>-1.417923461333883E-2</v>
          </cell>
          <cell r="BB2">
            <v>-1.417923459191605E-2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Y2">
            <v>1.5359043249876211E-3</v>
          </cell>
          <cell r="Z2">
            <v>1.5359043248066391E-3</v>
          </cell>
          <cell r="AA2">
            <v>1.5359043251437061E-3</v>
          </cell>
          <cell r="AB2">
            <v>1.5359043257599011E-3</v>
          </cell>
          <cell r="AC2">
            <v>1.535904326096957E-3</v>
          </cell>
          <cell r="AD2">
            <v>1.535904326051468E-3</v>
          </cell>
          <cell r="AE2">
            <v>1.5359043254056311E-3</v>
          </cell>
          <cell r="AF2">
            <v>1.535904323895955E-3</v>
          </cell>
          <cell r="AG2">
            <v>1.53590432368744E-3</v>
          </cell>
          <cell r="AH2">
            <v>1.535904322287272E-3</v>
          </cell>
          <cell r="AI2">
            <v>1.5359043223993E-3</v>
          </cell>
          <cell r="AJ2">
            <v>1.5359043219200889E-3</v>
          </cell>
          <cell r="AK2">
            <v>1.535904324904963E-3</v>
          </cell>
          <cell r="AL2">
            <v>1.53590432481441E-3</v>
          </cell>
          <cell r="AM2">
            <v>1.535904325332403E-3</v>
          </cell>
          <cell r="AN2">
            <v>1.5359043259166589E-3</v>
          </cell>
          <cell r="AO2">
            <v>1.535904322964417E-3</v>
          </cell>
          <cell r="AP2">
            <v>1.5359043225256061E-3</v>
          </cell>
          <cell r="AQ2">
            <v>1.5359043219744159E-3</v>
          </cell>
          <cell r="AR2">
            <v>1.535904322173871E-3</v>
          </cell>
          <cell r="AS2">
            <v>1.535904321536993E-3</v>
          </cell>
          <cell r="AT2">
            <v>1.5359043250110459E-3</v>
          </cell>
          <cell r="AU2">
            <v>1.5359043255773141E-3</v>
          </cell>
          <cell r="AV2">
            <v>1.535904324922021E-3</v>
          </cell>
          <cell r="AW2">
            <v>1.535904323367009E-3</v>
          </cell>
          <cell r="AX2">
            <v>1.535904322408133E-3</v>
          </cell>
          <cell r="AY2">
            <v>1.5359043216444891E-3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1.9509259259279171E-3</v>
          </cell>
          <cell r="E2">
            <v>-2.3148148148173682E-3</v>
          </cell>
          <cell r="G2">
            <v>2.6875000000027428E-3</v>
          </cell>
          <cell r="H2">
            <v>-2.3148148148173682E-3</v>
          </cell>
          <cell r="S2">
            <v>2.9263888888918762E-3</v>
          </cell>
          <cell r="T2">
            <v>-2.3148148148173682E-3</v>
          </cell>
          <cell r="X2">
            <v>8.9583333333424775E-4</v>
          </cell>
          <cell r="Y2">
            <v>-2.3148148148173682E-3</v>
          </cell>
          <cell r="BA2">
            <v>-6.0133163526314114E-3</v>
          </cell>
          <cell r="BB2">
            <v>-6.0133163492117614E-3</v>
          </cell>
          <cell r="BC2">
            <v>-6.0133163572407659E-3</v>
          </cell>
          <cell r="BD2">
            <v>-6.0133163349843644E-3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Z2">
            <v>9.2043987036574551E-4</v>
          </cell>
          <cell r="AA2">
            <v>9.2043987032678276E-4</v>
          </cell>
          <cell r="AB2">
            <v>9.204398703959477E-4</v>
          </cell>
          <cell r="AC2">
            <v>9.2043987052130923E-4</v>
          </cell>
          <cell r="AD2">
            <v>9.2043987058839716E-4</v>
          </cell>
          <cell r="AE2">
            <v>9.2043987068560543E-4</v>
          </cell>
          <cell r="AF2">
            <v>9.2043987071089412E-4</v>
          </cell>
          <cell r="AG2">
            <v>9.2043987066070456E-4</v>
          </cell>
          <cell r="AH2">
            <v>9.204398706695626E-4</v>
          </cell>
          <cell r="AI2">
            <v>9.2043987061831366E-4</v>
          </cell>
          <cell r="AJ2">
            <v>9.2043987061447862E-4</v>
          </cell>
          <cell r="AK2">
            <v>9.2043987064295259E-4</v>
          </cell>
          <cell r="AL2">
            <v>9.2043987034811563E-4</v>
          </cell>
          <cell r="AM2">
            <v>9.2043987033052922E-4</v>
          </cell>
          <cell r="AN2">
            <v>9.2043987043832396E-4</v>
          </cell>
          <cell r="AO2">
            <v>9.2043987055950881E-4</v>
          </cell>
          <cell r="AP2">
            <v>9.2043987059071497E-4</v>
          </cell>
          <cell r="AQ2">
            <v>9.2043987060745798E-4</v>
          </cell>
          <cell r="AR2">
            <v>9.2043987063827133E-4</v>
          </cell>
          <cell r="AS2">
            <v>9.2043987063251888E-4</v>
          </cell>
          <cell r="AT2">
            <v>9.204398707996172E-4</v>
          </cell>
          <cell r="AU2">
            <v>9.204398703772232E-4</v>
          </cell>
          <cell r="AV2">
            <v>9.2043987050053646E-4</v>
          </cell>
          <cell r="AW2">
            <v>9.2043987058426494E-4</v>
          </cell>
          <cell r="AX2">
            <v>9.2043987057015329E-4</v>
          </cell>
          <cell r="AY2">
            <v>9.2043987061216808E-4</v>
          </cell>
          <cell r="AZ2">
            <v>9.204398707908974E-4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A5" workbookViewId="0">
      <selection activeCell="I37" sqref="I37"/>
    </sheetView>
  </sheetViews>
  <sheetFormatPr baseColWidth="10" defaultColWidth="8.83203125" defaultRowHeight="15" x14ac:dyDescent="0.2"/>
  <cols>
    <col min="1" max="2" width="17.6640625" customWidth="1"/>
    <col min="3" max="4" width="11.83203125" bestFit="1" customWidth="1"/>
    <col min="8" max="8" width="13" customWidth="1"/>
    <col min="9" max="9" width="12.33203125" customWidth="1"/>
  </cols>
  <sheetData>
    <row r="1" spans="1:30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">
      <c r="A2" s="1">
        <v>0</v>
      </c>
      <c r="B2" s="2"/>
      <c r="C2">
        <v>0</v>
      </c>
      <c r="D2">
        <v>0</v>
      </c>
      <c r="E2">
        <v>1.9907407407435372E-3</v>
      </c>
      <c r="F2">
        <v>-2.3148148148180842E-3</v>
      </c>
      <c r="G2">
        <v>0</v>
      </c>
      <c r="H2">
        <v>2.9861111111153071E-3</v>
      </c>
      <c r="I2">
        <v>-2.3148148148180842E-3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2.9861111111153071E-3</v>
      </c>
      <c r="U2">
        <v>-2.3148148148180842E-3</v>
      </c>
      <c r="V2">
        <v>0</v>
      </c>
      <c r="W2">
        <v>0</v>
      </c>
      <c r="X2">
        <v>0</v>
      </c>
      <c r="Y2">
        <v>9.9537037037176861E-4</v>
      </c>
      <c r="Z2">
        <v>-2.3148148148180842E-3</v>
      </c>
      <c r="AA2">
        <v>7.5231480499392267E-5</v>
      </c>
      <c r="AB2">
        <v>7.5231480809529599E-5</v>
      </c>
      <c r="AC2">
        <v>7.5231479374875121E-5</v>
      </c>
      <c r="AD2">
        <v>7.5231485242618912E-5</v>
      </c>
    </row>
    <row r="4" spans="1:30" x14ac:dyDescent="0.2">
      <c r="C4" t="s">
        <v>37</v>
      </c>
      <c r="E4" t="s">
        <v>38</v>
      </c>
      <c r="H4" t="s">
        <v>40</v>
      </c>
    </row>
    <row r="5" spans="1:30" x14ac:dyDescent="0.2">
      <c r="A5" t="s">
        <v>28</v>
      </c>
      <c r="C5" t="s">
        <v>30</v>
      </c>
      <c r="D5" t="s">
        <v>31</v>
      </c>
      <c r="F5" t="s">
        <v>39</v>
      </c>
    </row>
    <row r="6" spans="1:30" x14ac:dyDescent="0.2">
      <c r="A6" t="s">
        <v>29</v>
      </c>
      <c r="B6">
        <f>-1</f>
        <v>-1</v>
      </c>
      <c r="C6">
        <f>E2+H2+T2+Y2</f>
        <v>8.9583333333459209E-3</v>
      </c>
      <c r="D6">
        <f>F2+I2+U2+Z2</f>
        <v>-9.2592592592723368E-3</v>
      </c>
      <c r="E6">
        <v>0</v>
      </c>
      <c r="F6">
        <f>SUM(AA2:AD2)</f>
        <v>3.009259259264159E-4</v>
      </c>
      <c r="H6">
        <f>C6+E6</f>
        <v>8.9583333333459209E-3</v>
      </c>
      <c r="I6">
        <f>D6+F6</f>
        <v>-8.9583333333459209E-3</v>
      </c>
    </row>
    <row r="7" spans="1:30" x14ac:dyDescent="0.2">
      <c r="A7" t="s">
        <v>43</v>
      </c>
      <c r="C7">
        <f>C6</f>
        <v>8.9583333333459209E-3</v>
      </c>
      <c r="H7">
        <f>H6</f>
        <v>8.9583333333459209E-3</v>
      </c>
      <c r="I7">
        <f>I6</f>
        <v>-8.9583333333459209E-3</v>
      </c>
    </row>
    <row r="8" spans="1:30" x14ac:dyDescent="0.2">
      <c r="A8" t="s">
        <v>32</v>
      </c>
      <c r="B8">
        <f>0</f>
        <v>0</v>
      </c>
      <c r="C8">
        <f>[1]Sheet1!$D$2+[1]Sheet1!$G$2+[1]Sheet1!$S$2+[1]Sheet1!$X$2</f>
        <v>0</v>
      </c>
      <c r="D8">
        <f>[1]Sheet1!$Y$2+[1]Sheet1!$T$2+[1]Sheet1!$H$2+[1]Sheet1!$E$2</f>
        <v>0</v>
      </c>
      <c r="E8">
        <v>0</v>
      </c>
      <c r="F8">
        <v>0</v>
      </c>
      <c r="H8">
        <f t="shared" ref="H8:H13" si="0">C8+E8</f>
        <v>0</v>
      </c>
      <c r="I8">
        <f t="shared" ref="I8:I14" si="1">D8+F8</f>
        <v>0</v>
      </c>
    </row>
    <row r="9" spans="1:30" x14ac:dyDescent="0.2">
      <c r="A9" t="s">
        <v>33</v>
      </c>
      <c r="B9">
        <f>5</f>
        <v>5</v>
      </c>
      <c r="C9">
        <f>[2]Sheet1!$D$2+[2]Sheet1!$G$2+[2]Sheet1!$R$2+[2]Sheet1!$V$2</f>
        <v>1.0810271990276421E-3</v>
      </c>
      <c r="D9">
        <f>[2]Sheet1!$E$2</f>
        <v>-2.3148148148157458E-3</v>
      </c>
      <c r="E9">
        <f>SUM([3]Sheet1!$W$2:$AW$2)</f>
        <v>3.0203790315900342E-2</v>
      </c>
      <c r="F9">
        <f>[2]Sheet1!$AX$2</f>
        <v>-2.8970002700112241E-2</v>
      </c>
      <c r="H9">
        <f t="shared" si="0"/>
        <v>3.1284817514927982E-2</v>
      </c>
      <c r="I9">
        <f t="shared" si="1"/>
        <v>-3.1284817514927989E-2</v>
      </c>
    </row>
    <row r="10" spans="1:30" x14ac:dyDescent="0.2">
      <c r="A10" t="s">
        <v>34</v>
      </c>
      <c r="B10">
        <f>8</f>
        <v>8</v>
      </c>
      <c r="C10">
        <f>[4]Sheet1!$D$2+[4]Sheet1!$G$2+[4]Sheet1!$W$2+[4]Sheet1!$S$2</f>
        <v>6.9109134990022383E-3</v>
      </c>
      <c r="D10">
        <f>[4]Sheet1!$E$2+[4]Sheet1!$H$2</f>
        <v>-4.6296296296320979E-3</v>
      </c>
      <c r="E10">
        <f>SUM([5]Sheet1!$X$2:$AX$2)</f>
        <v>4.3809021386743988E-2</v>
      </c>
      <c r="F10">
        <f>[4]Sheet1!$AY$2+[4]Sheet1!$AZ$2</f>
        <v>-4.6090305256114128E-2</v>
      </c>
      <c r="H10">
        <f t="shared" si="0"/>
        <v>5.0719934885746228E-2</v>
      </c>
      <c r="I10">
        <f t="shared" si="1"/>
        <v>-5.0719934885746228E-2</v>
      </c>
    </row>
    <row r="11" spans="1:30" x14ac:dyDescent="0.2">
      <c r="A11" t="s">
        <v>35</v>
      </c>
      <c r="B11">
        <f>12</f>
        <v>12</v>
      </c>
      <c r="C11">
        <f>[6]Sheet1!$D$2+[6]Sheet1!$G$2+[6]Sheet1!$S$2+[6]Sheet1!$X$2</f>
        <v>8.0127314814854543E-3</v>
      </c>
      <c r="D11">
        <f>[6]Sheet1!$E$2+[6]Sheet1!$H$2+[6]Sheet1!$T$2</f>
        <v>-6.9444444444499015E-3</v>
      </c>
      <c r="E11">
        <f>SUM([7]Sheet1!$Y$2:$AY$2)</f>
        <v>4.1469416747515725E-2</v>
      </c>
      <c r="F11">
        <f>[6]Sheet1!$AZ$2+[6]Sheet1!$BA$2+[6]Sheet1!$BB$2</f>
        <v>-4.2537703784551281E-2</v>
      </c>
      <c r="H11">
        <f t="shared" si="0"/>
        <v>4.9482148229001183E-2</v>
      </c>
      <c r="I11">
        <f t="shared" si="1"/>
        <v>-4.9482148229001183E-2</v>
      </c>
    </row>
    <row r="12" spans="1:30" x14ac:dyDescent="0.2">
      <c r="A12" t="s">
        <v>36</v>
      </c>
      <c r="B12">
        <f>15</f>
        <v>15</v>
      </c>
      <c r="C12">
        <f>[8]Sheet1!$D$2+[8]Sheet1!$G$2+[8]Sheet1!$S$2+[8]Sheet1!$X$2</f>
        <v>8.4606481481567831E-3</v>
      </c>
      <c r="D12">
        <f>[8]Sheet1!$E$2+[8]Sheet1!$H$2+[8]Sheet1!$T$2+[8]Sheet1!$Y$2</f>
        <v>-9.2592592592694728E-3</v>
      </c>
      <c r="E12">
        <f>SUM([9]Sheet1!$Z$2:$AZ$2)</f>
        <v>2.4851876505180996E-2</v>
      </c>
      <c r="F12">
        <f>SUM([8]Sheet1!$BA$2:$BD$2)</f>
        <v>-2.4053265394068303E-2</v>
      </c>
      <c r="H12">
        <f t="shared" si="0"/>
        <v>3.3312524653337783E-2</v>
      </c>
      <c r="I12">
        <f t="shared" si="1"/>
        <v>-3.3312524653337776E-2</v>
      </c>
    </row>
    <row r="13" spans="1:30" x14ac:dyDescent="0.2">
      <c r="A13" t="s">
        <v>41</v>
      </c>
      <c r="B13">
        <v>20</v>
      </c>
      <c r="C13">
        <f>C6</f>
        <v>8.9583333333459209E-3</v>
      </c>
      <c r="D13">
        <f>D6</f>
        <v>-9.2592592592723368E-3</v>
      </c>
      <c r="E13">
        <f>E6</f>
        <v>0</v>
      </c>
      <c r="F13">
        <f>F6</f>
        <v>3.009259259264159E-4</v>
      </c>
      <c r="H13">
        <f t="shared" si="0"/>
        <v>8.9583333333459209E-3</v>
      </c>
      <c r="I13">
        <f t="shared" si="1"/>
        <v>-8.9583333333459209E-3</v>
      </c>
    </row>
    <row r="14" spans="1:30" x14ac:dyDescent="0.2">
      <c r="A14" t="s">
        <v>42</v>
      </c>
      <c r="B14">
        <v>30</v>
      </c>
      <c r="C14">
        <f>C6</f>
        <v>8.9583333333459209E-3</v>
      </c>
      <c r="D14">
        <f>D6</f>
        <v>-9.2592592592723368E-3</v>
      </c>
      <c r="E14">
        <f>0</f>
        <v>0</v>
      </c>
      <c r="F14">
        <f>F13</f>
        <v>3.009259259264159E-4</v>
      </c>
      <c r="H14">
        <f>H6</f>
        <v>8.9583333333459209E-3</v>
      </c>
      <c r="I14">
        <f t="shared" si="1"/>
        <v>-8.9583333333459209E-3</v>
      </c>
    </row>
    <row r="16" spans="1:30" x14ac:dyDescent="0.2">
      <c r="C16">
        <f>D6*D16</f>
        <v>9.2592592592723368E-3</v>
      </c>
      <c r="D16">
        <f>-1</f>
        <v>-1</v>
      </c>
    </row>
    <row r="17" spans="1:8" x14ac:dyDescent="0.2">
      <c r="C17">
        <f>C16</f>
        <v>9.2592592592723368E-3</v>
      </c>
      <c r="D17">
        <f>-1</f>
        <v>-1</v>
      </c>
    </row>
    <row r="18" spans="1:8" x14ac:dyDescent="0.2">
      <c r="C18">
        <f t="shared" ref="C18:C23" si="2">D8*D18</f>
        <v>0</v>
      </c>
      <c r="D18">
        <f t="shared" ref="D18:D24" si="3">-1</f>
        <v>-1</v>
      </c>
    </row>
    <row r="19" spans="1:8" x14ac:dyDescent="0.2">
      <c r="C19">
        <f t="shared" si="2"/>
        <v>2.3148148148157458E-3</v>
      </c>
      <c r="D19">
        <f t="shared" si="3"/>
        <v>-1</v>
      </c>
    </row>
    <row r="20" spans="1:8" x14ac:dyDescent="0.2">
      <c r="C20">
        <f t="shared" si="2"/>
        <v>4.6296296296320979E-3</v>
      </c>
      <c r="D20">
        <f t="shared" si="3"/>
        <v>-1</v>
      </c>
    </row>
    <row r="21" spans="1:8" x14ac:dyDescent="0.2">
      <c r="C21">
        <f t="shared" si="2"/>
        <v>6.9444444444499015E-3</v>
      </c>
      <c r="D21">
        <f t="shared" si="3"/>
        <v>-1</v>
      </c>
    </row>
    <row r="22" spans="1:8" x14ac:dyDescent="0.2">
      <c r="C22">
        <f t="shared" si="2"/>
        <v>9.2592592592694728E-3</v>
      </c>
      <c r="D22">
        <f t="shared" si="3"/>
        <v>-1</v>
      </c>
    </row>
    <row r="23" spans="1:8" x14ac:dyDescent="0.2">
      <c r="C23">
        <f t="shared" si="2"/>
        <v>9.2592592592723368E-3</v>
      </c>
      <c r="D23">
        <f t="shared" si="3"/>
        <v>-1</v>
      </c>
    </row>
    <row r="24" spans="1:8" x14ac:dyDescent="0.2">
      <c r="C24">
        <f t="shared" ref="C24" si="4">D14*D24</f>
        <v>9.2592592592723368E-3</v>
      </c>
      <c r="D24">
        <f t="shared" si="3"/>
        <v>-1</v>
      </c>
    </row>
    <row r="27" spans="1:8" x14ac:dyDescent="0.2">
      <c r="A27" t="s">
        <v>44</v>
      </c>
      <c r="B27" t="s">
        <v>45</v>
      </c>
      <c r="C27" t="s">
        <v>28</v>
      </c>
      <c r="D27" t="s">
        <v>46</v>
      </c>
      <c r="E27" t="s">
        <v>47</v>
      </c>
      <c r="F27" t="s">
        <v>48</v>
      </c>
      <c r="H27">
        <f>3600*24</f>
        <v>86400</v>
      </c>
    </row>
    <row r="28" spans="1:8" x14ac:dyDescent="0.2">
      <c r="A28">
        <f>H6</f>
        <v>8.9583333333459209E-3</v>
      </c>
      <c r="B28">
        <f>C6</f>
        <v>8.9583333333459209E-3</v>
      </c>
      <c r="C28">
        <f>-1*H27</f>
        <v>-86400</v>
      </c>
      <c r="D28">
        <f>(A28+A29)/2*(C29-C28)</f>
        <v>766.26000000107672</v>
      </c>
      <c r="E28">
        <f>(B28+B29)/2*(C29-C28)</f>
        <v>766.26000000107672</v>
      </c>
      <c r="F28">
        <f>D28-E28</f>
        <v>0</v>
      </c>
    </row>
    <row r="29" spans="1:8" x14ac:dyDescent="0.2">
      <c r="A29">
        <f t="shared" ref="A29:A36" si="5">H7</f>
        <v>8.9583333333459209E-3</v>
      </c>
      <c r="B29">
        <f t="shared" ref="B29:B36" si="6">C7</f>
        <v>8.9583333333459209E-3</v>
      </c>
      <c r="C29">
        <f>-0.01*H27</f>
        <v>-864</v>
      </c>
      <c r="D29">
        <f t="shared" ref="D29:D36" si="7">(A29+A30)/2*(C30-C29)</f>
        <v>3.870000000005438</v>
      </c>
      <c r="E29">
        <f t="shared" ref="E29:E36" si="8">(B29+B30)/2*(C30-C29)</f>
        <v>3.870000000005438</v>
      </c>
      <c r="F29">
        <f t="shared" ref="F29:F36" si="9">D29-E29</f>
        <v>0</v>
      </c>
    </row>
    <row r="30" spans="1:8" x14ac:dyDescent="0.2">
      <c r="A30">
        <f t="shared" si="5"/>
        <v>0</v>
      </c>
      <c r="B30">
        <f t="shared" si="6"/>
        <v>0</v>
      </c>
      <c r="C30">
        <f>0</f>
        <v>0</v>
      </c>
      <c r="D30">
        <f t="shared" si="7"/>
        <v>6757.5205832244437</v>
      </c>
      <c r="E30">
        <f t="shared" si="8"/>
        <v>233.50187498997067</v>
      </c>
      <c r="F30">
        <f t="shared" si="9"/>
        <v>6524.0187082344728</v>
      </c>
    </row>
    <row r="31" spans="1:8" x14ac:dyDescent="0.2">
      <c r="A31">
        <f t="shared" si="5"/>
        <v>3.1284817514927982E-2</v>
      </c>
      <c r="B31">
        <f t="shared" si="6"/>
        <v>1.0810271990276421E-3</v>
      </c>
      <c r="C31">
        <f>5*H27</f>
        <v>432000</v>
      </c>
      <c r="D31">
        <f t="shared" si="7"/>
        <v>10627.815911127376</v>
      </c>
      <c r="E31">
        <f t="shared" si="8"/>
        <v>1035.7555144646724</v>
      </c>
      <c r="F31">
        <f t="shared" si="9"/>
        <v>9592.0603966627041</v>
      </c>
    </row>
    <row r="32" spans="1:8" x14ac:dyDescent="0.2">
      <c r="A32">
        <f t="shared" si="5"/>
        <v>5.0719934885746228E-2</v>
      </c>
      <c r="B32">
        <f t="shared" si="6"/>
        <v>6.9109134990022383E-3</v>
      </c>
      <c r="C32">
        <f>8*H27</f>
        <v>691200</v>
      </c>
      <c r="D32">
        <f t="shared" si="7"/>
        <v>17314.919962228352</v>
      </c>
      <c r="E32">
        <f t="shared" si="8"/>
        <v>2578.8058526282734</v>
      </c>
      <c r="F32">
        <f t="shared" si="9"/>
        <v>14736.114109600079</v>
      </c>
    </row>
    <row r="33" spans="1:6" x14ac:dyDescent="0.2">
      <c r="A33">
        <f t="shared" si="5"/>
        <v>4.9482148229001183E-2</v>
      </c>
      <c r="B33">
        <f t="shared" si="6"/>
        <v>8.0127314814854543E-3</v>
      </c>
      <c r="C33">
        <f>12*H27</f>
        <v>1036800</v>
      </c>
      <c r="D33">
        <f t="shared" si="7"/>
        <v>10730.18960555113</v>
      </c>
      <c r="E33">
        <f t="shared" si="8"/>
        <v>2134.9500000016342</v>
      </c>
      <c r="F33">
        <f t="shared" si="9"/>
        <v>8595.2396055494955</v>
      </c>
    </row>
    <row r="34" spans="1:6" x14ac:dyDescent="0.2">
      <c r="A34">
        <f t="shared" si="5"/>
        <v>3.3312524653337783E-2</v>
      </c>
      <c r="B34">
        <f t="shared" si="6"/>
        <v>8.4606481481567831E-3</v>
      </c>
      <c r="C34">
        <f>15*H27</f>
        <v>1296000</v>
      </c>
      <c r="D34">
        <f t="shared" si="7"/>
        <v>9130.5053251236804</v>
      </c>
      <c r="E34">
        <f t="shared" si="8"/>
        <v>3762.5000000045843</v>
      </c>
      <c r="F34">
        <f t="shared" si="9"/>
        <v>5368.0053251190966</v>
      </c>
    </row>
    <row r="35" spans="1:6" x14ac:dyDescent="0.2">
      <c r="A35">
        <f t="shared" si="5"/>
        <v>8.9583333333459209E-3</v>
      </c>
      <c r="B35">
        <f t="shared" si="6"/>
        <v>8.9583333333459209E-3</v>
      </c>
      <c r="C35">
        <f>20*H27</f>
        <v>1728000</v>
      </c>
      <c r="D35">
        <f t="shared" si="7"/>
        <v>7740.0000000108757</v>
      </c>
      <c r="E35">
        <f t="shared" si="8"/>
        <v>7740.0000000108757</v>
      </c>
      <c r="F35">
        <f t="shared" si="9"/>
        <v>0</v>
      </c>
    </row>
    <row r="36" spans="1:6" x14ac:dyDescent="0.2">
      <c r="A36">
        <f t="shared" si="5"/>
        <v>8.9583333333459209E-3</v>
      </c>
      <c r="B36">
        <f t="shared" si="6"/>
        <v>8.9583333333459209E-3</v>
      </c>
      <c r="C36">
        <f>30*H27</f>
        <v>2592000</v>
      </c>
      <c r="D36">
        <f t="shared" si="7"/>
        <v>-11610.000000016313</v>
      </c>
      <c r="E36">
        <f t="shared" si="8"/>
        <v>-11610.000000016313</v>
      </c>
      <c r="F36">
        <f t="shared" si="9"/>
        <v>0</v>
      </c>
    </row>
    <row r="37" spans="1:6" x14ac:dyDescent="0.2">
      <c r="E37" t="s">
        <v>49</v>
      </c>
      <c r="F37">
        <f>SUM(F28:F36)</f>
        <v>44815.438145165848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2022-05-26T15:43:10Z</dcterms:created>
  <dcterms:modified xsi:type="dcterms:W3CDTF">2022-05-27T12:07:21Z</dcterms:modified>
</cp:coreProperties>
</file>