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ipeh\OneDrive\Documents\Eafit\5to semestre\Mode 5\Datos de Entrada\"/>
    </mc:Choice>
  </mc:AlternateContent>
  <xr:revisionPtr revIDLastSave="0" documentId="13_ncr:1_{AC9C5D79-632A-4343-B57D-7EAFE0CE26E7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Chicua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3" l="1"/>
  <c r="K4" i="3"/>
  <c r="Q23" i="3"/>
  <c r="Q27" i="3" s="1"/>
  <c r="R27" i="3" s="1"/>
  <c r="R26" i="3"/>
  <c r="Q25" i="3"/>
  <c r="C53" i="3"/>
  <c r="D53" i="3" s="1"/>
  <c r="C52" i="3"/>
  <c r="D52" i="3" s="1"/>
  <c r="C51" i="3"/>
  <c r="D51" i="3" s="1"/>
  <c r="C50" i="3"/>
  <c r="D50" i="3" s="1"/>
  <c r="C49" i="3"/>
  <c r="D49" i="3" s="1"/>
  <c r="C48" i="3"/>
  <c r="D48" i="3" s="1"/>
  <c r="C47" i="3"/>
  <c r="D47" i="3" s="1"/>
  <c r="C46" i="3"/>
  <c r="D46" i="3" s="1"/>
  <c r="C45" i="3"/>
  <c r="D45" i="3" s="1"/>
  <c r="C44" i="3"/>
  <c r="D44" i="3" s="1"/>
  <c r="C43" i="3"/>
  <c r="D43" i="3" s="1"/>
  <c r="C42" i="3"/>
  <c r="D42" i="3" s="1"/>
  <c r="C41" i="3"/>
  <c r="D41" i="3" s="1"/>
  <c r="C40" i="3"/>
  <c r="D40" i="3" s="1"/>
  <c r="C39" i="3"/>
  <c r="D39" i="3" s="1"/>
  <c r="C38" i="3"/>
  <c r="D38" i="3" s="1"/>
  <c r="C37" i="3"/>
  <c r="D37" i="3" s="1"/>
  <c r="C36" i="3"/>
  <c r="D36" i="3" s="1"/>
  <c r="C35" i="3"/>
  <c r="D35" i="3" s="1"/>
  <c r="C34" i="3"/>
  <c r="D34" i="3" s="1"/>
  <c r="C33" i="3"/>
  <c r="D33" i="3" s="1"/>
  <c r="C32" i="3"/>
  <c r="D32" i="3" s="1"/>
  <c r="C31" i="3"/>
  <c r="D31" i="3" s="1"/>
  <c r="C30" i="3"/>
  <c r="D30" i="3" s="1"/>
  <c r="C29" i="3"/>
  <c r="D29" i="3" s="1"/>
  <c r="C28" i="3"/>
  <c r="D28" i="3" s="1"/>
  <c r="C27" i="3"/>
  <c r="D27" i="3" s="1"/>
  <c r="C26" i="3"/>
  <c r="D26" i="3" s="1"/>
  <c r="C25" i="3"/>
  <c r="D25" i="3" s="1"/>
  <c r="C24" i="3"/>
  <c r="D24" i="3" s="1"/>
  <c r="C23" i="3"/>
  <c r="D23" i="3" s="1"/>
  <c r="C22" i="3"/>
  <c r="D22" i="3" s="1"/>
  <c r="C21" i="3"/>
  <c r="D21" i="3" s="1"/>
  <c r="C20" i="3"/>
  <c r="D20" i="3" s="1"/>
  <c r="C19" i="3"/>
  <c r="D19" i="3" s="1"/>
  <c r="C18" i="3"/>
  <c r="D18" i="3" s="1"/>
  <c r="C17" i="3"/>
  <c r="D17" i="3" s="1"/>
  <c r="C16" i="3"/>
  <c r="D16" i="3" s="1"/>
  <c r="C15" i="3"/>
  <c r="D15" i="3" s="1"/>
  <c r="C14" i="3"/>
  <c r="D14" i="3" s="1"/>
  <c r="C13" i="3"/>
  <c r="D13" i="3" s="1"/>
  <c r="C12" i="3"/>
  <c r="D12" i="3" s="1"/>
  <c r="C11" i="3"/>
  <c r="D11" i="3" s="1"/>
  <c r="C10" i="3"/>
  <c r="D10" i="3" s="1"/>
  <c r="C9" i="3"/>
  <c r="D9" i="3" s="1"/>
  <c r="C8" i="3"/>
  <c r="D8" i="3" s="1"/>
  <c r="C7" i="3"/>
  <c r="D7" i="3" s="1"/>
  <c r="Q26" i="3"/>
  <c r="C6" i="3"/>
  <c r="D6" i="3" s="1"/>
  <c r="H5" i="3"/>
  <c r="C5" i="3"/>
  <c r="D5" i="3" s="1"/>
  <c r="H4" i="3"/>
  <c r="C4" i="3"/>
  <c r="D4" i="3" s="1"/>
  <c r="H3" i="3"/>
  <c r="Q28" i="3" l="1"/>
  <c r="R28" i="3"/>
  <c r="L4" i="3" s="1"/>
  <c r="K5" i="3" l="1"/>
  <c r="L5" i="3" s="1"/>
  <c r="O4" i="3"/>
  <c r="O5" i="3"/>
  <c r="K6" i="3" l="1"/>
  <c r="L6" i="3" s="1"/>
  <c r="O6" i="3" l="1"/>
  <c r="K7" i="3" l="1"/>
  <c r="L7" i="3" s="1"/>
  <c r="K8" i="3" l="1"/>
  <c r="L8" i="3" s="1"/>
  <c r="O7" i="3"/>
  <c r="K9" i="3" l="1"/>
  <c r="L9" i="3" s="1"/>
  <c r="K10" i="3" s="1"/>
  <c r="L10" i="3" l="1"/>
  <c r="M4" i="3" s="1" a="1"/>
  <c r="O8" i="3"/>
  <c r="M6" i="3" l="1"/>
  <c r="M7" i="3"/>
  <c r="M9" i="3"/>
  <c r="M10" i="3"/>
  <c r="M5" i="3"/>
  <c r="M4" i="3"/>
  <c r="M8" i="3"/>
  <c r="O10" i="3"/>
  <c r="O9" i="3"/>
  <c r="O12" i="3" s="1"/>
  <c r="M12" i="3" l="1"/>
  <c r="N6" i="3" s="1"/>
  <c r="P5" i="3" l="1"/>
  <c r="Q5" i="3" s="1"/>
  <c r="P7" i="3"/>
  <c r="Q7" i="3" s="1"/>
  <c r="P6" i="3"/>
  <c r="Q6" i="3" s="1"/>
  <c r="P9" i="3"/>
  <c r="Q9" i="3" s="1"/>
  <c r="P10" i="3"/>
  <c r="P4" i="3"/>
  <c r="N4" i="3"/>
  <c r="N5" i="3"/>
  <c r="N10" i="3"/>
  <c r="N9" i="3"/>
  <c r="N8" i="3"/>
  <c r="P8" i="3"/>
  <c r="Q8" i="3" s="1"/>
  <c r="N7" i="3"/>
  <c r="P12" i="3" l="1"/>
  <c r="Q4" i="3"/>
  <c r="Q12" i="3" l="1"/>
  <c r="M18" i="3" s="1"/>
</calcChain>
</file>

<file path=xl/sharedStrings.xml><?xml version="1.0" encoding="utf-8"?>
<sst xmlns="http://schemas.openxmlformats.org/spreadsheetml/2006/main" count="26" uniqueCount="26">
  <si>
    <t>Obs</t>
  </si>
  <si>
    <t xml:space="preserve">Desviación estándar </t>
  </si>
  <si>
    <t xml:space="preserve">Mín </t>
  </si>
  <si>
    <t>max</t>
  </si>
  <si>
    <t>Max</t>
  </si>
  <si>
    <t>n</t>
  </si>
  <si>
    <t>rango</t>
  </si>
  <si>
    <t>num clases</t>
  </si>
  <si>
    <t xml:space="preserve">amplitud </t>
  </si>
  <si>
    <t xml:space="preserve">min </t>
  </si>
  <si>
    <t xml:space="preserve">Lim Inf </t>
  </si>
  <si>
    <t xml:space="preserve">Lim Sup </t>
  </si>
  <si>
    <r>
      <t>Frecuencia Observada (O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</si>
  <si>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Frecuencia Esperada (E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</si>
  <si>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Tiempo entre llegada (min)</t>
  </si>
  <si>
    <r>
      <t>H0: La variable Tiempo entre llegadas se distribuye exponencialmente con</t>
    </r>
    <r>
      <rPr>
        <sz val="11"/>
        <color theme="1"/>
        <rFont val="Symbol"/>
        <family val="1"/>
        <charset val="2"/>
      </rPr>
      <t xml:space="preserve"> l</t>
    </r>
    <r>
      <rPr>
        <sz val="11"/>
        <color theme="1"/>
        <rFont val="Calibri"/>
        <family val="2"/>
        <scheme val="minor"/>
      </rPr>
      <t xml:space="preserve"> = 1/5</t>
    </r>
  </si>
  <si>
    <t>l</t>
  </si>
  <si>
    <r>
      <t>(O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-E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)^2/E</t>
    </r>
    <r>
      <rPr>
        <vertAlign val="subscript"/>
        <sz val="11"/>
        <color theme="1"/>
        <rFont val="Calibri"/>
        <family val="2"/>
        <scheme val="minor"/>
      </rPr>
      <t>i</t>
    </r>
  </si>
  <si>
    <t>Total</t>
  </si>
  <si>
    <t xml:space="preserve">k= </t>
  </si>
  <si>
    <t>a=</t>
  </si>
  <si>
    <t>Intervalo</t>
  </si>
  <si>
    <t>Frecuencia relativa Observada</t>
  </si>
  <si>
    <t>Exponencial</t>
  </si>
  <si>
    <t>Histograma</t>
  </si>
  <si>
    <r>
      <t>Promedio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</si>
</sst>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6" fontId="0" fillId="0" borderId="1" xfId="0" applyNumberFormat="1" applyBorder="1"/>
    <xf numFmtId="0" fontId="3" fillId="0" borderId="0" xfId="0" applyFont="1" applyAlignment="1">
      <alignment horizontal="right"/>
    </xf>
    <xf numFmtId="12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1" xfId="0" applyNumberFormat="1" applyFill="1" applyBorder="1"/>
    <xf numFmtId="166" fontId="0" fillId="0" borderId="1" xfId="0" applyNumberFormat="1" applyFill="1" applyBorder="1"/>
    <xf numFmtId="0" fontId="0" fillId="0" borderId="0" xfId="0" applyAlignment="1">
      <alignment horizontal="left"/>
    </xf>
    <xf numFmtId="166" fontId="0" fillId="0" borderId="0" xfId="0" applyNumberFormat="1" applyBorder="1"/>
    <xf numFmtId="2" fontId="0" fillId="0" borderId="0" xfId="0" applyNumberFormat="1" applyBorder="1"/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5" xfId="0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Chicuad!$N$3</c:f>
              <c:strCache>
                <c:ptCount val="1"/>
                <c:pt idx="0">
                  <c:v>Frecuencia relativa Observada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Chicuad!$L$4:$L$10</c:f>
              <c:numCache>
                <c:formatCode>0.0</c:formatCode>
                <c:ptCount val="7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</c:numCache>
            </c:numRef>
          </c:cat>
          <c:val>
            <c:numRef>
              <c:f>Chicuad!$N$4:$N$10</c:f>
              <c:numCache>
                <c:formatCode>0.000</c:formatCode>
                <c:ptCount val="7"/>
                <c:pt idx="0">
                  <c:v>0.42</c:v>
                </c:pt>
                <c:pt idx="1">
                  <c:v>0.2</c:v>
                </c:pt>
                <c:pt idx="2">
                  <c:v>0.18</c:v>
                </c:pt>
                <c:pt idx="3">
                  <c:v>0.06</c:v>
                </c:pt>
                <c:pt idx="4">
                  <c:v>0.06</c:v>
                </c:pt>
                <c:pt idx="5">
                  <c:v>0.04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33-4DA7-B60D-1C4C21471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0373104"/>
        <c:axId val="192092240"/>
      </c:barChart>
      <c:lineChart>
        <c:grouping val="standard"/>
        <c:varyColors val="0"/>
        <c:ser>
          <c:idx val="1"/>
          <c:order val="1"/>
          <c:tx>
            <c:strRef>
              <c:f>Chicuad!$O$3</c:f>
              <c:strCache>
                <c:ptCount val="1"/>
                <c:pt idx="0">
                  <c:v>Exponencial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Chicuad!$L$4:$L$10</c:f>
              <c:numCache>
                <c:formatCode>0.0</c:formatCode>
                <c:ptCount val="7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</c:numCache>
            </c:numRef>
          </c:cat>
          <c:val>
            <c:numRef>
              <c:f>Chicuad!$O$4:$O$10</c:f>
              <c:numCache>
                <c:formatCode>0.000</c:formatCode>
                <c:ptCount val="7"/>
                <c:pt idx="0">
                  <c:v>0.39346934028736658</c:v>
                </c:pt>
                <c:pt idx="1">
                  <c:v>0.23865121854119109</c:v>
                </c:pt>
                <c:pt idx="2">
                  <c:v>0.14474928102301252</c:v>
                </c:pt>
                <c:pt idx="3">
                  <c:v>8.7794876911817116E-2</c:v>
                </c:pt>
                <c:pt idx="4">
                  <c:v>5.3250284612713902E-2</c:v>
                </c:pt>
                <c:pt idx="5">
                  <c:v>3.2297930256034856E-2</c:v>
                </c:pt>
                <c:pt idx="6">
                  <c:v>1.9589684945545444E-2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33-4DA7-B60D-1C4C21471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296672"/>
        <c:axId val="192087664"/>
      </c:lineChart>
      <c:catAx>
        <c:axId val="190373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entre llegadas</a:t>
                </a:r>
              </a:p>
              <a:p>
                <a:pPr>
                  <a:defRPr/>
                </a:pPr>
                <a:r>
                  <a:rPr lang="es-CO" baseline="0"/>
                  <a:t>(min)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092240"/>
        <c:crosses val="autoZero"/>
        <c:auto val="1"/>
        <c:lblAlgn val="r"/>
        <c:lblOffset val="100"/>
        <c:noMultiLvlLbl val="0"/>
      </c:catAx>
      <c:valAx>
        <c:axId val="192092240"/>
        <c:scaling>
          <c:orientation val="minMax"/>
        </c:scaling>
        <c:delete val="0"/>
        <c:axPos val="l"/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0373104"/>
        <c:crosses val="autoZero"/>
        <c:crossBetween val="between"/>
      </c:valAx>
      <c:valAx>
        <c:axId val="192087664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7296672"/>
        <c:crosses val="max"/>
        <c:crossBetween val="between"/>
      </c:valAx>
      <c:catAx>
        <c:axId val="197296672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192087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70036</xdr:colOff>
      <xdr:row>2</xdr:row>
      <xdr:rowOff>144557</xdr:rowOff>
    </xdr:from>
    <xdr:ext cx="1295400" cy="2554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87F01D3-B2F1-441F-8904-FB34A9A76382}"/>
                </a:ext>
              </a:extLst>
            </xdr:cNvPr>
            <xdr:cNvSpPr txBox="1"/>
          </xdr:nvSpPr>
          <xdr:spPr>
            <a:xfrm>
              <a:off x="9414061" y="792257"/>
              <a:ext cx="1295400" cy="2554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CO" sz="14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400" i="1">
                        <a:latin typeface="Cambria Math" panose="02040503050406030204" pitchFamily="18" charset="0"/>
                      </a:rPr>
                      <m:t>𝜆</m:t>
                    </m:r>
                    <m:sSup>
                      <m:sSupPr>
                        <m:ctrlPr>
                          <a:rPr lang="es-CO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ℯ</m:t>
                        </m:r>
                      </m:e>
                      <m:sup>
                        <m: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  <m: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𝓍</m:t>
                        </m:r>
                      </m:sup>
                    </m:sSup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87F01D3-B2F1-441F-8904-FB34A9A76382}"/>
                </a:ext>
              </a:extLst>
            </xdr:cNvPr>
            <xdr:cNvSpPr txBox="1"/>
          </xdr:nvSpPr>
          <xdr:spPr>
            <a:xfrm>
              <a:off x="9414061" y="792257"/>
              <a:ext cx="1295400" cy="2554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O" sz="1400" i="0">
                  <a:latin typeface="Cambria Math" panose="02040503050406030204" pitchFamily="18" charset="0"/>
                </a:rPr>
                <a:t>𝑓(𝑥)=𝜆</a:t>
              </a:r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ℯ^(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−𝜆𝓍)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11</xdr:col>
      <xdr:colOff>296676</xdr:colOff>
      <xdr:row>14</xdr:row>
      <xdr:rowOff>142876</xdr:rowOff>
    </xdr:from>
    <xdr:ext cx="823913" cy="3261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52AF86F-F6A1-48D9-8E79-FB1C2A6210B7}"/>
                </a:ext>
              </a:extLst>
            </xdr:cNvPr>
            <xdr:cNvSpPr txBox="1"/>
          </xdr:nvSpPr>
          <xdr:spPr>
            <a:xfrm>
              <a:off x="6536111" y="2868147"/>
              <a:ext cx="823913" cy="3261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s-CO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𝜒</m:t>
                      </m:r>
                    </m:e>
                    <m:sub>
                      <m:r>
                        <a:rPr lang="es-CO" sz="1400" b="0" i="1">
                          <a:latin typeface="Cambria Math" panose="02040503050406030204" pitchFamily="18" charset="0"/>
                        </a:rPr>
                        <m:t>𝑘</m:t>
                      </m:r>
                      <m:r>
                        <a:rPr lang="es-CO" sz="1400" b="0" i="1">
                          <a:latin typeface="Cambria Math" panose="02040503050406030204" pitchFamily="18" charset="0"/>
                        </a:rPr>
                        <m:t>−1,1−</m:t>
                      </m:r>
                      <m:r>
                        <a:rPr lang="es-CO" sz="14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𝛼</m:t>
                      </m:r>
                    </m:sub>
                    <m:sup>
                      <m:r>
                        <a:rPr lang="es-CO" sz="14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</m:oMath>
              </a14:m>
              <a:r>
                <a:rPr lang="es-CO" sz="1400"/>
                <a:t>=</a:t>
              </a: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52AF86F-F6A1-48D9-8E79-FB1C2A6210B7}"/>
                </a:ext>
              </a:extLst>
            </xdr:cNvPr>
            <xdr:cNvSpPr txBox="1"/>
          </xdr:nvSpPr>
          <xdr:spPr>
            <a:xfrm>
              <a:off x="6536111" y="2868147"/>
              <a:ext cx="823913" cy="3261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𝜒_(</a:t>
              </a:r>
              <a:r>
                <a:rPr lang="es-CO" sz="1400" b="0" i="0">
                  <a:latin typeface="Cambria Math" panose="02040503050406030204" pitchFamily="18" charset="0"/>
                </a:rPr>
                <a:t>𝑘−1,1−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𝛼)^</a:t>
              </a:r>
              <a:r>
                <a:rPr lang="es-CO" sz="1400" b="0" i="0">
                  <a:latin typeface="Cambria Math" panose="02040503050406030204" pitchFamily="18" charset="0"/>
                </a:rPr>
                <a:t>2</a:t>
              </a:r>
              <a:r>
                <a:rPr lang="es-CO" sz="1400"/>
                <a:t>=</a:t>
              </a:r>
            </a:p>
          </xdr:txBody>
        </xdr:sp>
      </mc:Fallback>
    </mc:AlternateContent>
    <xdr:clientData/>
  </xdr:oneCellAnchor>
  <xdr:oneCellAnchor>
    <xdr:from>
      <xdr:col>11</xdr:col>
      <xdr:colOff>708212</xdr:colOff>
      <xdr:row>16</xdr:row>
      <xdr:rowOff>107576</xdr:rowOff>
    </xdr:from>
    <xdr:ext cx="971550" cy="3261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8C45A861-ADC6-48FF-A47E-0FC74393734E}"/>
                </a:ext>
              </a:extLst>
            </xdr:cNvPr>
            <xdr:cNvSpPr txBox="1"/>
          </xdr:nvSpPr>
          <xdr:spPr>
            <a:xfrm>
              <a:off x="6947647" y="3191435"/>
              <a:ext cx="971550" cy="3261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s-CO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𝜒</m:t>
                      </m:r>
                    </m:e>
                    <m:sub>
                      <m:r>
                        <a:rPr lang="es-CO" sz="14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  <m:sup>
                      <m:r>
                        <a:rPr lang="es-CO" sz="14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</m:oMath>
              </a14:m>
              <a:r>
                <a:rPr lang="es-CO" sz="1400"/>
                <a:t>=</a:t>
              </a: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8C45A861-ADC6-48FF-A47E-0FC74393734E}"/>
                </a:ext>
              </a:extLst>
            </xdr:cNvPr>
            <xdr:cNvSpPr txBox="1"/>
          </xdr:nvSpPr>
          <xdr:spPr>
            <a:xfrm>
              <a:off x="6947647" y="3191435"/>
              <a:ext cx="971550" cy="3261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𝜒_</a:t>
              </a:r>
              <a:r>
                <a:rPr lang="es-CO" sz="1400" b="0" i="0">
                  <a:latin typeface="Cambria Math" panose="02040503050406030204" pitchFamily="18" charset="0"/>
                </a:rPr>
                <a:t>0^2</a:t>
              </a:r>
              <a:r>
                <a:rPr lang="es-CO" sz="1400"/>
                <a:t>=</a:t>
              </a:r>
            </a:p>
          </xdr:txBody>
        </xdr:sp>
      </mc:Fallback>
    </mc:AlternateContent>
    <xdr:clientData/>
  </xdr:oneCellAnchor>
  <xdr:twoCellAnchor>
    <xdr:from>
      <xdr:col>6</xdr:col>
      <xdr:colOff>332589</xdr:colOff>
      <xdr:row>18</xdr:row>
      <xdr:rowOff>137608</xdr:rowOff>
    </xdr:from>
    <xdr:to>
      <xdr:col>14</xdr:col>
      <xdr:colOff>412376</xdr:colOff>
      <xdr:row>35</xdr:row>
      <xdr:rowOff>160468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0965CCE-4E05-4F0F-932C-505C6BB86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1299883</xdr:colOff>
      <xdr:row>15</xdr:row>
      <xdr:rowOff>80683</xdr:rowOff>
    </xdr:from>
    <xdr:to>
      <xdr:col>15</xdr:col>
      <xdr:colOff>699410</xdr:colOff>
      <xdr:row>17</xdr:row>
      <xdr:rowOff>117354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464499F-4FF1-4E07-AEB5-2D70F8619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65459" y="2985248"/>
          <a:ext cx="3406751" cy="395259"/>
        </a:xfrm>
        <a:prstGeom prst="rect">
          <a:avLst/>
        </a:prstGeom>
      </xdr:spPr>
    </xdr:pic>
    <xdr:clientData/>
  </xdr:twoCellAnchor>
  <xdr:twoCellAnchor editAs="oneCell">
    <xdr:from>
      <xdr:col>13</xdr:col>
      <xdr:colOff>878541</xdr:colOff>
      <xdr:row>0</xdr:row>
      <xdr:rowOff>0</xdr:rowOff>
    </xdr:from>
    <xdr:to>
      <xdr:col>15</xdr:col>
      <xdr:colOff>868209</xdr:colOff>
      <xdr:row>1</xdr:row>
      <xdr:rowOff>107576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B297AA7-F2C3-4501-9D21-5FE6435C5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79859" y="0"/>
          <a:ext cx="2661150" cy="564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00F7-D098-45B5-BD20-1F1E61AC987E}">
  <sheetPr>
    <pageSetUpPr fitToPage="1"/>
  </sheetPr>
  <dimension ref="B1:R53"/>
  <sheetViews>
    <sheetView showGridLines="0" tabSelected="1" zoomScaleNormal="100" workbookViewId="0">
      <selection activeCell="J16" sqref="J16"/>
    </sheetView>
  </sheetViews>
  <sheetFormatPr defaultColWidth="10.90625" defaultRowHeight="14.5" x14ac:dyDescent="0.35"/>
  <cols>
    <col min="2" max="4" width="0" hidden="1" customWidth="1"/>
    <col min="5" max="5" width="14.1796875" customWidth="1"/>
    <col min="7" max="7" width="14.26953125" customWidth="1"/>
    <col min="8" max="8" width="13.81640625" customWidth="1"/>
    <col min="9" max="9" width="4.7265625" customWidth="1"/>
    <col min="10" max="10" width="10.26953125" customWidth="1"/>
    <col min="11" max="12" width="10.54296875" customWidth="1"/>
    <col min="13" max="16" width="19.453125" customWidth="1"/>
  </cols>
  <sheetData>
    <row r="1" spans="2:17" ht="36" customHeight="1" x14ac:dyDescent="0.35"/>
    <row r="2" spans="2:17" x14ac:dyDescent="0.35">
      <c r="G2" s="3" t="s">
        <v>25</v>
      </c>
      <c r="H2" s="9">
        <v>5</v>
      </c>
      <c r="I2" s="16"/>
    </row>
    <row r="3" spans="2:17" ht="31" x14ac:dyDescent="0.45">
      <c r="B3" t="s">
        <v>0</v>
      </c>
      <c r="E3" s="22" t="s">
        <v>14</v>
      </c>
      <c r="G3" s="4" t="s">
        <v>1</v>
      </c>
      <c r="H3" s="9">
        <f>_xlfn.STDEV.S(E4:E53)</f>
        <v>4.4460914089036141</v>
      </c>
      <c r="I3" s="16"/>
      <c r="J3" s="3" t="s">
        <v>21</v>
      </c>
      <c r="K3" s="3" t="s">
        <v>10</v>
      </c>
      <c r="L3" s="3" t="s">
        <v>11</v>
      </c>
      <c r="M3" s="4" t="s">
        <v>12</v>
      </c>
      <c r="N3" s="4" t="s">
        <v>22</v>
      </c>
      <c r="O3" s="5" t="s">
        <v>23</v>
      </c>
      <c r="P3" s="4" t="s">
        <v>13</v>
      </c>
      <c r="Q3" s="3" t="s">
        <v>17</v>
      </c>
    </row>
    <row r="4" spans="2:17" x14ac:dyDescent="0.35">
      <c r="B4">
        <v>1</v>
      </c>
      <c r="C4">
        <f ca="1">-5*LN(RAND())</f>
        <v>1.6523079226821158</v>
      </c>
      <c r="D4">
        <f ca="1">ROUND(C4,2)</f>
        <v>1.65</v>
      </c>
      <c r="E4" s="6">
        <v>0.36</v>
      </c>
      <c r="G4" s="3" t="s">
        <v>2</v>
      </c>
      <c r="H4" s="6">
        <f>MIN(E4:E53)</f>
        <v>0.05</v>
      </c>
      <c r="I4" s="17"/>
      <c r="J4" s="3">
        <v>1</v>
      </c>
      <c r="K4" s="6">
        <f>Q24</f>
        <v>0</v>
      </c>
      <c r="L4" s="21">
        <f t="shared" ref="L4:L10" si="0">K4+$R$28</f>
        <v>2.5</v>
      </c>
      <c r="M4" s="3">
        <f t="array" ref="M4:M10">FREQUENCY($E$4:$E$53,$L$4:$L$10)</f>
        <v>21</v>
      </c>
      <c r="N4" s="9">
        <f>M4/$M$12</f>
        <v>0.42</v>
      </c>
      <c r="O4" s="9">
        <f t="shared" ref="O4:O10" si="1">EXP(-$M$13*K4)-EXP(-$M$13*L4)</f>
        <v>0.39346934028736658</v>
      </c>
      <c r="P4" s="9">
        <f t="shared" ref="P4:P10" si="2">+$M$12*O4</f>
        <v>19.673467014368327</v>
      </c>
      <c r="Q4" s="9">
        <f>((M4-P4)^2)/P4</f>
        <v>8.9444822342889876E-2</v>
      </c>
    </row>
    <row r="5" spans="2:17" x14ac:dyDescent="0.35">
      <c r="B5">
        <v>2</v>
      </c>
      <c r="C5">
        <f t="shared" ref="C5:C53" ca="1" si="3">-5*LN(RAND())</f>
        <v>5.0834143741555691</v>
      </c>
      <c r="D5">
        <f t="shared" ref="D5:D53" ca="1" si="4">ROUND(C5,2)</f>
        <v>5.08</v>
      </c>
      <c r="E5" s="6">
        <v>4.53</v>
      </c>
      <c r="G5" s="3" t="s">
        <v>4</v>
      </c>
      <c r="H5" s="6">
        <f>MAX(E4:E53)</f>
        <v>17.28</v>
      </c>
      <c r="I5" s="17"/>
      <c r="J5" s="3">
        <v>2</v>
      </c>
      <c r="K5" s="6">
        <f t="shared" ref="K5:K10" si="5">L4</f>
        <v>2.5</v>
      </c>
      <c r="L5" s="21">
        <f t="shared" si="0"/>
        <v>5</v>
      </c>
      <c r="M5" s="3">
        <v>10</v>
      </c>
      <c r="N5" s="9">
        <f t="shared" ref="N5:N10" si="6">M5/$M$12</f>
        <v>0.2</v>
      </c>
      <c r="O5" s="9">
        <f t="shared" si="1"/>
        <v>0.23865121854119109</v>
      </c>
      <c r="P5" s="9">
        <f t="shared" si="2"/>
        <v>11.932560927059555</v>
      </c>
      <c r="Q5" s="9">
        <f>((M5-P5)^2)/P5</f>
        <v>0.31299163353340792</v>
      </c>
    </row>
    <row r="6" spans="2:17" x14ac:dyDescent="0.35">
      <c r="B6">
        <v>3</v>
      </c>
      <c r="C6">
        <f t="shared" ca="1" si="3"/>
        <v>10.656742106962787</v>
      </c>
      <c r="D6">
        <f t="shared" ca="1" si="4"/>
        <v>10.66</v>
      </c>
      <c r="E6" s="6">
        <v>7.33</v>
      </c>
      <c r="J6" s="3">
        <v>3</v>
      </c>
      <c r="K6" s="6">
        <f t="shared" si="5"/>
        <v>5</v>
      </c>
      <c r="L6" s="21">
        <f t="shared" si="0"/>
        <v>7.5</v>
      </c>
      <c r="M6" s="3">
        <v>9</v>
      </c>
      <c r="N6" s="9">
        <f t="shared" si="6"/>
        <v>0.18</v>
      </c>
      <c r="O6" s="9">
        <f t="shared" si="1"/>
        <v>0.14474928102301252</v>
      </c>
      <c r="P6" s="9">
        <f t="shared" si="2"/>
        <v>7.2374640511506261</v>
      </c>
      <c r="Q6" s="9">
        <f t="shared" ref="Q6:Q9" si="7">((M6-P6)^2)/P6</f>
        <v>0.42922948549809797</v>
      </c>
    </row>
    <row r="7" spans="2:17" ht="15" customHeight="1" x14ac:dyDescent="0.35">
      <c r="B7">
        <v>4</v>
      </c>
      <c r="C7">
        <f t="shared" ca="1" si="3"/>
        <v>6.4065952217049524</v>
      </c>
      <c r="D7">
        <f t="shared" ca="1" si="4"/>
        <v>6.41</v>
      </c>
      <c r="E7" s="6">
        <v>2.4500000000000002</v>
      </c>
      <c r="G7" s="29" t="s">
        <v>15</v>
      </c>
      <c r="H7" s="29"/>
      <c r="I7" s="18"/>
      <c r="J7" s="3">
        <v>4</v>
      </c>
      <c r="K7" s="6">
        <f t="shared" si="5"/>
        <v>7.5</v>
      </c>
      <c r="L7" s="21">
        <f t="shared" si="0"/>
        <v>10</v>
      </c>
      <c r="M7" s="3">
        <v>3</v>
      </c>
      <c r="N7" s="9">
        <f t="shared" si="6"/>
        <v>0.06</v>
      </c>
      <c r="O7" s="9">
        <f t="shared" si="1"/>
        <v>8.7794876911817116E-2</v>
      </c>
      <c r="P7" s="9">
        <f t="shared" si="2"/>
        <v>4.3897438455908562</v>
      </c>
      <c r="Q7" s="9">
        <f t="shared" si="7"/>
        <v>0.43997737095698308</v>
      </c>
    </row>
    <row r="8" spans="2:17" x14ac:dyDescent="0.35">
      <c r="B8">
        <v>5</v>
      </c>
      <c r="C8">
        <f t="shared" ca="1" si="3"/>
        <v>0.91393063260189988</v>
      </c>
      <c r="D8">
        <f t="shared" ca="1" si="4"/>
        <v>0.91</v>
      </c>
      <c r="E8" s="6">
        <v>11.41</v>
      </c>
      <c r="G8" s="29"/>
      <c r="H8" s="29"/>
      <c r="I8" s="18"/>
      <c r="J8" s="3">
        <v>5</v>
      </c>
      <c r="K8" s="6">
        <f t="shared" si="5"/>
        <v>10</v>
      </c>
      <c r="L8" s="21">
        <f t="shared" si="0"/>
        <v>12.5</v>
      </c>
      <c r="M8" s="3">
        <v>3</v>
      </c>
      <c r="N8" s="9">
        <f t="shared" si="6"/>
        <v>0.06</v>
      </c>
      <c r="O8" s="9">
        <f t="shared" si="1"/>
        <v>5.3250284612713902E-2</v>
      </c>
      <c r="P8" s="9">
        <f t="shared" si="2"/>
        <v>2.6625142306356953</v>
      </c>
      <c r="Q8" s="9">
        <f t="shared" si="7"/>
        <v>4.277785380933833E-2</v>
      </c>
    </row>
    <row r="9" spans="2:17" x14ac:dyDescent="0.35">
      <c r="B9">
        <v>6</v>
      </c>
      <c r="C9">
        <f t="shared" ca="1" si="3"/>
        <v>2.0088185471252857</v>
      </c>
      <c r="D9">
        <f t="shared" ca="1" si="4"/>
        <v>2.0099999999999998</v>
      </c>
      <c r="E9" s="6">
        <v>0.8</v>
      </c>
      <c r="G9" s="29"/>
      <c r="H9" s="29"/>
      <c r="I9" s="18"/>
      <c r="J9" s="3">
        <v>6</v>
      </c>
      <c r="K9" s="6">
        <f t="shared" si="5"/>
        <v>12.5</v>
      </c>
      <c r="L9" s="21">
        <f t="shared" si="0"/>
        <v>15</v>
      </c>
      <c r="M9" s="3">
        <v>2</v>
      </c>
      <c r="N9" s="9">
        <f t="shared" si="6"/>
        <v>0.04</v>
      </c>
      <c r="O9" s="9">
        <f t="shared" si="1"/>
        <v>3.2297930256034856E-2</v>
      </c>
      <c r="P9" s="9">
        <f t="shared" si="2"/>
        <v>1.6148965128017427</v>
      </c>
      <c r="Q9" s="9">
        <f t="shared" si="7"/>
        <v>9.1835417735195365E-2</v>
      </c>
    </row>
    <row r="10" spans="2:17" x14ac:dyDescent="0.35">
      <c r="B10">
        <v>7</v>
      </c>
      <c r="C10">
        <f t="shared" ca="1" si="3"/>
        <v>2.723317464145584</v>
      </c>
      <c r="D10">
        <f t="shared" ca="1" si="4"/>
        <v>2.72</v>
      </c>
      <c r="E10" s="6">
        <v>12.71</v>
      </c>
      <c r="G10" s="29"/>
      <c r="H10" s="29"/>
      <c r="I10" s="18"/>
      <c r="J10" s="3">
        <v>7</v>
      </c>
      <c r="K10" s="6">
        <f t="shared" si="5"/>
        <v>15</v>
      </c>
      <c r="L10" s="21">
        <f t="shared" si="0"/>
        <v>17.5</v>
      </c>
      <c r="M10" s="3">
        <v>2</v>
      </c>
      <c r="N10" s="9">
        <f t="shared" si="6"/>
        <v>0.04</v>
      </c>
      <c r="O10" s="9">
        <f t="shared" si="1"/>
        <v>1.9589684945545444E-2</v>
      </c>
      <c r="P10" s="9">
        <f t="shared" si="2"/>
        <v>0.97948424727727224</v>
      </c>
      <c r="Q10" s="9"/>
    </row>
    <row r="11" spans="2:17" x14ac:dyDescent="0.35">
      <c r="B11">
        <v>8</v>
      </c>
      <c r="C11">
        <f t="shared" ca="1" si="3"/>
        <v>25.651723512282032</v>
      </c>
      <c r="D11">
        <f t="shared" ca="1" si="4"/>
        <v>25.65</v>
      </c>
      <c r="E11" s="6">
        <v>16.07</v>
      </c>
      <c r="K11" s="6"/>
      <c r="L11" s="6"/>
      <c r="M11" s="3"/>
      <c r="N11" s="3"/>
      <c r="O11" s="12"/>
      <c r="P11" s="9"/>
      <c r="Q11" s="9"/>
    </row>
    <row r="12" spans="2:17" x14ac:dyDescent="0.35">
      <c r="B12">
        <v>9</v>
      </c>
      <c r="C12">
        <f t="shared" ca="1" si="3"/>
        <v>0.78727709314002459</v>
      </c>
      <c r="D12">
        <f t="shared" ca="1" si="4"/>
        <v>0.79</v>
      </c>
      <c r="E12" s="6">
        <v>0.44</v>
      </c>
      <c r="L12" s="7" t="s">
        <v>18</v>
      </c>
      <c r="M12" s="8">
        <f>SUM(M4:M10)</f>
        <v>50</v>
      </c>
      <c r="N12" s="8"/>
      <c r="O12" s="13">
        <f>SUM(O4:O11)</f>
        <v>0.96980261657768152</v>
      </c>
      <c r="P12" s="14">
        <f>SUM(P4:P11)</f>
        <v>48.49013082888407</v>
      </c>
      <c r="Q12" s="9">
        <f>SUM(Q4:Q11)</f>
        <v>1.4062565838759127</v>
      </c>
    </row>
    <row r="13" spans="2:17" x14ac:dyDescent="0.35">
      <c r="B13">
        <v>10</v>
      </c>
      <c r="C13">
        <f t="shared" ca="1" si="3"/>
        <v>3.258110503893612</v>
      </c>
      <c r="D13">
        <f t="shared" ca="1" si="4"/>
        <v>3.26</v>
      </c>
      <c r="E13" s="6">
        <v>2.6</v>
      </c>
      <c r="L13" s="10" t="s">
        <v>16</v>
      </c>
      <c r="M13" s="11">
        <v>0.2</v>
      </c>
      <c r="N13" s="11"/>
    </row>
    <row r="14" spans="2:17" x14ac:dyDescent="0.35">
      <c r="B14">
        <v>11</v>
      </c>
      <c r="C14">
        <f t="shared" ca="1" si="3"/>
        <v>21.01547162650812</v>
      </c>
      <c r="D14">
        <f t="shared" ca="1" si="4"/>
        <v>21.02</v>
      </c>
      <c r="E14" s="6">
        <v>0.34</v>
      </c>
    </row>
    <row r="15" spans="2:17" x14ac:dyDescent="0.35">
      <c r="B15">
        <v>12</v>
      </c>
      <c r="C15">
        <f t="shared" ca="1" si="3"/>
        <v>21.499388870391265</v>
      </c>
      <c r="D15">
        <f t="shared" ca="1" si="4"/>
        <v>21.5</v>
      </c>
      <c r="E15" s="6">
        <v>3.92</v>
      </c>
      <c r="J15" s="7" t="s">
        <v>19</v>
      </c>
      <c r="K15" s="15">
        <v>7</v>
      </c>
    </row>
    <row r="16" spans="2:17" x14ac:dyDescent="0.35">
      <c r="B16">
        <v>13</v>
      </c>
      <c r="C16">
        <f t="shared" ca="1" si="3"/>
        <v>4.4327266877325382</v>
      </c>
      <c r="D16">
        <f t="shared" ca="1" si="4"/>
        <v>4.43</v>
      </c>
      <c r="E16" s="6">
        <v>0.13</v>
      </c>
      <c r="J16" s="10" t="s">
        <v>20</v>
      </c>
      <c r="K16" s="15">
        <v>0.05</v>
      </c>
      <c r="M16" s="19">
        <f>CHIINV(0.05,6)</f>
        <v>12.591587243743978</v>
      </c>
      <c r="N16" s="1"/>
    </row>
    <row r="17" spans="2:18" x14ac:dyDescent="0.35">
      <c r="B17">
        <v>14</v>
      </c>
      <c r="C17">
        <f t="shared" ca="1" si="3"/>
        <v>1.4503738282843082</v>
      </c>
      <c r="D17">
        <f t="shared" ca="1" si="4"/>
        <v>1.45</v>
      </c>
      <c r="E17" s="6">
        <v>4.7</v>
      </c>
      <c r="M17" s="8"/>
    </row>
    <row r="18" spans="2:18" x14ac:dyDescent="0.35">
      <c r="B18">
        <v>15</v>
      </c>
      <c r="C18">
        <f t="shared" ca="1" si="3"/>
        <v>4.2891625465021583</v>
      </c>
      <c r="D18">
        <f t="shared" ca="1" si="4"/>
        <v>4.29</v>
      </c>
      <c r="E18" s="6">
        <v>0.83</v>
      </c>
      <c r="M18" s="20">
        <f>Q12</f>
        <v>1.4062565838759127</v>
      </c>
      <c r="N18" s="2"/>
    </row>
    <row r="19" spans="2:18" x14ac:dyDescent="0.35">
      <c r="B19">
        <v>16</v>
      </c>
      <c r="C19">
        <f t="shared" ca="1" si="3"/>
        <v>0.62641913718823672</v>
      </c>
      <c r="D19">
        <f t="shared" ca="1" si="4"/>
        <v>0.63</v>
      </c>
      <c r="E19" s="6">
        <v>1.1200000000000001</v>
      </c>
      <c r="M19" s="8"/>
    </row>
    <row r="20" spans="2:18" x14ac:dyDescent="0.35">
      <c r="B20">
        <v>17</v>
      </c>
      <c r="C20">
        <f t="shared" ca="1" si="3"/>
        <v>6.6135919197247341</v>
      </c>
      <c r="D20">
        <f t="shared" ca="1" si="4"/>
        <v>6.61</v>
      </c>
      <c r="E20" s="6">
        <v>0.55000000000000004</v>
      </c>
    </row>
    <row r="21" spans="2:18" x14ac:dyDescent="0.35">
      <c r="B21">
        <v>18</v>
      </c>
      <c r="C21">
        <f t="shared" ca="1" si="3"/>
        <v>0.75509955556480834</v>
      </c>
      <c r="D21">
        <f t="shared" ca="1" si="4"/>
        <v>0.76</v>
      </c>
      <c r="E21" s="6">
        <v>5.83</v>
      </c>
    </row>
    <row r="22" spans="2:18" x14ac:dyDescent="0.35">
      <c r="B22">
        <v>19</v>
      </c>
      <c r="C22">
        <f t="shared" ca="1" si="3"/>
        <v>0.5156965205926396</v>
      </c>
      <c r="D22">
        <f t="shared" ca="1" si="4"/>
        <v>0.52</v>
      </c>
      <c r="E22" s="6">
        <v>11.61</v>
      </c>
      <c r="P22" s="30" t="s">
        <v>24</v>
      </c>
      <c r="Q22" s="31"/>
      <c r="R22" s="32"/>
    </row>
    <row r="23" spans="2:18" x14ac:dyDescent="0.35">
      <c r="B23">
        <v>20</v>
      </c>
      <c r="C23">
        <f t="shared" ca="1" si="3"/>
        <v>4.831537822714874</v>
      </c>
      <c r="D23">
        <f t="shared" ca="1" si="4"/>
        <v>4.83</v>
      </c>
      <c r="E23" s="6">
        <v>2.27</v>
      </c>
      <c r="P23" s="23" t="s">
        <v>5</v>
      </c>
      <c r="Q23" s="24">
        <f>COUNT(E4:E53)</f>
        <v>50</v>
      </c>
      <c r="R23" s="25">
        <v>50</v>
      </c>
    </row>
    <row r="24" spans="2:18" x14ac:dyDescent="0.35">
      <c r="B24">
        <v>21</v>
      </c>
      <c r="C24">
        <f t="shared" ca="1" si="3"/>
        <v>0.49976355200362704</v>
      </c>
      <c r="D24">
        <f t="shared" ca="1" si="4"/>
        <v>0.5</v>
      </c>
      <c r="E24" s="6">
        <v>3.7</v>
      </c>
      <c r="P24" s="23" t="s">
        <v>9</v>
      </c>
      <c r="Q24" s="17">
        <v>0</v>
      </c>
      <c r="R24" s="25">
        <v>0</v>
      </c>
    </row>
    <row r="25" spans="2:18" x14ac:dyDescent="0.35">
      <c r="B25">
        <v>22</v>
      </c>
      <c r="C25">
        <f t="shared" ca="1" si="3"/>
        <v>2.3919371079941092</v>
      </c>
      <c r="D25">
        <f t="shared" ca="1" si="4"/>
        <v>2.39</v>
      </c>
      <c r="E25" s="6">
        <v>5.87</v>
      </c>
      <c r="P25" s="23" t="s">
        <v>3</v>
      </c>
      <c r="Q25" s="17">
        <f>MAX(E4:E53)</f>
        <v>17.28</v>
      </c>
      <c r="R25" s="25">
        <v>17.5</v>
      </c>
    </row>
    <row r="26" spans="2:18" x14ac:dyDescent="0.35">
      <c r="B26">
        <v>23</v>
      </c>
      <c r="C26">
        <f t="shared" ca="1" si="3"/>
        <v>25.974569866272901</v>
      </c>
      <c r="D26">
        <f t="shared" ca="1" si="4"/>
        <v>25.97</v>
      </c>
      <c r="E26" s="6">
        <v>5.05</v>
      </c>
      <c r="P26" s="23" t="s">
        <v>6</v>
      </c>
      <c r="Q26" s="17">
        <f>Q25-Q24</f>
        <v>17.28</v>
      </c>
      <c r="R26" s="25">
        <f>+R25-R24</f>
        <v>17.5</v>
      </c>
    </row>
    <row r="27" spans="2:18" x14ac:dyDescent="0.35">
      <c r="B27">
        <v>24</v>
      </c>
      <c r="C27">
        <f t="shared" ca="1" si="3"/>
        <v>15.89400275152833</v>
      </c>
      <c r="D27">
        <f t="shared" ca="1" si="4"/>
        <v>15.89</v>
      </c>
      <c r="E27" s="6">
        <v>4.07</v>
      </c>
      <c r="P27" s="23" t="s">
        <v>7</v>
      </c>
      <c r="Q27" s="24">
        <f>1+3.322*LOG(Q23)</f>
        <v>6.6439783544042541</v>
      </c>
      <c r="R27" s="25">
        <f>+ROUND(Q27,0)</f>
        <v>7</v>
      </c>
    </row>
    <row r="28" spans="2:18" x14ac:dyDescent="0.35">
      <c r="B28">
        <v>25</v>
      </c>
      <c r="C28">
        <f t="shared" ca="1" si="3"/>
        <v>2.2956553850724246</v>
      </c>
      <c r="D28">
        <f t="shared" ca="1" si="4"/>
        <v>2.2999999999999998</v>
      </c>
      <c r="E28" s="6">
        <v>7.43</v>
      </c>
      <c r="P28" s="26" t="s">
        <v>8</v>
      </c>
      <c r="Q28" s="27">
        <f>Q26/Q27</f>
        <v>2.6008513390994406</v>
      </c>
      <c r="R28" s="28">
        <f>R26/R27</f>
        <v>2.5</v>
      </c>
    </row>
    <row r="29" spans="2:18" x14ac:dyDescent="0.35">
      <c r="B29">
        <v>26</v>
      </c>
      <c r="C29">
        <f t="shared" ca="1" si="3"/>
        <v>16.268183598409681</v>
      </c>
      <c r="D29">
        <f t="shared" ca="1" si="4"/>
        <v>16.27</v>
      </c>
      <c r="E29" s="6">
        <v>0.55000000000000004</v>
      </c>
    </row>
    <row r="30" spans="2:18" x14ac:dyDescent="0.35">
      <c r="B30">
        <v>27</v>
      </c>
      <c r="C30">
        <f t="shared" ca="1" si="3"/>
        <v>3.1058364549135553</v>
      </c>
      <c r="D30">
        <f t="shared" ca="1" si="4"/>
        <v>3.11</v>
      </c>
      <c r="E30" s="6">
        <v>2.15</v>
      </c>
    </row>
    <row r="31" spans="2:18" x14ac:dyDescent="0.35">
      <c r="B31">
        <v>28</v>
      </c>
      <c r="C31">
        <f t="shared" ca="1" si="3"/>
        <v>10.519379573426832</v>
      </c>
      <c r="D31">
        <f t="shared" ca="1" si="4"/>
        <v>10.52</v>
      </c>
      <c r="E31" s="6">
        <v>3.71</v>
      </c>
    </row>
    <row r="32" spans="2:18" x14ac:dyDescent="0.35">
      <c r="B32">
        <v>29</v>
      </c>
      <c r="C32">
        <f t="shared" ca="1" si="3"/>
        <v>2.1304111903721097</v>
      </c>
      <c r="D32">
        <f t="shared" ca="1" si="4"/>
        <v>2.13</v>
      </c>
      <c r="E32" s="6">
        <v>10.64</v>
      </c>
    </row>
    <row r="33" spans="2:5" x14ac:dyDescent="0.35">
      <c r="B33">
        <v>30</v>
      </c>
      <c r="C33">
        <f t="shared" ca="1" si="3"/>
        <v>9.4272023912142899E-2</v>
      </c>
      <c r="D33">
        <f t="shared" ca="1" si="4"/>
        <v>0.09</v>
      </c>
      <c r="E33" s="6">
        <v>13.2</v>
      </c>
    </row>
    <row r="34" spans="2:5" x14ac:dyDescent="0.35">
      <c r="B34">
        <v>31</v>
      </c>
      <c r="C34">
        <f t="shared" ca="1" si="3"/>
        <v>2.9211278034115185</v>
      </c>
      <c r="D34">
        <f t="shared" ca="1" si="4"/>
        <v>2.92</v>
      </c>
      <c r="E34" s="6">
        <v>0.21</v>
      </c>
    </row>
    <row r="35" spans="2:5" x14ac:dyDescent="0.35">
      <c r="B35">
        <v>32</v>
      </c>
      <c r="C35">
        <f t="shared" ca="1" si="3"/>
        <v>12.811333602990638</v>
      </c>
      <c r="D35">
        <f t="shared" ca="1" si="4"/>
        <v>12.81</v>
      </c>
      <c r="E35" s="6">
        <v>9.69</v>
      </c>
    </row>
    <row r="36" spans="2:5" x14ac:dyDescent="0.35">
      <c r="B36">
        <v>33</v>
      </c>
      <c r="C36">
        <f t="shared" ca="1" si="3"/>
        <v>11.464145407059993</v>
      </c>
      <c r="D36">
        <f t="shared" ca="1" si="4"/>
        <v>11.46</v>
      </c>
      <c r="E36" s="6">
        <v>0.05</v>
      </c>
    </row>
    <row r="37" spans="2:5" x14ac:dyDescent="0.35">
      <c r="B37">
        <v>34</v>
      </c>
      <c r="C37">
        <f t="shared" ca="1" si="3"/>
        <v>0.93630772658575989</v>
      </c>
      <c r="D37">
        <f t="shared" ca="1" si="4"/>
        <v>0.94</v>
      </c>
      <c r="E37" s="6">
        <v>6.94</v>
      </c>
    </row>
    <row r="38" spans="2:5" x14ac:dyDescent="0.35">
      <c r="B38">
        <v>35</v>
      </c>
      <c r="C38">
        <f t="shared" ca="1" si="3"/>
        <v>7.884094076240701</v>
      </c>
      <c r="D38">
        <f t="shared" ca="1" si="4"/>
        <v>7.88</v>
      </c>
      <c r="E38" s="6">
        <v>17.28</v>
      </c>
    </row>
    <row r="39" spans="2:5" x14ac:dyDescent="0.35">
      <c r="B39">
        <v>36</v>
      </c>
      <c r="C39">
        <f t="shared" ca="1" si="3"/>
        <v>0.63811684517961331</v>
      </c>
      <c r="D39">
        <f t="shared" ca="1" si="4"/>
        <v>0.64</v>
      </c>
      <c r="E39" s="6">
        <v>3.05</v>
      </c>
    </row>
    <row r="40" spans="2:5" x14ac:dyDescent="0.35">
      <c r="B40">
        <v>37</v>
      </c>
      <c r="C40">
        <f t="shared" ca="1" si="3"/>
        <v>6.0076455507457265</v>
      </c>
      <c r="D40">
        <f t="shared" ca="1" si="4"/>
        <v>6.01</v>
      </c>
      <c r="E40" s="6">
        <v>3.09</v>
      </c>
    </row>
    <row r="41" spans="2:5" x14ac:dyDescent="0.35">
      <c r="B41">
        <v>38</v>
      </c>
      <c r="C41">
        <f t="shared" ca="1" si="3"/>
        <v>3.7707135190546861</v>
      </c>
      <c r="D41">
        <f t="shared" ca="1" si="4"/>
        <v>3.77</v>
      </c>
      <c r="E41" s="6">
        <v>6.14</v>
      </c>
    </row>
    <row r="42" spans="2:5" x14ac:dyDescent="0.35">
      <c r="B42">
        <v>39</v>
      </c>
      <c r="C42">
        <f t="shared" ca="1" si="3"/>
        <v>2.9536515496079119</v>
      </c>
      <c r="D42">
        <f t="shared" ca="1" si="4"/>
        <v>2.95</v>
      </c>
      <c r="E42" s="6">
        <v>3.21</v>
      </c>
    </row>
    <row r="43" spans="2:5" x14ac:dyDescent="0.35">
      <c r="B43">
        <v>40</v>
      </c>
      <c r="C43">
        <f t="shared" ca="1" si="3"/>
        <v>4.001455115970507</v>
      </c>
      <c r="D43">
        <f t="shared" ca="1" si="4"/>
        <v>4</v>
      </c>
      <c r="E43" s="6">
        <v>0.43</v>
      </c>
    </row>
    <row r="44" spans="2:5" x14ac:dyDescent="0.35">
      <c r="B44">
        <v>41</v>
      </c>
      <c r="C44">
        <f t="shared" ca="1" si="3"/>
        <v>4.5215906823504053</v>
      </c>
      <c r="D44">
        <f t="shared" ca="1" si="4"/>
        <v>4.5199999999999996</v>
      </c>
      <c r="E44" s="6">
        <v>0.99</v>
      </c>
    </row>
    <row r="45" spans="2:5" x14ac:dyDescent="0.35">
      <c r="B45">
        <v>42</v>
      </c>
      <c r="C45">
        <f t="shared" ca="1" si="3"/>
        <v>3.7986447914471522</v>
      </c>
      <c r="D45">
        <f t="shared" ca="1" si="4"/>
        <v>3.8</v>
      </c>
      <c r="E45" s="6">
        <v>7.3</v>
      </c>
    </row>
    <row r="46" spans="2:5" x14ac:dyDescent="0.35">
      <c r="B46">
        <v>43</v>
      </c>
      <c r="C46">
        <f t="shared" ca="1" si="3"/>
        <v>5.9541733023285115</v>
      </c>
      <c r="D46">
        <f t="shared" ca="1" si="4"/>
        <v>5.95</v>
      </c>
      <c r="E46" s="6">
        <v>1.55</v>
      </c>
    </row>
    <row r="47" spans="2:5" x14ac:dyDescent="0.35">
      <c r="B47">
        <v>44</v>
      </c>
      <c r="C47">
        <f t="shared" ca="1" si="3"/>
        <v>4.2079181888226787</v>
      </c>
      <c r="D47">
        <f t="shared" ca="1" si="4"/>
        <v>4.21</v>
      </c>
      <c r="E47" s="6">
        <v>8.02</v>
      </c>
    </row>
    <row r="48" spans="2:5" x14ac:dyDescent="0.35">
      <c r="B48">
        <v>45</v>
      </c>
      <c r="C48">
        <f t="shared" ca="1" si="3"/>
        <v>6.1588357424708748</v>
      </c>
      <c r="D48">
        <f t="shared" ca="1" si="4"/>
        <v>6.16</v>
      </c>
      <c r="E48" s="6">
        <v>0.34</v>
      </c>
    </row>
    <row r="49" spans="2:5" x14ac:dyDescent="0.35">
      <c r="B49">
        <v>46</v>
      </c>
      <c r="C49">
        <f t="shared" ca="1" si="3"/>
        <v>6.39189190912247</v>
      </c>
      <c r="D49">
        <f t="shared" ca="1" si="4"/>
        <v>6.39</v>
      </c>
      <c r="E49" s="6">
        <v>1.99</v>
      </c>
    </row>
    <row r="50" spans="2:5" x14ac:dyDescent="0.35">
      <c r="B50">
        <v>47</v>
      </c>
      <c r="C50">
        <f t="shared" ca="1" si="3"/>
        <v>0.38930262412927163</v>
      </c>
      <c r="D50">
        <f t="shared" ca="1" si="4"/>
        <v>0.39</v>
      </c>
      <c r="E50" s="6">
        <v>0.91</v>
      </c>
    </row>
    <row r="51" spans="2:5" x14ac:dyDescent="0.35">
      <c r="B51">
        <v>48</v>
      </c>
      <c r="C51">
        <f t="shared" ca="1" si="3"/>
        <v>0.42193505039349877</v>
      </c>
      <c r="D51">
        <f t="shared" ca="1" si="4"/>
        <v>0.42</v>
      </c>
      <c r="E51" s="6">
        <v>0.6</v>
      </c>
    </row>
    <row r="52" spans="2:5" x14ac:dyDescent="0.35">
      <c r="B52">
        <v>49</v>
      </c>
      <c r="C52">
        <f t="shared" ca="1" si="3"/>
        <v>3.4659276993202837</v>
      </c>
      <c r="D52">
        <f t="shared" ca="1" si="4"/>
        <v>3.47</v>
      </c>
      <c r="E52" s="6">
        <v>5.7</v>
      </c>
    </row>
    <row r="53" spans="2:5" x14ac:dyDescent="0.35">
      <c r="B53">
        <v>50</v>
      </c>
      <c r="C53">
        <f t="shared" ca="1" si="3"/>
        <v>3.2260903927049975</v>
      </c>
      <c r="D53">
        <f t="shared" ca="1" si="4"/>
        <v>3.23</v>
      </c>
      <c r="E53" s="6">
        <v>9.26</v>
      </c>
    </row>
  </sheetData>
  <mergeCells count="2">
    <mergeCell ref="G7:H10"/>
    <mergeCell ref="P22:R22"/>
  </mergeCells>
  <pageMargins left="0.25" right="0.25" top="0.75" bottom="0.75" header="0.3" footer="0.3"/>
  <pageSetup paperSize="9" scale="60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Chicuad</vt:lpstr>
    </vt:vector>
  </TitlesOfParts>
  <Company>Universidad EAFIT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Escudero Marin</dc:creator>
  <cp:lastModifiedBy>Felipe Henao Gomez</cp:lastModifiedBy>
  <cp:lastPrinted>2021-03-10T21:20:54Z</cp:lastPrinted>
  <dcterms:created xsi:type="dcterms:W3CDTF">2020-03-05T16:13:29Z</dcterms:created>
  <dcterms:modified xsi:type="dcterms:W3CDTF">2022-08-29T16:27:29Z</dcterms:modified>
</cp:coreProperties>
</file>