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filterPrivacy="1" codeName="ThisWorkbook" defaultThemeVersion="124226"/>
  <xr:revisionPtr revIDLastSave="0" documentId="8_{1F114B7F-E262-4352-88DE-EAB06FED636D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Optimization model" sheetId="3" r:id="rId1"/>
    <sheet name="Monte Carlo (2)" sheetId="5" r:id="rId2"/>
    <sheet name="Sheet1" sheetId="2" r:id="rId3"/>
  </sheets>
  <definedNames>
    <definedName name="solver_adj" localSheetId="0" hidden="1">'Optimization model'!$C$21:$C$35</definedName>
    <definedName name="solver_adj" localSheetId="2" hidden="1">Sheet1!$C$21:$C$35</definedName>
    <definedName name="solver_adj_ob" localSheetId="0" hidden="1">1</definedName>
    <definedName name="solver_adj_ob" localSheetId="2" hidden="1">1</definedName>
    <definedName name="solver_cha" localSheetId="0" hidden="1">0</definedName>
    <definedName name="solver_cha" localSheetId="2" hidden="1">0</definedName>
    <definedName name="solver_chc1" localSheetId="0" hidden="1">0</definedName>
    <definedName name="solver_chc1" localSheetId="2" hidden="1">0</definedName>
    <definedName name="solver_chc2" localSheetId="0" hidden="1">0</definedName>
    <definedName name="solver_chc2" localSheetId="2" hidden="1">0</definedName>
    <definedName name="solver_chc3" localSheetId="0" hidden="1">0</definedName>
    <definedName name="solver_chc3" localSheetId="2" hidden="1">0</definedName>
    <definedName name="solver_chn" localSheetId="0" hidden="1">4</definedName>
    <definedName name="solver_chn" localSheetId="2" hidden="1">4</definedName>
    <definedName name="solver_chp1" localSheetId="0" hidden="1">0</definedName>
    <definedName name="solver_chp1" localSheetId="2" hidden="1">0</definedName>
    <definedName name="solver_chp2" localSheetId="0" hidden="1">0</definedName>
    <definedName name="solver_chp2" localSheetId="2" hidden="1">0</definedName>
    <definedName name="solver_chp3" localSheetId="0" hidden="1">0</definedName>
    <definedName name="solver_chp3" localSheetId="2" hidden="1">0</definedName>
    <definedName name="solver_cht" localSheetId="0" hidden="1">0</definedName>
    <definedName name="solver_cht" localSheetId="2" hidden="1">0</definedName>
    <definedName name="solver_cir1" localSheetId="0" hidden="1">1</definedName>
    <definedName name="solver_cir1" localSheetId="2" hidden="1">1</definedName>
    <definedName name="solver_cir2" localSheetId="0" hidden="1">1</definedName>
    <definedName name="solver_cir2" localSheetId="2" hidden="1">1</definedName>
    <definedName name="solver_cir3" localSheetId="0" hidden="1">1</definedName>
    <definedName name="solver_cir3" localSheetId="2" hidden="1">1</definedName>
    <definedName name="solver_con" localSheetId="0" hidden="1">" "</definedName>
    <definedName name="solver_con" localSheetId="2" hidden="1">" "</definedName>
    <definedName name="solver_con1" localSheetId="0" hidden="1">"Maximum"</definedName>
    <definedName name="solver_con1" localSheetId="2" hidden="1">"Maximum"</definedName>
    <definedName name="solver_con2" localSheetId="0" hidden="1">"Minimum"</definedName>
    <definedName name="solver_con2" localSheetId="2" hidden="1">"Minimum"</definedName>
    <definedName name="solver_con3" localSheetId="0" hidden="1">"Maximum wine to made"</definedName>
    <definedName name="solver_con3" localSheetId="2" hidden="1">"Maximum wine to made"</definedName>
    <definedName name="solver_dia" localSheetId="0" hidden="1">5</definedName>
    <definedName name="solver_dia" localSheetId="2" hidden="1">5</definedName>
    <definedName name="solver_iao" localSheetId="0" hidden="1">0</definedName>
    <definedName name="solver_iao" localSheetId="2" hidden="1">0</definedName>
    <definedName name="solver_int" localSheetId="0" hidden="1">0</definedName>
    <definedName name="solver_int" localSheetId="2" hidden="1">0</definedName>
    <definedName name="solver_irs" localSheetId="0" hidden="1">0</definedName>
    <definedName name="solver_irs" localSheetId="2" hidden="1">0</definedName>
    <definedName name="solver_ism" localSheetId="0" hidden="1">0</definedName>
    <definedName name="solver_ism" localSheetId="2" hidden="1">0</definedName>
    <definedName name="solver_lhs_ob1" localSheetId="0" hidden="1">0</definedName>
    <definedName name="solver_lhs_ob1" localSheetId="2" hidden="1">0</definedName>
    <definedName name="solver_lhs_ob2" localSheetId="0" hidden="1">0</definedName>
    <definedName name="solver_lhs_ob2" localSheetId="2" hidden="1">0</definedName>
    <definedName name="solver_lhs_ob3" localSheetId="0" hidden="1">0</definedName>
    <definedName name="solver_lhs_ob3" localSheetId="2" hidden="1">0</definedName>
    <definedName name="solver_lhs1" localSheetId="0" hidden="1">'Optimization model'!$C$21:$C$35</definedName>
    <definedName name="solver_lhs1" localSheetId="2" hidden="1">Sheet1!$C$21:$C$35</definedName>
    <definedName name="solver_lhs2" localSheetId="0" hidden="1">'Optimization model'!$C$21:$C$35</definedName>
    <definedName name="solver_lhs2" localSheetId="2" hidden="1">Sheet1!$C$21:$C$35</definedName>
    <definedName name="solver_lhs3" localSheetId="0" hidden="1">'Optimization model'!$R$3</definedName>
    <definedName name="solver_lhs3" localSheetId="2" hidden="1">Sheet1!$Q$3</definedName>
    <definedName name="solver_mda" localSheetId="0" hidden="1">4</definedName>
    <definedName name="solver_mda" localSheetId="2" hidden="1">4</definedName>
    <definedName name="solver_mod" localSheetId="0" hidden="1">3</definedName>
    <definedName name="solver_mod" localSheetId="2" hidden="1">3</definedName>
    <definedName name="solver_nopt" localSheetId="1" hidden="1">1000</definedName>
    <definedName name="solver_ntr" localSheetId="0" hidden="1">0</definedName>
    <definedName name="solver_ntr" localSheetId="2" hidden="1">0</definedName>
    <definedName name="solver_ntri" hidden="1">1000</definedName>
    <definedName name="solver_num" localSheetId="0" hidden="1">3</definedName>
    <definedName name="solver_num" localSheetId="2" hidden="1">3</definedName>
    <definedName name="solver_obc" localSheetId="0" hidden="1">0</definedName>
    <definedName name="solver_obc" localSheetId="2" hidden="1">0</definedName>
    <definedName name="solver_obp" localSheetId="0" hidden="1">0</definedName>
    <definedName name="solver_obp" localSheetId="2" hidden="1">0</definedName>
    <definedName name="solver_opt" localSheetId="0" hidden="1">'Optimization model'!$Q$3</definedName>
    <definedName name="solver_opt" localSheetId="2" hidden="1">Sheet1!$P$3</definedName>
    <definedName name="solver_opt_ob" localSheetId="0" hidden="1">1</definedName>
    <definedName name="solver_opt_ob" localSheetId="2" hidden="1">1</definedName>
    <definedName name="solver_psi" localSheetId="0" hidden="1">0</definedName>
    <definedName name="solver_psi" localSheetId="2" hidden="1">0</definedName>
    <definedName name="solver_rdp" localSheetId="0" hidden="1">0</definedName>
    <definedName name="solver_rdp" localSheetId="2" hidden="1">0</definedName>
    <definedName name="solver_reco1" localSheetId="0" hidden="1">0</definedName>
    <definedName name="solver_reco1" localSheetId="2" hidden="1">0</definedName>
    <definedName name="solver_reco2" localSheetId="0" hidden="1">0</definedName>
    <definedName name="solver_reco2" localSheetId="2" hidden="1">0</definedName>
    <definedName name="solver_reco3" localSheetId="0" hidden="1">0</definedName>
    <definedName name="solver_reco3" localSheetId="2" hidden="1">0</definedName>
    <definedName name="solver_rel1" localSheetId="0" hidden="1">1</definedName>
    <definedName name="solver_rel1" localSheetId="2" hidden="1">1</definedName>
    <definedName name="solver_rel2" localSheetId="0" hidden="1">3</definedName>
    <definedName name="solver_rel2" localSheetId="2" hidden="1">3</definedName>
    <definedName name="solver_rel3" localSheetId="0" hidden="1">1</definedName>
    <definedName name="solver_rel3" localSheetId="2" hidden="1">1</definedName>
    <definedName name="solver_rhs1" localSheetId="0" hidden="1">'Optimization model'!$E$3:$E$17</definedName>
    <definedName name="solver_rhs1" localSheetId="2" hidden="1">Sheet1!$E$3:$E$17</definedName>
    <definedName name="solver_rhs2" localSheetId="0" hidden="1">'Optimization model'!$D$3:$D$17</definedName>
    <definedName name="solver_rhs2" localSheetId="2" hidden="1">Sheet1!$D$3:$D$17</definedName>
    <definedName name="solver_rhs3" localSheetId="0" hidden="1">40000</definedName>
    <definedName name="solver_rhs3" localSheetId="2" hidden="1">20000</definedName>
    <definedName name="solver_rlx" localSheetId="0" hidden="1">0</definedName>
    <definedName name="solver_rlx" localSheetId="2" hidden="1">0</definedName>
    <definedName name="solver_rsmp" hidden="1">2</definedName>
    <definedName name="solver_rtr" localSheetId="0" hidden="1">0</definedName>
    <definedName name="solver_rtr" localSheetId="2" hidden="1">0</definedName>
    <definedName name="solver_rxc1" localSheetId="0" hidden="1">1</definedName>
    <definedName name="solver_rxc1" localSheetId="2" hidden="1">1</definedName>
    <definedName name="solver_rxc2" localSheetId="0" hidden="1">1</definedName>
    <definedName name="solver_rxc2" localSheetId="2" hidden="1">1</definedName>
    <definedName name="solver_rxc3" localSheetId="0" hidden="1">1</definedName>
    <definedName name="solver_rxc3" localSheetId="2" hidden="1">1</definedName>
    <definedName name="solver_rxv" localSheetId="0" hidden="1">1</definedName>
    <definedName name="solver_rxv" localSheetId="2" hidden="1">1</definedName>
    <definedName name="solver_seed" hidden="1">0</definedName>
    <definedName name="solver_sel" localSheetId="0" hidden="1">1</definedName>
    <definedName name="solver_sel" localSheetId="2" hidden="1">1</definedName>
    <definedName name="solver_slv" localSheetId="0" hidden="1">0</definedName>
    <definedName name="solver_slv" localSheetId="2" hidden="1">0</definedName>
    <definedName name="solver_slvu" localSheetId="0" hidden="1">0</definedName>
    <definedName name="solver_slvu" localSheetId="2" hidden="1">0</definedName>
    <definedName name="solver_spid" localSheetId="0" hidden="1">" "</definedName>
    <definedName name="solver_spid" localSheetId="2" hidden="1">" "</definedName>
    <definedName name="solver_srvr" localSheetId="0" hidden="1">" "</definedName>
    <definedName name="solver_srvr" localSheetId="2" hidden="1">" "</definedName>
    <definedName name="solver_typ" localSheetId="0" hidden="1">1</definedName>
    <definedName name="solver_typ" localSheetId="2" hidden="1">1</definedName>
    <definedName name="solver_umod" localSheetId="0" hidden="1">1</definedName>
    <definedName name="solver_umod" localSheetId="2" hidden="1">1</definedName>
    <definedName name="solver_urs" localSheetId="0" hidden="1">0</definedName>
    <definedName name="solver_urs" localSheetId="2" hidden="1">0</definedName>
    <definedName name="solver_userid" localSheetId="0" hidden="1">556584</definedName>
    <definedName name="solver_userid" localSheetId="2" hidden="1">556584</definedName>
    <definedName name="solver_val" localSheetId="0" hidden="1">0</definedName>
    <definedName name="solver_val" localSheetId="2" hidden="1">0</definedName>
    <definedName name="solver_var" localSheetId="0" hidden="1">" "</definedName>
    <definedName name="solver_var" localSheetId="2" hidden="1">" "</definedName>
    <definedName name="solver_ver" localSheetId="1" hidden="1">17</definedName>
    <definedName name="solver_ver" localSheetId="0" hidden="1">17</definedName>
    <definedName name="solver_ver" localSheetId="2" hidden="1">17</definedName>
    <definedName name="solver_vir" localSheetId="0" hidden="1">1</definedName>
    <definedName name="solver_vir" localSheetId="2" hidden="1">1</definedName>
    <definedName name="solver_vol" localSheetId="0" hidden="1">0</definedName>
    <definedName name="solver_vol" localSheetId="2" hidden="1">0</definedName>
    <definedName name="solver_vst" localSheetId="0" hidden="1">0</definedName>
    <definedName name="solver_vst" localSheetId="2" hidden="1">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2" l="1"/>
  <c r="R3" i="3"/>
  <c r="O17" i="3"/>
  <c r="J17" i="3"/>
  <c r="J4" i="3"/>
  <c r="J5" i="3"/>
  <c r="N5" i="3" s="1"/>
  <c r="O5" i="3" s="1"/>
  <c r="D23" i="3" s="1"/>
  <c r="J6" i="3"/>
  <c r="N6" i="3" s="1"/>
  <c r="O6" i="3" s="1"/>
  <c r="D24" i="3" s="1"/>
  <c r="J7" i="3"/>
  <c r="N7" i="3" s="1"/>
  <c r="O7" i="3" s="1"/>
  <c r="D25" i="3" s="1"/>
  <c r="J8" i="3"/>
  <c r="N8" i="3" s="1"/>
  <c r="O8" i="3" s="1"/>
  <c r="D26" i="3" s="1"/>
  <c r="J9" i="3"/>
  <c r="N9" i="3" s="1"/>
  <c r="O9" i="3" s="1"/>
  <c r="D27" i="3" s="1"/>
  <c r="J10" i="3"/>
  <c r="N10" i="3" s="1"/>
  <c r="O10" i="3" s="1"/>
  <c r="D28" i="3" s="1"/>
  <c r="J11" i="3"/>
  <c r="J12" i="3"/>
  <c r="N12" i="3" s="1"/>
  <c r="O12" i="3" s="1"/>
  <c r="D30" i="3" s="1"/>
  <c r="J13" i="3"/>
  <c r="N13" i="3" s="1"/>
  <c r="O13" i="3" s="1"/>
  <c r="D31" i="3" s="1"/>
  <c r="J14" i="3"/>
  <c r="N14" i="3" s="1"/>
  <c r="O14" i="3" s="1"/>
  <c r="D32" i="3" s="1"/>
  <c r="J15" i="3"/>
  <c r="N15" i="3" s="1"/>
  <c r="O15" i="3" s="1"/>
  <c r="D33" i="3" s="1"/>
  <c r="J16" i="3"/>
  <c r="N16" i="3" s="1"/>
  <c r="O16" i="3" s="1"/>
  <c r="D34" i="3" s="1"/>
  <c r="J3" i="3"/>
  <c r="N3" i="3" s="1"/>
  <c r="O3" i="3" s="1"/>
  <c r="D21" i="3" s="1"/>
  <c r="N17" i="3"/>
  <c r="D35" i="3" s="1"/>
  <c r="N11" i="3"/>
  <c r="O11" i="3" s="1"/>
  <c r="D29" i="3" s="1"/>
  <c r="N4" i="3"/>
  <c r="O4" i="3" s="1"/>
  <c r="D22" i="3" s="1"/>
  <c r="Q3" i="2"/>
  <c r="N14" i="2"/>
  <c r="D32" i="2" s="1"/>
  <c r="N6" i="2"/>
  <c r="D24" i="2" s="1"/>
  <c r="N7" i="2"/>
  <c r="D25" i="2" s="1"/>
  <c r="N8" i="2"/>
  <c r="D26" i="2" s="1"/>
  <c r="N3" i="2"/>
  <c r="D21" i="2" s="1"/>
  <c r="M4" i="2"/>
  <c r="N4" i="2" s="1"/>
  <c r="D22" i="2" s="1"/>
  <c r="M5" i="2"/>
  <c r="N5" i="2" s="1"/>
  <c r="D23" i="2" s="1"/>
  <c r="M6" i="2"/>
  <c r="M7" i="2"/>
  <c r="M8" i="2"/>
  <c r="M9" i="2"/>
  <c r="N9" i="2" s="1"/>
  <c r="D27" i="2" s="1"/>
  <c r="M10" i="2"/>
  <c r="N10" i="2" s="1"/>
  <c r="D28" i="2" s="1"/>
  <c r="M11" i="2"/>
  <c r="N11" i="2" s="1"/>
  <c r="D29" i="2" s="1"/>
  <c r="M12" i="2"/>
  <c r="N12" i="2" s="1"/>
  <c r="D30" i="2" s="1"/>
  <c r="M13" i="2"/>
  <c r="N13" i="2" s="1"/>
  <c r="D31" i="2" s="1"/>
  <c r="M14" i="2"/>
  <c r="M15" i="2"/>
  <c r="N15" i="2" s="1"/>
  <c r="D33" i="2" s="1"/>
  <c r="M16" i="2"/>
  <c r="N16" i="2" s="1"/>
  <c r="D34" i="2" s="1"/>
  <c r="M3" i="2"/>
  <c r="I17" i="2"/>
  <c r="M17" i="2" s="1"/>
  <c r="N17" i="2" s="1"/>
  <c r="D35" i="2" s="1"/>
  <c r="B8" i="5"/>
  <c r="B7" i="5"/>
  <c r="Q3" i="3" l="1"/>
  <c r="P3" i="2"/>
  <c r="B11" i="5"/>
</calcChain>
</file>

<file path=xl/sharedStrings.xml><?xml version="1.0" encoding="utf-8"?>
<sst xmlns="http://schemas.openxmlformats.org/spreadsheetml/2006/main" count="121" uniqueCount="49">
  <si>
    <t>DATA</t>
  </si>
  <si>
    <t>Variety</t>
  </si>
  <si>
    <t>Retail price per bottle (Using average price sold over past 4 years)</t>
  </si>
  <si>
    <t>Minimum bottles need to produce</t>
  </si>
  <si>
    <t>Maximum bottles can produce</t>
  </si>
  <si>
    <t>Weeks to bottling</t>
  </si>
  <si>
    <t>Weeks to release</t>
  </si>
  <si>
    <t>Weeks to sell out</t>
  </si>
  <si>
    <t xml:space="preserve">Cost per week to release </t>
  </si>
  <si>
    <t xml:space="preserve">Total soft Cost to release </t>
  </si>
  <si>
    <t>Grape cost per bottle</t>
  </si>
  <si>
    <t>Materials cost per bottle</t>
  </si>
  <si>
    <t>Bottling cost</t>
  </si>
  <si>
    <t>Total cost</t>
  </si>
  <si>
    <t>Profits</t>
  </si>
  <si>
    <t>Total profit</t>
  </si>
  <si>
    <t>Total wine can be made</t>
  </si>
  <si>
    <t>Whites</t>
  </si>
  <si>
    <t>Chardonnay</t>
  </si>
  <si>
    <t>Viognier</t>
  </si>
  <si>
    <t>Riesling</t>
  </si>
  <si>
    <t>Petit Mansang</t>
  </si>
  <si>
    <t>Sunshine</t>
  </si>
  <si>
    <t>Rose</t>
  </si>
  <si>
    <t>Reds</t>
  </si>
  <si>
    <t>Cab Franc</t>
  </si>
  <si>
    <t>Cab Franc Reserve</t>
  </si>
  <si>
    <t>Merlot</t>
  </si>
  <si>
    <t>PV  Reserve</t>
  </si>
  <si>
    <t xml:space="preserve">PV </t>
  </si>
  <si>
    <t>Ameritage</t>
  </si>
  <si>
    <t>Ameritage Reserve</t>
  </si>
  <si>
    <t>Tannat</t>
  </si>
  <si>
    <t>Black Ops Reserve</t>
  </si>
  <si>
    <t>DECISION</t>
  </si>
  <si>
    <t>Bottle to produce</t>
  </si>
  <si>
    <t>Profit by types</t>
  </si>
  <si>
    <t>Black Ops</t>
  </si>
  <si>
    <t>Cost</t>
  </si>
  <si>
    <t>Average selling price</t>
  </si>
  <si>
    <t>First year sale (bottle) produce</t>
  </si>
  <si>
    <t>2nd year sale (bottle) produce</t>
  </si>
  <si>
    <t>First year sale (bottle)</t>
  </si>
  <si>
    <t>2nd year sale (bottle)</t>
  </si>
  <si>
    <t>Mean profit</t>
  </si>
  <si>
    <t>StdDev</t>
  </si>
  <si>
    <t>Min</t>
  </si>
  <si>
    <t>Max</t>
  </si>
  <si>
    <t>Retail price per bottle (Kept Constatnt)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</si>
</sst>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4F81BD"/>
      <name val="Arial"/>
      <family val="2"/>
    </font>
    <font>
      <b/>
      <sz val="12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2"/>
      <color rgb="FFFF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8" fontId="0" fillId="0" borderId="1" xfId="0" applyNumberFormat="1" applyBorder="1"/>
    <xf numFmtId="8" fontId="1" fillId="0" borderId="1" xfId="0" applyNumberFormat="1" applyFont="1" applyBorder="1"/>
    <xf numFmtId="3" fontId="1" fillId="0" borderId="1" xfId="0" applyNumberFormat="1" applyFont="1" applyBorder="1"/>
    <xf numFmtId="0" fontId="1" fillId="0" borderId="5" xfId="0" applyFont="1" applyBorder="1" applyAlignment="1">
      <alignment wrapText="1"/>
    </xf>
    <xf numFmtId="8" fontId="4" fillId="0" borderId="0" xfId="0" applyNumberFormat="1" applyFont="1"/>
    <xf numFmtId="0" fontId="0" fillId="2" borderId="1" xfId="0" applyFill="1" applyBorder="1"/>
    <xf numFmtId="0" fontId="1" fillId="0" borderId="0" xfId="0" applyFont="1"/>
    <xf numFmtId="3" fontId="0" fillId="0" borderId="0" xfId="0" applyNumberFormat="1"/>
    <xf numFmtId="0" fontId="1" fillId="0" borderId="1" xfId="0" applyFont="1" applyBorder="1" applyAlignment="1">
      <alignment horizontal="center" wrapText="1"/>
    </xf>
    <xf numFmtId="8" fontId="0" fillId="0" borderId="0" xfId="0" applyNumberFormat="1"/>
    <xf numFmtId="44" fontId="0" fillId="0" borderId="0" xfId="2" applyFont="1"/>
    <xf numFmtId="164" fontId="0" fillId="0" borderId="0" xfId="1" applyNumberFormat="1" applyFont="1"/>
    <xf numFmtId="44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20</xdr:row>
      <xdr:rowOff>114300</xdr:rowOff>
    </xdr:from>
    <xdr:to>
      <xdr:col>11</xdr:col>
      <xdr:colOff>344067</xdr:colOff>
      <xdr:row>45</xdr:row>
      <xdr:rowOff>29228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2AA745-1D73-3760-EA71-269F818EA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3924300"/>
          <a:ext cx="8364117" cy="467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DB62545-E352-417E-AD60-634AC50C66D3}">
  <we:reference id="0986d9dd-94f1-4b67-978d-c4cf6e6142a8" version="21.5.1.1" store="WA200000018" storeType="excatalog"/>
  <we:alternateReferences>
    <we:reference id="0986d9dd-94f1-4b67-978d-c4cf6e6142a8" version="21.5.1.1" store="WA200000018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  <a:ext xmlns:a="http://schemas.openxmlformats.org/drawingml/2006/main" uri="{0858819E-0033-43BF-8937-05EC82904868}">
      <we:backgroundApp state="0" runtimeId="Solver.Taskpane.Url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295E-F17E-462C-8A9B-91C0898AB6FE}">
  <dimension ref="A1:V35"/>
  <sheetViews>
    <sheetView workbookViewId="0">
      <selection activeCell="P10" sqref="P10"/>
    </sheetView>
  </sheetViews>
  <sheetFormatPr defaultRowHeight="15"/>
  <cols>
    <col min="2" max="2" width="18.140625" bestFit="1" customWidth="1"/>
    <col min="3" max="3" width="16.5703125" bestFit="1" customWidth="1"/>
    <col min="4" max="4" width="14.5703125" bestFit="1" customWidth="1"/>
    <col min="5" max="5" width="12.5703125" customWidth="1"/>
    <col min="17" max="17" width="18.28515625" bestFit="1" customWidth="1"/>
  </cols>
  <sheetData>
    <row r="1" spans="1:18">
      <c r="A1" t="s">
        <v>0</v>
      </c>
    </row>
    <row r="2" spans="1:18" ht="90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2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s="7" t="s">
        <v>15</v>
      </c>
      <c r="R2" s="7" t="s">
        <v>16</v>
      </c>
    </row>
    <row r="3" spans="1:18" ht="21">
      <c r="A3" s="17" t="s">
        <v>17</v>
      </c>
      <c r="B3" s="3" t="s">
        <v>18</v>
      </c>
      <c r="C3" s="5">
        <v>26.13</v>
      </c>
      <c r="D3" s="3">
        <v>2700</v>
      </c>
      <c r="E3" s="6">
        <v>4700</v>
      </c>
      <c r="F3" s="3">
        <v>40</v>
      </c>
      <c r="G3" s="3">
        <v>52</v>
      </c>
      <c r="H3" s="3">
        <v>132</v>
      </c>
      <c r="I3" s="5">
        <v>0.01</v>
      </c>
      <c r="J3" s="4">
        <f t="shared" ref="J3:J17" si="0">SUM(F3:H3)*I3</f>
        <v>2.2400000000000002</v>
      </c>
      <c r="K3" s="5">
        <v>4</v>
      </c>
      <c r="L3" s="5">
        <v>3.9</v>
      </c>
      <c r="M3" s="5">
        <v>0.25</v>
      </c>
      <c r="N3" s="4">
        <f t="shared" ref="N3:N17" si="1">SUM(J3:M3)</f>
        <v>10.39</v>
      </c>
      <c r="O3" s="4">
        <f t="shared" ref="O3:O17" si="2">C3-N3</f>
        <v>15.739999999999998</v>
      </c>
      <c r="Q3" s="8">
        <f>SUM(D21:D35)</f>
        <v>735240.10000000009</v>
      </c>
      <c r="R3">
        <f>SUM(C21:C35)</f>
        <v>40000</v>
      </c>
    </row>
    <row r="4" spans="1:18">
      <c r="A4" s="18"/>
      <c r="B4" s="3" t="s">
        <v>19</v>
      </c>
      <c r="C4" s="5">
        <v>25.98</v>
      </c>
      <c r="D4" s="3">
        <v>900</v>
      </c>
      <c r="E4" s="6">
        <v>3300</v>
      </c>
      <c r="F4" s="3">
        <v>40</v>
      </c>
      <c r="G4" s="3">
        <v>40</v>
      </c>
      <c r="H4" s="3">
        <v>81.7</v>
      </c>
      <c r="I4" s="5">
        <v>0.01</v>
      </c>
      <c r="J4" s="4">
        <f t="shared" si="0"/>
        <v>1.617</v>
      </c>
      <c r="K4" s="5">
        <v>4</v>
      </c>
      <c r="L4" s="5">
        <v>3.9</v>
      </c>
      <c r="M4" s="5">
        <v>0.25</v>
      </c>
      <c r="N4" s="4">
        <f t="shared" si="1"/>
        <v>9.7669999999999995</v>
      </c>
      <c r="O4" s="4">
        <f t="shared" si="2"/>
        <v>16.213000000000001</v>
      </c>
    </row>
    <row r="5" spans="1:18">
      <c r="A5" s="18"/>
      <c r="B5" s="3" t="s">
        <v>20</v>
      </c>
      <c r="C5" s="5">
        <v>21.78</v>
      </c>
      <c r="D5" s="3">
        <v>0</v>
      </c>
      <c r="E5" s="3">
        <v>1350</v>
      </c>
      <c r="F5" s="3"/>
      <c r="G5" s="3"/>
      <c r="H5" s="3">
        <v>30.1</v>
      </c>
      <c r="I5" s="5">
        <v>0.01</v>
      </c>
      <c r="J5" s="4">
        <f t="shared" si="0"/>
        <v>0.30100000000000005</v>
      </c>
      <c r="K5" s="5">
        <v>12</v>
      </c>
      <c r="L5" s="5">
        <v>0</v>
      </c>
      <c r="M5" s="5">
        <v>0</v>
      </c>
      <c r="N5" s="4">
        <f t="shared" si="1"/>
        <v>12.301</v>
      </c>
      <c r="O5" s="4">
        <f t="shared" si="2"/>
        <v>9.479000000000001</v>
      </c>
    </row>
    <row r="6" spans="1:18">
      <c r="A6" s="18"/>
      <c r="B6" s="3" t="s">
        <v>21</v>
      </c>
      <c r="C6" s="5">
        <v>26.34</v>
      </c>
      <c r="D6" s="3">
        <v>1300</v>
      </c>
      <c r="E6" s="6">
        <v>2650</v>
      </c>
      <c r="F6" s="3">
        <v>30</v>
      </c>
      <c r="G6" s="3">
        <v>10</v>
      </c>
      <c r="H6" s="3">
        <v>17.2</v>
      </c>
      <c r="I6" s="5">
        <v>0.01</v>
      </c>
      <c r="J6" s="4">
        <f t="shared" si="0"/>
        <v>0.57200000000000006</v>
      </c>
      <c r="K6" s="5">
        <v>4</v>
      </c>
      <c r="L6" s="5">
        <v>3.9</v>
      </c>
      <c r="M6" s="5">
        <v>0.25</v>
      </c>
      <c r="N6" s="4">
        <f t="shared" si="1"/>
        <v>8.7219999999999995</v>
      </c>
      <c r="O6" s="4">
        <f t="shared" si="2"/>
        <v>17.618000000000002</v>
      </c>
    </row>
    <row r="7" spans="1:18">
      <c r="A7" s="18"/>
      <c r="B7" s="3" t="s">
        <v>22</v>
      </c>
      <c r="C7" s="5">
        <v>30.17</v>
      </c>
      <c r="D7" s="3">
        <v>1800</v>
      </c>
      <c r="E7" s="6">
        <v>2300</v>
      </c>
      <c r="F7" s="3">
        <v>20</v>
      </c>
      <c r="G7" s="3">
        <v>10</v>
      </c>
      <c r="H7" s="3">
        <v>107.5</v>
      </c>
      <c r="I7" s="5">
        <v>0.01</v>
      </c>
      <c r="J7" s="4">
        <f t="shared" si="0"/>
        <v>1.375</v>
      </c>
      <c r="K7" s="5">
        <v>4</v>
      </c>
      <c r="L7" s="5">
        <v>3.9</v>
      </c>
      <c r="M7" s="5">
        <v>0.25</v>
      </c>
      <c r="N7" s="4">
        <f t="shared" si="1"/>
        <v>9.5250000000000004</v>
      </c>
      <c r="O7" s="4">
        <f t="shared" si="2"/>
        <v>20.645000000000003</v>
      </c>
    </row>
    <row r="8" spans="1:18">
      <c r="A8" s="19"/>
      <c r="B8" s="3" t="s">
        <v>23</v>
      </c>
      <c r="C8" s="5">
        <v>26.35</v>
      </c>
      <c r="D8" s="3">
        <v>2700</v>
      </c>
      <c r="E8" s="6">
        <v>4500</v>
      </c>
      <c r="F8" s="3">
        <v>20</v>
      </c>
      <c r="G8" s="3">
        <v>10</v>
      </c>
      <c r="H8" s="3">
        <v>64.5</v>
      </c>
      <c r="I8" s="5">
        <v>0.01</v>
      </c>
      <c r="J8" s="4">
        <f t="shared" si="0"/>
        <v>0.94500000000000006</v>
      </c>
      <c r="K8" s="5">
        <v>4</v>
      </c>
      <c r="L8" s="5">
        <v>3.9</v>
      </c>
      <c r="M8" s="5">
        <v>0.25</v>
      </c>
      <c r="N8" s="4">
        <f t="shared" si="1"/>
        <v>9.0950000000000006</v>
      </c>
      <c r="O8" s="4">
        <f t="shared" si="2"/>
        <v>17.255000000000003</v>
      </c>
    </row>
    <row r="9" spans="1:18">
      <c r="A9" s="20" t="s">
        <v>24</v>
      </c>
      <c r="B9" s="3" t="s">
        <v>25</v>
      </c>
      <c r="C9" s="5">
        <v>25.56</v>
      </c>
      <c r="D9" s="3">
        <v>1800</v>
      </c>
      <c r="E9" s="6">
        <v>4000</v>
      </c>
      <c r="F9" s="3">
        <v>60</v>
      </c>
      <c r="G9" s="3">
        <v>50</v>
      </c>
      <c r="H9" s="3">
        <v>73.099999999999994</v>
      </c>
      <c r="I9" s="5">
        <v>0.01</v>
      </c>
      <c r="J9" s="4">
        <f t="shared" si="0"/>
        <v>1.831</v>
      </c>
      <c r="K9" s="5">
        <v>4</v>
      </c>
      <c r="L9" s="5">
        <v>3.9</v>
      </c>
      <c r="M9" s="5">
        <v>0.25</v>
      </c>
      <c r="N9" s="4">
        <f t="shared" si="1"/>
        <v>9.9809999999999999</v>
      </c>
      <c r="O9" s="4">
        <f t="shared" si="2"/>
        <v>15.578999999999999</v>
      </c>
    </row>
    <row r="10" spans="1:18">
      <c r="A10" s="21"/>
      <c r="B10" s="3" t="s">
        <v>26</v>
      </c>
      <c r="C10" s="5">
        <v>33.5</v>
      </c>
      <c r="D10" s="3">
        <v>300</v>
      </c>
      <c r="E10" s="6">
        <v>1000</v>
      </c>
      <c r="F10" s="3">
        <v>80</v>
      </c>
      <c r="G10" s="3">
        <v>70</v>
      </c>
      <c r="H10" s="3">
        <v>60.2</v>
      </c>
      <c r="I10" s="5">
        <v>0.01</v>
      </c>
      <c r="J10" s="4">
        <f t="shared" si="0"/>
        <v>2.1019999999999999</v>
      </c>
      <c r="K10" s="5">
        <v>4</v>
      </c>
      <c r="L10" s="5">
        <v>4.2</v>
      </c>
      <c r="M10" s="5">
        <v>0.25</v>
      </c>
      <c r="N10" s="4">
        <f t="shared" si="1"/>
        <v>10.552</v>
      </c>
      <c r="O10" s="4">
        <f t="shared" si="2"/>
        <v>22.948</v>
      </c>
    </row>
    <row r="11" spans="1:18">
      <c r="A11" s="21"/>
      <c r="B11" s="3" t="s">
        <v>27</v>
      </c>
      <c r="C11" s="5">
        <v>26.09</v>
      </c>
      <c r="D11" s="3">
        <v>300</v>
      </c>
      <c r="E11" s="6">
        <v>700</v>
      </c>
      <c r="F11" s="3">
        <v>50</v>
      </c>
      <c r="G11" s="3">
        <v>50</v>
      </c>
      <c r="H11" s="3">
        <v>90.3</v>
      </c>
      <c r="I11" s="5">
        <v>0.01</v>
      </c>
      <c r="J11" s="4">
        <f t="shared" si="0"/>
        <v>1.9030000000000002</v>
      </c>
      <c r="K11" s="5">
        <v>4</v>
      </c>
      <c r="L11" s="5">
        <v>3.9</v>
      </c>
      <c r="M11" s="5">
        <v>0.25</v>
      </c>
      <c r="N11" s="4">
        <f t="shared" si="1"/>
        <v>10.053000000000001</v>
      </c>
      <c r="O11" s="4">
        <f t="shared" si="2"/>
        <v>16.036999999999999</v>
      </c>
    </row>
    <row r="12" spans="1:18">
      <c r="A12" s="21"/>
      <c r="B12" s="3" t="s">
        <v>28</v>
      </c>
      <c r="C12" s="5">
        <v>33.869999999999997</v>
      </c>
      <c r="D12" s="3">
        <v>1800</v>
      </c>
      <c r="E12" s="6">
        <v>2500</v>
      </c>
      <c r="F12" s="3">
        <v>80</v>
      </c>
      <c r="G12" s="3">
        <v>70</v>
      </c>
      <c r="H12" s="3">
        <v>111.8</v>
      </c>
      <c r="I12" s="5">
        <v>0.01</v>
      </c>
      <c r="J12" s="4">
        <f t="shared" si="0"/>
        <v>2.6180000000000003</v>
      </c>
      <c r="K12" s="5">
        <v>4</v>
      </c>
      <c r="L12" s="5">
        <v>4.2</v>
      </c>
      <c r="M12" s="5">
        <v>0.25</v>
      </c>
      <c r="N12" s="4">
        <f t="shared" si="1"/>
        <v>11.068000000000001</v>
      </c>
      <c r="O12" s="4">
        <f t="shared" si="2"/>
        <v>22.801999999999996</v>
      </c>
    </row>
    <row r="13" spans="1:18">
      <c r="A13" s="21"/>
      <c r="B13" s="3" t="s">
        <v>29</v>
      </c>
      <c r="C13" s="5">
        <v>25.89</v>
      </c>
      <c r="D13" s="3">
        <v>1800</v>
      </c>
      <c r="E13" s="6">
        <v>4800</v>
      </c>
      <c r="F13" s="3">
        <v>60</v>
      </c>
      <c r="G13" s="3">
        <v>70</v>
      </c>
      <c r="H13" s="3">
        <v>77.400000000000006</v>
      </c>
      <c r="I13" s="5">
        <v>0.01</v>
      </c>
      <c r="J13" s="4">
        <f t="shared" si="0"/>
        <v>2.0740000000000003</v>
      </c>
      <c r="K13" s="5">
        <v>4</v>
      </c>
      <c r="L13" s="5">
        <v>3.9</v>
      </c>
      <c r="M13" s="5">
        <v>0.25</v>
      </c>
      <c r="N13" s="4">
        <f t="shared" si="1"/>
        <v>10.224</v>
      </c>
      <c r="O13" s="4">
        <f t="shared" si="2"/>
        <v>15.666</v>
      </c>
    </row>
    <row r="14" spans="1:18">
      <c r="A14" s="21"/>
      <c r="B14" s="3" t="s">
        <v>30</v>
      </c>
      <c r="C14" s="5">
        <v>25.85</v>
      </c>
      <c r="D14" s="3">
        <v>1500</v>
      </c>
      <c r="E14" s="6">
        <v>1700</v>
      </c>
      <c r="F14" s="3">
        <v>60</v>
      </c>
      <c r="G14" s="3">
        <v>70</v>
      </c>
      <c r="H14" s="3">
        <v>86</v>
      </c>
      <c r="I14" s="5">
        <v>0.01</v>
      </c>
      <c r="J14" s="4">
        <f t="shared" si="0"/>
        <v>2.16</v>
      </c>
      <c r="K14" s="5">
        <v>4</v>
      </c>
      <c r="L14" s="5">
        <v>3.9</v>
      </c>
      <c r="M14" s="5">
        <v>0.25</v>
      </c>
      <c r="N14" s="4">
        <f t="shared" si="1"/>
        <v>10.31</v>
      </c>
      <c r="O14" s="4">
        <f t="shared" si="2"/>
        <v>15.540000000000001</v>
      </c>
    </row>
    <row r="15" spans="1:18">
      <c r="A15" s="21"/>
      <c r="B15" s="3" t="s">
        <v>31</v>
      </c>
      <c r="C15" s="5">
        <v>33.11</v>
      </c>
      <c r="D15" s="3">
        <v>2700</v>
      </c>
      <c r="E15" s="6">
        <v>4200</v>
      </c>
      <c r="F15" s="3">
        <v>80</v>
      </c>
      <c r="G15" s="3">
        <v>70</v>
      </c>
      <c r="H15" s="3">
        <v>86</v>
      </c>
      <c r="I15" s="5">
        <v>0.01</v>
      </c>
      <c r="J15" s="4">
        <f t="shared" si="0"/>
        <v>2.36</v>
      </c>
      <c r="K15" s="5">
        <v>4</v>
      </c>
      <c r="L15" s="5">
        <v>4.2</v>
      </c>
      <c r="M15" s="5">
        <v>0.25</v>
      </c>
      <c r="N15" s="4">
        <f t="shared" si="1"/>
        <v>10.809999999999999</v>
      </c>
      <c r="O15" s="4">
        <f t="shared" si="2"/>
        <v>22.3</v>
      </c>
    </row>
    <row r="16" spans="1:18">
      <c r="A16" s="21"/>
      <c r="B16" s="3" t="s">
        <v>32</v>
      </c>
      <c r="C16" s="5">
        <v>25.18</v>
      </c>
      <c r="D16" s="3">
        <v>1300</v>
      </c>
      <c r="E16" s="6">
        <v>1500</v>
      </c>
      <c r="F16" s="3">
        <v>60</v>
      </c>
      <c r="G16" s="3">
        <v>50</v>
      </c>
      <c r="H16" s="3">
        <v>124.7</v>
      </c>
      <c r="I16" s="5">
        <v>0.01</v>
      </c>
      <c r="J16" s="4">
        <f t="shared" si="0"/>
        <v>2.347</v>
      </c>
      <c r="K16" s="5">
        <v>4</v>
      </c>
      <c r="L16" s="5">
        <v>3.9</v>
      </c>
      <c r="M16" s="5">
        <v>0.25</v>
      </c>
      <c r="N16" s="4">
        <f t="shared" si="1"/>
        <v>10.497</v>
      </c>
      <c r="O16" s="4">
        <f t="shared" si="2"/>
        <v>14.683</v>
      </c>
    </row>
    <row r="17" spans="1:22">
      <c r="A17" s="22"/>
      <c r="B17" s="3" t="s">
        <v>33</v>
      </c>
      <c r="C17" s="5">
        <v>31.36</v>
      </c>
      <c r="D17" s="3">
        <v>1800</v>
      </c>
      <c r="E17" s="6">
        <v>4800</v>
      </c>
      <c r="F17" s="3"/>
      <c r="G17" s="3"/>
      <c r="H17" s="3">
        <v>107.5</v>
      </c>
      <c r="I17" s="5">
        <v>0.01</v>
      </c>
      <c r="J17" s="4">
        <f t="shared" si="0"/>
        <v>1.075</v>
      </c>
      <c r="K17" s="5">
        <v>4</v>
      </c>
      <c r="L17" s="5">
        <v>3.9</v>
      </c>
      <c r="M17" s="5">
        <v>0.25</v>
      </c>
      <c r="N17" s="4">
        <f t="shared" si="1"/>
        <v>9.2249999999999996</v>
      </c>
      <c r="O17" s="4">
        <f t="shared" si="2"/>
        <v>22.134999999999998</v>
      </c>
    </row>
    <row r="19" spans="1:22">
      <c r="A19" t="s">
        <v>34</v>
      </c>
    </row>
    <row r="20" spans="1:22">
      <c r="A20" s="1"/>
      <c r="B20" s="1" t="s">
        <v>1</v>
      </c>
      <c r="C20" s="2" t="s">
        <v>35</v>
      </c>
      <c r="D20" s="2" t="s">
        <v>36</v>
      </c>
    </row>
    <row r="21" spans="1:22">
      <c r="A21" s="17" t="s">
        <v>17</v>
      </c>
      <c r="B21" s="3" t="s">
        <v>18</v>
      </c>
      <c r="C21" s="9">
        <v>4700</v>
      </c>
      <c r="D21" s="4">
        <f t="shared" ref="D21:D35" si="3">O3*C21</f>
        <v>73977.999999999985</v>
      </c>
      <c r="H21" s="11"/>
      <c r="I21" s="11"/>
      <c r="J21" s="10"/>
      <c r="L21" s="11"/>
      <c r="U21" s="10"/>
      <c r="V21" s="10"/>
    </row>
    <row r="22" spans="1:22">
      <c r="A22" s="18"/>
      <c r="B22" s="3" t="s">
        <v>19</v>
      </c>
      <c r="C22" s="9">
        <v>3300</v>
      </c>
      <c r="D22" s="4">
        <f t="shared" si="3"/>
        <v>53502.9</v>
      </c>
      <c r="H22" s="11"/>
      <c r="J22" s="10"/>
      <c r="U22" s="10"/>
      <c r="V22" s="10"/>
    </row>
    <row r="23" spans="1:22">
      <c r="A23" s="18"/>
      <c r="B23" s="3" t="s">
        <v>20</v>
      </c>
      <c r="C23" s="9">
        <v>0</v>
      </c>
      <c r="D23" s="4">
        <f t="shared" si="3"/>
        <v>0</v>
      </c>
      <c r="J23" s="10"/>
      <c r="U23" s="10"/>
      <c r="V23" s="10"/>
    </row>
    <row r="24" spans="1:22">
      <c r="A24" s="18"/>
      <c r="B24" s="3" t="s">
        <v>21</v>
      </c>
      <c r="C24" s="9">
        <v>2650</v>
      </c>
      <c r="D24" s="4">
        <f t="shared" si="3"/>
        <v>46687.700000000004</v>
      </c>
      <c r="J24" s="10"/>
      <c r="U24" s="10"/>
      <c r="V24" s="10"/>
    </row>
    <row r="25" spans="1:22">
      <c r="A25" s="18"/>
      <c r="B25" s="3" t="s">
        <v>22</v>
      </c>
      <c r="C25" s="9">
        <v>2300</v>
      </c>
      <c r="D25" s="4">
        <f t="shared" si="3"/>
        <v>47483.500000000007</v>
      </c>
      <c r="J25" s="10"/>
      <c r="U25" s="10"/>
    </row>
    <row r="26" spans="1:22">
      <c r="A26" s="19"/>
      <c r="B26" s="3" t="s">
        <v>23</v>
      </c>
      <c r="C26" s="9">
        <v>4500</v>
      </c>
      <c r="D26" s="4">
        <f t="shared" si="3"/>
        <v>77647.500000000015</v>
      </c>
      <c r="J26" s="10"/>
    </row>
    <row r="27" spans="1:22">
      <c r="A27" s="20" t="s">
        <v>24</v>
      </c>
      <c r="B27" s="3" t="s">
        <v>25</v>
      </c>
      <c r="C27" s="9">
        <v>1800</v>
      </c>
      <c r="D27" s="4">
        <f t="shared" si="3"/>
        <v>28042.199999999997</v>
      </c>
      <c r="J27" s="10"/>
    </row>
    <row r="28" spans="1:22">
      <c r="A28" s="21"/>
      <c r="B28" s="3" t="s">
        <v>26</v>
      </c>
      <c r="C28" s="9">
        <v>1000</v>
      </c>
      <c r="D28" s="4">
        <f t="shared" si="3"/>
        <v>22948</v>
      </c>
      <c r="J28" s="10"/>
    </row>
    <row r="29" spans="1:22">
      <c r="A29" s="21"/>
      <c r="B29" s="3" t="s">
        <v>27</v>
      </c>
      <c r="C29" s="9">
        <v>700</v>
      </c>
      <c r="D29" s="4">
        <f t="shared" si="3"/>
        <v>11225.9</v>
      </c>
      <c r="J29" s="10"/>
    </row>
    <row r="30" spans="1:22">
      <c r="A30" s="21"/>
      <c r="B30" s="3" t="s">
        <v>28</v>
      </c>
      <c r="C30" s="9">
        <v>2500</v>
      </c>
      <c r="D30" s="4">
        <f t="shared" si="3"/>
        <v>57004.999999999993</v>
      </c>
      <c r="J30" s="10"/>
    </row>
    <row r="31" spans="1:22">
      <c r="A31" s="21"/>
      <c r="B31" s="3" t="s">
        <v>29</v>
      </c>
      <c r="C31" s="9">
        <v>4750</v>
      </c>
      <c r="D31" s="4">
        <f t="shared" si="3"/>
        <v>74413.5</v>
      </c>
      <c r="J31" s="10"/>
    </row>
    <row r="32" spans="1:22">
      <c r="A32" s="21"/>
      <c r="B32" s="3" t="s">
        <v>30</v>
      </c>
      <c r="C32" s="9">
        <v>1500</v>
      </c>
      <c r="D32" s="4">
        <f t="shared" si="3"/>
        <v>23310</v>
      </c>
      <c r="J32" s="10"/>
    </row>
    <row r="33" spans="1:11">
      <c r="A33" s="21"/>
      <c r="B33" s="3" t="s">
        <v>31</v>
      </c>
      <c r="C33" s="9">
        <v>4200</v>
      </c>
      <c r="D33" s="4">
        <f t="shared" si="3"/>
        <v>93660</v>
      </c>
      <c r="J33" s="10"/>
    </row>
    <row r="34" spans="1:11">
      <c r="A34" s="21"/>
      <c r="B34" s="3" t="s">
        <v>32</v>
      </c>
      <c r="C34" s="9">
        <v>1300</v>
      </c>
      <c r="D34" s="4">
        <f t="shared" si="3"/>
        <v>19087.900000000001</v>
      </c>
      <c r="K34" s="10"/>
    </row>
    <row r="35" spans="1:11">
      <c r="A35" s="22"/>
      <c r="B35" s="3" t="s">
        <v>33</v>
      </c>
      <c r="C35" s="9">
        <v>4800</v>
      </c>
      <c r="D35" s="4">
        <f t="shared" si="3"/>
        <v>106247.99999999999</v>
      </c>
      <c r="J35" s="10"/>
    </row>
  </sheetData>
  <mergeCells count="4">
    <mergeCell ref="A3:A8"/>
    <mergeCell ref="A9:A17"/>
    <mergeCell ref="A21:A26"/>
    <mergeCell ref="A27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003F-D908-4104-A8C4-2427B4418671}">
  <dimension ref="A1:B16"/>
  <sheetViews>
    <sheetView tabSelected="1" topLeftCell="A13" workbookViewId="0">
      <selection activeCell="P39" sqref="P39"/>
    </sheetView>
  </sheetViews>
  <sheetFormatPr defaultRowHeight="15"/>
  <cols>
    <col min="1" max="1" width="27.42578125" customWidth="1"/>
    <col min="2" max="2" width="11.5703125" bestFit="1" customWidth="1"/>
  </cols>
  <sheetData>
    <row r="1" spans="1:2">
      <c r="A1" t="s">
        <v>37</v>
      </c>
    </row>
    <row r="3" spans="1:2">
      <c r="A3" t="s">
        <v>38</v>
      </c>
      <c r="B3" s="14">
        <v>9.23</v>
      </c>
    </row>
    <row r="4" spans="1:2">
      <c r="A4" t="s">
        <v>39</v>
      </c>
      <c r="B4">
        <v>31.36</v>
      </c>
    </row>
    <row r="5" spans="1:2">
      <c r="A5" t="s">
        <v>40</v>
      </c>
      <c r="B5" s="15">
        <v>4000</v>
      </c>
    </row>
    <row r="6" spans="1:2">
      <c r="A6" t="s">
        <v>41</v>
      </c>
      <c r="B6" s="15">
        <v>3000</v>
      </c>
    </row>
    <row r="7" spans="1:2">
      <c r="A7" t="s">
        <v>42</v>
      </c>
      <c r="B7">
        <f ca="1">_xll.PsiTriangular(2500,2800,4000)</f>
        <v>3887.115485914544</v>
      </c>
    </row>
    <row r="8" spans="1:2">
      <c r="A8" t="s">
        <v>43</v>
      </c>
      <c r="B8">
        <f ca="1">_xll.PsiTriangular(2000,2250,2500)</f>
        <v>2152.891205528304</v>
      </c>
    </row>
    <row r="11" spans="1:2">
      <c r="A11" t="s">
        <v>14</v>
      </c>
      <c r="B11" s="16">
        <f ca="1">B4*(B8+B7)-(B3*(B5+B6))+_xll.PsiOutput()</f>
        <v>124804.60984364772</v>
      </c>
    </row>
    <row r="13" spans="1:2">
      <c r="A13" t="s">
        <v>44</v>
      </c>
      <c r="B13" s="13">
        <v>69192.87</v>
      </c>
    </row>
    <row r="14" spans="1:2">
      <c r="A14" t="s">
        <v>45</v>
      </c>
      <c r="B14" s="14">
        <v>6584.82</v>
      </c>
    </row>
    <row r="15" spans="1:2">
      <c r="A15" t="s">
        <v>46</v>
      </c>
      <c r="B15" s="14">
        <v>52478.62</v>
      </c>
    </row>
    <row r="16" spans="1:2">
      <c r="A16" t="s">
        <v>47</v>
      </c>
      <c r="B16" s="14">
        <v>88918.82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24E12-A30B-4DEC-86F1-AE62E5BB94AB}">
  <dimension ref="A1:Q35"/>
  <sheetViews>
    <sheetView workbookViewId="0">
      <selection activeCell="J22" sqref="J22"/>
    </sheetView>
  </sheetViews>
  <sheetFormatPr defaultRowHeight="15"/>
  <cols>
    <col min="2" max="2" width="18.140625" bestFit="1" customWidth="1"/>
    <col min="3" max="3" width="16.5703125" bestFit="1" customWidth="1"/>
    <col min="4" max="4" width="14.5703125" bestFit="1" customWidth="1"/>
    <col min="5" max="5" width="12.5703125" customWidth="1"/>
    <col min="16" max="16" width="18.28515625" bestFit="1" customWidth="1"/>
  </cols>
  <sheetData>
    <row r="1" spans="1:17">
      <c r="A1" t="s">
        <v>0</v>
      </c>
    </row>
    <row r="2" spans="1:17" ht="90" customHeight="1">
      <c r="A2" s="1"/>
      <c r="B2" s="1" t="s">
        <v>1</v>
      </c>
      <c r="C2" s="1" t="s">
        <v>48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P2" s="7" t="s">
        <v>15</v>
      </c>
      <c r="Q2" s="7" t="s">
        <v>16</v>
      </c>
    </row>
    <row r="3" spans="1:17" ht="21">
      <c r="A3" s="17" t="s">
        <v>17</v>
      </c>
      <c r="B3" s="3" t="s">
        <v>18</v>
      </c>
      <c r="C3" s="5">
        <v>34</v>
      </c>
      <c r="D3" s="3">
        <v>1600</v>
      </c>
      <c r="E3" s="6">
        <v>2000</v>
      </c>
      <c r="F3" s="3">
        <v>40</v>
      </c>
      <c r="G3" s="3">
        <v>52</v>
      </c>
      <c r="H3" s="5">
        <v>0.01</v>
      </c>
      <c r="I3" s="5">
        <v>0.92</v>
      </c>
      <c r="J3" s="5">
        <v>4</v>
      </c>
      <c r="K3" s="5">
        <v>3.9</v>
      </c>
      <c r="L3" s="5">
        <v>0.25</v>
      </c>
      <c r="M3" s="4">
        <f>SUM(I3:L3)</f>
        <v>9.07</v>
      </c>
      <c r="N3" s="4">
        <f>C3-M3</f>
        <v>24.93</v>
      </c>
      <c r="P3" s="8">
        <f>SUM(D21:D35)</f>
        <v>563528</v>
      </c>
      <c r="Q3">
        <f>SUM(C21:C35)</f>
        <v>20000</v>
      </c>
    </row>
    <row r="4" spans="1:17">
      <c r="A4" s="18"/>
      <c r="B4" s="3" t="s">
        <v>19</v>
      </c>
      <c r="C4" s="5">
        <v>34</v>
      </c>
      <c r="D4" s="3">
        <v>1600</v>
      </c>
      <c r="E4" s="6">
        <v>2400</v>
      </c>
      <c r="F4" s="3">
        <v>40</v>
      </c>
      <c r="G4" s="3">
        <v>40</v>
      </c>
      <c r="H4" s="5">
        <v>0.01</v>
      </c>
      <c r="I4" s="5">
        <v>0.8</v>
      </c>
      <c r="J4" s="5">
        <v>4</v>
      </c>
      <c r="K4" s="5">
        <v>3.9</v>
      </c>
      <c r="L4" s="5">
        <v>0.25</v>
      </c>
      <c r="M4" s="4">
        <f t="shared" ref="M4:M16" si="0">SUM(I4:L4)</f>
        <v>8.9499999999999993</v>
      </c>
      <c r="N4" s="4">
        <f t="shared" ref="N4:N17" si="1">C4-M4</f>
        <v>25.05</v>
      </c>
    </row>
    <row r="5" spans="1:17">
      <c r="A5" s="18"/>
      <c r="B5" s="3" t="s">
        <v>20</v>
      </c>
      <c r="C5" s="5">
        <v>29</v>
      </c>
      <c r="D5" s="3">
        <v>0</v>
      </c>
      <c r="E5" s="3">
        <v>1350</v>
      </c>
      <c r="F5" s="3"/>
      <c r="G5" s="3"/>
      <c r="H5" s="5">
        <v>0.01</v>
      </c>
      <c r="I5" s="5">
        <v>0</v>
      </c>
      <c r="J5" s="5">
        <v>12</v>
      </c>
      <c r="K5" s="5">
        <v>0</v>
      </c>
      <c r="L5" s="5">
        <v>0</v>
      </c>
      <c r="M5" s="4">
        <f t="shared" si="0"/>
        <v>12</v>
      </c>
      <c r="N5" s="4">
        <f t="shared" si="1"/>
        <v>17</v>
      </c>
    </row>
    <row r="6" spans="1:17">
      <c r="A6" s="18"/>
      <c r="B6" s="3" t="s">
        <v>21</v>
      </c>
      <c r="C6" s="5">
        <v>34</v>
      </c>
      <c r="D6" s="3">
        <v>1300</v>
      </c>
      <c r="E6" s="6">
        <v>1750</v>
      </c>
      <c r="F6" s="3">
        <v>30</v>
      </c>
      <c r="G6" s="3">
        <v>10</v>
      </c>
      <c r="H6" s="5">
        <v>0.01</v>
      </c>
      <c r="I6" s="5">
        <v>0.4</v>
      </c>
      <c r="J6" s="5">
        <v>4</v>
      </c>
      <c r="K6" s="5">
        <v>3.9</v>
      </c>
      <c r="L6" s="5">
        <v>0.25</v>
      </c>
      <c r="M6" s="4">
        <f t="shared" si="0"/>
        <v>8.5500000000000007</v>
      </c>
      <c r="N6" s="4">
        <f t="shared" si="1"/>
        <v>25.45</v>
      </c>
    </row>
    <row r="7" spans="1:17">
      <c r="A7" s="18"/>
      <c r="B7" s="3" t="s">
        <v>22</v>
      </c>
      <c r="C7" s="5">
        <v>34</v>
      </c>
      <c r="D7" s="3">
        <v>0</v>
      </c>
      <c r="E7" s="6">
        <v>500</v>
      </c>
      <c r="F7" s="3">
        <v>20</v>
      </c>
      <c r="G7" s="3">
        <v>10</v>
      </c>
      <c r="H7" s="5">
        <v>0.01</v>
      </c>
      <c r="I7" s="5">
        <v>0.3</v>
      </c>
      <c r="J7" s="5">
        <v>4</v>
      </c>
      <c r="K7" s="5">
        <v>3.9</v>
      </c>
      <c r="L7" s="5">
        <v>0.25</v>
      </c>
      <c r="M7" s="4">
        <f t="shared" si="0"/>
        <v>8.4499999999999993</v>
      </c>
      <c r="N7" s="4">
        <f t="shared" si="1"/>
        <v>25.55</v>
      </c>
    </row>
    <row r="8" spans="1:17">
      <c r="A8" s="19"/>
      <c r="B8" s="3" t="s">
        <v>23</v>
      </c>
      <c r="C8" s="5">
        <v>34</v>
      </c>
      <c r="D8" s="3">
        <v>1000</v>
      </c>
      <c r="E8" s="6">
        <v>1800</v>
      </c>
      <c r="F8" s="3">
        <v>20</v>
      </c>
      <c r="G8" s="3">
        <v>10</v>
      </c>
      <c r="H8" s="5">
        <v>0.01</v>
      </c>
      <c r="I8" s="5">
        <v>0.3</v>
      </c>
      <c r="J8" s="5">
        <v>4</v>
      </c>
      <c r="K8" s="5">
        <v>3.9</v>
      </c>
      <c r="L8" s="5">
        <v>0.25</v>
      </c>
      <c r="M8" s="4">
        <f t="shared" si="0"/>
        <v>8.4499999999999993</v>
      </c>
      <c r="N8" s="4">
        <f t="shared" si="1"/>
        <v>25.55</v>
      </c>
    </row>
    <row r="9" spans="1:17">
      <c r="A9" s="23" t="s">
        <v>24</v>
      </c>
      <c r="B9" s="3" t="s">
        <v>25</v>
      </c>
      <c r="C9" s="5">
        <v>34</v>
      </c>
      <c r="D9" s="3">
        <v>1000</v>
      </c>
      <c r="E9" s="6">
        <v>2200</v>
      </c>
      <c r="F9" s="3">
        <v>60</v>
      </c>
      <c r="G9" s="3">
        <v>50</v>
      </c>
      <c r="H9" s="5">
        <v>0.01</v>
      </c>
      <c r="I9" s="5">
        <v>1.1000000000000001</v>
      </c>
      <c r="J9" s="5">
        <v>4</v>
      </c>
      <c r="K9" s="5">
        <v>3.9</v>
      </c>
      <c r="L9" s="5">
        <v>0.25</v>
      </c>
      <c r="M9" s="4">
        <f t="shared" si="0"/>
        <v>9.25</v>
      </c>
      <c r="N9" s="4">
        <f t="shared" si="1"/>
        <v>24.75</v>
      </c>
    </row>
    <row r="10" spans="1:17">
      <c r="A10" s="24"/>
      <c r="B10" s="3" t="s">
        <v>26</v>
      </c>
      <c r="C10" s="5">
        <v>44</v>
      </c>
      <c r="D10" s="3">
        <v>300</v>
      </c>
      <c r="E10" s="6">
        <v>1000</v>
      </c>
      <c r="F10" s="3">
        <v>80</v>
      </c>
      <c r="G10" s="3">
        <v>70</v>
      </c>
      <c r="H10" s="5">
        <v>0.01</v>
      </c>
      <c r="I10" s="5">
        <v>1.5</v>
      </c>
      <c r="J10" s="5">
        <v>4</v>
      </c>
      <c r="K10" s="5">
        <v>4.2</v>
      </c>
      <c r="L10" s="5">
        <v>0.25</v>
      </c>
      <c r="M10" s="4">
        <f t="shared" si="0"/>
        <v>9.9499999999999993</v>
      </c>
      <c r="N10" s="4">
        <f t="shared" si="1"/>
        <v>34.049999999999997</v>
      </c>
    </row>
    <row r="11" spans="1:17">
      <c r="A11" s="24"/>
      <c r="B11" s="3" t="s">
        <v>27</v>
      </c>
      <c r="C11" s="5">
        <v>34</v>
      </c>
      <c r="D11" s="3">
        <v>200</v>
      </c>
      <c r="E11" s="6">
        <v>700</v>
      </c>
      <c r="F11" s="3">
        <v>50</v>
      </c>
      <c r="G11" s="3">
        <v>50</v>
      </c>
      <c r="H11" s="5">
        <v>0.01</v>
      </c>
      <c r="I11" s="5">
        <v>1</v>
      </c>
      <c r="J11" s="5">
        <v>4</v>
      </c>
      <c r="K11" s="5">
        <v>3.9</v>
      </c>
      <c r="L11" s="5">
        <v>0.25</v>
      </c>
      <c r="M11" s="4">
        <f t="shared" si="0"/>
        <v>9.15</v>
      </c>
      <c r="N11" s="4">
        <f t="shared" si="1"/>
        <v>24.85</v>
      </c>
    </row>
    <row r="12" spans="1:17">
      <c r="A12" s="24"/>
      <c r="B12" s="3" t="s">
        <v>28</v>
      </c>
      <c r="C12" s="5">
        <v>44</v>
      </c>
      <c r="D12" s="3">
        <v>300</v>
      </c>
      <c r="E12" s="6">
        <v>700</v>
      </c>
      <c r="F12" s="3">
        <v>80</v>
      </c>
      <c r="G12" s="3">
        <v>70</v>
      </c>
      <c r="H12" s="5">
        <v>0.01</v>
      </c>
      <c r="I12" s="5">
        <v>1.5</v>
      </c>
      <c r="J12" s="5">
        <v>4</v>
      </c>
      <c r="K12" s="5">
        <v>4.2</v>
      </c>
      <c r="L12" s="5">
        <v>0.25</v>
      </c>
      <c r="M12" s="4">
        <f t="shared" si="0"/>
        <v>9.9499999999999993</v>
      </c>
      <c r="N12" s="4">
        <f t="shared" si="1"/>
        <v>34.049999999999997</v>
      </c>
    </row>
    <row r="13" spans="1:17">
      <c r="A13" s="24"/>
      <c r="B13" s="3" t="s">
        <v>29</v>
      </c>
      <c r="C13" s="5">
        <v>29</v>
      </c>
      <c r="D13" s="3">
        <v>2000</v>
      </c>
      <c r="E13" s="6">
        <v>3000</v>
      </c>
      <c r="F13" s="3">
        <v>60</v>
      </c>
      <c r="G13" s="3">
        <v>70</v>
      </c>
      <c r="H13" s="5">
        <v>0.01</v>
      </c>
      <c r="I13" s="5">
        <v>1.3</v>
      </c>
      <c r="J13" s="5">
        <v>4</v>
      </c>
      <c r="K13" s="5">
        <v>3.9</v>
      </c>
      <c r="L13" s="5">
        <v>0.25</v>
      </c>
      <c r="M13" s="4">
        <f t="shared" si="0"/>
        <v>9.4499999999999993</v>
      </c>
      <c r="N13" s="4">
        <f t="shared" si="1"/>
        <v>19.55</v>
      </c>
    </row>
    <row r="14" spans="1:17">
      <c r="A14" s="24"/>
      <c r="B14" s="3" t="s">
        <v>30</v>
      </c>
      <c r="C14" s="5">
        <v>34</v>
      </c>
      <c r="D14" s="3">
        <v>1500</v>
      </c>
      <c r="E14" s="6">
        <v>1700</v>
      </c>
      <c r="F14" s="3">
        <v>60</v>
      </c>
      <c r="G14" s="3">
        <v>70</v>
      </c>
      <c r="H14" s="5">
        <v>0.01</v>
      </c>
      <c r="I14" s="5">
        <v>1.3</v>
      </c>
      <c r="J14" s="5">
        <v>4</v>
      </c>
      <c r="K14" s="5">
        <v>3.9</v>
      </c>
      <c r="L14" s="5">
        <v>0.25</v>
      </c>
      <c r="M14" s="4">
        <f t="shared" si="0"/>
        <v>9.4499999999999993</v>
      </c>
      <c r="N14" s="4">
        <f t="shared" si="1"/>
        <v>24.55</v>
      </c>
    </row>
    <row r="15" spans="1:17">
      <c r="A15" s="24"/>
      <c r="B15" s="3" t="s">
        <v>31</v>
      </c>
      <c r="C15" s="5">
        <v>44</v>
      </c>
      <c r="D15" s="3">
        <v>1300</v>
      </c>
      <c r="E15" s="6">
        <v>1500</v>
      </c>
      <c r="F15" s="3">
        <v>80</v>
      </c>
      <c r="G15" s="3">
        <v>70</v>
      </c>
      <c r="H15" s="5">
        <v>0.01</v>
      </c>
      <c r="I15" s="5">
        <v>1.5</v>
      </c>
      <c r="J15" s="5">
        <v>4</v>
      </c>
      <c r="K15" s="5">
        <v>4.2</v>
      </c>
      <c r="L15" s="5">
        <v>0.25</v>
      </c>
      <c r="M15" s="4">
        <f t="shared" si="0"/>
        <v>9.9499999999999993</v>
      </c>
      <c r="N15" s="4">
        <f t="shared" si="1"/>
        <v>34.049999999999997</v>
      </c>
    </row>
    <row r="16" spans="1:17">
      <c r="A16" s="24"/>
      <c r="B16" s="3" t="s">
        <v>32</v>
      </c>
      <c r="C16" s="5">
        <v>44</v>
      </c>
      <c r="D16" s="3">
        <v>1300</v>
      </c>
      <c r="E16" s="6">
        <v>1500</v>
      </c>
      <c r="F16" s="3">
        <v>60</v>
      </c>
      <c r="G16" s="3">
        <v>50</v>
      </c>
      <c r="H16" s="5">
        <v>0.01</v>
      </c>
      <c r="I16" s="5">
        <v>1.1000000000000001</v>
      </c>
      <c r="J16" s="5">
        <v>4</v>
      </c>
      <c r="K16" s="5">
        <v>3.9</v>
      </c>
      <c r="L16" s="5">
        <v>0.25</v>
      </c>
      <c r="M16" s="4">
        <f t="shared" si="0"/>
        <v>9.25</v>
      </c>
      <c r="N16" s="4">
        <f t="shared" si="1"/>
        <v>34.75</v>
      </c>
    </row>
    <row r="17" spans="1:14">
      <c r="A17" s="25"/>
      <c r="B17" s="3" t="s">
        <v>33</v>
      </c>
      <c r="C17" s="5">
        <v>44</v>
      </c>
      <c r="D17" s="3">
        <v>2000</v>
      </c>
      <c r="E17" s="6">
        <v>3000</v>
      </c>
      <c r="F17" s="3"/>
      <c r="G17" s="3"/>
      <c r="H17" s="5">
        <v>0.01</v>
      </c>
      <c r="I17" s="5">
        <f>AVERAGE(I3:I16)</f>
        <v>0.93</v>
      </c>
      <c r="J17" s="5">
        <v>4</v>
      </c>
      <c r="K17" s="5">
        <v>3.9</v>
      </c>
      <c r="L17" s="5">
        <v>0.25</v>
      </c>
      <c r="M17" s="4">
        <f>SUM(I17:L17)</f>
        <v>9.08</v>
      </c>
      <c r="N17" s="4">
        <f t="shared" si="1"/>
        <v>34.92</v>
      </c>
    </row>
    <row r="19" spans="1:14">
      <c r="A19" t="s">
        <v>34</v>
      </c>
    </row>
    <row r="20" spans="1:14">
      <c r="A20" s="1"/>
      <c r="B20" s="1" t="s">
        <v>1</v>
      </c>
      <c r="C20" s="2" t="s">
        <v>35</v>
      </c>
      <c r="D20" s="2" t="s">
        <v>36</v>
      </c>
    </row>
    <row r="21" spans="1:14">
      <c r="A21" s="17" t="s">
        <v>17</v>
      </c>
      <c r="B21" s="3" t="s">
        <v>18</v>
      </c>
      <c r="C21" s="9">
        <v>1600</v>
      </c>
      <c r="D21" s="4">
        <f t="shared" ref="D21:D35" si="2">N3*C21</f>
        <v>39888</v>
      </c>
    </row>
    <row r="22" spans="1:14">
      <c r="A22" s="18"/>
      <c r="B22" s="3" t="s">
        <v>19</v>
      </c>
      <c r="C22" s="9">
        <v>1950</v>
      </c>
      <c r="D22" s="4">
        <f t="shared" si="2"/>
        <v>48847.5</v>
      </c>
      <c r="J22" s="11">
        <f>SUM(E3:E17)</f>
        <v>25100</v>
      </c>
    </row>
    <row r="23" spans="1:14">
      <c r="A23" s="18"/>
      <c r="B23" s="3" t="s">
        <v>20</v>
      </c>
      <c r="C23" s="9">
        <v>0</v>
      </c>
      <c r="D23" s="4">
        <f t="shared" si="2"/>
        <v>0</v>
      </c>
    </row>
    <row r="24" spans="1:14">
      <c r="A24" s="18"/>
      <c r="B24" s="3" t="s">
        <v>21</v>
      </c>
      <c r="C24" s="9">
        <v>1750</v>
      </c>
      <c r="D24" s="4">
        <f t="shared" si="2"/>
        <v>44537.5</v>
      </c>
    </row>
    <row r="25" spans="1:14">
      <c r="A25" s="18"/>
      <c r="B25" s="3" t="s">
        <v>22</v>
      </c>
      <c r="C25" s="9">
        <v>500</v>
      </c>
      <c r="D25" s="4">
        <f t="shared" si="2"/>
        <v>12775</v>
      </c>
    </row>
    <row r="26" spans="1:14">
      <c r="A26" s="19"/>
      <c r="B26" s="3" t="s">
        <v>23</v>
      </c>
      <c r="C26" s="9">
        <v>1800</v>
      </c>
      <c r="D26" s="4">
        <f t="shared" si="2"/>
        <v>45990</v>
      </c>
    </row>
    <row r="27" spans="1:14">
      <c r="A27" s="23" t="s">
        <v>24</v>
      </c>
      <c r="B27" s="3" t="s">
        <v>25</v>
      </c>
      <c r="C27" s="9">
        <v>1000</v>
      </c>
      <c r="D27" s="4">
        <f t="shared" si="2"/>
        <v>24750</v>
      </c>
    </row>
    <row r="28" spans="1:14">
      <c r="A28" s="24"/>
      <c r="B28" s="3" t="s">
        <v>26</v>
      </c>
      <c r="C28" s="9">
        <v>1000</v>
      </c>
      <c r="D28" s="4">
        <f t="shared" si="2"/>
        <v>34050</v>
      </c>
    </row>
    <row r="29" spans="1:14">
      <c r="A29" s="24"/>
      <c r="B29" s="3" t="s">
        <v>27</v>
      </c>
      <c r="C29" s="9">
        <v>200</v>
      </c>
      <c r="D29" s="4">
        <f t="shared" si="2"/>
        <v>4970</v>
      </c>
    </row>
    <row r="30" spans="1:14">
      <c r="A30" s="24"/>
      <c r="B30" s="3" t="s">
        <v>28</v>
      </c>
      <c r="C30" s="9">
        <v>700</v>
      </c>
      <c r="D30" s="4">
        <f t="shared" si="2"/>
        <v>23834.999999999996</v>
      </c>
    </row>
    <row r="31" spans="1:14">
      <c r="A31" s="24"/>
      <c r="B31" s="3" t="s">
        <v>29</v>
      </c>
      <c r="C31" s="9">
        <v>2000</v>
      </c>
      <c r="D31" s="4">
        <f t="shared" si="2"/>
        <v>39100</v>
      </c>
    </row>
    <row r="32" spans="1:14">
      <c r="A32" s="24"/>
      <c r="B32" s="3" t="s">
        <v>30</v>
      </c>
      <c r="C32" s="9">
        <v>1500</v>
      </c>
      <c r="D32" s="4">
        <f t="shared" si="2"/>
        <v>36825</v>
      </c>
    </row>
    <row r="33" spans="1:4">
      <c r="A33" s="24"/>
      <c r="B33" s="3" t="s">
        <v>31</v>
      </c>
      <c r="C33" s="9">
        <v>1500</v>
      </c>
      <c r="D33" s="4">
        <f t="shared" si="2"/>
        <v>51074.999999999993</v>
      </c>
    </row>
    <row r="34" spans="1:4">
      <c r="A34" s="24"/>
      <c r="B34" s="3" t="s">
        <v>32</v>
      </c>
      <c r="C34" s="9">
        <v>1500</v>
      </c>
      <c r="D34" s="4">
        <f t="shared" si="2"/>
        <v>52125</v>
      </c>
    </row>
    <row r="35" spans="1:4">
      <c r="A35" s="25"/>
      <c r="B35" s="3" t="s">
        <v>33</v>
      </c>
      <c r="C35" s="9">
        <v>3000</v>
      </c>
      <c r="D35" s="4">
        <f t="shared" si="2"/>
        <v>104760</v>
      </c>
    </row>
  </sheetData>
  <mergeCells count="4">
    <mergeCell ref="A21:A26"/>
    <mergeCell ref="A27:A35"/>
    <mergeCell ref="A3:A8"/>
    <mergeCell ref="A9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2021-01-13T22:35:57Z</dcterms:created>
  <dcterms:modified xsi:type="dcterms:W3CDTF">2022-08-01T01:09:14Z</dcterms:modified>
  <cp:category/>
  <cp:contentStatus/>
</cp:coreProperties>
</file>