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A:\GMU\DAEN 690\MyWorkProgress\"/>
    </mc:Choice>
  </mc:AlternateContent>
  <xr:revisionPtr revIDLastSave="0" documentId="13_ncr:1_{AC76A039-0154-49C7-9983-3B286D26FB97}" xr6:coauthVersionLast="47" xr6:coauthVersionMax="47" xr10:uidLastSave="{00000000-0000-0000-0000-000000000000}"/>
  <bookViews>
    <workbookView xWindow="37230" yWindow="3990" windowWidth="20010" windowHeight="11610" firstSheet="2" activeTab="2" xr2:uid="{8429C2B9-4C8C-4AC4-894E-E9E231AD42DD}"/>
  </bookViews>
  <sheets>
    <sheet name="RM Option 1 - Selling More WL" sheetId="1" r:id="rId1"/>
    <sheet name="RM Option 2 - Selling More BL" sheetId="3" r:id="rId2"/>
    <sheet name="Price Elasticity" sheetId="4" r:id="rId3"/>
    <sheet name="RM Option 3 " sheetId="5" r:id="rId4"/>
    <sheet name="Influence Chart-initial" sheetId="6" r:id="rId5"/>
    <sheet name="Influence Chart-Corrected" sheetId="7" r:id="rId6"/>
    <sheet name="Calculations" sheetId="8" r:id="rId7"/>
    <sheet name="Dashboard" sheetId="9" r:id="rId8"/>
  </sheets>
  <definedNames>
    <definedName name="solver_adj" localSheetId="7" hidden="1">Dashboard!$O$3:$O$4</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Dashboard!$O$3</definedName>
    <definedName name="solver_lhs2" localSheetId="7" hidden="1">Dashboard!$O$4</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Dashboard!$O$9</definedName>
    <definedName name="solver_pre" localSheetId="7" hidden="1">0.000001</definedName>
    <definedName name="solver_rbv" localSheetId="7" hidden="1">1</definedName>
    <definedName name="solver_rel1" localSheetId="7" hidden="1">1</definedName>
    <definedName name="solver_rel2" localSheetId="7" hidden="1">1</definedName>
    <definedName name="solver_rhs1" localSheetId="7" hidden="1">Dashboard!$C$4</definedName>
    <definedName name="solver_rhs2" localSheetId="7" hidden="1">Dashboard!$C$6</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12" i="8" l="1"/>
  <c r="C4" i="8"/>
  <c r="C6" i="8"/>
  <c r="D5" i="8"/>
  <c r="D4" i="8"/>
  <c r="C5" i="8"/>
  <c r="H5" i="8"/>
  <c r="H6" i="8"/>
  <c r="M13" i="8"/>
  <c r="H12" i="8"/>
  <c r="C8" i="8"/>
  <c r="C9" i="8"/>
  <c r="C17" i="8"/>
  <c r="D16" i="8"/>
  <c r="D15" i="8"/>
  <c r="C15" i="8"/>
  <c r="C16" i="8"/>
  <c r="H15" i="8"/>
  <c r="H16" i="8"/>
  <c r="H18" i="8"/>
  <c r="H19" i="8"/>
  <c r="H13" i="8"/>
  <c r="O5" i="9"/>
  <c r="O6" i="9"/>
  <c r="O7" i="9"/>
  <c r="O9" i="9"/>
  <c r="M19" i="8"/>
  <c r="M20" i="8"/>
  <c r="M21" i="8"/>
  <c r="N19" i="8"/>
  <c r="N20" i="8"/>
  <c r="N21" i="8"/>
  <c r="M23" i="8"/>
  <c r="B13" i="9"/>
  <c r="I16" i="8"/>
  <c r="H20" i="8"/>
  <c r="J19" i="8"/>
  <c r="J20" i="8"/>
  <c r="H23" i="8"/>
  <c r="D54" i="8"/>
  <c r="D62" i="8"/>
  <c r="C32" i="8"/>
  <c r="S20" i="8"/>
  <c r="S19" i="8"/>
  <c r="S18" i="8"/>
  <c r="S17" i="8"/>
  <c r="S16" i="8"/>
  <c r="S15" i="8"/>
  <c r="I15" i="8"/>
  <c r="S14" i="8"/>
  <c r="S13" i="8"/>
  <c r="S12" i="8"/>
  <c r="S11" i="8"/>
  <c r="S10" i="8"/>
  <c r="S9" i="8"/>
  <c r="S8" i="8"/>
  <c r="S7" i="8"/>
  <c r="S6" i="8"/>
  <c r="I6" i="8"/>
  <c r="S5" i="8"/>
  <c r="I5" i="8"/>
  <c r="E5" i="8"/>
  <c r="E4" i="8"/>
  <c r="E126" i="4"/>
  <c r="I16" i="5"/>
  <c r="D28" i="5"/>
  <c r="D29" i="5"/>
  <c r="D31" i="5"/>
  <c r="E20" i="5"/>
  <c r="E18" i="5"/>
  <c r="F18" i="5"/>
  <c r="E17" i="5"/>
  <c r="F17" i="5"/>
  <c r="E16" i="5"/>
  <c r="F16" i="5"/>
  <c r="E15" i="5"/>
  <c r="F15" i="5"/>
  <c r="K5" i="5"/>
  <c r="H125" i="4"/>
  <c r="E125" i="4"/>
  <c r="D122" i="4"/>
  <c r="H102" i="4"/>
  <c r="D68" i="4"/>
  <c r="G76" i="4"/>
  <c r="D63" i="4"/>
  <c r="G75" i="4"/>
  <c r="K5" i="1"/>
  <c r="E15" i="1"/>
  <c r="F15" i="1"/>
  <c r="E16" i="1"/>
  <c r="F16" i="1"/>
  <c r="E17" i="1"/>
  <c r="F17" i="1"/>
  <c r="E18" i="1"/>
  <c r="F18" i="1"/>
  <c r="I16" i="1"/>
  <c r="I15" i="1"/>
  <c r="L22" i="1"/>
  <c r="L23" i="1"/>
  <c r="K5" i="3"/>
  <c r="E15" i="3"/>
  <c r="F15" i="3"/>
  <c r="E16" i="3"/>
  <c r="F16" i="3"/>
  <c r="E17" i="3"/>
  <c r="F17" i="3"/>
  <c r="E18" i="3"/>
  <c r="F18" i="3"/>
  <c r="I16" i="3"/>
  <c r="I15" i="3"/>
  <c r="L22" i="3"/>
  <c r="L23" i="3"/>
  <c r="D28" i="3"/>
  <c r="D29" i="3"/>
  <c r="D31" i="3"/>
  <c r="E20" i="3"/>
  <c r="D28" i="1"/>
  <c r="D29" i="1"/>
  <c r="D31" i="1"/>
  <c r="E20" i="1"/>
  <c r="G125" i="4"/>
  <c r="M22" i="3"/>
  <c r="G124" i="4"/>
  <c r="G35" i="5"/>
  <c r="G35" i="3"/>
  <c r="G35" i="1"/>
  <c r="I127" i="4"/>
  <c r="M22" i="5"/>
  <c r="J15" i="1"/>
  <c r="G126" i="4"/>
  <c r="J15" i="5"/>
  <c r="J16" i="3"/>
  <c r="H77" i="4"/>
  <c r="J16" i="1"/>
  <c r="J15" i="3"/>
  <c r="M22" i="1"/>
  <c r="F124" i="4"/>
  <c r="F125" i="4"/>
  <c r="F126" i="4"/>
  <c r="H127" i="4"/>
  <c r="I15" i="5"/>
  <c r="J20" i="5"/>
  <c r="J19" i="5"/>
  <c r="F77" i="4"/>
  <c r="G82" i="4"/>
  <c r="J20" i="3"/>
  <c r="J19" i="3"/>
  <c r="J19" i="1"/>
  <c r="J20" i="1"/>
  <c r="L22" i="5"/>
  <c r="L23" i="5"/>
  <c r="F35" i="5"/>
  <c r="F35" i="3"/>
  <c r="F35" i="1"/>
</calcChain>
</file>

<file path=xl/sharedStrings.xml><?xml version="1.0" encoding="utf-8"?>
<sst xmlns="http://schemas.openxmlformats.org/spreadsheetml/2006/main" count="426" uniqueCount="277">
  <si>
    <t>Black Label</t>
  </si>
  <si>
    <t>White Label</t>
  </si>
  <si>
    <t>Price</t>
  </si>
  <si>
    <t xml:space="preserve">Total Capacity </t>
  </si>
  <si>
    <t>Revenue Management:</t>
  </si>
  <si>
    <t>Reserve for High WTP Customers when:</t>
  </si>
  <si>
    <t>P(dH &gt;= s) &gt;= pL / pH</t>
  </si>
  <si>
    <t>Legend:</t>
  </si>
  <si>
    <t>WTP = Willingness to pay</t>
  </si>
  <si>
    <t>pL = Low WTP Customers</t>
  </si>
  <si>
    <t>pH = High WTP Customers</t>
  </si>
  <si>
    <t>dH = Demand for High Price</t>
  </si>
  <si>
    <t>p(d)  = Probability of Demand</t>
  </si>
  <si>
    <t>s = Remaining QTY available for sale</t>
  </si>
  <si>
    <t>ASSUMPTIONS</t>
  </si>
  <si>
    <t>Demand for Black Label (BL)</t>
  </si>
  <si>
    <t>How can we identify demand distribution?</t>
  </si>
  <si>
    <t>We can consider Historical Sales of WL and BL for each wine product</t>
  </si>
  <si>
    <t>For both WL &amp; BL combined</t>
  </si>
  <si>
    <t>Year</t>
  </si>
  <si>
    <t>WL</t>
  </si>
  <si>
    <t>BL</t>
  </si>
  <si>
    <t>BL %</t>
  </si>
  <si>
    <t>Total</t>
  </si>
  <si>
    <t xml:space="preserve">Price Ratio WL/BL = </t>
  </si>
  <si>
    <t xml:space="preserve">Assume it is Normally Distributed- with a Mean of: </t>
  </si>
  <si>
    <t xml:space="preserve">STD Dev </t>
  </si>
  <si>
    <t>Mean</t>
  </si>
  <si>
    <t xml:space="preserve">Thus, demand for BL has an: </t>
  </si>
  <si>
    <t>AVG</t>
  </si>
  <si>
    <t>STD Dev(+/-)</t>
  </si>
  <si>
    <t xml:space="preserve">Thus, we should reserve: </t>
  </si>
  <si>
    <t>cases of BL for premium/H-WTP customers</t>
  </si>
  <si>
    <t xml:space="preserve">Projected Demand for 2022: </t>
  </si>
  <si>
    <t>BL = Black Label</t>
  </si>
  <si>
    <t>WL = White Label</t>
  </si>
  <si>
    <t>WL already sold</t>
  </si>
  <si>
    <t xml:space="preserve">BL already sold </t>
  </si>
  <si>
    <t>Total sold</t>
  </si>
  <si>
    <t xml:space="preserve">Remaining capacity available </t>
  </si>
  <si>
    <r>
      <rPr>
        <b/>
        <u/>
        <sz val="11"/>
        <color theme="1"/>
        <rFont val="Calibri"/>
        <family val="2"/>
        <scheme val="minor"/>
      </rPr>
      <t>Scenario</t>
    </r>
    <r>
      <rPr>
        <sz val="11"/>
        <color theme="1"/>
        <rFont val="Calibri"/>
        <family val="2"/>
        <scheme val="minor"/>
      </rPr>
      <t>: We have already sold X # of bottles of WL</t>
    </r>
  </si>
  <si>
    <t xml:space="preserve">dH Threshold </t>
  </si>
  <si>
    <t>(we already sold 1000 cases of BL, if we add remaining 500 to 1000, we can test whether there is any chance the demand for high is greater than or equal to 1500)</t>
  </si>
  <si>
    <t xml:space="preserve">The % of Cases of BL to Reserve = </t>
  </si>
  <si>
    <t xml:space="preserve">p($% dH &gt;= C31 dH Threshold)  </t>
  </si>
  <si>
    <t>=</t>
  </si>
  <si>
    <t>Once probability becomes &gt; dH Threshold, block or hold remaining wine bottles for BL/H-WTP customers)</t>
  </si>
  <si>
    <t>Question:</t>
  </si>
  <si>
    <t>Solution:</t>
  </si>
  <si>
    <t>Should I accept and continue to sell WL or stop selling?</t>
  </si>
  <si>
    <t>What is the probability that the demand for high WTP = p(dH &gt;= D29 dH Threshold)</t>
  </si>
  <si>
    <t xml:space="preserve">p($% dH &gt;= D29 dH Threshold)  </t>
  </si>
  <si>
    <t xml:space="preserve">As long as the probability of dH is below the % threshold of D29 (.05), it is OK to sell at WL/lower price. </t>
  </si>
  <si>
    <t xml:space="preserve">***Also keep in mind that as long as the threshold is less than the Price Ratio threshold in K5 we can keep selling more WL, until it become &gt;= K5 threshold then we switch sales to BL. </t>
  </si>
  <si>
    <t>Total Remaining</t>
  </si>
  <si>
    <t>Once the probability for dH Threshold becomes &gt; dH Threshold, block or hold remaining wine bottles for BL customers)</t>
  </si>
  <si>
    <t>Reserve for High-WTP Customers when:</t>
  </si>
  <si>
    <t>(we already sold 7500 cases of BL, if we add remaining 500 to 7500, we can test whether there is any chance the demand for high is greater than or equal to 8000)</t>
  </si>
  <si>
    <t>Elasticity: Defined as a Function of Price = Fn(Price)</t>
  </si>
  <si>
    <t>As price goes up, demand goes down!</t>
  </si>
  <si>
    <t>There is a maximum price at which demand will be = 0</t>
  </si>
  <si>
    <t>If there is no price elasticity, then demand is constant regardless of the price</t>
  </si>
  <si>
    <t>Definition:</t>
  </si>
  <si>
    <t>D = a * P + b</t>
  </si>
  <si>
    <t>y = ax + b</t>
  </si>
  <si>
    <t>Typically, we determine what the coefficients will be - since the price goes up the demand goes down, coefficient of a is negative</t>
  </si>
  <si>
    <t>D = b - a' * P</t>
  </si>
  <si>
    <t>a' = -a</t>
  </si>
  <si>
    <t>Conclusion: when P = b/a then demand = 0</t>
  </si>
  <si>
    <t>Feasible Range</t>
  </si>
  <si>
    <t>eg.: When gas prices went up demand went down considerably and the reflected in the stock prices - however not too low of a demand because people need to move around regardless.</t>
  </si>
  <si>
    <t>In this task, we assume demand is a linear function of price for our model.</t>
  </si>
  <si>
    <r>
      <t xml:space="preserve">Thus, there is a </t>
    </r>
    <r>
      <rPr>
        <b/>
        <i/>
        <sz val="11"/>
        <rFont val="Calibri"/>
        <family val="2"/>
        <scheme val="minor"/>
      </rPr>
      <t xml:space="preserve">price range </t>
    </r>
    <r>
      <rPr>
        <sz val="11"/>
        <color theme="1"/>
        <rFont val="Calibri"/>
        <family val="2"/>
        <scheme val="minor"/>
      </rPr>
      <t>for which you would want to sell a product for. There is a price point for which one may ask "how do I basically manage the demand vs the price".</t>
    </r>
  </si>
  <si>
    <t>We do not want a situation where we have prices so high that D = 0</t>
  </si>
  <si>
    <t xml:space="preserve">So, the key element here is to determine - </t>
  </si>
  <si>
    <t>what is the relationship between Demand and Price?</t>
  </si>
  <si>
    <t>First necessity products have little elasticity and on the contrary, goods &amp; services have high elasticity - so when the price goes up demand goes down.</t>
  </si>
  <si>
    <t>There is a minimum price at which we want to sell in order the make  minimum profit</t>
  </si>
  <si>
    <r>
      <rPr>
        <b/>
        <sz val="11"/>
        <color theme="1"/>
        <rFont val="Calibri"/>
        <family val="2"/>
        <scheme val="minor"/>
      </rPr>
      <t>b</t>
    </r>
    <r>
      <rPr>
        <sz val="11"/>
        <color theme="1"/>
        <rFont val="Calibri"/>
        <family val="2"/>
        <scheme val="minor"/>
      </rPr>
      <t xml:space="preserve"> is the intercept and </t>
    </r>
    <r>
      <rPr>
        <b/>
        <sz val="11"/>
        <color theme="1"/>
        <rFont val="Calibri"/>
        <family val="2"/>
        <scheme val="minor"/>
      </rPr>
      <t>a</t>
    </r>
    <r>
      <rPr>
        <sz val="11"/>
        <color theme="1"/>
        <rFont val="Calibri"/>
        <family val="2"/>
        <scheme val="minor"/>
      </rPr>
      <t xml:space="preserve"> is the slope</t>
    </r>
  </si>
  <si>
    <t xml:space="preserve">and when that happens the demand is going to be higher than the capacity ... </t>
  </si>
  <si>
    <t>price of BL = $2.50; demand = infinite  --&gt; sold @ min price</t>
  </si>
  <si>
    <t>price of BL = $150; demand = very few cases   --&gt; sold @ max price</t>
  </si>
  <si>
    <t>BL price = WL price --&gt; demand = 10,000 (full capacity/demand, 100% will be sold as BL)</t>
  </si>
  <si>
    <t>Referencing our RM Options where BL = $35 and WL = $15, if …</t>
  </si>
  <si>
    <t>On the other hand, when is BL price too high that demand is 0 …?</t>
  </si>
  <si>
    <t>BL price = 25% higher than benchmark competitive product</t>
  </si>
  <si>
    <t>if competitive product = $50</t>
  </si>
  <si>
    <t>price where demand = 0 … : $50 + .25 * $50 = $62.50</t>
  </si>
  <si>
    <t>Thus, price where demand is potentially 0 = $62.5</t>
  </si>
  <si>
    <t>With these two point (min = $15, max = $62.5) we can identify the linear relationship ie. The Function Demand and Price</t>
  </si>
  <si>
    <t>Price (X)</t>
  </si>
  <si>
    <t>Demand (Y)</t>
  </si>
  <si>
    <t>when price = 62.5  demand = 0</t>
  </si>
  <si>
    <t>from the table, when price = 62.5; demand = 0</t>
  </si>
  <si>
    <t>find b;</t>
  </si>
  <si>
    <t>a * P + b = D; where D = 0</t>
  </si>
  <si>
    <t>b = 0 - a * P</t>
  </si>
  <si>
    <t>b = a' * p</t>
  </si>
  <si>
    <t xml:space="preserve">10000 = b - a * 15 </t>
  </si>
  <si>
    <t>a * P + b = D; where D = 10000</t>
  </si>
  <si>
    <t>Illustration to determine Max Price at which demand will be 0: (assuming)</t>
  </si>
  <si>
    <t>from table when price = 15; demand = 10000</t>
  </si>
  <si>
    <t>b/a = -62.5</t>
  </si>
  <si>
    <t>b = -62.5 * a</t>
  </si>
  <si>
    <t>b = D + a' * P</t>
  </si>
  <si>
    <t>b = 10000 + a' * 15</t>
  </si>
  <si>
    <t>when P = 15; D = 10000</t>
  </si>
  <si>
    <t>10000 = b - a * 15</t>
  </si>
  <si>
    <t>back to plugin b into D = a * P + b</t>
  </si>
  <si>
    <t>b - a * 15 = 10000</t>
  </si>
  <si>
    <t xml:space="preserve">b = 10000 + a * 15 </t>
  </si>
  <si>
    <t>b = 10000 + a * 15</t>
  </si>
  <si>
    <t>find b; (note that  a', -a  interchangeably)</t>
  </si>
  <si>
    <t>when b = -62.5 * a;</t>
  </si>
  <si>
    <t>62.5 * a' = 10000 + a * 15</t>
  </si>
  <si>
    <t xml:space="preserve">62.5 * a'  = 10000 </t>
  </si>
  <si>
    <t>find a;</t>
  </si>
  <si>
    <t>(62.5 * a') - (a * 15) = 10000</t>
  </si>
  <si>
    <t>77.5a' = 10000</t>
  </si>
  <si>
    <t>a = (-10000/77.5)</t>
  </si>
  <si>
    <t xml:space="preserve">Slope - implying every $1 increase results in the </t>
  </si>
  <si>
    <t>decrease demand of 130 bottles!!</t>
  </si>
  <si>
    <t>b = -62.5 * -130</t>
  </si>
  <si>
    <t>Demand Function:</t>
  </si>
  <si>
    <t>demand = 8125 - 130 * Price</t>
  </si>
  <si>
    <t>BL - $35 per bottle</t>
  </si>
  <si>
    <t>Price (P)</t>
  </si>
  <si>
    <t>Slope (a)</t>
  </si>
  <si>
    <t xml:space="preserve">Therefore, demand = </t>
  </si>
  <si>
    <t>bottles</t>
  </si>
  <si>
    <t>Intercept (b)</t>
  </si>
  <si>
    <t>Now, we can determine - what is the price point that maximizes</t>
  </si>
  <si>
    <t>profit (Revenue)?</t>
  </si>
  <si>
    <t>Revenue = Demand * Price</t>
  </si>
  <si>
    <t xml:space="preserve">Revenue </t>
  </si>
  <si>
    <t>(Now, we can see what happens to the revenue as we essentially change the price)</t>
  </si>
  <si>
    <t>There is a price point which maximizes Revenue</t>
  </si>
  <si>
    <t>demand = b - a * P</t>
  </si>
  <si>
    <t>8215 * P - 130 * P ^ 2</t>
  </si>
  <si>
    <t>Revenue ' = 8125 - 2 * 130 * P = 0</t>
  </si>
  <si>
    <t>Find P;</t>
  </si>
  <si>
    <t xml:space="preserve">8125 - 2 * 130 * P = 0 </t>
  </si>
  <si>
    <t>(-2 * 130 * P) = -8125</t>
  </si>
  <si>
    <t>P = -8125 / -2 * 130</t>
  </si>
  <si>
    <t>P = 8125 / 2 * 130</t>
  </si>
  <si>
    <t>Price Point =</t>
  </si>
  <si>
    <t>Optimum Price that maximizes revenue</t>
  </si>
  <si>
    <t>Include WL demand on top of BL demand</t>
  </si>
  <si>
    <t>Revenue = BL Demand * BL Price + WL Demand * WL Price</t>
  </si>
  <si>
    <t>WL Price = $15</t>
  </si>
  <si>
    <t>WL Demand = 10000 - BL Demand</t>
  </si>
  <si>
    <t>Revenue = 8125 * P - 130 * P^2 + (10000 - (8125 - 130 * P)) * 15</t>
  </si>
  <si>
    <t>Revenue = 8125 * P - 130 * P^2 + (10000 - 8125 + 130 * P) * 15</t>
  </si>
  <si>
    <t>Revenue = 8125 * P - 130 * P^2 + (1875 + 130 * P) * 15</t>
  </si>
  <si>
    <t>Revenue = 8125 * P - 130 * P ^ 2 + 28125 + 1950 * P</t>
  </si>
  <si>
    <t>Revenue = 8125P - 130P^2 + 28125 + 1950P</t>
  </si>
  <si>
    <t>Revenue = 8125P + 1950P - 130P^2 + 28125</t>
  </si>
  <si>
    <t>Revenue = 10075P - 130P^2 + 28125</t>
  </si>
  <si>
    <r>
      <t xml:space="preserve">Revenue ' = 10072 - 2 * 130 * P = 0  </t>
    </r>
    <r>
      <rPr>
        <b/>
        <i/>
        <sz val="11"/>
        <color theme="1"/>
        <rFont val="Calibri"/>
        <family val="2"/>
        <scheme val="minor"/>
      </rPr>
      <t xml:space="preserve">(ie. </t>
    </r>
    <r>
      <rPr>
        <b/>
        <i/>
        <sz val="11"/>
        <color rgb="FFC00000"/>
        <rFont val="Calibri"/>
        <family val="2"/>
        <scheme val="minor"/>
      </rPr>
      <t>SLOPE</t>
    </r>
    <r>
      <rPr>
        <b/>
        <i/>
        <sz val="11"/>
        <color theme="1"/>
        <rFont val="Calibri"/>
        <family val="2"/>
        <scheme val="minor"/>
      </rPr>
      <t xml:space="preserve">) </t>
    </r>
  </si>
  <si>
    <r>
      <t xml:space="preserve">(we set = 0 because 1st derivative is the </t>
    </r>
    <r>
      <rPr>
        <b/>
        <i/>
        <sz val="11"/>
        <color rgb="FFC00000"/>
        <rFont val="Calibri"/>
        <family val="2"/>
        <scheme val="minor"/>
      </rPr>
      <t>SLOPE</t>
    </r>
    <r>
      <rPr>
        <i/>
        <sz val="11"/>
        <color theme="1"/>
        <rFont val="Calibri"/>
        <family val="2"/>
        <scheme val="minor"/>
      </rPr>
      <t xml:space="preserve"> of the revenue curve where the tip of the curve = 0)</t>
    </r>
  </si>
  <si>
    <t>find p;</t>
  </si>
  <si>
    <t>P = 10075/2*130</t>
  </si>
  <si>
    <t xml:space="preserve">Optimum price for BL = </t>
  </si>
  <si>
    <t xml:space="preserve">Revenue = </t>
  </si>
  <si>
    <t xml:space="preserve">Revenue generated = </t>
  </si>
  <si>
    <t xml:space="preserve">At this point we are able to define what our optimal prince point is. </t>
  </si>
  <si>
    <t>(from price elasticity calculation we assume 30% will be sold from BL)</t>
  </si>
  <si>
    <t xml:space="preserve">Assume it is Normally Distributed- with a Mean of 30% from Elasticity Calculations: </t>
  </si>
  <si>
    <t>****</t>
  </si>
  <si>
    <t>cases of BL for premium/H-WTP customers(at this point nothing has been sold out of the total of 10000 bottles)</t>
  </si>
  <si>
    <t>Where Demand for BL Bottles at optimal price =</t>
  </si>
  <si>
    <t xml:space="preserve">And WL Bottles = </t>
  </si>
  <si>
    <t xml:space="preserve">As long as the probability of dH is below/lower the % threshold of D29 (.05), it is OK to sell at WL/lower price. </t>
  </si>
  <si>
    <t>Factors/Forces/Decisions influencing the outcome/objective:</t>
  </si>
  <si>
    <t>Weather</t>
  </si>
  <si>
    <t>Demand for raw materials -Grapes (more/less)</t>
  </si>
  <si>
    <t xml:space="preserve">Season for particular wines </t>
  </si>
  <si>
    <t>Estimation for raw materials produced/delivered</t>
  </si>
  <si>
    <t>Bottling/Vendor used for bottling</t>
  </si>
  <si>
    <t>Units sold</t>
  </si>
  <si>
    <t>Units held/Inventory</t>
  </si>
  <si>
    <t>Product type - WL/BL</t>
  </si>
  <si>
    <t>Market demand</t>
  </si>
  <si>
    <t>Market Strategy:</t>
  </si>
  <si>
    <t>Club membership</t>
  </si>
  <si>
    <t>Online Sales</t>
  </si>
  <si>
    <t>Onsite sales from winery tours</t>
  </si>
  <si>
    <t>Wholesale/Distributor</t>
  </si>
  <si>
    <t>Retail stores</t>
  </si>
  <si>
    <t>Decision</t>
  </si>
  <si>
    <t>Objective</t>
  </si>
  <si>
    <t>Variables</t>
  </si>
  <si>
    <t>Equipment = think about the barrels they mentioned</t>
  </si>
  <si>
    <t xml:space="preserve">(Thus, what is the probability that the demand for that entire season is going to be greater than dH threshold or more or more of the BL? That is - there is going to be 71.2% chance that the demand is going be 8000 (dH Threshold) </t>
  </si>
  <si>
    <t>Conclusion: when P = b(intercept)/a(Slope) then demand = 0; P = 62.5</t>
  </si>
  <si>
    <r>
      <t>(</t>
    </r>
    <r>
      <rPr>
        <b/>
        <i/>
        <sz val="11"/>
        <color theme="1"/>
        <rFont val="Calibri"/>
        <family val="2"/>
        <scheme val="minor"/>
      </rPr>
      <t>change price for increase or decrease in Revenue</t>
    </r>
    <r>
      <rPr>
        <sz val="11"/>
        <color theme="1"/>
        <rFont val="Calibri"/>
        <family val="2"/>
        <scheme val="minor"/>
      </rPr>
      <t>)</t>
    </r>
  </si>
  <si>
    <t xml:space="preserve">Revenue Function = Demand * Price </t>
  </si>
  <si>
    <t>Thus, maximum Revenue is the price point where the first derivative of the Revenue = 0</t>
  </si>
  <si>
    <t>Determine Optimal Price when considering only BL Products (Independent of WL)</t>
  </si>
  <si>
    <r>
      <rPr>
        <b/>
        <i/>
        <sz val="11"/>
        <color theme="1"/>
        <rFont val="Calibri"/>
        <family val="2"/>
        <scheme val="minor"/>
      </rPr>
      <t xml:space="preserve">Max Capacity </t>
    </r>
    <r>
      <rPr>
        <sz val="11"/>
        <color theme="1"/>
        <rFont val="Calibri"/>
        <family val="2"/>
        <scheme val="minor"/>
      </rPr>
      <t>- where you cannot sell any more/less than what the capacity is. Thus, you do not want to sell any less</t>
    </r>
  </si>
  <si>
    <t xml:space="preserve">than the minimum price because below that threshold you just giving away products </t>
  </si>
  <si>
    <t>max price has to &gt; 2* min price in order for the max demand to change</t>
  </si>
  <si>
    <t>X</t>
  </si>
  <si>
    <t>Y</t>
  </si>
  <si>
    <t>min WL price</t>
  </si>
  <si>
    <t>max WL Price</t>
  </si>
  <si>
    <t>y = aX+b</t>
  </si>
  <si>
    <t>Max Demand</t>
  </si>
  <si>
    <t>intercept</t>
  </si>
  <si>
    <t>optimum WL price</t>
  </si>
  <si>
    <t>demand</t>
  </si>
  <si>
    <t>a*P+b</t>
  </si>
  <si>
    <t>optimum demand</t>
  </si>
  <si>
    <t>revenue</t>
  </si>
  <si>
    <t>a*P^2+b*P</t>
  </si>
  <si>
    <t>revenue'</t>
  </si>
  <si>
    <t>2*a*P+b</t>
  </si>
  <si>
    <t>optimum price</t>
  </si>
  <si>
    <t>p = -b/2a</t>
  </si>
  <si>
    <t>model price</t>
  </si>
  <si>
    <t>model demand</t>
  </si>
  <si>
    <t>mimn Bl Price</t>
  </si>
  <si>
    <t>max BL Price</t>
  </si>
  <si>
    <t>intercept BL</t>
  </si>
  <si>
    <t>max BL demand</t>
  </si>
  <si>
    <t>optimum BL price</t>
  </si>
  <si>
    <t>BL demand</t>
  </si>
  <si>
    <t>WL demand</t>
  </si>
  <si>
    <t>BL revenue</t>
  </si>
  <si>
    <t>WL Revenue</t>
  </si>
  <si>
    <t>Total revenue</t>
  </si>
  <si>
    <t>ONLY considering BL product (excluding WL)</t>
  </si>
  <si>
    <t>Revenue = Demand *Price = 13158*P - 211*P^2</t>
  </si>
  <si>
    <t>Maximum revenue is the price point where the first derivative of revenue = 0</t>
  </si>
  <si>
    <t>first derivative is the SLOPE of the revenue curve</t>
  </si>
  <si>
    <t>revenue'=0 when:</t>
  </si>
  <si>
    <t>this is the OPTIMUM BL price that maximizes their revenue</t>
  </si>
  <si>
    <t>BL demand anticipated</t>
  </si>
  <si>
    <t>Revenue with WL</t>
  </si>
  <si>
    <t>We can simulate the optimal price point based on changing inputs (WL 15 and BL 62.5)</t>
  </si>
  <si>
    <t>Data Table to simulate multiple scenarios of WL and BL max price</t>
  </si>
  <si>
    <t>WL price</t>
  </si>
  <si>
    <t>topmial BL price</t>
  </si>
  <si>
    <t>BL max price</t>
  </si>
  <si>
    <t>WL Price</t>
  </si>
  <si>
    <t>Data table =&gt; sensitivity analysis</t>
  </si>
  <si>
    <t>BL price</t>
  </si>
  <si>
    <t>varying one or two inputs to determine effect on output</t>
  </si>
  <si>
    <t>min WL Price</t>
  </si>
  <si>
    <t>price at which they sell full capacity</t>
  </si>
  <si>
    <t>BL optimum price</t>
  </si>
  <si>
    <t>min BL Price</t>
  </si>
  <si>
    <t>BL optimum demand</t>
  </si>
  <si>
    <t>WL optimum price</t>
  </si>
  <si>
    <t>WL optimum demand</t>
  </si>
  <si>
    <t>optimum revenue</t>
  </si>
  <si>
    <t>total revenue</t>
  </si>
  <si>
    <t>WL model price</t>
  </si>
  <si>
    <t>BL model price</t>
  </si>
  <si>
    <t>&lt;== row input cell data table</t>
  </si>
  <si>
    <t>&lt;== column input cell data table</t>
  </si>
  <si>
    <t>DataTable Purposes</t>
  </si>
  <si>
    <t>(Assumption: prices at which they would sell half)</t>
  </si>
  <si>
    <t>Data &gt; Solver &gt; Solve</t>
  </si>
  <si>
    <t>Max Capacity</t>
  </si>
  <si>
    <t>Max Total Capacity</t>
  </si>
  <si>
    <t>WL Min Price Input</t>
  </si>
  <si>
    <t>BL Min Price Input</t>
  </si>
  <si>
    <t>Expected Revenue:</t>
  </si>
  <si>
    <t>Model Inputs</t>
  </si>
  <si>
    <t>for Data Table purposes ONLY</t>
  </si>
  <si>
    <r>
      <t>(Assumption: theoretical price at which they would</t>
    </r>
    <r>
      <rPr>
        <b/>
        <sz val="11"/>
        <color theme="1"/>
        <rFont val="Calibri"/>
        <family val="2"/>
        <scheme val="minor"/>
      </rPr>
      <t xml:space="preserve"> sell half</t>
    </r>
    <r>
      <rPr>
        <sz val="11"/>
        <color theme="1"/>
        <rFont val="Calibri"/>
        <family val="2"/>
        <scheme val="minor"/>
      </rPr>
      <t>)</t>
    </r>
  </si>
  <si>
    <t>Solver Output (not tied tio the data table)</t>
  </si>
  <si>
    <t>Slope WL</t>
  </si>
  <si>
    <t>Slope BL</t>
  </si>
  <si>
    <t>Revenue Curve where you want to be within the curve range at top; anything below or beyond is either too high or too low …</t>
  </si>
  <si>
    <t>From 1st Derivative, we have Concave in &amp; Concave out - here we have Concave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</si>
</sst>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164" formatCode="0.0%"/>
    <numFmt numFmtId="165" formatCode="&quot;$&quot;#,##0"/>
    <numFmt numFmtId="166" formatCode="&quot;$&quot;#,##0.00;[Red]&quot;$&quot;#,##0.00"/>
    <numFmt numFmtId="167" formatCode="&quot;$&quot;#,##0.00"/>
    <numFmt numFmtId="168" formatCode="0.000"/>
  </numFmts>
  <fonts count="14"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i/>
      <sz val="10"/>
      <color theme="1"/>
      <name val="Calibri"/>
      <family val="2"/>
      <scheme val="minor"/>
    </font>
    <font>
      <i/>
      <sz val="10"/>
      <color theme="1"/>
      <name val="Calibri"/>
      <family val="2"/>
      <scheme val="minor"/>
    </font>
    <font>
      <i/>
      <sz val="11"/>
      <color theme="1"/>
      <name val="Calibri"/>
      <family val="2"/>
      <scheme val="minor"/>
    </font>
    <font>
      <b/>
      <i/>
      <sz val="11"/>
      <color theme="1"/>
      <name val="Calibri"/>
      <family val="2"/>
      <scheme val="minor"/>
    </font>
    <font>
      <b/>
      <i/>
      <sz val="11"/>
      <name val="Calibri"/>
      <family val="2"/>
      <scheme val="minor"/>
    </font>
    <font>
      <sz val="8"/>
      <name val="Calibri"/>
      <family val="2"/>
      <scheme val="minor"/>
    </font>
    <font>
      <u/>
      <sz val="11"/>
      <color theme="1"/>
      <name val="Calibri"/>
      <family val="2"/>
      <scheme val="minor"/>
    </font>
    <font>
      <b/>
      <i/>
      <sz val="11"/>
      <color rgb="FFC00000"/>
      <name val="Calibri"/>
      <family val="2"/>
      <scheme val="minor"/>
    </font>
    <font>
      <strike/>
      <sz val="11"/>
      <color theme="1"/>
      <name val="Calibri"/>
      <family val="2"/>
      <scheme val="minor"/>
    </font>
    <font>
      <sz val="11"/>
      <color theme="0"/>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theme="3"/>
        <bgColor indexed="64"/>
      </patternFill>
    </fill>
    <fill>
      <patternFill patternType="solid">
        <fgColor theme="9"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right/>
      <top/>
      <bottom style="thin">
        <color theme="3"/>
      </bottom>
      <diagonal/>
    </border>
    <border>
      <left style="thin">
        <color theme="3"/>
      </left>
      <right style="thin">
        <color indexed="64"/>
      </right>
      <top style="thin">
        <color theme="3"/>
      </top>
      <bottom/>
      <diagonal/>
    </border>
    <border>
      <left/>
      <right style="thin">
        <color theme="3"/>
      </right>
      <top style="thin">
        <color theme="3"/>
      </top>
      <bottom/>
      <diagonal/>
    </border>
    <border>
      <left style="thin">
        <color indexed="64"/>
      </left>
      <right style="thin">
        <color indexed="64"/>
      </right>
      <top style="thin">
        <color indexed="64"/>
      </top>
      <bottom style="thin">
        <color theme="3"/>
      </bottom>
      <diagonal/>
    </border>
    <border>
      <left style="thin">
        <color indexed="64"/>
      </left>
      <right style="thin">
        <color indexed="64"/>
      </right>
      <top style="thin">
        <color theme="3"/>
      </top>
      <bottom style="thin">
        <color theme="3"/>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theme="3"/>
      </top>
      <bottom style="thin">
        <color indexed="64"/>
      </bottom>
      <diagonal/>
    </border>
  </borders>
  <cellStyleXfs count="2">
    <xf numFmtId="0" fontId="0" fillId="0" borderId="0"/>
    <xf numFmtId="9" fontId="1" fillId="0" borderId="0" applyFont="0" applyFill="0" applyBorder="0" applyAlignment="0" applyProtection="0"/>
  </cellStyleXfs>
  <cellXfs count="125">
    <xf numFmtId="0" fontId="0" fillId="0" borderId="0" xfId="0"/>
    <xf numFmtId="3" fontId="0" fillId="0" borderId="0" xfId="0" applyNumberFormat="1"/>
    <xf numFmtId="0" fontId="2" fillId="0" borderId="0" xfId="0" applyFont="1"/>
    <xf numFmtId="0" fontId="3" fillId="0" borderId="0" xfId="0" applyFont="1"/>
    <xf numFmtId="164" fontId="2" fillId="2" borderId="0" xfId="1" applyNumberFormat="1" applyFont="1" applyFill="1"/>
    <xf numFmtId="0" fontId="0" fillId="0" borderId="0" xfId="0" applyAlignment="1">
      <alignment vertical="top"/>
    </xf>
    <xf numFmtId="164" fontId="0" fillId="0" borderId="0" xfId="0" applyNumberFormat="1"/>
    <xf numFmtId="164" fontId="0" fillId="2" borderId="0" xfId="1" applyNumberFormat="1" applyFont="1" applyFill="1"/>
    <xf numFmtId="0" fontId="0" fillId="0" borderId="1" xfId="0" applyBorder="1" applyAlignment="1">
      <alignment horizontal="center"/>
    </xf>
    <xf numFmtId="0" fontId="0" fillId="0" borderId="1" xfId="0" applyBorder="1"/>
    <xf numFmtId="3" fontId="0" fillId="0" borderId="1" xfId="0" applyNumberFormat="1" applyBorder="1"/>
    <xf numFmtId="164" fontId="0" fillId="0" borderId="1" xfId="1" applyNumberFormat="1" applyFont="1" applyBorder="1"/>
    <xf numFmtId="0" fontId="3" fillId="0" borderId="0" xfId="0" applyFont="1" applyAlignment="1">
      <alignment vertical="top"/>
    </xf>
    <xf numFmtId="3" fontId="0" fillId="3" borderId="0" xfId="0" applyNumberFormat="1" applyFill="1"/>
    <xf numFmtId="0" fontId="0" fillId="0" borderId="0" xfId="0" applyAlignment="1">
      <alignment horizontal="right"/>
    </xf>
    <xf numFmtId="3" fontId="0" fillId="4" borderId="1" xfId="0" applyNumberFormat="1" applyFill="1" applyBorder="1"/>
    <xf numFmtId="0" fontId="0" fillId="4" borderId="1" xfId="0" applyFill="1" applyBorder="1"/>
    <xf numFmtId="3" fontId="2" fillId="2" borderId="0" xfId="0" applyNumberFormat="1" applyFont="1" applyFill="1"/>
    <xf numFmtId="164" fontId="2" fillId="2" borderId="0" xfId="0" applyNumberFormat="1" applyFont="1" applyFill="1"/>
    <xf numFmtId="3" fontId="0" fillId="2" borderId="0" xfId="0" applyNumberFormat="1" applyFont="1" applyFill="1"/>
    <xf numFmtId="3" fontId="0" fillId="3" borderId="0" xfId="0" applyNumberFormat="1" applyFont="1" applyFill="1"/>
    <xf numFmtId="0" fontId="4" fillId="0" borderId="0" xfId="0" applyFont="1"/>
    <xf numFmtId="0" fontId="5" fillId="0" borderId="0" xfId="0" applyFont="1"/>
    <xf numFmtId="164" fontId="2" fillId="0" borderId="0" xfId="1" applyNumberFormat="1" applyFont="1" applyFill="1"/>
    <xf numFmtId="3" fontId="2" fillId="0" borderId="0" xfId="0" applyNumberFormat="1" applyFont="1" applyFill="1"/>
    <xf numFmtId="3" fontId="2" fillId="4" borderId="0" xfId="0" applyNumberFormat="1" applyFont="1" applyFill="1"/>
    <xf numFmtId="6" fontId="0" fillId="4" borderId="0" xfId="0" applyNumberFormat="1" applyFill="1"/>
    <xf numFmtId="0" fontId="6" fillId="0" borderId="0" xfId="0" applyFont="1"/>
    <xf numFmtId="0" fontId="7" fillId="0" borderId="0" xfId="0" applyFont="1"/>
    <xf numFmtId="0" fontId="0" fillId="0" borderId="0" xfId="0" applyFont="1"/>
    <xf numFmtId="0" fontId="7" fillId="4" borderId="0" xfId="0" applyFont="1" applyFill="1"/>
    <xf numFmtId="0" fontId="0" fillId="4" borderId="0" xfId="0" applyFill="1"/>
    <xf numFmtId="0" fontId="2" fillId="4" borderId="0" xfId="0" applyFont="1" applyFill="1"/>
    <xf numFmtId="0" fontId="2" fillId="0" borderId="1" xfId="0" applyFont="1" applyBorder="1"/>
    <xf numFmtId="0" fontId="6" fillId="0" borderId="2" xfId="0" applyFont="1" applyBorder="1"/>
    <xf numFmtId="0" fontId="6" fillId="0" borderId="3" xfId="0" applyFont="1" applyBorder="1"/>
    <xf numFmtId="0" fontId="7" fillId="4" borderId="5" xfId="0" applyFont="1" applyFill="1" applyBorder="1"/>
    <xf numFmtId="0" fontId="7" fillId="4" borderId="0" xfId="0" applyFont="1" applyFill="1" applyBorder="1"/>
    <xf numFmtId="0" fontId="6" fillId="0" borderId="0" xfId="0" applyFont="1" applyBorder="1"/>
    <xf numFmtId="0" fontId="7" fillId="0" borderId="5" xfId="0" applyFont="1" applyBorder="1"/>
    <xf numFmtId="0" fontId="7" fillId="0" borderId="0" xfId="0" applyFont="1" applyBorder="1"/>
    <xf numFmtId="0" fontId="6" fillId="0" borderId="5" xfId="0" applyFont="1" applyBorder="1"/>
    <xf numFmtId="166" fontId="0" fillId="0" borderId="1" xfId="0" applyNumberFormat="1" applyBorder="1"/>
    <xf numFmtId="167" fontId="0" fillId="0" borderId="1" xfId="0" applyNumberFormat="1" applyBorder="1"/>
    <xf numFmtId="0" fontId="6" fillId="0" borderId="0" xfId="0" applyFont="1" applyFill="1" applyBorder="1"/>
    <xf numFmtId="168" fontId="0" fillId="3" borderId="0" xfId="0" applyNumberFormat="1" applyFill="1"/>
    <xf numFmtId="1" fontId="0" fillId="0" borderId="0" xfId="0" applyNumberFormat="1"/>
    <xf numFmtId="0" fontId="0" fillId="2" borderId="0" xfId="0" applyFill="1"/>
    <xf numFmtId="0" fontId="0" fillId="0" borderId="0" xfId="0" applyFill="1"/>
    <xf numFmtId="167" fontId="0" fillId="0" borderId="0" xfId="0" applyNumberFormat="1"/>
    <xf numFmtId="3" fontId="0" fillId="2" borderId="0" xfId="0" applyNumberFormat="1" applyFill="1"/>
    <xf numFmtId="0" fontId="7" fillId="0" borderId="0" xfId="0" applyFont="1" applyAlignment="1">
      <alignment horizontal="right"/>
    </xf>
    <xf numFmtId="0" fontId="0" fillId="0" borderId="4" xfId="0" applyBorder="1"/>
    <xf numFmtId="0" fontId="0" fillId="0" borderId="6" xfId="0" applyBorder="1"/>
    <xf numFmtId="0" fontId="0" fillId="0" borderId="0" xfId="0" applyBorder="1"/>
    <xf numFmtId="0" fontId="0" fillId="0" borderId="5" xfId="0" applyBorder="1"/>
    <xf numFmtId="0" fontId="6" fillId="0" borderId="5" xfId="0" applyFont="1" applyFill="1" applyBorder="1"/>
    <xf numFmtId="0" fontId="7" fillId="0" borderId="5" xfId="0" applyFont="1" applyFill="1" applyBorder="1"/>
    <xf numFmtId="0" fontId="0" fillId="0" borderId="7" xfId="0" applyBorder="1"/>
    <xf numFmtId="0" fontId="0" fillId="0" borderId="8" xfId="0" applyBorder="1"/>
    <xf numFmtId="0" fontId="0" fillId="0" borderId="9" xfId="0" applyBorder="1"/>
    <xf numFmtId="0" fontId="10" fillId="0" borderId="0" xfId="0" applyFont="1"/>
    <xf numFmtId="0" fontId="0" fillId="5" borderId="0" xfId="0" applyFill="1"/>
    <xf numFmtId="0" fontId="7" fillId="5" borderId="0" xfId="0" applyFont="1" applyFill="1"/>
    <xf numFmtId="165" fontId="0" fillId="2" borderId="0" xfId="0" applyNumberFormat="1" applyFill="1"/>
    <xf numFmtId="167" fontId="0" fillId="2" borderId="0" xfId="0" applyNumberFormat="1" applyFill="1"/>
    <xf numFmtId="8" fontId="0" fillId="2" borderId="0" xfId="0" applyNumberFormat="1" applyFill="1"/>
    <xf numFmtId="167" fontId="0" fillId="0" borderId="0" xfId="0" applyNumberFormat="1" applyFill="1"/>
    <xf numFmtId="167" fontId="2" fillId="2" borderId="0" xfId="0" applyNumberFormat="1" applyFont="1" applyFill="1"/>
    <xf numFmtId="8" fontId="0" fillId="4" borderId="0" xfId="0" applyNumberFormat="1" applyFill="1"/>
    <xf numFmtId="164" fontId="2" fillId="4" borderId="0" xfId="0" applyNumberFormat="1" applyFont="1" applyFill="1"/>
    <xf numFmtId="3" fontId="0" fillId="4" borderId="0" xfId="0" applyNumberFormat="1" applyFont="1" applyFill="1"/>
    <xf numFmtId="0" fontId="12" fillId="0" borderId="1" xfId="0" applyFont="1" applyBorder="1" applyAlignment="1">
      <alignment horizontal="center"/>
    </xf>
    <xf numFmtId="0" fontId="12" fillId="0" borderId="1" xfId="0" applyFont="1" applyBorder="1"/>
    <xf numFmtId="3" fontId="12" fillId="4" borderId="1" xfId="0" applyNumberFormat="1" applyFont="1" applyFill="1" applyBorder="1"/>
    <xf numFmtId="3" fontId="12" fillId="0" borderId="1" xfId="0" applyNumberFormat="1" applyFont="1" applyBorder="1"/>
    <xf numFmtId="164" fontId="12" fillId="0" borderId="1" xfId="1" applyNumberFormat="1" applyFont="1" applyBorder="1"/>
    <xf numFmtId="167" fontId="0" fillId="4" borderId="0" xfId="0" applyNumberFormat="1" applyFill="1" applyAlignment="1">
      <alignment horizontal="right"/>
    </xf>
    <xf numFmtId="0" fontId="0" fillId="0" borderId="0" xfId="0" applyFill="1" applyAlignment="1">
      <alignment horizontal="right"/>
    </xf>
    <xf numFmtId="3" fontId="2" fillId="0" borderId="0" xfId="0" applyNumberFormat="1" applyFont="1"/>
    <xf numFmtId="0" fontId="0" fillId="6" borderId="0" xfId="0" applyFill="1"/>
    <xf numFmtId="0" fontId="0" fillId="7" borderId="0" xfId="0" applyFill="1"/>
    <xf numFmtId="0" fontId="0" fillId="8" borderId="0" xfId="0" applyFill="1"/>
    <xf numFmtId="0" fontId="0" fillId="0" borderId="0" xfId="0" applyAlignment="1">
      <alignment horizontal="center"/>
    </xf>
    <xf numFmtId="167" fontId="0" fillId="9" borderId="0" xfId="0" applyNumberFormat="1" applyFill="1"/>
    <xf numFmtId="4" fontId="0" fillId="10" borderId="0" xfId="0" applyNumberFormat="1" applyFill="1"/>
    <xf numFmtId="165" fontId="0" fillId="0" borderId="0" xfId="0" applyNumberFormat="1"/>
    <xf numFmtId="3" fontId="0" fillId="9" borderId="0" xfId="0" applyNumberFormat="1" applyFill="1"/>
    <xf numFmtId="3" fontId="0" fillId="10" borderId="0" xfId="0" applyNumberFormat="1" applyFill="1"/>
    <xf numFmtId="167" fontId="0" fillId="11" borderId="0" xfId="0" applyNumberFormat="1" applyFill="1"/>
    <xf numFmtId="3" fontId="0" fillId="0" borderId="0" xfId="0" applyNumberFormat="1" applyAlignment="1">
      <alignment horizontal="right"/>
    </xf>
    <xf numFmtId="165" fontId="0" fillId="11" borderId="0" xfId="0" applyNumberFormat="1" applyFill="1"/>
    <xf numFmtId="0" fontId="0" fillId="12" borderId="0" xfId="0" applyFill="1"/>
    <xf numFmtId="167" fontId="0" fillId="13" borderId="0" xfId="0" applyNumberFormat="1" applyFill="1"/>
    <xf numFmtId="167" fontId="0" fillId="10" borderId="0" xfId="0" applyNumberFormat="1" applyFill="1"/>
    <xf numFmtId="165" fontId="0" fillId="14" borderId="0" xfId="0" applyNumberFormat="1" applyFill="1"/>
    <xf numFmtId="167" fontId="0" fillId="5" borderId="0" xfId="0" applyNumberFormat="1" applyFill="1"/>
    <xf numFmtId="3" fontId="0" fillId="5" borderId="0" xfId="0" applyNumberFormat="1" applyFill="1"/>
    <xf numFmtId="9" fontId="0" fillId="0" borderId="0" xfId="0" applyNumberFormat="1"/>
    <xf numFmtId="167" fontId="0" fillId="15" borderId="0" xfId="0" applyNumberFormat="1" applyFill="1"/>
    <xf numFmtId="167" fontId="0" fillId="4" borderId="0" xfId="0" applyNumberFormat="1" applyFill="1"/>
    <xf numFmtId="0" fontId="13" fillId="16" borderId="0" xfId="0" applyFont="1" applyFill="1" applyAlignment="1">
      <alignment horizontal="right"/>
    </xf>
    <xf numFmtId="165" fontId="13" fillId="17" borderId="0" xfId="0" applyNumberFormat="1" applyFont="1" applyFill="1" applyAlignment="1">
      <alignment horizontal="center" vertical="center"/>
    </xf>
    <xf numFmtId="0" fontId="13" fillId="17" borderId="0" xfId="0" applyFont="1" applyFill="1" applyAlignment="1">
      <alignment horizontal="right" vertical="center"/>
    </xf>
    <xf numFmtId="0" fontId="3" fillId="0" borderId="0" xfId="0" applyFont="1" applyAlignment="1">
      <alignment horizontal="center"/>
    </xf>
    <xf numFmtId="167" fontId="0" fillId="4" borderId="10" xfId="0" applyNumberFormat="1" applyFill="1" applyBorder="1"/>
    <xf numFmtId="167" fontId="0" fillId="0" borderId="0" xfId="0" applyNumberFormat="1" applyFill="1" applyBorder="1"/>
    <xf numFmtId="0" fontId="2" fillId="0" borderId="0" xfId="0" applyFont="1" applyAlignment="1">
      <alignment horizontal="right"/>
    </xf>
    <xf numFmtId="167" fontId="0" fillId="4" borderId="11" xfId="0" applyNumberFormat="1" applyFill="1" applyBorder="1" applyAlignment="1">
      <alignment horizontal="center" vertical="center"/>
    </xf>
    <xf numFmtId="167" fontId="0" fillId="4" borderId="15" xfId="0" applyNumberFormat="1" applyFill="1" applyBorder="1"/>
    <xf numFmtId="167" fontId="0" fillId="4" borderId="16" xfId="0" applyNumberFormat="1" applyFill="1" applyBorder="1"/>
    <xf numFmtId="165" fontId="0" fillId="0" borderId="17" xfId="0" applyNumberFormat="1" applyBorder="1"/>
    <xf numFmtId="165" fontId="0" fillId="0" borderId="17" xfId="0" applyNumberFormat="1" applyFill="1" applyBorder="1"/>
    <xf numFmtId="165" fontId="0" fillId="0" borderId="18" xfId="0" applyNumberFormat="1" applyFill="1" applyBorder="1"/>
    <xf numFmtId="167" fontId="0" fillId="4" borderId="14" xfId="0" applyNumberFormat="1" applyFill="1" applyBorder="1" applyAlignment="1">
      <alignment horizontal="center" vertical="center"/>
    </xf>
    <xf numFmtId="167" fontId="0" fillId="4" borderId="13" xfId="0" applyNumberFormat="1" applyFill="1" applyBorder="1" applyAlignment="1">
      <alignment horizontal="center" vertical="center"/>
    </xf>
    <xf numFmtId="165" fontId="0" fillId="0" borderId="19" xfId="0" applyNumberFormat="1" applyBorder="1"/>
    <xf numFmtId="165" fontId="0" fillId="0" borderId="17" xfId="0" applyNumberFormat="1" applyFill="1" applyBorder="1" applyAlignment="1">
      <alignment horizontal="right"/>
    </xf>
    <xf numFmtId="165" fontId="0" fillId="0" borderId="20" xfId="0" applyNumberFormat="1" applyBorder="1"/>
    <xf numFmtId="165" fontId="0" fillId="0" borderId="21" xfId="0" applyNumberFormat="1" applyBorder="1"/>
    <xf numFmtId="165" fontId="0" fillId="0" borderId="21" xfId="0" applyNumberFormat="1" applyFill="1" applyBorder="1"/>
    <xf numFmtId="165" fontId="0" fillId="0" borderId="22" xfId="0" applyNumberFormat="1" applyFill="1" applyBorder="1"/>
    <xf numFmtId="167" fontId="0" fillId="4" borderId="23" xfId="0" applyNumberFormat="1" applyFill="1" applyBorder="1"/>
    <xf numFmtId="167" fontId="13" fillId="16" borderId="0" xfId="0" applyNumberFormat="1" applyFont="1" applyFill="1" applyBorder="1" applyAlignment="1">
      <alignment horizontal="right" vertical="center"/>
    </xf>
    <xf numFmtId="167" fontId="13" fillId="16" borderId="12" xfId="0" applyNumberFormat="1" applyFont="1" applyFill="1" applyBorder="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5850831146106736E-2"/>
                  <c:y val="-0.7584106153397491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Calculations!$C$4:$C$5</c:f>
              <c:numCache>
                <c:formatCode>"$"#,##0.00</c:formatCode>
                <c:ptCount val="2"/>
                <c:pt idx="0">
                  <c:v>20</c:v>
                </c:pt>
                <c:pt idx="1">
                  <c:v>38</c:v>
                </c:pt>
              </c:numCache>
            </c:numRef>
          </c:xVal>
          <c:yVal>
            <c:numRef>
              <c:f>Calculations!$D$4:$D$5</c:f>
              <c:numCache>
                <c:formatCode>#,##0</c:formatCode>
                <c:ptCount val="2"/>
                <c:pt idx="0">
                  <c:v>40000</c:v>
                </c:pt>
                <c:pt idx="1">
                  <c:v>20000</c:v>
                </c:pt>
              </c:numCache>
            </c:numRef>
          </c:yVal>
          <c:smooth val="0"/>
          <c:extLst>
            <c:ext xmlns:c16="http://schemas.microsoft.com/office/drawing/2014/chart" uri="{C3380CC4-5D6E-409C-BE32-E72D297353CC}">
              <c16:uniqueId val="{00000001-020B-41B9-A3A9-00F0E6FBE0C9}"/>
            </c:ext>
          </c:extLst>
        </c:ser>
        <c:dLbls>
          <c:showLegendKey val="0"/>
          <c:showVal val="0"/>
          <c:showCatName val="0"/>
          <c:showSerName val="0"/>
          <c:showPercent val="0"/>
          <c:showBubbleSize val="0"/>
        </c:dLbls>
        <c:axId val="535310079"/>
        <c:axId val="535312575"/>
      </c:scatterChart>
      <c:valAx>
        <c:axId val="5353100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312575"/>
        <c:crosses val="autoZero"/>
        <c:crossBetween val="midCat"/>
      </c:valAx>
      <c:valAx>
        <c:axId val="5353125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3100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Revenue BL $40</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BL $40</c:v>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Dashboard!$C$13:$K$13</c:f>
              <c:numCache>
                <c:formatCode>"$"#,##0.00</c:formatCode>
                <c:ptCount val="9"/>
                <c:pt idx="0">
                  <c:v>18</c:v>
                </c:pt>
                <c:pt idx="1">
                  <c:v>20</c:v>
                </c:pt>
                <c:pt idx="2">
                  <c:v>22</c:v>
                </c:pt>
                <c:pt idx="3">
                  <c:v>24</c:v>
                </c:pt>
                <c:pt idx="4">
                  <c:v>26</c:v>
                </c:pt>
                <c:pt idx="5">
                  <c:v>28</c:v>
                </c:pt>
                <c:pt idx="6">
                  <c:v>30</c:v>
                </c:pt>
                <c:pt idx="7">
                  <c:v>32</c:v>
                </c:pt>
                <c:pt idx="8">
                  <c:v>34</c:v>
                </c:pt>
              </c:numCache>
            </c:numRef>
          </c:xVal>
          <c:yVal>
            <c:numRef>
              <c:f>Dashboard!$C$24:$K$24</c:f>
              <c:numCache>
                <c:formatCode>"$"#,##0</c:formatCode>
                <c:ptCount val="9"/>
                <c:pt idx="0">
                  <c:v>1162875.8169934643</c:v>
                </c:pt>
                <c:pt idx="1">
                  <c:v>1202614.3790849673</c:v>
                </c:pt>
                <c:pt idx="2">
                  <c:v>1193464.0522875816</c:v>
                </c:pt>
                <c:pt idx="3">
                  <c:v>1175424.8366013071</c:v>
                </c:pt>
                <c:pt idx="4">
                  <c:v>1148496.7320261437</c:v>
                </c:pt>
                <c:pt idx="5">
                  <c:v>1112679.7385620915</c:v>
                </c:pt>
                <c:pt idx="6">
                  <c:v>1067973.85620915</c:v>
                </c:pt>
                <c:pt idx="7">
                  <c:v>1014379.0849673202</c:v>
                </c:pt>
                <c:pt idx="8">
                  <c:v>951895.42483660136</c:v>
                </c:pt>
              </c:numCache>
            </c:numRef>
          </c:yVal>
          <c:smooth val="1"/>
          <c:extLst>
            <c:ext xmlns:c16="http://schemas.microsoft.com/office/drawing/2014/chart" uri="{C3380CC4-5D6E-409C-BE32-E72D297353CC}">
              <c16:uniqueId val="{00000000-F012-4AE8-9706-72866A3B109F}"/>
            </c:ext>
          </c:extLst>
        </c:ser>
        <c:dLbls>
          <c:showLegendKey val="0"/>
          <c:showVal val="0"/>
          <c:showCatName val="0"/>
          <c:showSerName val="0"/>
          <c:showPercent val="0"/>
          <c:showBubbleSize val="0"/>
        </c:dLbls>
        <c:axId val="2005063103"/>
        <c:axId val="2005064351"/>
      </c:scatterChart>
      <c:valAx>
        <c:axId val="2005063103"/>
        <c:scaling>
          <c:orientation val="minMax"/>
          <c:max val="34"/>
          <c:min val="18"/>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64351"/>
        <c:crosses val="autoZero"/>
        <c:crossBetween val="midCat"/>
        <c:majorUnit val="2"/>
      </c:valAx>
      <c:valAx>
        <c:axId val="2005064351"/>
        <c:scaling>
          <c:orientation val="minMax"/>
          <c:min val="400000"/>
        </c:scaling>
        <c:delete val="0"/>
        <c:axPos val="l"/>
        <c:majorGridlines>
          <c:spPr>
            <a:ln w="9525" cap="flat" cmpd="sng" algn="ctr">
              <a:solidFill>
                <a:schemeClr val="tx1">
                  <a:lumMod val="15000"/>
                  <a:lumOff val="85000"/>
                </a:schemeClr>
              </a:solidFill>
              <a:round/>
            </a:ln>
            <a:effectLst/>
          </c:spPr>
        </c:majorGridlines>
        <c:numFmt formatCode="&quot;$&quot;#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63103"/>
        <c:crosses val="autoZero"/>
        <c:crossBetween val="midCat"/>
      </c:valAx>
      <c:spPr>
        <a:noFill/>
        <a:ln>
          <a:noFill/>
        </a:ln>
        <a:effectLst/>
      </c:spPr>
    </c:plotArea>
    <c:plotVisOnly val="1"/>
    <c:dispBlanksAs val="gap"/>
    <c:showDLblsOverMax val="0"/>
  </c:chart>
  <c:spPr>
    <a:solidFill>
      <a:schemeClr val="bg2"/>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Revenue WL $20</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Dashboard!$B$14:$B$26</c:f>
              <c:numCache>
                <c:formatCode>"$"#,##0.00</c:formatCode>
                <c:ptCount val="13"/>
                <c:pt idx="0">
                  <c:v>30</c:v>
                </c:pt>
                <c:pt idx="1">
                  <c:v>31</c:v>
                </c:pt>
                <c:pt idx="2">
                  <c:v>32</c:v>
                </c:pt>
                <c:pt idx="3">
                  <c:v>33</c:v>
                </c:pt>
                <c:pt idx="4">
                  <c:v>34</c:v>
                </c:pt>
                <c:pt idx="5">
                  <c:v>35</c:v>
                </c:pt>
                <c:pt idx="6">
                  <c:v>36</c:v>
                </c:pt>
                <c:pt idx="7">
                  <c:v>37</c:v>
                </c:pt>
                <c:pt idx="8">
                  <c:v>38</c:v>
                </c:pt>
                <c:pt idx="9">
                  <c:v>39</c:v>
                </c:pt>
                <c:pt idx="10">
                  <c:v>40</c:v>
                </c:pt>
                <c:pt idx="11">
                  <c:v>41</c:v>
                </c:pt>
                <c:pt idx="12">
                  <c:v>42</c:v>
                </c:pt>
              </c:numCache>
            </c:numRef>
          </c:xVal>
          <c:yVal>
            <c:numRef>
              <c:f>Dashboard!$D$14:$D$26</c:f>
              <c:numCache>
                <c:formatCode>"$"#,##0</c:formatCode>
                <c:ptCount val="13"/>
                <c:pt idx="0">
                  <c:v>1092810.4575163398</c:v>
                </c:pt>
                <c:pt idx="1">
                  <c:v>1112026.1437908497</c:v>
                </c:pt>
                <c:pt idx="2">
                  <c:v>1129411.7647058824</c:v>
                </c:pt>
                <c:pt idx="3">
                  <c:v>1144967.3202614379</c:v>
                </c:pt>
                <c:pt idx="4">
                  <c:v>1158692.8104575165</c:v>
                </c:pt>
                <c:pt idx="5">
                  <c:v>1170588.2352941176</c:v>
                </c:pt>
                <c:pt idx="6">
                  <c:v>1180653.5947712418</c:v>
                </c:pt>
                <c:pt idx="7">
                  <c:v>1188888.888888889</c:v>
                </c:pt>
                <c:pt idx="8">
                  <c:v>1195294.1176470588</c:v>
                </c:pt>
                <c:pt idx="9">
                  <c:v>1199869.2810457516</c:v>
                </c:pt>
                <c:pt idx="10">
                  <c:v>1202614.3790849673</c:v>
                </c:pt>
                <c:pt idx="11">
                  <c:v>1203529.4117647058</c:v>
                </c:pt>
                <c:pt idx="12">
                  <c:v>1202614.3790849673</c:v>
                </c:pt>
              </c:numCache>
            </c:numRef>
          </c:yVal>
          <c:smooth val="1"/>
          <c:extLst>
            <c:ext xmlns:c16="http://schemas.microsoft.com/office/drawing/2014/chart" uri="{C3380CC4-5D6E-409C-BE32-E72D297353CC}">
              <c16:uniqueId val="{00000000-D4DD-4916-ACD4-E74804C90C47}"/>
            </c:ext>
          </c:extLst>
        </c:ser>
        <c:dLbls>
          <c:showLegendKey val="0"/>
          <c:showVal val="0"/>
          <c:showCatName val="0"/>
          <c:showSerName val="0"/>
          <c:showPercent val="0"/>
          <c:showBubbleSize val="0"/>
        </c:dLbls>
        <c:axId val="445578239"/>
        <c:axId val="445576991"/>
      </c:scatterChart>
      <c:valAx>
        <c:axId val="445578239"/>
        <c:scaling>
          <c:orientation val="minMax"/>
          <c:max val="42"/>
          <c:min val="30"/>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76991"/>
        <c:crosses val="autoZero"/>
        <c:crossBetween val="midCat"/>
        <c:majorUnit val="2"/>
      </c:valAx>
      <c:valAx>
        <c:axId val="445576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78239"/>
        <c:crosses val="autoZero"/>
        <c:crossBetween val="midCat"/>
      </c:valAx>
      <c:spPr>
        <a:noFill/>
        <a:ln>
          <a:noFill/>
        </a:ln>
        <a:effectLst/>
      </c:spPr>
    </c:plotArea>
    <c:plotVisOnly val="1"/>
    <c:dispBlanksAs val="gap"/>
    <c:showDLblsOverMax val="0"/>
  </c:chart>
  <c:spPr>
    <a:solidFill>
      <a:schemeClr val="bg2"/>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63" Type="http://schemas.openxmlformats.org/officeDocument/2006/relationships/image" Target="../media/image32.png"/><Relationship Id="rId68" Type="http://schemas.openxmlformats.org/officeDocument/2006/relationships/customXml" Target="../ink/ink31.xml"/><Relationship Id="rId84" Type="http://schemas.openxmlformats.org/officeDocument/2006/relationships/customXml" Target="../ink/ink39.xml"/><Relationship Id="rId89" Type="http://schemas.openxmlformats.org/officeDocument/2006/relationships/image" Target="../media/image45.png"/><Relationship Id="rId16" Type="http://schemas.openxmlformats.org/officeDocument/2006/relationships/image" Target="../media/image8.png"/><Relationship Id="rId11" Type="http://schemas.openxmlformats.org/officeDocument/2006/relationships/customXml" Target="../ink/ink6.xml"/><Relationship Id="rId37" Type="http://schemas.openxmlformats.org/officeDocument/2006/relationships/customXml" Target="../ink/ink18.xml"/><Relationship Id="rId53" Type="http://schemas.openxmlformats.org/officeDocument/2006/relationships/image" Target="../media/image26.png"/><Relationship Id="rId58" Type="http://schemas.openxmlformats.org/officeDocument/2006/relationships/customXml" Target="../ink/ink26.xml"/><Relationship Id="rId74" Type="http://schemas.openxmlformats.org/officeDocument/2006/relationships/customXml" Target="../ink/ink34.xml"/><Relationship Id="rId79" Type="http://schemas.openxmlformats.org/officeDocument/2006/relationships/image" Target="../media/image40.png"/><Relationship Id="rId5" Type="http://schemas.openxmlformats.org/officeDocument/2006/relationships/customXml" Target="../ink/ink3.xml"/><Relationship Id="rId90" Type="http://schemas.openxmlformats.org/officeDocument/2006/relationships/customXml" Target="../ink/ink42.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7.xml"/><Relationship Id="rId43" Type="http://schemas.openxmlformats.org/officeDocument/2006/relationships/customXml" Target="../ink/ink20.xml"/><Relationship Id="rId56" Type="http://schemas.openxmlformats.org/officeDocument/2006/relationships/image" Target="../media/image16.png"/><Relationship Id="rId64" Type="http://schemas.openxmlformats.org/officeDocument/2006/relationships/customXml" Target="../ink/ink29.xml"/><Relationship Id="rId69" Type="http://schemas.openxmlformats.org/officeDocument/2006/relationships/image" Target="../media/image35.png"/><Relationship Id="rId77" Type="http://schemas.openxmlformats.org/officeDocument/2006/relationships/image" Target="../media/image39.png"/><Relationship Id="rId8" Type="http://schemas.openxmlformats.org/officeDocument/2006/relationships/image" Target="../media/image4.png"/><Relationship Id="rId51" Type="http://schemas.openxmlformats.org/officeDocument/2006/relationships/image" Target="../media/image25.png"/><Relationship Id="rId72" Type="http://schemas.openxmlformats.org/officeDocument/2006/relationships/customXml" Target="../ink/ink33.xml"/><Relationship Id="rId80" Type="http://schemas.openxmlformats.org/officeDocument/2006/relationships/customXml" Target="../ink/ink37.xml"/><Relationship Id="rId85" Type="http://schemas.openxmlformats.org/officeDocument/2006/relationships/image" Target="../media/image43.png"/><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8" Type="http://schemas.openxmlformats.org/officeDocument/2006/relationships/image" Target="../media/image19.png"/><Relationship Id="rId46" Type="http://schemas.openxmlformats.org/officeDocument/2006/relationships/customXml" Target="../ink/ink22.xml"/><Relationship Id="rId59" Type="http://schemas.openxmlformats.org/officeDocument/2006/relationships/image" Target="../media/image30.png"/><Relationship Id="rId67" Type="http://schemas.openxmlformats.org/officeDocument/2006/relationships/image" Target="../media/image34.png"/><Relationship Id="rId20" Type="http://schemas.openxmlformats.org/officeDocument/2006/relationships/image" Target="../media/image10.png"/><Relationship Id="rId54" Type="http://schemas.openxmlformats.org/officeDocument/2006/relationships/customXml" Target="../ink/ink25.xml"/><Relationship Id="rId62" Type="http://schemas.openxmlformats.org/officeDocument/2006/relationships/customXml" Target="../ink/ink28.xml"/><Relationship Id="rId70" Type="http://schemas.openxmlformats.org/officeDocument/2006/relationships/customXml" Target="../ink/ink32.xml"/><Relationship Id="rId75" Type="http://schemas.openxmlformats.org/officeDocument/2006/relationships/image" Target="../media/image38.png"/><Relationship Id="rId83" Type="http://schemas.openxmlformats.org/officeDocument/2006/relationships/image" Target="../media/image42.png"/><Relationship Id="rId88" Type="http://schemas.openxmlformats.org/officeDocument/2006/relationships/customXml" Target="../ink/ink41.xml"/><Relationship Id="rId91" Type="http://schemas.openxmlformats.org/officeDocument/2006/relationships/image" Target="../media/image23.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image" Target="../media/image24.png"/><Relationship Id="rId57" Type="http://schemas.openxmlformats.org/officeDocument/2006/relationships/image" Target="../media/image20.png"/><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customXml" Target="../ink/ink21.xml"/><Relationship Id="rId52" Type="http://schemas.openxmlformats.org/officeDocument/2006/relationships/customXml" Target="../ink/ink24.xml"/><Relationship Id="rId60" Type="http://schemas.openxmlformats.org/officeDocument/2006/relationships/customXml" Target="../ink/ink27.xml"/><Relationship Id="rId65" Type="http://schemas.openxmlformats.org/officeDocument/2006/relationships/image" Target="../media/image33.png"/><Relationship Id="rId73" Type="http://schemas.openxmlformats.org/officeDocument/2006/relationships/image" Target="../media/image37.png"/><Relationship Id="rId78" Type="http://schemas.openxmlformats.org/officeDocument/2006/relationships/customXml" Target="../ink/ink36.xml"/><Relationship Id="rId81" Type="http://schemas.openxmlformats.org/officeDocument/2006/relationships/image" Target="../media/image41.png"/><Relationship Id="rId86" Type="http://schemas.openxmlformats.org/officeDocument/2006/relationships/customXml" Target="../ink/ink40.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19.xml"/><Relationship Id="rId34" Type="http://schemas.openxmlformats.org/officeDocument/2006/relationships/image" Target="../media/image17.png"/><Relationship Id="rId50" Type="http://schemas.openxmlformats.org/officeDocument/2006/relationships/customXml" Target="../ink/ink23.xml"/><Relationship Id="rId55" Type="http://schemas.openxmlformats.org/officeDocument/2006/relationships/image" Target="../media/image27.png"/><Relationship Id="rId76" Type="http://schemas.openxmlformats.org/officeDocument/2006/relationships/customXml" Target="../ink/ink35.xml"/><Relationship Id="rId7" Type="http://schemas.openxmlformats.org/officeDocument/2006/relationships/customXml" Target="../ink/ink4.xml"/><Relationship Id="rId71" Type="http://schemas.openxmlformats.org/officeDocument/2006/relationships/image" Target="../media/image36.png"/><Relationship Id="rId2" Type="http://schemas.openxmlformats.org/officeDocument/2006/relationships/image" Target="../media/image1.png"/><Relationship Id="rId29" Type="http://schemas.openxmlformats.org/officeDocument/2006/relationships/customXml" Target="../ink/ink15.xml"/><Relationship Id="rId24" Type="http://schemas.openxmlformats.org/officeDocument/2006/relationships/image" Target="../media/image12.png"/><Relationship Id="rId45" Type="http://schemas.openxmlformats.org/officeDocument/2006/relationships/image" Target="../media/image22.png"/><Relationship Id="rId66" Type="http://schemas.openxmlformats.org/officeDocument/2006/relationships/customXml" Target="../ink/ink30.xml"/><Relationship Id="rId87" Type="http://schemas.openxmlformats.org/officeDocument/2006/relationships/image" Target="../media/image44.png"/><Relationship Id="rId61" Type="http://schemas.openxmlformats.org/officeDocument/2006/relationships/image" Target="../media/image31.png"/><Relationship Id="rId82" Type="http://schemas.openxmlformats.org/officeDocument/2006/relationships/customXml" Target="../ink/ink38.xml"/></Relationships>
</file>

<file path=xl/drawings/_rels/drawing2.xml.rels><?xml version="1.0" encoding="UTF-8" standalone="yes"?>
<Relationships xmlns="http://schemas.openxmlformats.org/package/2006/relationships"><Relationship Id="rId1" Type="http://schemas.openxmlformats.org/officeDocument/2006/relationships/image" Target="../media/image28.png"/></Relationships>
</file>

<file path=xl/drawings/_rels/drawing3.xml.rels><?xml version="1.0" encoding="UTF-8" standalone="yes"?>
<Relationships xmlns="http://schemas.openxmlformats.org/package/2006/relationships"><Relationship Id="rId1" Type="http://schemas.openxmlformats.org/officeDocument/2006/relationships/image" Target="../media/image29.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22</xdr:row>
      <xdr:rowOff>180480</xdr:rowOff>
    </xdr:from>
    <xdr:to>
      <xdr:col>10</xdr:col>
      <xdr:colOff>19140</xdr:colOff>
      <xdr:row>33</xdr:row>
      <xdr:rowOff>17925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6" name="Ink 5">
              <a:extLst>
                <a:ext uri="{FF2B5EF4-FFF2-40B4-BE49-F238E27FC236}">
                  <a16:creationId xmlns:a16="http://schemas.microsoft.com/office/drawing/2014/main" id="{33BA09F9-67CB-6966-2242-64F53887E5A6}"/>
                </a:ext>
              </a:extLst>
            </xdr14:cNvPr>
            <xdr14:cNvContentPartPr/>
          </xdr14:nvContentPartPr>
          <xdr14:nvPr macro=""/>
          <xdr14:xfrm>
            <a:off x="5486400" y="3257055"/>
            <a:ext cx="11520" cy="1839600"/>
          </xdr14:xfrm>
        </xdr:contentPart>
      </mc:Choice>
      <mc:Fallback xmlns="">
        <xdr:pic>
          <xdr:nvPicPr>
            <xdr:cNvPr id="6" name="Ink 5">
              <a:extLst>
                <a:ext uri="{FF2B5EF4-FFF2-40B4-BE49-F238E27FC236}">
                  <a16:creationId xmlns:a16="http://schemas.microsoft.com/office/drawing/2014/main" id="{33BA09F9-67CB-6966-2242-64F53887E5A6}"/>
                </a:ext>
              </a:extLst>
            </xdr:cNvPr>
            <xdr:cNvPicPr/>
          </xdr:nvPicPr>
          <xdr:blipFill>
            <a:blip xmlns:r="http://schemas.openxmlformats.org/officeDocument/2006/relationships" r:embed="rId2"/>
            <a:stretch>
              <a:fillRect/>
            </a:stretch>
          </xdr:blipFill>
          <xdr:spPr>
            <a:xfrm>
              <a:off x="5479970" y="3248415"/>
              <a:ext cx="24647" cy="1857240"/>
            </a:xfrm>
            <a:prstGeom prst="rect">
              <a:avLst/>
            </a:prstGeom>
          </xdr:spPr>
        </xdr:pic>
      </mc:Fallback>
    </mc:AlternateContent>
    <xdr:clientData/>
  </xdr:twoCellAnchor>
  <xdr:twoCellAnchor editAs="oneCell">
    <xdr:from>
      <xdr:col>10</xdr:col>
      <xdr:colOff>28440</xdr:colOff>
      <xdr:row>32</xdr:row>
      <xdr:rowOff>170370</xdr:rowOff>
    </xdr:from>
    <xdr:to>
      <xdr:col>15</xdr:col>
      <xdr:colOff>56730</xdr:colOff>
      <xdr:row>33</xdr:row>
      <xdr:rowOff>19995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772EEA69-3223-2E98-437F-4AEBC8F5757A}"/>
                </a:ext>
              </a:extLst>
            </xdr14:cNvPr>
            <xdr14:cNvContentPartPr/>
          </xdr14:nvContentPartPr>
          <xdr14:nvPr macro=""/>
          <xdr14:xfrm>
            <a:off x="5514840" y="5056695"/>
            <a:ext cx="3087720" cy="30600"/>
          </xdr14:xfrm>
        </xdr:contentPart>
      </mc:Choice>
      <mc:Fallback xmlns="">
        <xdr:pic>
          <xdr:nvPicPr>
            <xdr:cNvPr id="7" name="Ink 6">
              <a:extLst>
                <a:ext uri="{FF2B5EF4-FFF2-40B4-BE49-F238E27FC236}">
                  <a16:creationId xmlns:a16="http://schemas.microsoft.com/office/drawing/2014/main" id="{772EEA69-3223-2E98-437F-4AEBC8F5757A}"/>
                </a:ext>
              </a:extLst>
            </xdr:cNvPr>
            <xdr:cNvPicPr/>
          </xdr:nvPicPr>
          <xdr:blipFill>
            <a:blip xmlns:r="http://schemas.openxmlformats.org/officeDocument/2006/relationships" r:embed="rId4"/>
            <a:stretch>
              <a:fillRect/>
            </a:stretch>
          </xdr:blipFill>
          <xdr:spPr>
            <a:xfrm>
              <a:off x="5505840" y="5047695"/>
              <a:ext cx="3105360" cy="48240"/>
            </a:xfrm>
            <a:prstGeom prst="rect">
              <a:avLst/>
            </a:prstGeom>
          </xdr:spPr>
        </xdr:pic>
      </mc:Fallback>
    </mc:AlternateContent>
    <xdr:clientData/>
  </xdr:twoCellAnchor>
  <xdr:twoCellAnchor editAs="oneCell">
    <xdr:from>
      <xdr:col>9</xdr:col>
      <xdr:colOff>246720</xdr:colOff>
      <xdr:row>22</xdr:row>
      <xdr:rowOff>135480</xdr:rowOff>
    </xdr:from>
    <xdr:to>
      <xdr:col>9</xdr:col>
      <xdr:colOff>363000</xdr:colOff>
      <xdr:row>24</xdr:row>
      <xdr:rowOff>58410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5A4308F4-7DFC-54DD-9619-42347EBA6DB2}"/>
                </a:ext>
              </a:extLst>
            </xdr14:cNvPr>
            <xdr14:cNvContentPartPr/>
          </xdr14:nvContentPartPr>
          <xdr14:nvPr macro=""/>
          <xdr14:xfrm>
            <a:off x="5123520" y="3212055"/>
            <a:ext cx="116280" cy="269640"/>
          </xdr14:xfrm>
        </xdr:contentPart>
      </mc:Choice>
      <mc:Fallback xmlns="">
        <xdr:pic>
          <xdr:nvPicPr>
            <xdr:cNvPr id="16" name="Ink 15">
              <a:extLst>
                <a:ext uri="{FF2B5EF4-FFF2-40B4-BE49-F238E27FC236}">
                  <a16:creationId xmlns:a16="http://schemas.microsoft.com/office/drawing/2014/main" id="{5A4308F4-7DFC-54DD-9619-42347EBA6DB2}"/>
                </a:ext>
              </a:extLst>
            </xdr:cNvPr>
            <xdr:cNvPicPr/>
          </xdr:nvPicPr>
          <xdr:blipFill>
            <a:blip xmlns:r="http://schemas.openxmlformats.org/officeDocument/2006/relationships" r:embed="rId6"/>
            <a:stretch>
              <a:fillRect/>
            </a:stretch>
          </xdr:blipFill>
          <xdr:spPr>
            <a:xfrm>
              <a:off x="5114232" y="3203650"/>
              <a:ext cx="134484" cy="286114"/>
            </a:xfrm>
            <a:prstGeom prst="rect">
              <a:avLst/>
            </a:prstGeom>
          </xdr:spPr>
        </xdr:pic>
      </mc:Fallback>
    </mc:AlternateContent>
    <xdr:clientData/>
  </xdr:twoCellAnchor>
  <xdr:twoCellAnchor editAs="oneCell">
    <xdr:from>
      <xdr:col>10</xdr:col>
      <xdr:colOff>9360</xdr:colOff>
      <xdr:row>23</xdr:row>
      <xdr:rowOff>180945</xdr:rowOff>
    </xdr:from>
    <xdr:to>
      <xdr:col>15</xdr:col>
      <xdr:colOff>55005</xdr:colOff>
      <xdr:row>32</xdr:row>
      <xdr:rowOff>172950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0" name="Ink 19">
              <a:extLst>
                <a:ext uri="{FF2B5EF4-FFF2-40B4-BE49-F238E27FC236}">
                  <a16:creationId xmlns:a16="http://schemas.microsoft.com/office/drawing/2014/main" id="{27E56B66-FAF8-CB50-77FC-D27A775483FD}"/>
                </a:ext>
              </a:extLst>
            </xdr14:cNvPr>
            <xdr14:cNvContentPartPr/>
          </xdr14:nvContentPartPr>
          <xdr14:nvPr macro=""/>
          <xdr14:xfrm>
            <a:off x="5495760" y="3438495"/>
            <a:ext cx="3084120" cy="1613160"/>
          </xdr14:xfrm>
        </xdr:contentPart>
      </mc:Choice>
      <mc:Fallback xmlns="">
        <xdr:pic>
          <xdr:nvPicPr>
            <xdr:cNvPr id="20" name="Ink 19">
              <a:extLst>
                <a:ext uri="{FF2B5EF4-FFF2-40B4-BE49-F238E27FC236}">
                  <a16:creationId xmlns:a16="http://schemas.microsoft.com/office/drawing/2014/main" id="{27E56B66-FAF8-CB50-77FC-D27A775483FD}"/>
                </a:ext>
              </a:extLst>
            </xdr:cNvPr>
            <xdr:cNvPicPr/>
          </xdr:nvPicPr>
          <xdr:blipFill>
            <a:blip xmlns:r="http://schemas.openxmlformats.org/officeDocument/2006/relationships" r:embed="rId8"/>
            <a:stretch>
              <a:fillRect/>
            </a:stretch>
          </xdr:blipFill>
          <xdr:spPr>
            <a:xfrm>
              <a:off x="5487152" y="3429886"/>
              <a:ext cx="3101694" cy="1630737"/>
            </a:xfrm>
            <a:prstGeom prst="rect">
              <a:avLst/>
            </a:prstGeom>
          </xdr:spPr>
        </xdr:pic>
      </mc:Fallback>
    </mc:AlternateContent>
    <xdr:clientData/>
  </xdr:twoCellAnchor>
  <xdr:twoCellAnchor editAs="oneCell">
    <xdr:from>
      <xdr:col>11</xdr:col>
      <xdr:colOff>198600</xdr:colOff>
      <xdr:row>26</xdr:row>
      <xdr:rowOff>133020</xdr:rowOff>
    </xdr:from>
    <xdr:to>
      <xdr:col>11</xdr:col>
      <xdr:colOff>208770</xdr:colOff>
      <xdr:row>32</xdr:row>
      <xdr:rowOff>132210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1" name="Ink 20">
              <a:extLst>
                <a:ext uri="{FF2B5EF4-FFF2-40B4-BE49-F238E27FC236}">
                  <a16:creationId xmlns:a16="http://schemas.microsoft.com/office/drawing/2014/main" id="{131FC76A-13C9-2B58-F7F6-7833E690657F}"/>
                </a:ext>
              </a:extLst>
            </xdr14:cNvPr>
            <xdr14:cNvContentPartPr/>
          </xdr14:nvContentPartPr>
          <xdr14:nvPr macro=""/>
          <xdr14:xfrm>
            <a:off x="6294600" y="3933495"/>
            <a:ext cx="21600" cy="1085040"/>
          </xdr14:xfrm>
        </xdr:contentPart>
      </mc:Choice>
      <mc:Fallback xmlns="">
        <xdr:pic>
          <xdr:nvPicPr>
            <xdr:cNvPr id="21" name="Ink 20">
              <a:extLst>
                <a:ext uri="{FF2B5EF4-FFF2-40B4-BE49-F238E27FC236}">
                  <a16:creationId xmlns:a16="http://schemas.microsoft.com/office/drawing/2014/main" id="{131FC76A-13C9-2B58-F7F6-7833E690657F}"/>
                </a:ext>
              </a:extLst>
            </xdr:cNvPr>
            <xdr:cNvPicPr/>
          </xdr:nvPicPr>
          <xdr:blipFill>
            <a:blip xmlns:r="http://schemas.openxmlformats.org/officeDocument/2006/relationships" r:embed="rId10"/>
            <a:stretch>
              <a:fillRect/>
            </a:stretch>
          </xdr:blipFill>
          <xdr:spPr>
            <a:xfrm>
              <a:off x="6276960" y="3915855"/>
              <a:ext cx="57240" cy="1120680"/>
            </a:xfrm>
            <a:prstGeom prst="rect">
              <a:avLst/>
            </a:prstGeom>
          </xdr:spPr>
        </xdr:pic>
      </mc:Fallback>
    </mc:AlternateContent>
    <xdr:clientData/>
  </xdr:twoCellAnchor>
  <xdr:twoCellAnchor editAs="oneCell">
    <xdr:from>
      <xdr:col>13</xdr:col>
      <xdr:colOff>0</xdr:colOff>
      <xdr:row>29</xdr:row>
      <xdr:rowOff>95175</xdr:rowOff>
    </xdr:from>
    <xdr:to>
      <xdr:col>13</xdr:col>
      <xdr:colOff>360</xdr:colOff>
      <xdr:row>32</xdr:row>
      <xdr:rowOff>172800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2" name="Ink 21">
              <a:extLst>
                <a:ext uri="{FF2B5EF4-FFF2-40B4-BE49-F238E27FC236}">
                  <a16:creationId xmlns:a16="http://schemas.microsoft.com/office/drawing/2014/main" id="{08DDD528-8D98-4399-5220-42AA6132099C}"/>
                </a:ext>
              </a:extLst>
            </xdr14:cNvPr>
            <xdr14:cNvContentPartPr/>
          </xdr14:nvContentPartPr>
          <xdr14:nvPr macro=""/>
          <xdr14:xfrm>
            <a:off x="7315200" y="4438575"/>
            <a:ext cx="360" cy="609120"/>
          </xdr14:xfrm>
        </xdr:contentPart>
      </mc:Choice>
      <mc:Fallback xmlns="">
        <xdr:pic>
          <xdr:nvPicPr>
            <xdr:cNvPr id="22" name="Ink 21">
              <a:extLst>
                <a:ext uri="{FF2B5EF4-FFF2-40B4-BE49-F238E27FC236}">
                  <a16:creationId xmlns:a16="http://schemas.microsoft.com/office/drawing/2014/main" id="{08DDD528-8D98-4399-5220-42AA6132099C}"/>
                </a:ext>
              </a:extLst>
            </xdr:cNvPr>
            <xdr:cNvPicPr/>
          </xdr:nvPicPr>
          <xdr:blipFill>
            <a:blip xmlns:r="http://schemas.openxmlformats.org/officeDocument/2006/relationships" r:embed="rId12"/>
            <a:stretch>
              <a:fillRect/>
            </a:stretch>
          </xdr:blipFill>
          <xdr:spPr>
            <a:xfrm>
              <a:off x="7297560" y="4420575"/>
              <a:ext cx="36000" cy="644760"/>
            </a:xfrm>
            <a:prstGeom prst="rect">
              <a:avLst/>
            </a:prstGeom>
          </xdr:spPr>
        </xdr:pic>
      </mc:Fallback>
    </mc:AlternateContent>
    <xdr:clientData/>
  </xdr:twoCellAnchor>
  <xdr:twoCellAnchor editAs="oneCell">
    <xdr:from>
      <xdr:col>15</xdr:col>
      <xdr:colOff>114240</xdr:colOff>
      <xdr:row>33</xdr:row>
      <xdr:rowOff>25755</xdr:rowOff>
    </xdr:from>
    <xdr:to>
      <xdr:col>15</xdr:col>
      <xdr:colOff>230160</xdr:colOff>
      <xdr:row>34</xdr:row>
      <xdr:rowOff>96180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4" name="Ink 23">
              <a:extLst>
                <a:ext uri="{FF2B5EF4-FFF2-40B4-BE49-F238E27FC236}">
                  <a16:creationId xmlns:a16="http://schemas.microsoft.com/office/drawing/2014/main" id="{4CB116E9-16DF-0C10-B6E1-6A1247737289}"/>
                </a:ext>
              </a:extLst>
            </xdr14:cNvPr>
            <xdr14:cNvContentPartPr/>
          </xdr14:nvContentPartPr>
          <xdr14:nvPr macro=""/>
          <xdr14:xfrm>
            <a:off x="8648640" y="5093055"/>
            <a:ext cx="115920" cy="236160"/>
          </xdr14:xfrm>
        </xdr:contentPart>
      </mc:Choice>
      <mc:Fallback xmlns="">
        <xdr:pic>
          <xdr:nvPicPr>
            <xdr:cNvPr id="24" name="Ink 23">
              <a:extLst>
                <a:ext uri="{FF2B5EF4-FFF2-40B4-BE49-F238E27FC236}">
                  <a16:creationId xmlns:a16="http://schemas.microsoft.com/office/drawing/2014/main" id="{4CB116E9-16DF-0C10-B6E1-6A1247737289}"/>
                </a:ext>
              </a:extLst>
            </xdr:cNvPr>
            <xdr:cNvPicPr/>
          </xdr:nvPicPr>
          <xdr:blipFill>
            <a:blip xmlns:r="http://schemas.openxmlformats.org/officeDocument/2006/relationships" r:embed="rId14"/>
            <a:stretch>
              <a:fillRect/>
            </a:stretch>
          </xdr:blipFill>
          <xdr:spPr>
            <a:xfrm>
              <a:off x="8640000" y="5085061"/>
              <a:ext cx="133560" cy="252481"/>
            </a:xfrm>
            <a:prstGeom prst="rect">
              <a:avLst/>
            </a:prstGeom>
          </xdr:spPr>
        </xdr:pic>
      </mc:Fallback>
    </mc:AlternateContent>
    <xdr:clientData/>
  </xdr:twoCellAnchor>
  <xdr:twoCellAnchor editAs="oneCell">
    <xdr:from>
      <xdr:col>11</xdr:col>
      <xdr:colOff>31650</xdr:colOff>
      <xdr:row>33</xdr:row>
      <xdr:rowOff>67470</xdr:rowOff>
    </xdr:from>
    <xdr:to>
      <xdr:col>11</xdr:col>
      <xdr:colOff>31290</xdr:colOff>
      <xdr:row>33</xdr:row>
      <xdr:rowOff>67110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2" name="Ink 31">
              <a:extLst>
                <a:ext uri="{FF2B5EF4-FFF2-40B4-BE49-F238E27FC236}">
                  <a16:creationId xmlns:a16="http://schemas.microsoft.com/office/drawing/2014/main" id="{44F39F6A-940A-C7D7-0C78-E55BB4FD7E1B}"/>
                </a:ext>
              </a:extLst>
            </xdr14:cNvPr>
            <xdr14:cNvContentPartPr/>
          </xdr14:nvContentPartPr>
          <xdr14:nvPr macro=""/>
          <xdr14:xfrm>
            <a:off x="6127650" y="5134770"/>
            <a:ext cx="360" cy="360"/>
          </xdr14:xfrm>
        </xdr:contentPart>
      </mc:Choice>
      <mc:Fallback xmlns="">
        <xdr:pic>
          <xdr:nvPicPr>
            <xdr:cNvPr id="32" name="Ink 31">
              <a:extLst>
                <a:ext uri="{FF2B5EF4-FFF2-40B4-BE49-F238E27FC236}">
                  <a16:creationId xmlns:a16="http://schemas.microsoft.com/office/drawing/2014/main" id="{44F39F6A-940A-C7D7-0C78-E55BB4FD7E1B}"/>
                </a:ext>
              </a:extLst>
            </xdr:cNvPr>
            <xdr:cNvPicPr/>
          </xdr:nvPicPr>
          <xdr:blipFill>
            <a:blip xmlns:r="http://schemas.openxmlformats.org/officeDocument/2006/relationships" r:embed="rId16"/>
            <a:stretch>
              <a:fillRect/>
            </a:stretch>
          </xdr:blipFill>
          <xdr:spPr>
            <a:xfrm>
              <a:off x="6123330" y="5130450"/>
              <a:ext cx="9000" cy="9000"/>
            </a:xfrm>
            <a:prstGeom prst="rect">
              <a:avLst/>
            </a:prstGeom>
          </xdr:spPr>
        </xdr:pic>
      </mc:Fallback>
    </mc:AlternateContent>
    <xdr:clientData/>
  </xdr:twoCellAnchor>
  <xdr:twoCellAnchor editAs="oneCell">
    <xdr:from>
      <xdr:col>10</xdr:col>
      <xdr:colOff>437595</xdr:colOff>
      <xdr:row>33</xdr:row>
      <xdr:rowOff>59175</xdr:rowOff>
    </xdr:from>
    <xdr:to>
      <xdr:col>11</xdr:col>
      <xdr:colOff>55110</xdr:colOff>
      <xdr:row>34</xdr:row>
      <xdr:rowOff>21180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0" name="Ink 49">
              <a:extLst>
                <a:ext uri="{FF2B5EF4-FFF2-40B4-BE49-F238E27FC236}">
                  <a16:creationId xmlns:a16="http://schemas.microsoft.com/office/drawing/2014/main" id="{90E7D4A4-FEF0-67A0-633F-D9432B614BBA}"/>
                </a:ext>
              </a:extLst>
            </xdr14:cNvPr>
            <xdr14:cNvContentPartPr/>
          </xdr14:nvContentPartPr>
          <xdr14:nvPr macro=""/>
          <xdr14:xfrm>
            <a:off x="5923995" y="5126475"/>
            <a:ext cx="221400" cy="135360"/>
          </xdr14:xfrm>
        </xdr:contentPart>
      </mc:Choice>
      <mc:Fallback xmlns="">
        <xdr:pic>
          <xdr:nvPicPr>
            <xdr:cNvPr id="50" name="Ink 49">
              <a:extLst>
                <a:ext uri="{FF2B5EF4-FFF2-40B4-BE49-F238E27FC236}">
                  <a16:creationId xmlns:a16="http://schemas.microsoft.com/office/drawing/2014/main" id="{90E7D4A4-FEF0-67A0-633F-D9432B614BBA}"/>
                </a:ext>
              </a:extLst>
            </xdr:cNvPr>
            <xdr:cNvPicPr/>
          </xdr:nvPicPr>
          <xdr:blipFill>
            <a:blip xmlns:r="http://schemas.openxmlformats.org/officeDocument/2006/relationships" r:embed="rId18"/>
            <a:stretch>
              <a:fillRect/>
            </a:stretch>
          </xdr:blipFill>
          <xdr:spPr>
            <a:xfrm>
              <a:off x="5915082" y="5118181"/>
              <a:ext cx="238870" cy="151616"/>
            </a:xfrm>
            <a:prstGeom prst="rect">
              <a:avLst/>
            </a:prstGeom>
          </xdr:spPr>
        </xdr:pic>
      </mc:Fallback>
    </mc:AlternateContent>
    <xdr:clientData/>
  </xdr:twoCellAnchor>
  <xdr:twoCellAnchor editAs="oneCell">
    <xdr:from>
      <xdr:col>10</xdr:col>
      <xdr:colOff>554910</xdr:colOff>
      <xdr:row>33</xdr:row>
      <xdr:rowOff>102690</xdr:rowOff>
    </xdr:from>
    <xdr:to>
      <xdr:col>11</xdr:col>
      <xdr:colOff>249525</xdr:colOff>
      <xdr:row>35</xdr:row>
      <xdr:rowOff>98070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53" name="Ink 52">
              <a:extLst>
                <a:ext uri="{FF2B5EF4-FFF2-40B4-BE49-F238E27FC236}">
                  <a16:creationId xmlns:a16="http://schemas.microsoft.com/office/drawing/2014/main" id="{C03F767C-2CCC-BF0C-41C7-3059FE1335C3}"/>
                </a:ext>
              </a:extLst>
            </xdr14:cNvPr>
            <xdr14:cNvContentPartPr/>
          </xdr14:nvContentPartPr>
          <xdr14:nvPr macro=""/>
          <xdr14:xfrm>
            <a:off x="6041310" y="5169990"/>
            <a:ext cx="296595" cy="357330"/>
          </xdr14:xfrm>
        </xdr:contentPart>
      </mc:Choice>
      <mc:Fallback xmlns="">
        <xdr:pic>
          <xdr:nvPicPr>
            <xdr:cNvPr id="53" name="Ink 52">
              <a:extLst>
                <a:ext uri="{FF2B5EF4-FFF2-40B4-BE49-F238E27FC236}">
                  <a16:creationId xmlns:a16="http://schemas.microsoft.com/office/drawing/2014/main" id="{C03F767C-2CCC-BF0C-41C7-3059FE1335C3}"/>
                </a:ext>
              </a:extLst>
            </xdr:cNvPr>
            <xdr:cNvPicPr/>
          </xdr:nvPicPr>
          <xdr:blipFill>
            <a:blip xmlns:r="http://schemas.openxmlformats.org/officeDocument/2006/relationships" r:embed="rId20"/>
            <a:stretch>
              <a:fillRect/>
            </a:stretch>
          </xdr:blipFill>
          <xdr:spPr>
            <a:xfrm>
              <a:off x="6032619" y="5160994"/>
              <a:ext cx="314340" cy="374963"/>
            </a:xfrm>
            <a:prstGeom prst="rect">
              <a:avLst/>
            </a:prstGeom>
          </xdr:spPr>
        </xdr:pic>
      </mc:Fallback>
    </mc:AlternateContent>
    <xdr:clientData/>
  </xdr:twoCellAnchor>
  <xdr:twoCellAnchor editAs="oneCell">
    <xdr:from>
      <xdr:col>12</xdr:col>
      <xdr:colOff>512490</xdr:colOff>
      <xdr:row>33</xdr:row>
      <xdr:rowOff>58065</xdr:rowOff>
    </xdr:from>
    <xdr:to>
      <xdr:col>13</xdr:col>
      <xdr:colOff>511410</xdr:colOff>
      <xdr:row>35</xdr:row>
      <xdr:rowOff>21840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2" name="Ink 61">
              <a:extLst>
                <a:ext uri="{FF2B5EF4-FFF2-40B4-BE49-F238E27FC236}">
                  <a16:creationId xmlns:a16="http://schemas.microsoft.com/office/drawing/2014/main" id="{A5AB094D-BC40-41FC-731F-2E39776932DB}"/>
                </a:ext>
              </a:extLst>
            </xdr14:cNvPr>
            <xdr14:cNvContentPartPr/>
          </xdr14:nvContentPartPr>
          <xdr14:nvPr macro=""/>
          <xdr14:xfrm>
            <a:off x="7218090" y="5125365"/>
            <a:ext cx="608520" cy="335250"/>
          </xdr14:xfrm>
        </xdr:contentPart>
      </mc:Choice>
      <mc:Fallback xmlns="">
        <xdr:pic>
          <xdr:nvPicPr>
            <xdr:cNvPr id="62" name="Ink 61">
              <a:extLst>
                <a:ext uri="{FF2B5EF4-FFF2-40B4-BE49-F238E27FC236}">
                  <a16:creationId xmlns:a16="http://schemas.microsoft.com/office/drawing/2014/main" id="{A5AB094D-BC40-41FC-731F-2E39776932DB}"/>
                </a:ext>
              </a:extLst>
            </xdr:cNvPr>
            <xdr:cNvPicPr/>
          </xdr:nvPicPr>
          <xdr:blipFill>
            <a:blip xmlns:r="http://schemas.openxmlformats.org/officeDocument/2006/relationships" r:embed="rId22"/>
            <a:stretch>
              <a:fillRect/>
            </a:stretch>
          </xdr:blipFill>
          <xdr:spPr>
            <a:xfrm>
              <a:off x="7208887" y="5116723"/>
              <a:ext cx="626558" cy="352895"/>
            </a:xfrm>
            <a:prstGeom prst="rect">
              <a:avLst/>
            </a:prstGeom>
          </xdr:spPr>
        </xdr:pic>
      </mc:Fallback>
    </mc:AlternateContent>
    <xdr:clientData/>
  </xdr:twoCellAnchor>
  <xdr:twoCellAnchor editAs="oneCell">
    <xdr:from>
      <xdr:col>11</xdr:col>
      <xdr:colOff>140535</xdr:colOff>
      <xdr:row>26</xdr:row>
      <xdr:rowOff>22710</xdr:rowOff>
    </xdr:from>
    <xdr:to>
      <xdr:col>11</xdr:col>
      <xdr:colOff>288495</xdr:colOff>
      <xdr:row>27</xdr:row>
      <xdr:rowOff>19845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5" name="Ink 64">
              <a:extLst>
                <a:ext uri="{FF2B5EF4-FFF2-40B4-BE49-F238E27FC236}">
                  <a16:creationId xmlns:a16="http://schemas.microsoft.com/office/drawing/2014/main" id="{12374111-97D9-248F-248F-48E0A590A9D1}"/>
                </a:ext>
              </a:extLst>
            </xdr14:cNvPr>
            <xdr14:cNvContentPartPr/>
          </xdr14:nvContentPartPr>
          <xdr14:nvPr macro=""/>
          <xdr14:xfrm>
            <a:off x="6236535" y="3823185"/>
            <a:ext cx="147960" cy="166680"/>
          </xdr14:xfrm>
        </xdr:contentPart>
      </mc:Choice>
      <mc:Fallback xmlns="">
        <xdr:pic>
          <xdr:nvPicPr>
            <xdr:cNvPr id="65" name="Ink 64">
              <a:extLst>
                <a:ext uri="{FF2B5EF4-FFF2-40B4-BE49-F238E27FC236}">
                  <a16:creationId xmlns:a16="http://schemas.microsoft.com/office/drawing/2014/main" id="{12374111-97D9-248F-248F-48E0A590A9D1}"/>
                </a:ext>
              </a:extLst>
            </xdr:cNvPr>
            <xdr:cNvPicPr/>
          </xdr:nvPicPr>
          <xdr:blipFill>
            <a:blip xmlns:r="http://schemas.openxmlformats.org/officeDocument/2006/relationships" r:embed="rId24"/>
            <a:stretch>
              <a:fillRect/>
            </a:stretch>
          </xdr:blipFill>
          <xdr:spPr>
            <a:xfrm>
              <a:off x="6227895" y="3814545"/>
              <a:ext cx="165600" cy="184320"/>
            </a:xfrm>
            <a:prstGeom prst="rect">
              <a:avLst/>
            </a:prstGeom>
          </xdr:spPr>
        </xdr:pic>
      </mc:Fallback>
    </mc:AlternateContent>
    <xdr:clientData/>
  </xdr:twoCellAnchor>
  <xdr:twoCellAnchor editAs="oneCell">
    <xdr:from>
      <xdr:col>12</xdr:col>
      <xdr:colOff>551940</xdr:colOff>
      <xdr:row>29</xdr:row>
      <xdr:rowOff>57180</xdr:rowOff>
    </xdr:from>
    <xdr:to>
      <xdr:col>13</xdr:col>
      <xdr:colOff>99045</xdr:colOff>
      <xdr:row>29</xdr:row>
      <xdr:rowOff>171075</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74" name="Ink 73">
              <a:extLst>
                <a:ext uri="{FF2B5EF4-FFF2-40B4-BE49-F238E27FC236}">
                  <a16:creationId xmlns:a16="http://schemas.microsoft.com/office/drawing/2014/main" id="{9886AB23-0E89-BBB1-47EC-05D89596E5A5}"/>
                </a:ext>
              </a:extLst>
            </xdr14:cNvPr>
            <xdr14:cNvContentPartPr/>
          </xdr14:nvContentPartPr>
          <xdr14:nvPr macro=""/>
          <xdr14:xfrm>
            <a:off x="7257540" y="4400580"/>
            <a:ext cx="166230" cy="113895"/>
          </xdr14:xfrm>
        </xdr:contentPart>
      </mc:Choice>
      <mc:Fallback xmlns="">
        <xdr:pic>
          <xdr:nvPicPr>
            <xdr:cNvPr id="74" name="Ink 73">
              <a:extLst>
                <a:ext uri="{FF2B5EF4-FFF2-40B4-BE49-F238E27FC236}">
                  <a16:creationId xmlns:a16="http://schemas.microsoft.com/office/drawing/2014/main" id="{9886AB23-0E89-BBB1-47EC-05D89596E5A5}"/>
                </a:ext>
              </a:extLst>
            </xdr:cNvPr>
            <xdr:cNvPicPr/>
          </xdr:nvPicPr>
          <xdr:blipFill>
            <a:blip xmlns:r="http://schemas.openxmlformats.org/officeDocument/2006/relationships" r:embed="rId26"/>
            <a:stretch>
              <a:fillRect/>
            </a:stretch>
          </xdr:blipFill>
          <xdr:spPr>
            <a:xfrm>
              <a:off x="7248905" y="4391598"/>
              <a:ext cx="183860" cy="131500"/>
            </a:xfrm>
            <a:prstGeom prst="rect">
              <a:avLst/>
            </a:prstGeom>
          </xdr:spPr>
        </xdr:pic>
      </mc:Fallback>
    </mc:AlternateContent>
    <xdr:clientData/>
  </xdr:twoCellAnchor>
  <xdr:twoCellAnchor editAs="oneCell">
    <xdr:from>
      <xdr:col>11</xdr:col>
      <xdr:colOff>169950</xdr:colOff>
      <xdr:row>26</xdr:row>
      <xdr:rowOff>49245</xdr:rowOff>
    </xdr:from>
    <xdr:to>
      <xdr:col>11</xdr:col>
      <xdr:colOff>285885</xdr:colOff>
      <xdr:row>27</xdr:row>
      <xdr:rowOff>19215</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77" name="Ink 76">
              <a:extLst>
                <a:ext uri="{FF2B5EF4-FFF2-40B4-BE49-F238E27FC236}">
                  <a16:creationId xmlns:a16="http://schemas.microsoft.com/office/drawing/2014/main" id="{EA55F89B-D585-8A87-6F42-FBCAD4859CA7}"/>
                </a:ext>
              </a:extLst>
            </xdr14:cNvPr>
            <xdr14:cNvContentPartPr/>
          </xdr14:nvContentPartPr>
          <xdr14:nvPr macro=""/>
          <xdr14:xfrm>
            <a:off x="6265950" y="3849720"/>
            <a:ext cx="108315" cy="150945"/>
          </xdr14:xfrm>
        </xdr:contentPart>
      </mc:Choice>
      <mc:Fallback xmlns="">
        <xdr:pic>
          <xdr:nvPicPr>
            <xdr:cNvPr id="77" name="Ink 76">
              <a:extLst>
                <a:ext uri="{FF2B5EF4-FFF2-40B4-BE49-F238E27FC236}">
                  <a16:creationId xmlns:a16="http://schemas.microsoft.com/office/drawing/2014/main" id="{EA55F89B-D585-8A87-6F42-FBCAD4859CA7}"/>
                </a:ext>
              </a:extLst>
            </xdr:cNvPr>
            <xdr:cNvPicPr/>
          </xdr:nvPicPr>
          <xdr:blipFill>
            <a:blip xmlns:r="http://schemas.openxmlformats.org/officeDocument/2006/relationships" r:embed="rId28"/>
            <a:stretch>
              <a:fillRect/>
            </a:stretch>
          </xdr:blipFill>
          <xdr:spPr>
            <a:xfrm>
              <a:off x="6256829" y="3840970"/>
              <a:ext cx="126938" cy="168810"/>
            </a:xfrm>
            <a:prstGeom prst="rect">
              <a:avLst/>
            </a:prstGeom>
          </xdr:spPr>
        </xdr:pic>
      </mc:Fallback>
    </mc:AlternateContent>
    <xdr:clientData/>
  </xdr:twoCellAnchor>
  <xdr:twoCellAnchor editAs="oneCell">
    <xdr:from>
      <xdr:col>11</xdr:col>
      <xdr:colOff>237840</xdr:colOff>
      <xdr:row>26</xdr:row>
      <xdr:rowOff>142740</xdr:rowOff>
    </xdr:from>
    <xdr:to>
      <xdr:col>11</xdr:col>
      <xdr:colOff>243915</xdr:colOff>
      <xdr:row>26</xdr:row>
      <xdr:rowOff>142380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78" name="Ink 77">
              <a:extLst>
                <a:ext uri="{FF2B5EF4-FFF2-40B4-BE49-F238E27FC236}">
                  <a16:creationId xmlns:a16="http://schemas.microsoft.com/office/drawing/2014/main" id="{4B80DBE1-071B-30B0-358D-AA2499546896}"/>
                </a:ext>
              </a:extLst>
            </xdr14:cNvPr>
            <xdr14:cNvContentPartPr/>
          </xdr14:nvContentPartPr>
          <xdr14:nvPr macro=""/>
          <xdr14:xfrm>
            <a:off x="6333840" y="3943215"/>
            <a:ext cx="360" cy="360"/>
          </xdr14:xfrm>
        </xdr:contentPart>
      </mc:Choice>
      <mc:Fallback xmlns="">
        <xdr:pic>
          <xdr:nvPicPr>
            <xdr:cNvPr id="78" name="Ink 77">
              <a:extLst>
                <a:ext uri="{FF2B5EF4-FFF2-40B4-BE49-F238E27FC236}">
                  <a16:creationId xmlns:a16="http://schemas.microsoft.com/office/drawing/2014/main" id="{4B80DBE1-071B-30B0-358D-AA2499546896}"/>
                </a:ext>
              </a:extLst>
            </xdr:cNvPr>
            <xdr:cNvPicPr/>
          </xdr:nvPicPr>
          <xdr:blipFill>
            <a:blip xmlns:r="http://schemas.openxmlformats.org/officeDocument/2006/relationships" r:embed="rId30"/>
            <a:stretch>
              <a:fillRect/>
            </a:stretch>
          </xdr:blipFill>
          <xdr:spPr>
            <a:xfrm>
              <a:off x="6325200" y="3934575"/>
              <a:ext cx="18000" cy="18000"/>
            </a:xfrm>
            <a:prstGeom prst="rect">
              <a:avLst/>
            </a:prstGeom>
          </xdr:spPr>
        </xdr:pic>
      </mc:Fallback>
    </mc:AlternateContent>
    <xdr:clientData/>
  </xdr:twoCellAnchor>
  <xdr:twoCellAnchor editAs="oneCell">
    <xdr:from>
      <xdr:col>11</xdr:col>
      <xdr:colOff>219120</xdr:colOff>
      <xdr:row>26</xdr:row>
      <xdr:rowOff>124020</xdr:rowOff>
    </xdr:from>
    <xdr:to>
      <xdr:col>12</xdr:col>
      <xdr:colOff>572160</xdr:colOff>
      <xdr:row>29</xdr:row>
      <xdr:rowOff>94815</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80" name="Ink 79">
              <a:extLst>
                <a:ext uri="{FF2B5EF4-FFF2-40B4-BE49-F238E27FC236}">
                  <a16:creationId xmlns:a16="http://schemas.microsoft.com/office/drawing/2014/main" id="{C7D64D93-74E5-34FA-C5C1-74784AA91249}"/>
                </a:ext>
              </a:extLst>
            </xdr14:cNvPr>
            <xdr14:cNvContentPartPr/>
          </xdr14:nvContentPartPr>
          <xdr14:nvPr macro=""/>
          <xdr14:xfrm>
            <a:off x="6315120" y="3924495"/>
            <a:ext cx="962640" cy="513720"/>
          </xdr14:xfrm>
        </xdr:contentPart>
      </mc:Choice>
      <mc:Fallback xmlns="">
        <xdr:pic>
          <xdr:nvPicPr>
            <xdr:cNvPr id="80" name="Ink 79">
              <a:extLst>
                <a:ext uri="{FF2B5EF4-FFF2-40B4-BE49-F238E27FC236}">
                  <a16:creationId xmlns:a16="http://schemas.microsoft.com/office/drawing/2014/main" id="{C7D64D93-74E5-34FA-C5C1-74784AA91249}"/>
                </a:ext>
              </a:extLst>
            </xdr:cNvPr>
            <xdr:cNvPicPr/>
          </xdr:nvPicPr>
          <xdr:blipFill>
            <a:blip xmlns:r="http://schemas.openxmlformats.org/officeDocument/2006/relationships" r:embed="rId34"/>
            <a:stretch>
              <a:fillRect/>
            </a:stretch>
          </xdr:blipFill>
          <xdr:spPr>
            <a:xfrm>
              <a:off x="6297120" y="3906495"/>
              <a:ext cx="998280" cy="549360"/>
            </a:xfrm>
            <a:prstGeom prst="rect">
              <a:avLst/>
            </a:prstGeom>
          </xdr:spPr>
        </xdr:pic>
      </mc:Fallback>
    </mc:AlternateContent>
    <xdr:clientData/>
  </xdr:twoCellAnchor>
  <xdr:twoCellAnchor editAs="oneCell">
    <xdr:from>
      <xdr:col>12</xdr:col>
      <xdr:colOff>57360</xdr:colOff>
      <xdr:row>27</xdr:row>
      <xdr:rowOff>125730</xdr:rowOff>
    </xdr:from>
    <xdr:to>
      <xdr:col>12</xdr:col>
      <xdr:colOff>434340</xdr:colOff>
      <xdr:row>28</xdr:row>
      <xdr:rowOff>173820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83" name="Ink 82">
              <a:extLst>
                <a:ext uri="{FF2B5EF4-FFF2-40B4-BE49-F238E27FC236}">
                  <a16:creationId xmlns:a16="http://schemas.microsoft.com/office/drawing/2014/main" id="{6444250D-FDD0-71C7-5435-AB73F1E8F249}"/>
                </a:ext>
              </a:extLst>
            </xdr14:cNvPr>
            <xdr14:cNvContentPartPr/>
          </xdr14:nvContentPartPr>
          <xdr14:nvPr macro=""/>
          <xdr14:xfrm>
            <a:off x="6762960" y="4107180"/>
            <a:ext cx="380790" cy="225255"/>
          </xdr14:xfrm>
        </xdr:contentPart>
      </mc:Choice>
      <mc:Fallback xmlns="">
        <xdr:pic>
          <xdr:nvPicPr>
            <xdr:cNvPr id="83" name="Ink 82">
              <a:extLst>
                <a:ext uri="{FF2B5EF4-FFF2-40B4-BE49-F238E27FC236}">
                  <a16:creationId xmlns:a16="http://schemas.microsoft.com/office/drawing/2014/main" id="{6444250D-FDD0-71C7-5435-AB73F1E8F249}"/>
                </a:ext>
              </a:extLst>
            </xdr:cNvPr>
            <xdr:cNvPicPr/>
          </xdr:nvPicPr>
          <xdr:blipFill>
            <a:blip xmlns:r="http://schemas.openxmlformats.org/officeDocument/2006/relationships" r:embed="rId36"/>
            <a:stretch>
              <a:fillRect/>
            </a:stretch>
          </xdr:blipFill>
          <xdr:spPr>
            <a:xfrm>
              <a:off x="6744879" y="4089331"/>
              <a:ext cx="416591" cy="260596"/>
            </a:xfrm>
            <a:prstGeom prst="rect">
              <a:avLst/>
            </a:prstGeom>
          </xdr:spPr>
        </xdr:pic>
      </mc:Fallback>
    </mc:AlternateContent>
    <xdr:clientData/>
  </xdr:twoCellAnchor>
  <xdr:twoCellAnchor editAs="oneCell">
    <xdr:from>
      <xdr:col>12</xdr:col>
      <xdr:colOff>359910</xdr:colOff>
      <xdr:row>27</xdr:row>
      <xdr:rowOff>58905</xdr:rowOff>
    </xdr:from>
    <xdr:to>
      <xdr:col>12</xdr:col>
      <xdr:colOff>514470</xdr:colOff>
      <xdr:row>28</xdr:row>
      <xdr:rowOff>21915</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87" name="Ink 86">
              <a:extLst>
                <a:ext uri="{FF2B5EF4-FFF2-40B4-BE49-F238E27FC236}">
                  <a16:creationId xmlns:a16="http://schemas.microsoft.com/office/drawing/2014/main" id="{041A41C7-00F3-BE5F-6B29-BF9E752607B9}"/>
                </a:ext>
              </a:extLst>
            </xdr14:cNvPr>
            <xdr14:cNvContentPartPr/>
          </xdr14:nvContentPartPr>
          <xdr14:nvPr macro=""/>
          <xdr14:xfrm>
            <a:off x="7065510" y="4040355"/>
            <a:ext cx="141225" cy="151605"/>
          </xdr14:xfrm>
        </xdr:contentPart>
      </mc:Choice>
      <mc:Fallback xmlns="">
        <xdr:pic>
          <xdr:nvPicPr>
            <xdr:cNvPr id="87" name="Ink 86">
              <a:extLst>
                <a:ext uri="{FF2B5EF4-FFF2-40B4-BE49-F238E27FC236}">
                  <a16:creationId xmlns:a16="http://schemas.microsoft.com/office/drawing/2014/main" id="{041A41C7-00F3-BE5F-6B29-BF9E752607B9}"/>
                </a:ext>
              </a:extLst>
            </xdr:cNvPr>
            <xdr:cNvPicPr/>
          </xdr:nvPicPr>
          <xdr:blipFill>
            <a:blip xmlns:r="http://schemas.openxmlformats.org/officeDocument/2006/relationships" r:embed="rId38"/>
            <a:stretch>
              <a:fillRect/>
            </a:stretch>
          </xdr:blipFill>
          <xdr:spPr>
            <a:xfrm>
              <a:off x="7047629" y="4023356"/>
              <a:ext cx="177352" cy="185950"/>
            </a:xfrm>
            <a:prstGeom prst="rect">
              <a:avLst/>
            </a:prstGeom>
          </xdr:spPr>
        </xdr:pic>
      </mc:Fallback>
    </mc:AlternateContent>
    <xdr:clientData/>
  </xdr:twoCellAnchor>
  <xdr:twoCellAnchor editAs="oneCell">
    <xdr:from>
      <xdr:col>10</xdr:col>
      <xdr:colOff>26535</xdr:colOff>
      <xdr:row>24</xdr:row>
      <xdr:rowOff>49080</xdr:rowOff>
    </xdr:from>
    <xdr:to>
      <xdr:col>12</xdr:col>
      <xdr:colOff>283095</xdr:colOff>
      <xdr:row>26</xdr:row>
      <xdr:rowOff>57270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91" name="Ink 90">
              <a:extLst>
                <a:ext uri="{FF2B5EF4-FFF2-40B4-BE49-F238E27FC236}">
                  <a16:creationId xmlns:a16="http://schemas.microsoft.com/office/drawing/2014/main" id="{B1EFAF6F-302F-9AD6-8E02-2E0E908672E9}"/>
                </a:ext>
              </a:extLst>
            </xdr14:cNvPr>
            <xdr14:cNvContentPartPr/>
          </xdr14:nvContentPartPr>
          <xdr14:nvPr macro=""/>
          <xdr14:xfrm>
            <a:off x="5512935" y="3487605"/>
            <a:ext cx="1466235" cy="362520"/>
          </xdr14:xfrm>
        </xdr:contentPart>
      </mc:Choice>
      <mc:Fallback xmlns="">
        <xdr:pic>
          <xdr:nvPicPr>
            <xdr:cNvPr id="91" name="Ink 90">
              <a:extLst>
                <a:ext uri="{FF2B5EF4-FFF2-40B4-BE49-F238E27FC236}">
                  <a16:creationId xmlns:a16="http://schemas.microsoft.com/office/drawing/2014/main" id="{B1EFAF6F-302F-9AD6-8E02-2E0E908672E9}"/>
                </a:ext>
              </a:extLst>
            </xdr:cNvPr>
            <xdr:cNvPicPr/>
          </xdr:nvPicPr>
          <xdr:blipFill>
            <a:blip xmlns:r="http://schemas.openxmlformats.org/officeDocument/2006/relationships" r:embed="rId42"/>
            <a:stretch>
              <a:fillRect/>
            </a:stretch>
          </xdr:blipFill>
          <xdr:spPr>
            <a:xfrm>
              <a:off x="5504293" y="3478506"/>
              <a:ext cx="1483879" cy="380355"/>
            </a:xfrm>
            <a:prstGeom prst="rect">
              <a:avLst/>
            </a:prstGeom>
          </xdr:spPr>
        </xdr:pic>
      </mc:Fallback>
    </mc:AlternateContent>
    <xdr:clientData/>
  </xdr:twoCellAnchor>
  <xdr:twoCellAnchor editAs="oneCell">
    <xdr:from>
      <xdr:col>9</xdr:col>
      <xdr:colOff>371280</xdr:colOff>
      <xdr:row>35</xdr:row>
      <xdr:rowOff>9330</xdr:rowOff>
    </xdr:from>
    <xdr:to>
      <xdr:col>9</xdr:col>
      <xdr:colOff>369735</xdr:colOff>
      <xdr:row>35</xdr:row>
      <xdr:rowOff>19215</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92" name="Ink 91">
              <a:extLst>
                <a:ext uri="{FF2B5EF4-FFF2-40B4-BE49-F238E27FC236}">
                  <a16:creationId xmlns:a16="http://schemas.microsoft.com/office/drawing/2014/main" id="{346F4243-AB05-A58B-06FD-6511FFEB4213}"/>
                </a:ext>
              </a:extLst>
            </xdr14:cNvPr>
            <xdr14:cNvContentPartPr/>
          </xdr14:nvContentPartPr>
          <xdr14:nvPr macro=""/>
          <xdr14:xfrm>
            <a:off x="5857680" y="5619555"/>
            <a:ext cx="360" cy="360"/>
          </xdr14:xfrm>
        </xdr:contentPart>
      </mc:Choice>
      <mc:Fallback xmlns="">
        <xdr:pic>
          <xdr:nvPicPr>
            <xdr:cNvPr id="92" name="Ink 91">
              <a:extLst>
                <a:ext uri="{FF2B5EF4-FFF2-40B4-BE49-F238E27FC236}">
                  <a16:creationId xmlns:a16="http://schemas.microsoft.com/office/drawing/2014/main" id="{346F4243-AB05-A58B-06FD-6511FFEB4213}"/>
                </a:ext>
              </a:extLst>
            </xdr:cNvPr>
            <xdr:cNvPicPr/>
          </xdr:nvPicPr>
          <xdr:blipFill>
            <a:blip xmlns:r="http://schemas.openxmlformats.org/officeDocument/2006/relationships" r:embed="rId30"/>
            <a:stretch>
              <a:fillRect/>
            </a:stretch>
          </xdr:blipFill>
          <xdr:spPr>
            <a:xfrm>
              <a:off x="5849040" y="5610915"/>
              <a:ext cx="18000" cy="18000"/>
            </a:xfrm>
            <a:prstGeom prst="rect">
              <a:avLst/>
            </a:prstGeom>
          </xdr:spPr>
        </xdr:pic>
      </mc:Fallback>
    </mc:AlternateContent>
    <xdr:clientData/>
  </xdr:twoCellAnchor>
  <xdr:twoCellAnchor editAs="oneCell">
    <xdr:from>
      <xdr:col>10</xdr:col>
      <xdr:colOff>315225</xdr:colOff>
      <xdr:row>35</xdr:row>
      <xdr:rowOff>64920</xdr:rowOff>
    </xdr:from>
    <xdr:to>
      <xdr:col>10</xdr:col>
      <xdr:colOff>438240</xdr:colOff>
      <xdr:row>36</xdr:row>
      <xdr:rowOff>94740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95" name="Ink 94">
              <a:extLst>
                <a:ext uri="{FF2B5EF4-FFF2-40B4-BE49-F238E27FC236}">
                  <a16:creationId xmlns:a16="http://schemas.microsoft.com/office/drawing/2014/main" id="{4B5BA6E6-59F2-560F-40F3-646DCD216408}"/>
                </a:ext>
              </a:extLst>
            </xdr14:cNvPr>
            <xdr14:cNvContentPartPr/>
          </xdr14:nvContentPartPr>
          <xdr14:nvPr macro=""/>
          <xdr14:xfrm>
            <a:off x="5801625" y="5494170"/>
            <a:ext cx="119205" cy="220320"/>
          </xdr14:xfrm>
        </xdr:contentPart>
      </mc:Choice>
      <mc:Fallback xmlns="">
        <xdr:pic>
          <xdr:nvPicPr>
            <xdr:cNvPr id="95" name="Ink 94">
              <a:extLst>
                <a:ext uri="{FF2B5EF4-FFF2-40B4-BE49-F238E27FC236}">
                  <a16:creationId xmlns:a16="http://schemas.microsoft.com/office/drawing/2014/main" id="{4B5BA6E6-59F2-560F-40F3-646DCD216408}"/>
                </a:ext>
              </a:extLst>
            </xdr:cNvPr>
            <xdr:cNvPicPr/>
          </xdr:nvPicPr>
          <xdr:blipFill>
            <a:blip xmlns:r="http://schemas.openxmlformats.org/officeDocument/2006/relationships" r:embed="rId45"/>
            <a:stretch>
              <a:fillRect/>
            </a:stretch>
          </xdr:blipFill>
          <xdr:spPr>
            <a:xfrm>
              <a:off x="5793380" y="5485170"/>
              <a:ext cx="136038" cy="237960"/>
            </a:xfrm>
            <a:prstGeom prst="rect">
              <a:avLst/>
            </a:prstGeom>
          </xdr:spPr>
        </xdr:pic>
      </mc:Fallback>
    </mc:AlternateContent>
    <xdr:clientData/>
  </xdr:twoCellAnchor>
  <xdr:twoCellAnchor editAs="oneCell">
    <xdr:from>
      <xdr:col>11</xdr:col>
      <xdr:colOff>48960</xdr:colOff>
      <xdr:row>35</xdr:row>
      <xdr:rowOff>103185</xdr:rowOff>
    </xdr:from>
    <xdr:to>
      <xdr:col>11</xdr:col>
      <xdr:colOff>132630</xdr:colOff>
      <xdr:row>36</xdr:row>
      <xdr:rowOff>55755</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00" name="Ink 99">
              <a:extLst>
                <a:ext uri="{FF2B5EF4-FFF2-40B4-BE49-F238E27FC236}">
                  <a16:creationId xmlns:a16="http://schemas.microsoft.com/office/drawing/2014/main" id="{098C5FF9-C3BD-2F70-A543-A4BCD8B5E20F}"/>
                </a:ext>
              </a:extLst>
            </xdr14:cNvPr>
            <xdr14:cNvContentPartPr/>
          </xdr14:nvContentPartPr>
          <xdr14:nvPr macro=""/>
          <xdr14:xfrm>
            <a:off x="6144960" y="5532435"/>
            <a:ext cx="87480" cy="146880"/>
          </xdr14:xfrm>
        </xdr:contentPart>
      </mc:Choice>
      <mc:Fallback xmlns="">
        <xdr:pic>
          <xdr:nvPicPr>
            <xdr:cNvPr id="100" name="Ink 99">
              <a:extLst>
                <a:ext uri="{FF2B5EF4-FFF2-40B4-BE49-F238E27FC236}">
                  <a16:creationId xmlns:a16="http://schemas.microsoft.com/office/drawing/2014/main" id="{098C5FF9-C3BD-2F70-A543-A4BCD8B5E20F}"/>
                </a:ext>
              </a:extLst>
            </xdr:cNvPr>
            <xdr:cNvPicPr/>
          </xdr:nvPicPr>
          <xdr:blipFill>
            <a:blip xmlns:r="http://schemas.openxmlformats.org/officeDocument/2006/relationships" r:embed="rId49"/>
            <a:stretch>
              <a:fillRect/>
            </a:stretch>
          </xdr:blipFill>
          <xdr:spPr>
            <a:xfrm>
              <a:off x="6135960" y="5523435"/>
              <a:ext cx="105120" cy="164520"/>
            </a:xfrm>
            <a:prstGeom prst="rect">
              <a:avLst/>
            </a:prstGeom>
          </xdr:spPr>
        </xdr:pic>
      </mc:Fallback>
    </mc:AlternateContent>
    <xdr:clientData/>
  </xdr:twoCellAnchor>
  <xdr:twoCellAnchor editAs="oneCell">
    <xdr:from>
      <xdr:col>14</xdr:col>
      <xdr:colOff>266760</xdr:colOff>
      <xdr:row>32</xdr:row>
      <xdr:rowOff>134190</xdr:rowOff>
    </xdr:from>
    <xdr:to>
      <xdr:col>14</xdr:col>
      <xdr:colOff>267120</xdr:colOff>
      <xdr:row>33</xdr:row>
      <xdr:rowOff>98235</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101" name="Ink 100">
              <a:extLst>
                <a:ext uri="{FF2B5EF4-FFF2-40B4-BE49-F238E27FC236}">
                  <a16:creationId xmlns:a16="http://schemas.microsoft.com/office/drawing/2014/main" id="{5D3D428A-6B57-3F0D-0B0A-941C4F358B5F}"/>
                </a:ext>
              </a:extLst>
            </xdr14:cNvPr>
            <xdr14:cNvContentPartPr/>
          </xdr14:nvContentPartPr>
          <xdr14:nvPr macro=""/>
          <xdr14:xfrm>
            <a:off x="8191560" y="5020515"/>
            <a:ext cx="360" cy="152640"/>
          </xdr14:xfrm>
        </xdr:contentPart>
      </mc:Choice>
      <mc:Fallback xmlns="">
        <xdr:pic>
          <xdr:nvPicPr>
            <xdr:cNvPr id="101" name="Ink 100">
              <a:extLst>
                <a:ext uri="{FF2B5EF4-FFF2-40B4-BE49-F238E27FC236}">
                  <a16:creationId xmlns:a16="http://schemas.microsoft.com/office/drawing/2014/main" id="{5D3D428A-6B57-3F0D-0B0A-941C4F358B5F}"/>
                </a:ext>
              </a:extLst>
            </xdr:cNvPr>
            <xdr:cNvPicPr/>
          </xdr:nvPicPr>
          <xdr:blipFill>
            <a:blip xmlns:r="http://schemas.openxmlformats.org/officeDocument/2006/relationships" r:embed="rId51"/>
            <a:stretch>
              <a:fillRect/>
            </a:stretch>
          </xdr:blipFill>
          <xdr:spPr>
            <a:xfrm>
              <a:off x="8182560" y="5011875"/>
              <a:ext cx="18000" cy="170280"/>
            </a:xfrm>
            <a:prstGeom prst="rect">
              <a:avLst/>
            </a:prstGeom>
          </xdr:spPr>
        </xdr:pic>
      </mc:Fallback>
    </mc:AlternateContent>
    <xdr:clientData/>
  </xdr:twoCellAnchor>
  <xdr:twoCellAnchor editAs="oneCell">
    <xdr:from>
      <xdr:col>14</xdr:col>
      <xdr:colOff>207360</xdr:colOff>
      <xdr:row>34</xdr:row>
      <xdr:rowOff>37920</xdr:rowOff>
    </xdr:from>
    <xdr:to>
      <xdr:col>15</xdr:col>
      <xdr:colOff>95445</xdr:colOff>
      <xdr:row>35</xdr:row>
      <xdr:rowOff>95850</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10" name="Ink 109">
              <a:extLst>
                <a:ext uri="{FF2B5EF4-FFF2-40B4-BE49-F238E27FC236}">
                  <a16:creationId xmlns:a16="http://schemas.microsoft.com/office/drawing/2014/main" id="{16A414DF-EA9D-F986-9300-8D61C9CC1FF2}"/>
                </a:ext>
              </a:extLst>
            </xdr14:cNvPr>
            <xdr14:cNvContentPartPr/>
          </xdr14:nvContentPartPr>
          <xdr14:nvPr macro=""/>
          <xdr14:xfrm>
            <a:off x="8132160" y="5286195"/>
            <a:ext cx="488160" cy="229380"/>
          </xdr14:xfrm>
        </xdr:contentPart>
      </mc:Choice>
      <mc:Fallback xmlns="">
        <xdr:pic>
          <xdr:nvPicPr>
            <xdr:cNvPr id="110" name="Ink 109">
              <a:extLst>
                <a:ext uri="{FF2B5EF4-FFF2-40B4-BE49-F238E27FC236}">
                  <a16:creationId xmlns:a16="http://schemas.microsoft.com/office/drawing/2014/main" id="{16A414DF-EA9D-F986-9300-8D61C9CC1FF2}"/>
                </a:ext>
              </a:extLst>
            </xdr:cNvPr>
            <xdr:cNvPicPr/>
          </xdr:nvPicPr>
          <xdr:blipFill>
            <a:blip xmlns:r="http://schemas.openxmlformats.org/officeDocument/2006/relationships" r:embed="rId53"/>
            <a:stretch>
              <a:fillRect/>
            </a:stretch>
          </xdr:blipFill>
          <xdr:spPr>
            <a:xfrm>
              <a:off x="8123160" y="5277415"/>
              <a:ext cx="505800" cy="247306"/>
            </a:xfrm>
            <a:prstGeom prst="rect">
              <a:avLst/>
            </a:prstGeom>
          </xdr:spPr>
        </xdr:pic>
      </mc:Fallback>
    </mc:AlternateContent>
    <xdr:clientData/>
  </xdr:twoCellAnchor>
  <xdr:twoCellAnchor editAs="oneCell">
    <xdr:from>
      <xdr:col>15</xdr:col>
      <xdr:colOff>104280</xdr:colOff>
      <xdr:row>34</xdr:row>
      <xdr:rowOff>94440</xdr:rowOff>
    </xdr:from>
    <xdr:to>
      <xdr:col>15</xdr:col>
      <xdr:colOff>246630</xdr:colOff>
      <xdr:row>35</xdr:row>
      <xdr:rowOff>56370</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11" name="Ink 110">
              <a:extLst>
                <a:ext uri="{FF2B5EF4-FFF2-40B4-BE49-F238E27FC236}">
                  <a16:creationId xmlns:a16="http://schemas.microsoft.com/office/drawing/2014/main" id="{496B40C5-160C-000A-DC5D-F00CE35C911B}"/>
                </a:ext>
              </a:extLst>
            </xdr14:cNvPr>
            <xdr14:cNvContentPartPr/>
          </xdr14:nvContentPartPr>
          <xdr14:nvPr macro=""/>
          <xdr14:xfrm>
            <a:off x="8638680" y="5342715"/>
            <a:ext cx="146160" cy="156240"/>
          </xdr14:xfrm>
        </xdr:contentPart>
      </mc:Choice>
      <mc:Fallback xmlns="">
        <xdr:pic>
          <xdr:nvPicPr>
            <xdr:cNvPr id="111" name="Ink 110">
              <a:extLst>
                <a:ext uri="{FF2B5EF4-FFF2-40B4-BE49-F238E27FC236}">
                  <a16:creationId xmlns:a16="http://schemas.microsoft.com/office/drawing/2014/main" id="{496B40C5-160C-000A-DC5D-F00CE35C911B}"/>
                </a:ext>
              </a:extLst>
            </xdr:cNvPr>
            <xdr:cNvPicPr/>
          </xdr:nvPicPr>
          <xdr:blipFill>
            <a:blip xmlns:r="http://schemas.openxmlformats.org/officeDocument/2006/relationships" r:embed="rId55"/>
            <a:stretch>
              <a:fillRect/>
            </a:stretch>
          </xdr:blipFill>
          <xdr:spPr>
            <a:xfrm>
              <a:off x="8630040" y="5333715"/>
              <a:ext cx="163800" cy="173880"/>
            </a:xfrm>
            <a:prstGeom prst="rect">
              <a:avLst/>
            </a:prstGeom>
          </xdr:spPr>
        </xdr:pic>
      </mc:Fallback>
    </mc:AlternateContent>
    <xdr:clientData/>
  </xdr:twoCellAnchor>
  <xdr:twoCellAnchor editAs="oneCell">
    <xdr:from>
      <xdr:col>8</xdr:col>
      <xdr:colOff>400050</xdr:colOff>
      <xdr:row>89</xdr:row>
      <xdr:rowOff>38100</xdr:rowOff>
    </xdr:from>
    <xdr:to>
      <xdr:col>11</xdr:col>
      <xdr:colOff>343053</xdr:colOff>
      <xdr:row>97</xdr:row>
      <xdr:rowOff>91570</xdr:rowOff>
    </xdr:to>
    <xdr:pic>
      <xdr:nvPicPr>
        <xdr:cNvPr id="112" name="Picture 111">
          <a:extLst>
            <a:ext uri="{FF2B5EF4-FFF2-40B4-BE49-F238E27FC236}">
              <a16:creationId xmlns:a16="http://schemas.microsoft.com/office/drawing/2014/main" id="{42AE2AD3-1F23-EB55-0B55-60CF19EE294B}"/>
            </a:ext>
          </a:extLst>
        </xdr:cNvPr>
        <xdr:cNvPicPr>
          <a:picLocks noChangeAspect="1"/>
        </xdr:cNvPicPr>
      </xdr:nvPicPr>
      <xdr:blipFill>
        <a:blip xmlns:r="http://schemas.openxmlformats.org/officeDocument/2006/relationships" r:embed="rId56"/>
        <a:stretch>
          <a:fillRect/>
        </a:stretch>
      </xdr:blipFill>
      <xdr:spPr>
        <a:xfrm>
          <a:off x="5743575" y="15621000"/>
          <a:ext cx="1771803" cy="1505080"/>
        </a:xfrm>
        <a:prstGeom prst="rect">
          <a:avLst/>
        </a:prstGeom>
      </xdr:spPr>
    </xdr:pic>
    <xdr:clientData/>
  </xdr:twoCellAnchor>
  <xdr:twoCellAnchor editAs="oneCell">
    <xdr:from>
      <xdr:col>6</xdr:col>
      <xdr:colOff>409575</xdr:colOff>
      <xdr:row>127</xdr:row>
      <xdr:rowOff>171450</xdr:rowOff>
    </xdr:from>
    <xdr:to>
      <xdr:col>9</xdr:col>
      <xdr:colOff>322146</xdr:colOff>
      <xdr:row>137</xdr:row>
      <xdr:rowOff>53487</xdr:rowOff>
    </xdr:to>
    <xdr:pic>
      <xdr:nvPicPr>
        <xdr:cNvPr id="113" name="Picture 112">
          <a:extLst>
            <a:ext uri="{FF2B5EF4-FFF2-40B4-BE49-F238E27FC236}">
              <a16:creationId xmlns:a16="http://schemas.microsoft.com/office/drawing/2014/main" id="{97318168-D535-02E5-4020-7F25A11D0AE3}"/>
            </a:ext>
          </a:extLst>
        </xdr:cNvPr>
        <xdr:cNvPicPr>
          <a:picLocks noChangeAspect="1"/>
        </xdr:cNvPicPr>
      </xdr:nvPicPr>
      <xdr:blipFill>
        <a:blip xmlns:r="http://schemas.openxmlformats.org/officeDocument/2006/relationships" r:embed="rId57"/>
        <a:stretch>
          <a:fillRect/>
        </a:stretch>
      </xdr:blipFill>
      <xdr:spPr>
        <a:xfrm>
          <a:off x="4381500" y="23012400"/>
          <a:ext cx="2320491" cy="1687977"/>
        </a:xfrm>
        <a:prstGeom prst="rect">
          <a:avLst/>
        </a:prstGeom>
      </xdr:spPr>
    </xdr:pic>
    <xdr:clientData/>
  </xdr:twoCellAnchor>
  <xdr:twoCellAnchor editAs="oneCell">
    <xdr:from>
      <xdr:col>7</xdr:col>
      <xdr:colOff>542760</xdr:colOff>
      <xdr:row>129</xdr:row>
      <xdr:rowOff>85380</xdr:rowOff>
    </xdr:from>
    <xdr:to>
      <xdr:col>8</xdr:col>
      <xdr:colOff>513360</xdr:colOff>
      <xdr:row>129</xdr:row>
      <xdr:rowOff>95265</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14" name="Ink 113">
              <a:extLst>
                <a:ext uri="{FF2B5EF4-FFF2-40B4-BE49-F238E27FC236}">
                  <a16:creationId xmlns:a16="http://schemas.microsoft.com/office/drawing/2014/main" id="{16717378-3F0E-31D9-8859-435B14E7B56B}"/>
                </a:ext>
              </a:extLst>
            </xdr14:cNvPr>
            <xdr14:cNvContentPartPr/>
          </xdr14:nvContentPartPr>
          <xdr14:nvPr macro=""/>
          <xdr14:xfrm>
            <a:off x="5267160" y="23288280"/>
            <a:ext cx="732600" cy="360"/>
          </xdr14:xfrm>
        </xdr:contentPart>
      </mc:Choice>
      <mc:Fallback xmlns="">
        <xdr:pic>
          <xdr:nvPicPr>
            <xdr:cNvPr id="114" name="Ink 113">
              <a:extLst>
                <a:ext uri="{FF2B5EF4-FFF2-40B4-BE49-F238E27FC236}">
                  <a16:creationId xmlns:a16="http://schemas.microsoft.com/office/drawing/2014/main" id="{16717378-3F0E-31D9-8859-435B14E7B56B}"/>
                </a:ext>
              </a:extLst>
            </xdr:cNvPr>
            <xdr:cNvPicPr/>
          </xdr:nvPicPr>
          <xdr:blipFill>
            <a:blip xmlns:r="http://schemas.openxmlformats.org/officeDocument/2006/relationships" r:embed="rId59"/>
            <a:stretch>
              <a:fillRect/>
            </a:stretch>
          </xdr:blipFill>
          <xdr:spPr>
            <a:xfrm>
              <a:off x="5262840" y="23283960"/>
              <a:ext cx="741240" cy="9000"/>
            </a:xfrm>
            <a:prstGeom prst="rect">
              <a:avLst/>
            </a:prstGeom>
          </xdr:spPr>
        </xdr:pic>
      </mc:Fallback>
    </mc:AlternateContent>
    <xdr:clientData/>
  </xdr:twoCellAnchor>
  <xdr:twoCellAnchor editAs="oneCell">
    <xdr:from>
      <xdr:col>8</xdr:col>
      <xdr:colOff>114285</xdr:colOff>
      <xdr:row>129</xdr:row>
      <xdr:rowOff>102915</xdr:rowOff>
    </xdr:from>
    <xdr:to>
      <xdr:col>8</xdr:col>
      <xdr:colOff>114645</xdr:colOff>
      <xdr:row>131</xdr:row>
      <xdr:rowOff>93150</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7" name="Ink 116">
              <a:extLst>
                <a:ext uri="{FF2B5EF4-FFF2-40B4-BE49-F238E27FC236}">
                  <a16:creationId xmlns:a16="http://schemas.microsoft.com/office/drawing/2014/main" id="{2643FBA5-351A-203C-FA76-79C11C2D3148}"/>
                </a:ext>
              </a:extLst>
            </xdr14:cNvPr>
            <xdr14:cNvContentPartPr/>
          </xdr14:nvContentPartPr>
          <xdr14:nvPr macro=""/>
          <xdr14:xfrm>
            <a:off x="5591160" y="23305815"/>
            <a:ext cx="360" cy="355995"/>
          </xdr14:xfrm>
        </xdr:contentPart>
      </mc:Choice>
      <mc:Fallback xmlns="">
        <xdr:pic>
          <xdr:nvPicPr>
            <xdr:cNvPr id="117" name="Ink 116">
              <a:extLst>
                <a:ext uri="{FF2B5EF4-FFF2-40B4-BE49-F238E27FC236}">
                  <a16:creationId xmlns:a16="http://schemas.microsoft.com/office/drawing/2014/main" id="{2643FBA5-351A-203C-FA76-79C11C2D3148}"/>
                </a:ext>
              </a:extLst>
            </xdr:cNvPr>
            <xdr:cNvPicPr/>
          </xdr:nvPicPr>
          <xdr:blipFill>
            <a:blip xmlns:r="http://schemas.openxmlformats.org/officeDocument/2006/relationships" r:embed="rId61"/>
            <a:stretch>
              <a:fillRect/>
            </a:stretch>
          </xdr:blipFill>
          <xdr:spPr>
            <a:xfrm>
              <a:off x="5586840" y="23301474"/>
              <a:ext cx="9000" cy="364678"/>
            </a:xfrm>
            <a:prstGeom prst="rect">
              <a:avLst/>
            </a:prstGeom>
          </xdr:spPr>
        </xdr:pic>
      </mc:Fallback>
    </mc:AlternateContent>
    <xdr:clientData/>
  </xdr:twoCellAnchor>
  <xdr:twoCellAnchor editAs="oneCell">
    <xdr:from>
      <xdr:col>8</xdr:col>
      <xdr:colOff>114285</xdr:colOff>
      <xdr:row>132</xdr:row>
      <xdr:rowOff>66255</xdr:rowOff>
    </xdr:from>
    <xdr:to>
      <xdr:col>8</xdr:col>
      <xdr:colOff>114645</xdr:colOff>
      <xdr:row>133</xdr:row>
      <xdr:rowOff>16950</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8" name="Ink 117">
              <a:extLst>
                <a:ext uri="{FF2B5EF4-FFF2-40B4-BE49-F238E27FC236}">
                  <a16:creationId xmlns:a16="http://schemas.microsoft.com/office/drawing/2014/main" id="{3BADDEB2-13FC-1333-2898-DF9B1C4518E8}"/>
                </a:ext>
              </a:extLst>
            </xdr14:cNvPr>
            <xdr14:cNvContentPartPr/>
          </xdr14:nvContentPartPr>
          <xdr14:nvPr macro=""/>
          <xdr14:xfrm>
            <a:off x="5591160" y="23812080"/>
            <a:ext cx="360" cy="120240"/>
          </xdr14:xfrm>
        </xdr:contentPart>
      </mc:Choice>
      <mc:Fallback xmlns="">
        <xdr:pic>
          <xdr:nvPicPr>
            <xdr:cNvPr id="118" name="Ink 117">
              <a:extLst>
                <a:ext uri="{FF2B5EF4-FFF2-40B4-BE49-F238E27FC236}">
                  <a16:creationId xmlns:a16="http://schemas.microsoft.com/office/drawing/2014/main" id="{3BADDEB2-13FC-1333-2898-DF9B1C4518E8}"/>
                </a:ext>
              </a:extLst>
            </xdr:cNvPr>
            <xdr:cNvPicPr/>
          </xdr:nvPicPr>
          <xdr:blipFill>
            <a:blip xmlns:r="http://schemas.openxmlformats.org/officeDocument/2006/relationships" r:embed="rId63"/>
            <a:stretch>
              <a:fillRect/>
            </a:stretch>
          </xdr:blipFill>
          <xdr:spPr>
            <a:xfrm>
              <a:off x="5586840" y="23807760"/>
              <a:ext cx="9000" cy="128880"/>
            </a:xfrm>
            <a:prstGeom prst="rect">
              <a:avLst/>
            </a:prstGeom>
          </xdr:spPr>
        </xdr:pic>
      </mc:Fallback>
    </mc:AlternateContent>
    <xdr:clientData/>
  </xdr:twoCellAnchor>
  <xdr:twoCellAnchor editAs="oneCell">
    <xdr:from>
      <xdr:col>8</xdr:col>
      <xdr:colOff>104925</xdr:colOff>
      <xdr:row>133</xdr:row>
      <xdr:rowOff>171120</xdr:rowOff>
    </xdr:from>
    <xdr:to>
      <xdr:col>8</xdr:col>
      <xdr:colOff>103380</xdr:colOff>
      <xdr:row>135</xdr:row>
      <xdr:rowOff>17235</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6CEA4274-CEFE-A3AC-B408-FC7DC24A9E57}"/>
                </a:ext>
              </a:extLst>
            </xdr14:cNvPr>
            <xdr14:cNvContentPartPr/>
          </xdr14:nvContentPartPr>
          <xdr14:nvPr macro=""/>
          <xdr14:xfrm>
            <a:off x="5581800" y="24097920"/>
            <a:ext cx="360" cy="221400"/>
          </xdr14:xfrm>
        </xdr:contentPart>
      </mc:Choice>
      <mc:Fallback xmlns="">
        <xdr:pic>
          <xdr:nvPicPr>
            <xdr:cNvPr id="119" name="Ink 118">
              <a:extLst>
                <a:ext uri="{FF2B5EF4-FFF2-40B4-BE49-F238E27FC236}">
                  <a16:creationId xmlns:a16="http://schemas.microsoft.com/office/drawing/2014/main" id="{6CEA4274-CEFE-A3AC-B408-FC7DC24A9E57}"/>
                </a:ext>
              </a:extLst>
            </xdr:cNvPr>
            <xdr:cNvPicPr/>
          </xdr:nvPicPr>
          <xdr:blipFill>
            <a:blip xmlns:r="http://schemas.openxmlformats.org/officeDocument/2006/relationships" r:embed="rId65"/>
            <a:stretch>
              <a:fillRect/>
            </a:stretch>
          </xdr:blipFill>
          <xdr:spPr>
            <a:xfrm>
              <a:off x="5577480" y="24093600"/>
              <a:ext cx="9000" cy="230040"/>
            </a:xfrm>
            <a:prstGeom prst="rect">
              <a:avLst/>
            </a:prstGeom>
          </xdr:spPr>
        </xdr:pic>
      </mc:Fallback>
    </mc:AlternateContent>
    <xdr:clientData/>
  </xdr:twoCellAnchor>
  <xdr:twoCellAnchor editAs="oneCell">
    <xdr:from>
      <xdr:col>8</xdr:col>
      <xdr:colOff>87390</xdr:colOff>
      <xdr:row>135</xdr:row>
      <xdr:rowOff>152250</xdr:rowOff>
    </xdr:from>
    <xdr:to>
      <xdr:col>8</xdr:col>
      <xdr:colOff>97665</xdr:colOff>
      <xdr:row>137</xdr:row>
      <xdr:rowOff>22650</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24" name="Ink 123">
              <a:extLst>
                <a:ext uri="{FF2B5EF4-FFF2-40B4-BE49-F238E27FC236}">
                  <a16:creationId xmlns:a16="http://schemas.microsoft.com/office/drawing/2014/main" id="{BCAC256B-282B-50CA-2260-9F94330E178F}"/>
                </a:ext>
              </a:extLst>
            </xdr14:cNvPr>
            <xdr14:cNvContentPartPr/>
          </xdr14:nvContentPartPr>
          <xdr14:nvPr macro=""/>
          <xdr14:xfrm>
            <a:off x="5564265" y="24441000"/>
            <a:ext cx="14085" cy="236160"/>
          </xdr14:xfrm>
        </xdr:contentPart>
      </mc:Choice>
      <mc:Fallback xmlns="">
        <xdr:pic>
          <xdr:nvPicPr>
            <xdr:cNvPr id="124" name="Ink 123">
              <a:extLst>
                <a:ext uri="{FF2B5EF4-FFF2-40B4-BE49-F238E27FC236}">
                  <a16:creationId xmlns:a16="http://schemas.microsoft.com/office/drawing/2014/main" id="{BCAC256B-282B-50CA-2260-9F94330E178F}"/>
                </a:ext>
              </a:extLst>
            </xdr:cNvPr>
            <xdr:cNvPicPr/>
          </xdr:nvPicPr>
          <xdr:blipFill>
            <a:blip xmlns:r="http://schemas.openxmlformats.org/officeDocument/2006/relationships" r:embed="rId67"/>
            <a:stretch>
              <a:fillRect/>
            </a:stretch>
          </xdr:blipFill>
          <xdr:spPr>
            <a:xfrm>
              <a:off x="5557222" y="24436248"/>
              <a:ext cx="28170" cy="244934"/>
            </a:xfrm>
            <a:prstGeom prst="rect">
              <a:avLst/>
            </a:prstGeom>
          </xdr:spPr>
        </xdr:pic>
      </mc:Fallback>
    </mc:AlternateContent>
    <xdr:clientData/>
  </xdr:twoCellAnchor>
  <xdr:twoCellAnchor editAs="oneCell">
    <xdr:from>
      <xdr:col>8</xdr:col>
      <xdr:colOff>69285</xdr:colOff>
      <xdr:row>137</xdr:row>
      <xdr:rowOff>127260</xdr:rowOff>
    </xdr:from>
    <xdr:to>
      <xdr:col>8</xdr:col>
      <xdr:colOff>136545</xdr:colOff>
      <xdr:row>138</xdr:row>
      <xdr:rowOff>169185</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25" name="Ink 124">
              <a:extLst>
                <a:ext uri="{FF2B5EF4-FFF2-40B4-BE49-F238E27FC236}">
                  <a16:creationId xmlns:a16="http://schemas.microsoft.com/office/drawing/2014/main" id="{C1093EE2-C5F6-2764-1790-B619FEE11C98}"/>
                </a:ext>
              </a:extLst>
            </xdr14:cNvPr>
            <xdr14:cNvContentPartPr/>
          </xdr14:nvContentPartPr>
          <xdr14:nvPr macro=""/>
          <xdr14:xfrm>
            <a:off x="5546160" y="24777960"/>
            <a:ext cx="74880" cy="215280"/>
          </xdr14:xfrm>
        </xdr:contentPart>
      </mc:Choice>
      <mc:Fallback xmlns="">
        <xdr:pic>
          <xdr:nvPicPr>
            <xdr:cNvPr id="125" name="Ink 124">
              <a:extLst>
                <a:ext uri="{FF2B5EF4-FFF2-40B4-BE49-F238E27FC236}">
                  <a16:creationId xmlns:a16="http://schemas.microsoft.com/office/drawing/2014/main" id="{C1093EE2-C5F6-2764-1790-B619FEE11C98}"/>
                </a:ext>
              </a:extLst>
            </xdr:cNvPr>
            <xdr:cNvPicPr/>
          </xdr:nvPicPr>
          <xdr:blipFill>
            <a:blip xmlns:r="http://schemas.openxmlformats.org/officeDocument/2006/relationships" r:embed="rId69"/>
            <a:stretch>
              <a:fillRect/>
            </a:stretch>
          </xdr:blipFill>
          <xdr:spPr>
            <a:xfrm>
              <a:off x="5541840" y="24773640"/>
              <a:ext cx="83520" cy="223920"/>
            </a:xfrm>
            <a:prstGeom prst="rect">
              <a:avLst/>
            </a:prstGeom>
          </xdr:spPr>
        </xdr:pic>
      </mc:Fallback>
    </mc:AlternateContent>
    <xdr:clientData/>
  </xdr:twoCellAnchor>
  <xdr:twoCellAnchor editAs="oneCell">
    <xdr:from>
      <xdr:col>8</xdr:col>
      <xdr:colOff>174975</xdr:colOff>
      <xdr:row>137</xdr:row>
      <xdr:rowOff>37620</xdr:rowOff>
    </xdr:from>
    <xdr:to>
      <xdr:col>8</xdr:col>
      <xdr:colOff>325305</xdr:colOff>
      <xdr:row>137</xdr:row>
      <xdr:rowOff>137085</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29" name="Ink 128">
              <a:extLst>
                <a:ext uri="{FF2B5EF4-FFF2-40B4-BE49-F238E27FC236}">
                  <a16:creationId xmlns:a16="http://schemas.microsoft.com/office/drawing/2014/main" id="{2C82E38D-5EF1-0090-A797-F9CE6B5B7AD4}"/>
                </a:ext>
              </a:extLst>
            </xdr14:cNvPr>
            <xdr14:cNvContentPartPr/>
          </xdr14:nvContentPartPr>
          <xdr14:nvPr macro=""/>
          <xdr14:xfrm>
            <a:off x="5651850" y="24688320"/>
            <a:ext cx="146520" cy="95655"/>
          </xdr14:xfrm>
        </xdr:contentPart>
      </mc:Choice>
      <mc:Fallback xmlns="">
        <xdr:pic>
          <xdr:nvPicPr>
            <xdr:cNvPr id="129" name="Ink 128">
              <a:extLst>
                <a:ext uri="{FF2B5EF4-FFF2-40B4-BE49-F238E27FC236}">
                  <a16:creationId xmlns:a16="http://schemas.microsoft.com/office/drawing/2014/main" id="{2C82E38D-5EF1-0090-A797-F9CE6B5B7AD4}"/>
                </a:ext>
              </a:extLst>
            </xdr:cNvPr>
            <xdr:cNvPicPr/>
          </xdr:nvPicPr>
          <xdr:blipFill>
            <a:blip xmlns:r="http://schemas.openxmlformats.org/officeDocument/2006/relationships" r:embed="rId71"/>
            <a:stretch>
              <a:fillRect/>
            </a:stretch>
          </xdr:blipFill>
          <xdr:spPr>
            <a:xfrm>
              <a:off x="5647530" y="24684005"/>
              <a:ext cx="155160" cy="104286"/>
            </a:xfrm>
            <a:prstGeom prst="rect">
              <a:avLst/>
            </a:prstGeom>
          </xdr:spPr>
        </xdr:pic>
      </mc:Fallback>
    </mc:AlternateContent>
    <xdr:clientData/>
  </xdr:twoCellAnchor>
  <xdr:twoCellAnchor editAs="oneCell">
    <xdr:from>
      <xdr:col>7</xdr:col>
      <xdr:colOff>403290</xdr:colOff>
      <xdr:row>138</xdr:row>
      <xdr:rowOff>132960</xdr:rowOff>
    </xdr:from>
    <xdr:to>
      <xdr:col>9</xdr:col>
      <xdr:colOff>359340</xdr:colOff>
      <xdr:row>140</xdr:row>
      <xdr:rowOff>134835</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139" name="Ink 138">
              <a:extLst>
                <a:ext uri="{FF2B5EF4-FFF2-40B4-BE49-F238E27FC236}">
                  <a16:creationId xmlns:a16="http://schemas.microsoft.com/office/drawing/2014/main" id="{C5190A8A-E206-2E00-33BE-F409306B2CFF}"/>
                </a:ext>
              </a:extLst>
            </xdr14:cNvPr>
            <xdr14:cNvContentPartPr/>
          </xdr14:nvContentPartPr>
          <xdr14:nvPr macro=""/>
          <xdr14:xfrm>
            <a:off x="5127690" y="24964635"/>
            <a:ext cx="1306695" cy="360015"/>
          </xdr14:xfrm>
        </xdr:contentPart>
      </mc:Choice>
      <mc:Fallback xmlns="">
        <xdr:pic>
          <xdr:nvPicPr>
            <xdr:cNvPr id="139" name="Ink 138">
              <a:extLst>
                <a:ext uri="{FF2B5EF4-FFF2-40B4-BE49-F238E27FC236}">
                  <a16:creationId xmlns:a16="http://schemas.microsoft.com/office/drawing/2014/main" id="{C5190A8A-E206-2E00-33BE-F409306B2CFF}"/>
                </a:ext>
              </a:extLst>
            </xdr:cNvPr>
            <xdr:cNvPicPr/>
          </xdr:nvPicPr>
          <xdr:blipFill>
            <a:blip xmlns:r="http://schemas.openxmlformats.org/officeDocument/2006/relationships" r:embed="rId73"/>
            <a:stretch>
              <a:fillRect/>
            </a:stretch>
          </xdr:blipFill>
          <xdr:spPr>
            <a:xfrm>
              <a:off x="5123370" y="24960319"/>
              <a:ext cx="1315334" cy="368647"/>
            </a:xfrm>
            <a:prstGeom prst="rect">
              <a:avLst/>
            </a:prstGeom>
          </xdr:spPr>
        </xdr:pic>
      </mc:Fallback>
    </mc:AlternateContent>
    <xdr:clientData/>
  </xdr:twoCellAnchor>
  <xdr:twoCellAnchor editAs="oneCell">
    <xdr:from>
      <xdr:col>6</xdr:col>
      <xdr:colOff>146475</xdr:colOff>
      <xdr:row>127</xdr:row>
      <xdr:rowOff>171210</xdr:rowOff>
    </xdr:from>
    <xdr:to>
      <xdr:col>6</xdr:col>
      <xdr:colOff>191115</xdr:colOff>
      <xdr:row>137</xdr:row>
      <xdr:rowOff>22230</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140" name="Ink 139">
              <a:extLst>
                <a:ext uri="{FF2B5EF4-FFF2-40B4-BE49-F238E27FC236}">
                  <a16:creationId xmlns:a16="http://schemas.microsoft.com/office/drawing/2014/main" id="{BB89A9D1-35E9-6AAD-37D6-01436A29A583}"/>
                </a:ext>
              </a:extLst>
            </xdr14:cNvPr>
            <xdr14:cNvContentPartPr/>
          </xdr14:nvContentPartPr>
          <xdr14:nvPr macro=""/>
          <xdr14:xfrm>
            <a:off x="4118400" y="23012160"/>
            <a:ext cx="44640" cy="1672200"/>
          </xdr14:xfrm>
        </xdr:contentPart>
      </mc:Choice>
      <mc:Fallback xmlns="">
        <xdr:pic>
          <xdr:nvPicPr>
            <xdr:cNvPr id="140" name="Ink 139">
              <a:extLst>
                <a:ext uri="{FF2B5EF4-FFF2-40B4-BE49-F238E27FC236}">
                  <a16:creationId xmlns:a16="http://schemas.microsoft.com/office/drawing/2014/main" id="{BB89A9D1-35E9-6AAD-37D6-01436A29A583}"/>
                </a:ext>
              </a:extLst>
            </xdr:cNvPr>
            <xdr:cNvPicPr/>
          </xdr:nvPicPr>
          <xdr:blipFill>
            <a:blip xmlns:r="http://schemas.openxmlformats.org/officeDocument/2006/relationships" r:embed="rId75"/>
            <a:stretch>
              <a:fillRect/>
            </a:stretch>
          </xdr:blipFill>
          <xdr:spPr>
            <a:xfrm>
              <a:off x="4114080" y="23007840"/>
              <a:ext cx="53280" cy="1680840"/>
            </a:xfrm>
            <a:prstGeom prst="rect">
              <a:avLst/>
            </a:prstGeom>
          </xdr:spPr>
        </xdr:pic>
      </mc:Fallback>
    </mc:AlternateContent>
    <xdr:clientData/>
  </xdr:twoCellAnchor>
  <xdr:twoCellAnchor editAs="oneCell">
    <xdr:from>
      <xdr:col>6</xdr:col>
      <xdr:colOff>110115</xdr:colOff>
      <xdr:row>127</xdr:row>
      <xdr:rowOff>180570</xdr:rowOff>
    </xdr:from>
    <xdr:to>
      <xdr:col>6</xdr:col>
      <xdr:colOff>339435</xdr:colOff>
      <xdr:row>128</xdr:row>
      <xdr:rowOff>134040</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141" name="Ink 140">
              <a:extLst>
                <a:ext uri="{FF2B5EF4-FFF2-40B4-BE49-F238E27FC236}">
                  <a16:creationId xmlns:a16="http://schemas.microsoft.com/office/drawing/2014/main" id="{998043F6-27E5-19DD-33E4-F2F09A716597}"/>
                </a:ext>
              </a:extLst>
            </xdr14:cNvPr>
            <xdr14:cNvContentPartPr/>
          </xdr14:nvContentPartPr>
          <xdr14:nvPr macro=""/>
          <xdr14:xfrm>
            <a:off x="4082040" y="23021520"/>
            <a:ext cx="229320" cy="124920"/>
          </xdr14:xfrm>
        </xdr:contentPart>
      </mc:Choice>
      <mc:Fallback xmlns="">
        <xdr:pic>
          <xdr:nvPicPr>
            <xdr:cNvPr id="141" name="Ink 140">
              <a:extLst>
                <a:ext uri="{FF2B5EF4-FFF2-40B4-BE49-F238E27FC236}">
                  <a16:creationId xmlns:a16="http://schemas.microsoft.com/office/drawing/2014/main" id="{998043F6-27E5-19DD-33E4-F2F09A716597}"/>
                </a:ext>
              </a:extLst>
            </xdr:cNvPr>
            <xdr:cNvPicPr/>
          </xdr:nvPicPr>
          <xdr:blipFill>
            <a:blip xmlns:r="http://schemas.openxmlformats.org/officeDocument/2006/relationships" r:embed="rId77"/>
            <a:stretch>
              <a:fillRect/>
            </a:stretch>
          </xdr:blipFill>
          <xdr:spPr>
            <a:xfrm>
              <a:off x="4077720" y="23017200"/>
              <a:ext cx="237960" cy="133560"/>
            </a:xfrm>
            <a:prstGeom prst="rect">
              <a:avLst/>
            </a:prstGeom>
          </xdr:spPr>
        </xdr:pic>
      </mc:Fallback>
    </mc:AlternateContent>
    <xdr:clientData/>
  </xdr:twoCellAnchor>
  <xdr:twoCellAnchor editAs="oneCell">
    <xdr:from>
      <xdr:col>5</xdr:col>
      <xdr:colOff>466590</xdr:colOff>
      <xdr:row>128</xdr:row>
      <xdr:rowOff>19035</xdr:rowOff>
    </xdr:from>
    <xdr:to>
      <xdr:col>5</xdr:col>
      <xdr:colOff>627135</xdr:colOff>
      <xdr:row>129</xdr:row>
      <xdr:rowOff>21810</xdr:rowOff>
    </xdr:to>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142" name="Ink 141">
              <a:extLst>
                <a:ext uri="{FF2B5EF4-FFF2-40B4-BE49-F238E27FC236}">
                  <a16:creationId xmlns:a16="http://schemas.microsoft.com/office/drawing/2014/main" id="{2FC915FA-7083-AD33-36BE-57ED0E8704E1}"/>
                </a:ext>
              </a:extLst>
            </xdr14:cNvPr>
            <xdr14:cNvContentPartPr/>
          </xdr14:nvContentPartPr>
          <xdr14:nvPr macro=""/>
          <xdr14:xfrm>
            <a:off x="3686040" y="23040960"/>
            <a:ext cx="173880" cy="187560"/>
          </xdr14:xfrm>
        </xdr:contentPart>
      </mc:Choice>
      <mc:Fallback xmlns="">
        <xdr:pic>
          <xdr:nvPicPr>
            <xdr:cNvPr id="142" name="Ink 141">
              <a:extLst>
                <a:ext uri="{FF2B5EF4-FFF2-40B4-BE49-F238E27FC236}">
                  <a16:creationId xmlns:a16="http://schemas.microsoft.com/office/drawing/2014/main" id="{2FC915FA-7083-AD33-36BE-57ED0E8704E1}"/>
                </a:ext>
              </a:extLst>
            </xdr:cNvPr>
            <xdr:cNvPicPr/>
          </xdr:nvPicPr>
          <xdr:blipFill>
            <a:blip xmlns:r="http://schemas.openxmlformats.org/officeDocument/2006/relationships" r:embed="rId79"/>
            <a:stretch>
              <a:fillRect/>
            </a:stretch>
          </xdr:blipFill>
          <xdr:spPr>
            <a:xfrm>
              <a:off x="3681720" y="23036640"/>
              <a:ext cx="182520" cy="196200"/>
            </a:xfrm>
            <a:prstGeom prst="rect">
              <a:avLst/>
            </a:prstGeom>
          </xdr:spPr>
        </xdr:pic>
      </mc:Fallback>
    </mc:AlternateContent>
    <xdr:clientData/>
  </xdr:twoCellAnchor>
  <xdr:twoCellAnchor editAs="oneCell">
    <xdr:from>
      <xdr:col>6</xdr:col>
      <xdr:colOff>142515</xdr:colOff>
      <xdr:row>137</xdr:row>
      <xdr:rowOff>18900</xdr:rowOff>
    </xdr:from>
    <xdr:to>
      <xdr:col>6</xdr:col>
      <xdr:colOff>517425</xdr:colOff>
      <xdr:row>137</xdr:row>
      <xdr:rowOff>26160</xdr:rowOff>
    </xdr:to>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143" name="Ink 142">
              <a:extLst>
                <a:ext uri="{FF2B5EF4-FFF2-40B4-BE49-F238E27FC236}">
                  <a16:creationId xmlns:a16="http://schemas.microsoft.com/office/drawing/2014/main" id="{5D812E81-53C6-80B7-01E2-874B4C9C7729}"/>
                </a:ext>
              </a:extLst>
            </xdr14:cNvPr>
            <xdr14:cNvContentPartPr/>
          </xdr14:nvContentPartPr>
          <xdr14:nvPr macro=""/>
          <xdr14:xfrm>
            <a:off x="4114440" y="24669600"/>
            <a:ext cx="378720" cy="360"/>
          </xdr14:xfrm>
        </xdr:contentPart>
      </mc:Choice>
      <mc:Fallback xmlns="">
        <xdr:pic>
          <xdr:nvPicPr>
            <xdr:cNvPr id="143" name="Ink 142">
              <a:extLst>
                <a:ext uri="{FF2B5EF4-FFF2-40B4-BE49-F238E27FC236}">
                  <a16:creationId xmlns:a16="http://schemas.microsoft.com/office/drawing/2014/main" id="{5D812E81-53C6-80B7-01E2-874B4C9C7729}"/>
                </a:ext>
              </a:extLst>
            </xdr:cNvPr>
            <xdr:cNvPicPr/>
          </xdr:nvPicPr>
          <xdr:blipFill>
            <a:blip xmlns:r="http://schemas.openxmlformats.org/officeDocument/2006/relationships" r:embed="rId81"/>
            <a:stretch>
              <a:fillRect/>
            </a:stretch>
          </xdr:blipFill>
          <xdr:spPr>
            <a:xfrm>
              <a:off x="4110120" y="24665280"/>
              <a:ext cx="387360" cy="9000"/>
            </a:xfrm>
            <a:prstGeom prst="rect">
              <a:avLst/>
            </a:prstGeom>
          </xdr:spPr>
        </xdr:pic>
      </mc:Fallback>
    </mc:AlternateContent>
    <xdr:clientData/>
  </xdr:twoCellAnchor>
  <xdr:twoCellAnchor editAs="oneCell">
    <xdr:from>
      <xdr:col>6</xdr:col>
      <xdr:colOff>475875</xdr:colOff>
      <xdr:row>137</xdr:row>
      <xdr:rowOff>18540</xdr:rowOff>
    </xdr:from>
    <xdr:to>
      <xdr:col>9</xdr:col>
      <xdr:colOff>364845</xdr:colOff>
      <xdr:row>137</xdr:row>
      <xdr:rowOff>57945</xdr:rowOff>
    </xdr:to>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144" name="Ink 143">
              <a:extLst>
                <a:ext uri="{FF2B5EF4-FFF2-40B4-BE49-F238E27FC236}">
                  <a16:creationId xmlns:a16="http://schemas.microsoft.com/office/drawing/2014/main" id="{B4FCB9EE-D8E4-E87F-2CA4-2A25E0F37D13}"/>
                </a:ext>
              </a:extLst>
            </xdr14:cNvPr>
            <xdr14:cNvContentPartPr/>
          </xdr14:nvContentPartPr>
          <xdr14:nvPr macro=""/>
          <xdr14:xfrm>
            <a:off x="4447800" y="24669240"/>
            <a:ext cx="2308320" cy="29880"/>
          </xdr14:xfrm>
        </xdr:contentPart>
      </mc:Choice>
      <mc:Fallback xmlns="">
        <xdr:pic>
          <xdr:nvPicPr>
            <xdr:cNvPr id="144" name="Ink 143">
              <a:extLst>
                <a:ext uri="{FF2B5EF4-FFF2-40B4-BE49-F238E27FC236}">
                  <a16:creationId xmlns:a16="http://schemas.microsoft.com/office/drawing/2014/main" id="{B4FCB9EE-D8E4-E87F-2CA4-2A25E0F37D13}"/>
                </a:ext>
              </a:extLst>
            </xdr:cNvPr>
            <xdr:cNvPicPr/>
          </xdr:nvPicPr>
          <xdr:blipFill>
            <a:blip xmlns:r="http://schemas.openxmlformats.org/officeDocument/2006/relationships" r:embed="rId83"/>
            <a:stretch>
              <a:fillRect/>
            </a:stretch>
          </xdr:blipFill>
          <xdr:spPr>
            <a:xfrm>
              <a:off x="4443480" y="24664920"/>
              <a:ext cx="2316960" cy="38520"/>
            </a:xfrm>
            <a:prstGeom prst="rect">
              <a:avLst/>
            </a:prstGeom>
          </xdr:spPr>
        </xdr:pic>
      </mc:Fallback>
    </mc:AlternateContent>
    <xdr:clientData/>
  </xdr:twoCellAnchor>
  <xdr:twoCellAnchor editAs="oneCell">
    <xdr:from>
      <xdr:col>7</xdr:col>
      <xdr:colOff>637800</xdr:colOff>
      <xdr:row>128</xdr:row>
      <xdr:rowOff>161595</xdr:rowOff>
    </xdr:from>
    <xdr:to>
      <xdr:col>7</xdr:col>
      <xdr:colOff>649320</xdr:colOff>
      <xdr:row>129</xdr:row>
      <xdr:rowOff>174150</xdr:rowOff>
    </xdr:to>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145" name="Ink 144">
              <a:extLst>
                <a:ext uri="{FF2B5EF4-FFF2-40B4-BE49-F238E27FC236}">
                  <a16:creationId xmlns:a16="http://schemas.microsoft.com/office/drawing/2014/main" id="{53BC60ED-9A35-42E6-FB56-B42747325B07}"/>
                </a:ext>
              </a:extLst>
            </xdr14:cNvPr>
            <xdr14:cNvContentPartPr/>
          </xdr14:nvContentPartPr>
          <xdr14:nvPr macro=""/>
          <xdr14:xfrm>
            <a:off x="5362200" y="23183520"/>
            <a:ext cx="11520" cy="189720"/>
          </xdr14:xfrm>
        </xdr:contentPart>
      </mc:Choice>
      <mc:Fallback xmlns="">
        <xdr:pic>
          <xdr:nvPicPr>
            <xdr:cNvPr id="145" name="Ink 144">
              <a:extLst>
                <a:ext uri="{FF2B5EF4-FFF2-40B4-BE49-F238E27FC236}">
                  <a16:creationId xmlns:a16="http://schemas.microsoft.com/office/drawing/2014/main" id="{53BC60ED-9A35-42E6-FB56-B42747325B07}"/>
                </a:ext>
              </a:extLst>
            </xdr:cNvPr>
            <xdr:cNvPicPr/>
          </xdr:nvPicPr>
          <xdr:blipFill>
            <a:blip xmlns:r="http://schemas.openxmlformats.org/officeDocument/2006/relationships" r:embed="rId85"/>
            <a:stretch>
              <a:fillRect/>
            </a:stretch>
          </xdr:blipFill>
          <xdr:spPr>
            <a:xfrm>
              <a:off x="5357880" y="23179200"/>
              <a:ext cx="20160" cy="198360"/>
            </a:xfrm>
            <a:prstGeom prst="rect">
              <a:avLst/>
            </a:prstGeom>
          </xdr:spPr>
        </xdr:pic>
      </mc:Fallback>
    </mc:AlternateContent>
    <xdr:clientData/>
  </xdr:twoCellAnchor>
  <xdr:twoCellAnchor editAs="oneCell">
    <xdr:from>
      <xdr:col>8</xdr:col>
      <xdr:colOff>390405</xdr:colOff>
      <xdr:row>128</xdr:row>
      <xdr:rowOff>133515</xdr:rowOff>
    </xdr:from>
    <xdr:to>
      <xdr:col>8</xdr:col>
      <xdr:colOff>400290</xdr:colOff>
      <xdr:row>129</xdr:row>
      <xdr:rowOff>168600</xdr:rowOff>
    </xdr:to>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146" name="Ink 145">
              <a:extLst>
                <a:ext uri="{FF2B5EF4-FFF2-40B4-BE49-F238E27FC236}">
                  <a16:creationId xmlns:a16="http://schemas.microsoft.com/office/drawing/2014/main" id="{2A54E7F9-8600-D054-9DB2-18AAD04942F1}"/>
                </a:ext>
              </a:extLst>
            </xdr14:cNvPr>
            <xdr14:cNvContentPartPr/>
          </xdr14:nvContentPartPr>
          <xdr14:nvPr macro=""/>
          <xdr14:xfrm>
            <a:off x="5867280" y="23155440"/>
            <a:ext cx="360" cy="208440"/>
          </xdr14:xfrm>
        </xdr:contentPart>
      </mc:Choice>
      <mc:Fallback xmlns="">
        <xdr:pic>
          <xdr:nvPicPr>
            <xdr:cNvPr id="146" name="Ink 145">
              <a:extLst>
                <a:ext uri="{FF2B5EF4-FFF2-40B4-BE49-F238E27FC236}">
                  <a16:creationId xmlns:a16="http://schemas.microsoft.com/office/drawing/2014/main" id="{2A54E7F9-8600-D054-9DB2-18AAD04942F1}"/>
                </a:ext>
              </a:extLst>
            </xdr:cNvPr>
            <xdr:cNvPicPr/>
          </xdr:nvPicPr>
          <xdr:blipFill>
            <a:blip xmlns:r="http://schemas.openxmlformats.org/officeDocument/2006/relationships" r:embed="rId87"/>
            <a:stretch>
              <a:fillRect/>
            </a:stretch>
          </xdr:blipFill>
          <xdr:spPr>
            <a:xfrm>
              <a:off x="5862960" y="23151120"/>
              <a:ext cx="9000" cy="217080"/>
            </a:xfrm>
            <a:prstGeom prst="rect">
              <a:avLst/>
            </a:prstGeom>
          </xdr:spPr>
        </xdr:pic>
      </mc:Fallback>
    </mc:AlternateContent>
    <xdr:clientData/>
  </xdr:twoCellAnchor>
  <xdr:twoCellAnchor editAs="oneCell">
    <xdr:from>
      <xdr:col>7</xdr:col>
      <xdr:colOff>663720</xdr:colOff>
      <xdr:row>128</xdr:row>
      <xdr:rowOff>174960</xdr:rowOff>
    </xdr:from>
    <xdr:to>
      <xdr:col>8</xdr:col>
      <xdr:colOff>418695</xdr:colOff>
      <xdr:row>129</xdr:row>
      <xdr:rowOff>136395</xdr:rowOff>
    </xdr:to>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151" name="Ink 150">
              <a:extLst>
                <a:ext uri="{FF2B5EF4-FFF2-40B4-BE49-F238E27FC236}">
                  <a16:creationId xmlns:a16="http://schemas.microsoft.com/office/drawing/2014/main" id="{6E0D6DAC-304D-150A-6CB2-85C2B20C35A5}"/>
                </a:ext>
              </a:extLst>
            </xdr14:cNvPr>
            <xdr14:cNvContentPartPr/>
          </xdr14:nvContentPartPr>
          <xdr14:nvPr macro=""/>
          <xdr14:xfrm>
            <a:off x="5388120" y="23196885"/>
            <a:ext cx="507450" cy="138600"/>
          </xdr14:xfrm>
        </xdr:contentPart>
      </mc:Choice>
      <mc:Fallback xmlns="">
        <xdr:pic>
          <xdr:nvPicPr>
            <xdr:cNvPr id="151" name="Ink 150">
              <a:extLst>
                <a:ext uri="{FF2B5EF4-FFF2-40B4-BE49-F238E27FC236}">
                  <a16:creationId xmlns:a16="http://schemas.microsoft.com/office/drawing/2014/main" id="{6E0D6DAC-304D-150A-6CB2-85C2B20C35A5}"/>
                </a:ext>
              </a:extLst>
            </xdr:cNvPr>
            <xdr:cNvPicPr/>
          </xdr:nvPicPr>
          <xdr:blipFill>
            <a:blip xmlns:r="http://schemas.openxmlformats.org/officeDocument/2006/relationships" r:embed="rId89"/>
            <a:stretch>
              <a:fillRect/>
            </a:stretch>
          </xdr:blipFill>
          <xdr:spPr>
            <a:xfrm>
              <a:off x="5383801" y="23192565"/>
              <a:ext cx="516087" cy="147240"/>
            </a:xfrm>
            <a:prstGeom prst="rect">
              <a:avLst/>
            </a:prstGeom>
          </xdr:spPr>
        </xdr:pic>
      </mc:Fallback>
    </mc:AlternateContent>
    <xdr:clientData/>
  </xdr:twoCellAnchor>
  <xdr:twoCellAnchor editAs="oneCell">
    <xdr:from>
      <xdr:col>10</xdr:col>
      <xdr:colOff>589845</xdr:colOff>
      <xdr:row>35</xdr:row>
      <xdr:rowOff>104535</xdr:rowOff>
    </xdr:from>
    <xdr:to>
      <xdr:col>11</xdr:col>
      <xdr:colOff>19290</xdr:colOff>
      <xdr:row>36</xdr:row>
      <xdr:rowOff>55875</xdr:rowOff>
    </xdr:to>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5" name="Ink 4">
              <a:extLst>
                <a:ext uri="{FF2B5EF4-FFF2-40B4-BE49-F238E27FC236}">
                  <a16:creationId xmlns:a16="http://schemas.microsoft.com/office/drawing/2014/main" id="{10735D3A-04DB-BE1E-E769-ECCE19DEE6CD}"/>
                </a:ext>
              </a:extLst>
            </xdr14:cNvPr>
            <xdr14:cNvContentPartPr/>
          </xdr14:nvContentPartPr>
          <xdr14:nvPr macro=""/>
          <xdr14:xfrm>
            <a:off x="7209720" y="5533785"/>
            <a:ext cx="29520" cy="141840"/>
          </xdr14:xfrm>
        </xdr:contentPart>
      </mc:Choice>
      <mc:Fallback xmlns="">
        <xdr:pic>
          <xdr:nvPicPr>
            <xdr:cNvPr id="5" name="Ink 4">
              <a:extLst>
                <a:ext uri="{FF2B5EF4-FFF2-40B4-BE49-F238E27FC236}">
                  <a16:creationId xmlns:a16="http://schemas.microsoft.com/office/drawing/2014/main" id="{10735D3A-04DB-BE1E-E769-ECCE19DEE6CD}"/>
                </a:ext>
              </a:extLst>
            </xdr:cNvPr>
            <xdr:cNvPicPr/>
          </xdr:nvPicPr>
          <xdr:blipFill>
            <a:blip xmlns:r="http://schemas.openxmlformats.org/officeDocument/2006/relationships" r:embed="rId91"/>
            <a:stretch>
              <a:fillRect/>
            </a:stretch>
          </xdr:blipFill>
          <xdr:spPr>
            <a:xfrm>
              <a:off x="7201080" y="5524785"/>
              <a:ext cx="47160" cy="1594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xdr:row>
      <xdr:rowOff>38100</xdr:rowOff>
    </xdr:from>
    <xdr:to>
      <xdr:col>14</xdr:col>
      <xdr:colOff>439059</xdr:colOff>
      <xdr:row>35</xdr:row>
      <xdr:rowOff>115169</xdr:rowOff>
    </xdr:to>
    <xdr:pic>
      <xdr:nvPicPr>
        <xdr:cNvPr id="4" name="Picture 3">
          <a:extLst>
            <a:ext uri="{FF2B5EF4-FFF2-40B4-BE49-F238E27FC236}">
              <a16:creationId xmlns:a16="http://schemas.microsoft.com/office/drawing/2014/main" id="{0F17C0C4-9E40-ADCA-16FA-FE482800E753}"/>
            </a:ext>
          </a:extLst>
        </xdr:cNvPr>
        <xdr:cNvPicPr>
          <a:picLocks noChangeAspect="1"/>
        </xdr:cNvPicPr>
      </xdr:nvPicPr>
      <xdr:blipFill>
        <a:blip xmlns:r="http://schemas.openxmlformats.org/officeDocument/2006/relationships" r:embed="rId1"/>
        <a:stretch>
          <a:fillRect/>
        </a:stretch>
      </xdr:blipFill>
      <xdr:spPr>
        <a:xfrm>
          <a:off x="2457450" y="219075"/>
          <a:ext cx="6516009" cy="62302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20955</xdr:colOff>
      <xdr:row>2</xdr:row>
      <xdr:rowOff>20954</xdr:rowOff>
    </xdr:from>
    <xdr:to>
      <xdr:col>15</xdr:col>
      <xdr:colOff>41549</xdr:colOff>
      <xdr:row>36</xdr:row>
      <xdr:rowOff>175259</xdr:rowOff>
    </xdr:to>
    <xdr:pic>
      <xdr:nvPicPr>
        <xdr:cNvPr id="3" name="Picture 2">
          <a:extLst>
            <a:ext uri="{FF2B5EF4-FFF2-40B4-BE49-F238E27FC236}">
              <a16:creationId xmlns:a16="http://schemas.microsoft.com/office/drawing/2014/main" id="{B028E6F4-0ADC-9142-6432-6BDD9259C51E}"/>
            </a:ext>
          </a:extLst>
        </xdr:cNvPr>
        <xdr:cNvPicPr>
          <a:picLocks noChangeAspect="1"/>
        </xdr:cNvPicPr>
      </xdr:nvPicPr>
      <xdr:blipFill>
        <a:blip xmlns:r="http://schemas.openxmlformats.org/officeDocument/2006/relationships" r:embed="rId1"/>
        <a:stretch>
          <a:fillRect/>
        </a:stretch>
      </xdr:blipFill>
      <xdr:spPr>
        <a:xfrm>
          <a:off x="2459355" y="382904"/>
          <a:ext cx="6726194" cy="63036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684630</xdr:colOff>
      <xdr:row>35</xdr:row>
      <xdr:rowOff>123092</xdr:rowOff>
    </xdr:from>
    <xdr:to>
      <xdr:col>13</xdr:col>
      <xdr:colOff>198122</xdr:colOff>
      <xdr:row>50</xdr:row>
      <xdr:rowOff>140677</xdr:rowOff>
    </xdr:to>
    <xdr:graphicFrame macro="">
      <xdr:nvGraphicFramePr>
        <xdr:cNvPr id="7" name="Chart 6">
          <a:extLst>
            <a:ext uri="{FF2B5EF4-FFF2-40B4-BE49-F238E27FC236}">
              <a16:creationId xmlns:a16="http://schemas.microsoft.com/office/drawing/2014/main" id="{A3D736B8-F23B-4C0A-9689-D3CEEF0B4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175260</xdr:colOff>
      <xdr:row>10</xdr:row>
      <xdr:rowOff>102870</xdr:rowOff>
    </xdr:from>
    <xdr:to>
      <xdr:col>15</xdr:col>
      <xdr:colOff>106680</xdr:colOff>
      <xdr:row>18</xdr:row>
      <xdr:rowOff>110490</xdr:rowOff>
    </xdr:to>
    <xdr:graphicFrame macro="">
      <xdr:nvGraphicFramePr>
        <xdr:cNvPr id="3" name="Chart 2">
          <a:extLst>
            <a:ext uri="{FF2B5EF4-FFF2-40B4-BE49-F238E27FC236}">
              <a16:creationId xmlns:a16="http://schemas.microsoft.com/office/drawing/2014/main" id="{ABAB9E3D-A62E-48C2-736B-3ACF65DB5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171449</xdr:colOff>
      <xdr:row>18</xdr:row>
      <xdr:rowOff>129540</xdr:rowOff>
    </xdr:from>
    <xdr:to>
      <xdr:col>15</xdr:col>
      <xdr:colOff>104775</xdr:colOff>
      <xdr:row>28</xdr:row>
      <xdr:rowOff>123825</xdr:rowOff>
    </xdr:to>
    <xdr:graphicFrame macro="">
      <xdr:nvGraphicFramePr>
        <xdr:cNvPr id="4" name="Chart 3">
          <a:extLst>
            <a:ext uri="{FF2B5EF4-FFF2-40B4-BE49-F238E27FC236}">
              <a16:creationId xmlns:a16="http://schemas.microsoft.com/office/drawing/2014/main" id="{42E32310-B322-BD11-E63D-77ACC72B3F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19:12.337"/>
    </inkml:context>
    <inkml:brush xml:id="br0">
      <inkml:brushProperty name="width" value="0.05" units="cm"/>
      <inkml:brushProperty name="height" value="0.05" units="cm"/>
    </inkml:brush>
  </inkml:definitions>
  <inkml:trace contextRef="#ctx0" brushRef="#br0">1 1 24575,'2'0'0,"-1"1"0,1-1 0,-1 1 0,1 0 0,-1-1 0,1 1 0,-1 0 0,1 0 0,0 0 0,-2-1 0,2 1 0,0 0 0,-2 0 0,1 1 0,1-1 0,-2 0 0,2 0 0,-2 0 0,0 0 0,2 1 0,-2-1 0,0 0 0,0 0 0,0 1 0,2-1 0,-2 0 0,0 3 0,6 42 0,-6-40 0,5 542 0,-9-278 0,4 3896 0,0-4163-94,0-1-4,0-1 0,0 1 0,0 0 1,0 0-1,0 0 0,1-1 0,-1 1 1,1 0-1,-1 0 0,1-1 0,0 1 1,1 2-1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19:18.107"/>
    </inkml:context>
    <inkml:brush xml:id="br0">
      <inkml:brushProperty name="width" value="0.05" units="cm"/>
      <inkml:brushProperty name="height" value="0.05" units="cm"/>
    </inkml:brush>
  </inkml:definitions>
  <inkml:trace contextRef="#ctx0" brushRef="#br0">0 29 24575,'1'-1'0,"-1"0"0,1 0 0,-1 0 0,1 0 0,-1 0 0,1 0 0,0 0 0,0 0 0,-1 0 0,1 0 0,0 0 0,0 0 0,0 0 0,0 0 0,0 1 0,0-1 0,0 0 0,0 1 0,1-1 0,-1 1 0,0-1 0,0 1 0,0 0 0,1-1 0,-1 1 0,0 0 0,2 0 0,41-5 0,-39 5 0,442-4 0,-228 7 0,-43-5 0,192 5 0,-237 9 0,67 3 0,91-1 0,-41 0 0,-63-6 0,735 9 0,-597-19 0,2127 2 0,-2253-14 0,10 1 0,1317 15 28,-907-3-1421,-634 1-5433</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19:38.892"/>
    </inkml:context>
    <inkml:brush xml:id="br0">
      <inkml:brushProperty name="width" value="0.05" units="cm"/>
      <inkml:brushProperty name="height" value="0.05" units="cm"/>
    </inkml:brush>
  </inkml:definitions>
  <inkml:trace contextRef="#ctx0" brushRef="#br0">54 192 24575,'0'609'0,"-27"-997"0,0-2 0,30 368 0,-2 22 0,-1 0 0,0 0 0,0 0 0,0 0 0,1 0 0,-1 0 0,0 0 0,0 0 0,0-1 0,1 1 0,-1 0 0,0 0 0,0 0 0,0 0 0,1 0 0,-1 0 0,0 1 0,0-1 0,1 0 0,-1 0 0,0 0 0,0 0 0,0 0 0,1 0 0,-1 0 0,0 0 0,0 0 0,0 1 0,0-1 0,1 0 0,-1 0 0,0 0 0,0 0 0,0 1 0,0-1 0,0 0 0,1 0 0,-1 1 0,0-1 0,0 0 0,0 1 0,19 39 0,-12-24 0,20 37 0,3 0 0,68 91 0,-79-119 0,-1 1 0,-1 0 0,18 38 0,-29-52 0,-2 0 0,1 0 0,-1 0 0,-1 1 0,0-1 0,-1 1 0,0 0 0,-1 0 0,0 0 0,-1 0 0,-1 14 0,1-25 0,0 1 0,0-1 0,-1 1 0,1 0 0,-1-1 0,0 1 0,0-1 0,0 0 0,0 1 0,0-1 0,0 0 0,0 1 0,-1-1 0,1 0 0,-1 0 0,1 0 0,-1-1 0,0 1 0,0 0 0,0-1 0,0 1 0,0-1 0,0 0 0,0 1 0,-2 0 0,-6 1 0,1 0 0,-1-1 0,0 0 0,-18 1 0,-13 2 0,-44 13-1365,70-11-5461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1:17.227"/>
    </inkml:context>
    <inkml:brush xml:id="br0">
      <inkml:brushProperty name="width" value="0.05" units="cm"/>
      <inkml:brushProperty name="height" value="0.05" units="cm"/>
      <inkml:brushProperty name="color" value="#33CCFF"/>
    </inkml:brush>
  </inkml:definitions>
  <inkml:trace contextRef="#ctx0" brushRef="#br0">1 1 24575,'11'1'0,"0"1"0,0 0 0,0 1 0,0 1 0,0 0 0,15 8 0,-5-3 0,19 9 0,0 1 0,-2 3 0,0 1 0,-2 3 0,0 0 0,-2 2 0,-1 1 0,55 66 0,-51-58 0,1-1 0,2-4 0,1-1 0,65 38 0,28 20 0,-20-11 0,4-5 0,187 85 0,34 21 0,-25-13 0,430 211 0,-331-113 0,-184-107 0,205 90 0,-427-244 0,464 242 0,-394-201 0,122 52 0,50 25 0,-239-116 0,1157 496 0,-824-380 0,208 76 0,-20 45 0,-445-188 0,-68-40 0,2-1 0,0-2 0,0 0 0,30 12 0,-11-9 0,-1 1 0,0 2 0,-1 2 0,-1 1 0,57 42 0,143 99 0,-163-117 0,183 113 0,-241-145-1365,-4-1-5461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1:26.470"/>
    </inkml:context>
    <inkml:brush xml:id="br0">
      <inkml:brushProperty name="width" value="0.1" units="cm"/>
      <inkml:brushProperty name="height" value="0.1" units="cm"/>
      <inkml:brushProperty name="color" value="#66CC00"/>
    </inkml:brush>
  </inkml:definitions>
  <inkml:trace contextRef="#ctx0" brushRef="#br0">31 1 24575,'1'0'0,"0"1"0,0-1 0,0 1 0,0-1 0,1 1 0,-1 0 0,0-1 0,0 1 0,0 0 0,-1 0 0,1 0 0,0 0 0,0 0 0,0 0 0,-1 0 0,1 0 0,0 0 0,-1 0 0,1 0 0,-1 0 0,1 0 0,-1 1 0,0-1 0,1 0 0,-1 0 0,0 1 0,0 1 0,5 41 0,-5-40 0,3 387 0,-5-201 0,-2-125 0,-19 107 0,18-142 0,-10 110 0,6 1 0,10 162 0,1-109 0,-2 1095-1365,0-1267-5461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1:29.926"/>
    </inkml:context>
    <inkml:brush xml:id="br0">
      <inkml:brushProperty name="width" value="0.1" units="cm"/>
      <inkml:brushProperty name="height" value="0.1" units="cm"/>
      <inkml:brushProperty name="color" value="#66CC00"/>
    </inkml:brush>
  </inkml:definitions>
  <inkml:trace contextRef="#ctx0" brushRef="#br0">1 0 24575,'0'1668'-1365,"0"-1645"-5461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02.082"/>
    </inkml:context>
    <inkml:brush xml:id="br0">
      <inkml:brushProperty name="width" value="0.05" units="cm"/>
      <inkml:brushProperty name="height" value="0.05" units="cm"/>
    </inkml:brush>
  </inkml:definitions>
  <inkml:trace contextRef="#ctx0" brushRef="#br0">1 237 24575,'0'83'0,"16"128"0,-5-34 0,-12-785 0,1 602 0,0 1 0,0 0 0,0 0 0,1-1 0,-1 1 0,1 0 0,0 0 0,1 0 0,-1 0 0,1 0 0,0 0 0,3-5 0,-3 8 0,0-1 0,0 1 0,1 0 0,-1 0 0,1 0 0,0 0 0,-1 0 0,1 1 0,0-1 0,0 1 0,0 0 0,0 0 0,0 0 0,0 0 0,0 0 0,0 1 0,0-1 0,1 1 0,4 1 0,5-2 0,1 1 0,-1 0 0,1 1 0,-1 1 0,1 0 0,-1 1 0,0 1 0,23 10 0,-31-11 0,0 0 0,0 0 0,0 1 0,0-1 0,-1 1 0,0 0 0,0 1 0,0-1 0,0 1 0,-1 0 0,1 0 0,-1 0 0,0 0 0,-1 1 0,1-1 0,-1 1 0,0 0 0,0-1 0,-1 1 0,1 0 0,-1 1 0,-1-1 0,1 9 0,0-10 0,-1 0 0,0 0 0,0 0 0,0 0 0,0 0 0,-1 0 0,0 0 0,0 0 0,0 0 0,0-1 0,-1 1 0,0 0 0,0-1 0,0 1 0,0-1 0,-1 0 0,1 1 0,-1-1 0,0-1 0,0 1 0,0 0 0,-1-1 0,1 0 0,-1 0 0,0 0 0,-5 3 0,-2-1 0,0 0 0,0-1 0,-1 0 0,1-1 0,-1-1 0,0 0 0,1 0 0,-1-1 0,-16-2 0,11 2-341,1 0 0,-1 2-1,-25 6 1,24-4-6485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15.675"/>
    </inkml:context>
    <inkml:brush xml:id="br0">
      <inkml:brushProperty name="width" value="0.025" units="cm"/>
      <inkml:brushProperty name="height" value="0.025" units="cm"/>
      <inkml:brushProperty name="color" value="#66CC00"/>
    </inkml:brush>
  </inkml:definitions>
  <inkml:trace contextRef="#ctx0" brushRef="#br0">571 41 24575</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34.823"/>
    </inkml:context>
    <inkml:brush xml:id="br0">
      <inkml:brushProperty name="width" value="0.05" units="cm"/>
      <inkml:brushProperty name="height" value="0.05" units="cm"/>
      <inkml:brushProperty name="color" value="#66CC00"/>
    </inkml:brush>
  </inkml:definitions>
  <inkml:trace contextRef="#ctx0" brushRef="#br0">2 87 24575,'0'11'0,"-2"31"0,3-1 0,1 0 0,2 1 0,14 66 0,-13-211 0,20-81 0,-25 180 0,1 0 0,0-1 0,0 1 0,0 0 0,1 0 0,-1 0 0,1 0 0,0 1 0,0-1 0,0 0 0,0 1 0,1 0 0,-1-1 0,1 1 0,0 0 0,0 0 0,0 1 0,0-1 0,0 1 0,1-1 0,-1 1 0,1 0 0,-1 1 0,8-4 0,-8 5 0,0-1 0,0 1 0,0-1 0,0 1 0,0 0 0,1 0 0,-1 1 0,0-1 0,0 1 0,0 0 0,0-1 0,0 1 0,0 1 0,-1-1 0,1 0 0,0 1 0,0 0 0,-1-1 0,1 1 0,-1 0 0,0 0 0,1 1 0,-1-1 0,0 1 0,0-1 0,0 1 0,0 0 0,-1-1 0,1 1 0,-1 0 0,0 0 0,2 5 0,0 1 0,-1 1 0,1 0 0,-2 0 0,1 0 0,-1 1 0,-1 19 0,-1-21 0,1 0 0,1 0 0,0-1 0,0 1 0,0 0 0,1 0 0,0 0 0,3 8 0,-5-17 0,0 0 0,0 0 0,0 0 0,0 0 0,0 1 0,1-1 0,-1 0 0,0 0 0,0 0 0,0 0 0,0 0 0,0 0 0,0 0 0,0 1 0,0-1 0,0 0 0,0 0 0,0 0 0,0 0 0,0 0 0,0 0 0,1 0 0,-1 0 0,0 0 0,0 0 0,0 0 0,0 0 0,0 0 0,0 0 0,0 0 0,0 0 0,1 1 0,-1-1 0,0 0 0,0 0 0,0 0 0,0 0 0,0-1 0,0 1 0,0 0 0,1 0 0,-1 0 0,0 0 0,0 0 0,0 0 0,0 0 0,0 0 0,0 0 0,0 0 0,0 0 0,1 0 0,-1 0 0,0 0 0,0 0 0,0 0 0,0-1 0,0 1 0,0 0 0,0 0 0,0 0 0,0 0 0,0 0 0,0 0 0,0 0 0,0-1 0,0 1 0,0 0 0,5-15 0,-1-17 0,-3 1 0,-1 19 0,0 0 0,1 0 0,0 0 0,1 0 0,5-20 0,-6 29 0,1-1 0,-1 1 0,1 0 0,0 0 0,0-1 0,0 1 0,0 0 0,0 1 0,1-1 0,-1 0 0,1 1 0,0 0 0,-1-1 0,1 1 0,0 0 0,0 1 0,1-1 0,-1 0 0,0 1 0,0 0 0,1 0 0,5-1 0,-6 1 0,-1 1 0,0 0 0,0-1 0,1 1 0,-1 0 0,0 0 0,0 0 0,1 1 0,-1-1 0,0 1 0,0-1 0,0 1 0,1 0 0,-1 0 0,0 0 0,0 0 0,0 0 0,0 0 0,0 1 0,-1-1 0,4 4 0,-2-1 0,0 0 0,0 0 0,0 1 0,-1-1 0,1 1 0,-1 0 0,0 0 0,0 0 0,1 9 0,1 7 0,-1 0 0,0 0 0,-1 41 0,2-8-1365,1-34-5461</inkml:trace>
  <inkml:trace contextRef="#ctx0" brushRef="#br0" timeOffset="935.05">621 209 24575,'0'5'0,"0"6"0,0 7 0,0 10 0,0 5 0,0 2 0,0 0 0,0-11 0,0-15 0,0-13 0,0-11 0,0-8 0,0-1-8191</inkml:trace>
  <inkml:trace contextRef="#ctx0" brushRef="#br0" timeOffset="2082.3">611 6 24575</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58.561"/>
    </inkml:context>
    <inkml:brush xml:id="br0">
      <inkml:brushProperty name="width" value="0.05" units="cm"/>
      <inkml:brushProperty name="height" value="0.05" units="cm"/>
      <inkml:brushProperty name="color" value="#66CC00"/>
    </inkml:brush>
  </inkml:definitions>
  <inkml:trace contextRef="#ctx0" brushRef="#br0">603 0 24575,'-1'29'0,"-1"0"0,-1 0 0,-1 0 0,-10 33 0,21-125 0,-5 58 0,0 0 0,0 0 0,0-1 0,1 2 0,-1-1 0,1 0 0,1 1 0,-1-1 0,0 1 0,1 0 0,0 0 0,0 0 0,0 0 0,0 1 0,1 0 0,0 0 0,6-4 0,-3 4 0,0 1 0,1 0 0,-1 0 0,0 0 0,1 1 0,-1 0 0,1 1 0,0 0 0,-1 0 0,14 3 0,-19-3 5,-1 0 0,1 1 0,-1-1-1,1 1 1,-1 0 0,1-1 0,-1 1 0,0 1-1,0-1 1,1 0 0,-1 0 0,0 1 0,0-1-1,0 1 1,0 0 0,0 0 0,-1 0-1,1 0 1,-1 0 0,1 0 0,-1 0 0,0 0-1,1 0 1,0 3 0,0 3-217,0-1 0,0 1 0,-1 0-1,0-1 1,0 1 0,-1 13 0,-1 2-6614</inkml:trace>
  <inkml:trace contextRef="#ctx0" brushRef="#br0" timeOffset="1956.64">35 461 24575,'0'531'0,"-1"-641"0,3-125 0,-1 230 0,0 1 0,0-1 0,1 0 0,0 1 0,-1 0 0,1-1 0,1 1 0,-1 0 0,1 0 0,0 0 0,0 0 0,0 1 0,0-1 0,0 1 0,1 0 0,0 0 0,-1 0 0,1 0 0,0 1 0,8-4 0,8-4 0,1 1 0,42-13 0,-38 16 0,1 1 0,31-2 0,11-2 0,-65 9 0,0-1 0,1 1 0,-1 0 0,0 0 0,0 0 0,0 1 0,0-1 0,0 1 0,0-1 0,0 1 0,0 0 0,0 0 0,-1 1 0,1-1 0,0 0 0,-1 1 0,1 0 0,0 0 0,-1 0 0,0 0 0,0 0 0,1 0 0,-1 0 0,-1 1 0,1-1 0,0 1 0,0-1 0,-1 1 0,0 0 0,1 0 0,-1 0 0,0-1 0,0 1 0,-1 0 0,1 0 0,-1 0 0,1 0 0,-1 1 0,0-1 0,0 0 0,0 0 0,-1 0 0,1 0 0,-1 0 0,1 0 0,-1 0 0,0 0 0,0 0 0,-1-1 0,1 1 0,-1 0 0,-3 4 0,2-2 0,0-1 0,-1 0 0,1 0 0,-1 0 0,0 0 0,-1-1 0,1 1 0,-1-1 0,1 0 0,-1-1 0,0 1 0,0-1 0,0 0 0,-10 3 0,-4-1 0,-1 0 0,-35 1 0,-5 1 0,3 3-682,-70 1-1,92-9-6143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03.708"/>
    </inkml:context>
    <inkml:brush xml:id="br0">
      <inkml:brushProperty name="width" value="0.05" units="cm"/>
      <inkml:brushProperty name="height" value="0.05" units="cm"/>
      <inkml:brushProperty name="color" value="#66CC00"/>
    </inkml:brush>
  </inkml:definitions>
  <inkml:trace contextRef="#ctx0" brushRef="#br0">0 109 24575,'1'0'0,"0"0"0,0 1 0,0-1 0,0 1 0,0-1 0,0 1 0,0 0 0,0-1 0,0 1 0,0 0 0,-1 0 0,1 0 0,0 0 0,0-1 0,-1 1 0,1 0 0,-1 0 0,1 0 0,-1 0 0,1 0 0,-1 0 0,0 1 0,1-1 0,-1 0 0,0 0 0,0 2 0,5 36 0,-4-34 0,2 185 0,-3-150 0,-2-106 0,0 25 0,2-1 0,2 0 0,1 1 0,12-58 0,-14 95 0,1 0 0,0 0 0,-1 0 0,1 0 0,1 0 0,-1 0 0,0 0 0,1 1 0,0-1 0,0 1 0,0 0 0,0 0 0,0 0 0,1 0 0,0 1 0,-1-1 0,1 1 0,0 0 0,0 0 0,0 0 0,0 0 0,0 1 0,1 0 0,-1 0 0,0 0 0,6 0 0,-3 0 0,-1 1 0,1 0 0,-1 0 0,1 0 0,-1 1 0,1 0 0,-1 0 0,1 1 0,-1 0 0,0 0 0,0 0 0,0 1 0,0 0 0,-1 0 0,1 0 0,-1 1 0,7 5 0,-2 0 0,-1 2 0,0-1 0,0 1 0,-1 0 0,0 1 0,11 24 0,-5-1 0,13 44 0,-15-39 0,1-13 0,-8-29 0,-2-17 0,-2 10 0,-1 1 0,1-1 0,1 1 0,0-1 0,0 1 0,1-1 0,0 1 0,0 0 0,1 0 0,0 1 0,6-10 0,-6 12 0,0 1 0,0-1 0,0 1 0,0 0 0,1 0 0,-1 1 0,1-1 0,0 1 0,0 0 0,0 1 0,1-1 0,-1 1 0,1 0 0,-1 0 0,1 1 0,0-1 0,8 0 0,-2 1 0,0-1 0,1 2 0,-1-1 0,0 2 0,0 0 0,17 3 0,-26-3 0,0 0 0,1 0 0,-1 1 0,0-1 0,0 1 0,0 0 0,0 0 0,0 0 0,0 0 0,-1 0 0,1 1 0,0-1 0,-1 1 0,0-1 0,0 1 0,0 0 0,0 0 0,0 0 0,-1 0 0,1 1 0,-1-1 0,0 0 0,0 1 0,0-1 0,0 0 0,0 6 0,0 6 0,0 0 0,-1-1 0,-1 19 0,-1-21 0,2 0 0,0 1 0,0-1 0,4 22 0,1-21-1365</inkml:trace>
  <inkml:trace contextRef="#ctx0" brushRef="#br0" timeOffset="2000.48">984 246 24575,'0'-1'0,"-1"0"0,1 0 0,-1-1 0,1 1 0,-1 0 0,0 0 0,1 0 0,-1 0 0,0 0 0,0 0 0,0 0 0,1 0 0,-1 1 0,0-1 0,0 0 0,0 0 0,0 1 0,-1-1 0,1 1 0,0-1 0,0 1 0,0-1 0,0 1 0,-1 0 0,1-1 0,0 1 0,0 0 0,-1 0 0,-1 0 0,-39 0 0,33 2 0,0 1 0,1 0 0,-1 1 0,1 0 0,-1 0 0,1 1 0,-11 8 0,14-10 0,0 1 0,1 0 0,-1 0 0,1 0 0,0 0 0,0 1 0,0 0 0,0-1 0,1 1 0,0 1 0,0-1 0,-3 8 0,6-11 0,-1-1 0,1 1 0,0-1 0,0 1 0,0 0 0,0-1 0,0 1 0,0 0 0,0-1 0,1 1 0,-1-1 0,0 1 0,1-1 0,-1 1 0,1 0 0,0-1 0,0 0 0,-1 1 0,1-1 0,0 0 0,0 1 0,0-1 0,0 0 0,1 0 0,-1 0 0,0 0 0,0 0 0,1 0 0,-1 0 0,1 0 0,-1 0 0,1-1 0,-1 1 0,1 0 0,-1-1 0,1 0 0,-1 1 0,1-1 0,1 0 0,10 3 0,0-1 0,0-1 0,23-1 0,-25 0 0,11 1 0,-1-1 0,0 0 0,26-4 0,-41 3 0,1 0 0,-1-1 0,0 0 0,0 0 0,0 0 0,0-1 0,0 0 0,0 0 0,-1 0 0,1-1 0,7-6 0,-11 8 10,0 0 0,0 0 0,0 0 0,1 0 0,-1 1 0,1-1 0,-1 1 0,1 0 0,-1-1 0,1 1 0,4-1 0,-6 2-51,0 0-1,0 1 1,0-1 0,0 0 0,0 0-1,0 1 1,0-1 0,0 1 0,0-1-1,0 1 1,-1-1 0,1 1 0,0-1-1,0 1 1,-1 0 0,1-1 0,0 1-1,0 0 1,-1 0 0,1 0 0,-1-1-1,1 1 1,-1 0 0,1 0 0,-1 0-1,0 0 1,1 0 0,-1 0 0,0 0-1,0 0 1,0 0 0,1 0 0,-1 0-1,0 0 1,-1 1 0,4 17-6785</inkml:trace>
  <inkml:trace contextRef="#ctx0" brushRef="#br0" timeOffset="2787.04">1275 220 24575,'5'0'0,"5"0"0,6 5 0,5 0 0,3 6 0,7 8 0,6 7 0,11 11 0,7 0 0,-7 3 0,-7-6 0,-14-8 0,-13-13 0</inkml:trace>
  <inkml:trace contextRef="#ctx0" brushRef="#br0" timeOffset="3419">1614 241 24575,'-5'0'0,"-5"0"0,-7 0 0,-4 0 0,2 5 0,-6 5 0,-2 2 0,-6-2 0,-2 2 0,-4 0 0,0 1 0,3 4 0,2-1 0,7-4-8191</inkml:trace>
  <inkml:trace contextRef="#ctx0" brushRef="#br0" timeOffset="5065.06">514 579 24575,'0'352'0,"-2"-457"0,-1 36 0,12-123 0,-8 186 0,0 0 0,0 1 0,0-1 0,1 1 0,-1 0 0,1 0 0,1-1 0,-1 1 0,1 0 0,0 1 0,0-1 0,0 0 0,0 1 0,1 0 0,0 0 0,0 0 0,5-4 0,-2 4 0,0 0 0,0 0 0,1 1 0,-1 0 0,1 1 0,0-1 0,-1 1 0,1 1 0,0-1 0,0 1 0,11 1 0,-16-1 0,1 1 0,-1 0 0,0 0 0,0 0 0,1 0 0,-1 0 0,0 1 0,0-1 0,0 1 0,0 0 0,0 0 0,0 0 0,0 1 0,0-1 0,0 1 0,0-1 0,0 1 0,-1 0 0,1 0 0,-1 0 0,0 1 0,1-1 0,-1 0 0,0 1 0,0 0 0,0-1 0,-1 1 0,1 0 0,-1 0 0,0 0 0,1 0 0,-1 0 0,-1 0 0,1 0 0,0 0 0,-1 1 0,1-1 0,-1 0 0,0 0 0,0 0 0,0 1 0,-1-1 0,1 0 0,-1 0 0,0 0 0,-1 5 0,0 0-65,0 0 0,0 0 0,-1 0 0,0-1 0,0 1 0,-1-1 0,0 0 0,0 0 0,-1 0 0,0-1 0,0 0 0,0 0 0,-1 0 0,0 0 0,0-1 0,-1 0 0,1 0 0,-1-1 0,0 0 0,-10 5 0,-3-4-6761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22.856"/>
    </inkml:context>
    <inkml:brush xml:id="br0">
      <inkml:brushProperty name="width" value="0.05" units="cm"/>
      <inkml:brushProperty name="height" value="0.05" units="cm"/>
      <inkml:brushProperty name="color" value="#66CC00"/>
    </inkml:brush>
  </inkml:definitions>
  <inkml:trace contextRef="#ctx0" brushRef="#br0">383 75 24575,'-1'4'0,"1"0"0,-1 0 0,0 0 0,-1 0 0,1 0 0,-1 0 0,1 0 0,-1-1 0,0 1 0,-1 0 0,1-1 0,-1 0 0,1 1 0,-1-1 0,0 0 0,-5 3 0,-61 46 0,47-38 0,-30 22-682,-83 40-1,121-69-6143</inkml:trace>
  <inkml:trace contextRef="#ctx0" brushRef="#br0" timeOffset="1786.8">1 1 24575,'4'0'0,"0"1"0,0 0 0,0 0 0,0 0 0,0 1 0,0-1 0,0 1 0,0 0 0,0 0 0,-1 0 0,1 1 0,-1-1 0,0 1 0,5 5 0,46 52 0,-28-29 0,162 162 0,-180-184-41,0 0 0,0 1 0,-1 0 0,-1 0 0,1 1-1,-2 0 1,0 0 0,6 17 0,-2-5-954,-2-8-5831</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26.637"/>
    </inkml:context>
    <inkml:brush xml:id="br0">
      <inkml:brushProperty name="width" value="0.05" units="cm"/>
      <inkml:brushProperty name="height" value="0.05" units="cm"/>
      <inkml:brushProperty name="color" value="#66CC00"/>
    </inkml:brush>
  </inkml:definitions>
  <inkml:trace contextRef="#ctx0" brushRef="#br0">11 10 24575,'5'0'0,"6"3"0,5 6 0,5 5 0,-1 3 0,4 4 0,-1 1 0,0 1 0,0 0 0,1-4 0,1 0 0,-4-1 0,-1-3 0,1-1 0,-4-1-8191</inkml:trace>
  <inkml:trace contextRef="#ctx0" brushRef="#br0" timeOffset="1125.21">378 10 24575,'-4'0'0,"0"0"0,0 1 0,0 0 0,0 0 0,0 0 0,0 0 0,1 1 0,-1-1 0,0 1 0,1 0 0,-1 0 0,1 0 0,0 0 0,0 0 0,0 0 0,-4 4 0,-44 50 0,30-31 0,-93 85 0,69-68 0,37-36-227,-1 0-1,1 0 1,-1-1-1,0 0 1,-14 6-1,8-4-6598</inkml:trace>
  <inkml:trace contextRef="#ctx0" brushRef="#br0" timeOffset="2921.01">160 0 24575,'5'0'0,"5"4"0,7 1 0,4 4 0,3 3 0,2 5 0,1 2 0,-4 2 0,-1-2 0,-5-1 0,0-4 0,-4 1 0,-3 0 0,1-2 0,-2 1 0,-2-2-8191</inkml:trace>
  <inkml:trace contextRef="#ctx0" brushRef="#br0" timeOffset="5432.04">150 27 24575,'0'4'0,"0"4"0,5 6 0,1 4 0,4-1 0,5 0 0,5 1 0,-2 1 0,6 2 0,3 0 0,6 1 0,-3 1 0,-2-5 0,-5 0 0,-7-8 0,-6-5-8191</inkml:trace>
  <inkml:trace contextRef="#ctx0" brushRef="#br0" timeOffset="6192.16">462 11 24575,'-4'0'0,"-7"0"0,-5 0 0,-5 0 0,-3 0 0,2 4 0,6 6 0,0 7 0,-2-1 0,-1-3 0,-7 6 0,-9 4 0,-2-2 0,1-4 0,6-1 0,9-4-8191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34.160"/>
    </inkml:context>
    <inkml:brush xml:id="br0">
      <inkml:brushProperty name="width" value="0.05" units="cm"/>
      <inkml:brushProperty name="height" value="0.05" units="cm"/>
      <inkml:brushProperty name="color" value="#66CC00"/>
    </inkml:brush>
  </inkml:definitions>
  <inkml:trace contextRef="#ctx0" brushRef="#br0">118 1 24575,'0'4'0,"0"8"0,0 9 0,6 13 0,6 14 0,11 7 0,5 1 0,-1-1 0,2-4 0,-3-6 0,-2-11 0,-4-11-8191</inkml:trace>
  <inkml:trace contextRef="#ctx0" brushRef="#br0" timeOffset="932.44">337 34 24575,'-5'0'0,"-8"5"0,-6 2 0,-6 3 0,-3 2 0,2 2 0,1 4 0,-6 4 0,-4-3 0,5 2 0,2-5 0,5 2 0,3-3 0,4 0 0,4-1-8191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4:22.816"/>
    </inkml:context>
    <inkml:brush xml:id="br0">
      <inkml:brushProperty name="width" value="0.05" units="cm"/>
      <inkml:brushProperty name="height" value="0.05" units="cm"/>
      <inkml:brushProperty name="color" value="#66CC00"/>
    </inkml:brush>
  </inkml:definitions>
  <inkml:trace contextRef="#ctx0" brushRef="#br0">1 1 24575</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4:32.932"/>
    </inkml:context>
    <inkml:brush xml:id="br0">
      <inkml:brushProperty name="width" value="0.1" units="cm"/>
      <inkml:brushProperty name="height" value="0.1" units="cm"/>
      <inkml:brushProperty name="color" value="#66CC00"/>
    </inkml:brush>
  </inkml:definitions>
  <inkml:trace contextRef="#ctx0" brushRef="#br0">0 0 24575,'16'2'0,"-1"1"0,0 1 0,0 0 0,-1 1 0,1 0 0,-1 1 0,0 1 0,0 0 0,16 12 0,-21-13 0,54 35 0,-43-26 0,2-2 0,35 19 0,11 4 0,-50-26 0,-1 0 0,2-2 0,-1 0 0,22 7 0,6 0 0,0 2 0,58 30 0,-19-7 0,-48-22 0,69 48 0,-36-21 0,-28-18 0,-23-14 0,0-2 0,32 16 0,70 33 0,8 5 0,-59-28 0,-53-26 0,1-1 0,25 10 0,258 108 0,-179-73 0,-97-43 0,44 30 0,-46-27 0,42 21 0,-22-17 0,-1 2 0,0 2 0,-2 1 0,62 50 0,-59-41 0,-33-27 0,0 1 0,-1 1 0,1 0 0,-2 0 0,14 15 0,-14-13-114,0-1 1,1 0-1,1 0 0,0-1 0,0 0 1,0-1-1,1 0 0,0-1 0,0 0 1,0-1-1,14 4 0,-8-3-6712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4:41.034"/>
    </inkml:context>
    <inkml:brush xml:id="br0">
      <inkml:brushProperty name="width" value="0.1" units="cm"/>
      <inkml:brushProperty name="height" value="0.1" units="cm"/>
      <inkml:brushProperty name="color" value="#66CC00"/>
    </inkml:brush>
  </inkml:definitions>
  <inkml:trace contextRef="#ctx0" brushRef="#br0">0 854 24575,'1'-1'0,"-1"1"0,1 0 0,0 0 0,-1-1 0,1 1 0,-1-1 0,1 1 0,-1 0 0,1-1 0,-1 1 0,1-1 0,-1 1 0,1-1 0,-1 0 0,1 1 0,-1-1 0,0 1 0,1-1 0,-1 0 0,0 1 0,1-2 0,6-19 0,-5 14 0,18-52 0,-9 24 0,2 0 0,26-48 0,-8 24 0,-21 37 0,2 0 0,0 1 0,1 1 0,23-28 0,-27 39 0,1 1 0,-1 0 0,1 1 0,1 0 0,-1 0 0,1 1 0,1 0 0,17-6 0,12-1 0,49-11 0,-39 12 0,123-18 0,-45 10 0,-84 13-455,1 1 0,83 1 0,-110 5-6371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5:03.949"/>
    </inkml:context>
    <inkml:brush xml:id="br0">
      <inkml:brushProperty name="width" value="0.1" units="cm"/>
      <inkml:brushProperty name="height" value="0.1" units="cm"/>
      <inkml:brushProperty name="color" value="#66CC00"/>
    </inkml:brush>
  </inkml:definitions>
  <inkml:trace contextRef="#ctx0" brushRef="#br0">1 1 24575,'118'48'0,"-91"-39"0,0 1 0,0 1 0,-2 2 0,1 0 0,36 26 0,-39-21 0,-17-15 0,-1 1 0,0-1 0,0 1 0,0 1 0,0-1 0,-1 1 0,6 7 0,-9-10 0,0 0 0,0 0 0,-1 0 0,1 0 0,-1-1 0,1 1 0,-1 0 0,0 0 0,0 0 0,0 1 0,0-1 0,0 0 0,0 0 0,0 0 0,-1 0 0,1-1 0,-1 1 0,0 0 0,1 0 0,-1 0 0,0 0 0,0 0 0,0-1 0,0 1 0,-1 0 0,1-1 0,0 1 0,-3 2 0,-13 12 0,0 1 0,0-2 0,-35 23 0,-27 24 0,61-46-1365,2-2-5461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0:44:27.995"/>
    </inkml:context>
    <inkml:brush xml:id="br0">
      <inkml:brushProperty name="width" value="0.05" units="cm"/>
      <inkml:brushProperty name="height" value="0.05" units="cm"/>
      <inkml:brushProperty name="color" value="#33CCFF"/>
    </inkml:brush>
  </inkml:definitions>
  <inkml:trace contextRef="#ctx0" brushRef="#br0">1 1056 24575,'17'0'0,"0"-1"0,0-1 0,0-1 0,0-2 0,-1 1 0,24-10 0,93-54 0,-123 63 0,153-71 0,-107 52 0,91-53 0,99-70 0,-193 122 0,1 1 0,101-30 0,-75 33 0,243-53 0,186-18 0,746-53 0,-943 112 0,-131 28-685,-162 5 5,12 0-6146</inkml:trace>
  <inkml:trace contextRef="#ctx0" brushRef="#br0" timeOffset="2653.53">3707 1 24575,'3'0'0,"16"-1"0,0 1 0,0 1 0,0 0 0,0 1 0,0 1 0,-1 2 0,1 0 0,28 12 0,-32-11 0,-1-1 0,2 0 0,19 2 0,-23-5 0,0 1 0,-1 0 0,1 0 0,-1 1 0,19 10 0,-29-13 0,-1-1 0,1 0 0,0 1 0,-1-1 0,1 1 0,0 0 0,-1-1 0,1 1 0,-1-1 0,1 1 0,-1 0 0,1 0 0,-1-1 0,0 2 0,1-1 0,-1-1 0,0 1 0,0 0 0,1 0 0,-1 0 0,0-1 0,0 1 0,0 0 0,0 0 0,0 0 0,0 0 0,0-1 0,0 1 0,-1 0 0,1 0 0,0 0 0,0-1 0,-1 1 0,1 0 0,0 1 0,-1-2 0,1 1 0,-1 0 0,1-1 0,-1 1 0,1 0 0,-1-1 0,1 1 0,-1-1 0,0 1 0,1-1 0,-1 1 0,0-1 0,1 1 0,-1-1 0,-1 1 0,-45 31 0,39-28 0,-68 50 28,56-38-306,0-1-1,0-1 0,-1-1 1,-28 11-1,27-15-6547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6:56.441"/>
    </inkml:context>
    <inkml:brush xml:id="br0">
      <inkml:brushProperty name="width" value="0.05" units="cm"/>
      <inkml:brushProperty name="height" value="0.05" units="cm"/>
      <inkml:brushProperty name="color" value="#66CC00"/>
    </inkml:brush>
  </inkml:definitions>
  <inkml:trace contextRef="#ctx0" brushRef="#br0">1 1 24575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01.297"/>
    </inkml:context>
    <inkml:brush xml:id="br0">
      <inkml:brushProperty name="width" value="0.05" units="cm"/>
      <inkml:brushProperty name="height" value="0.05" units="cm"/>
      <inkml:brushProperty name="color" value="#66CC00"/>
    </inkml:brush>
  </inkml:definitions>
  <inkml:trace contextRef="#ctx0" brushRef="#br0">162 133 24575,'6'-2'0,"-1"0"0,1-1 0,-1 1 0,1-1 0,-1 0 0,6-4 0,-15 6 0,1-1 0,-1 1 0,0 0 0,0 0 0,0 1 0,0-1 0,0 1 0,-5 0 0,-4-1 0,1 1 0,-1 1 0,1 0 0,0 0 0,-1 1 0,-23 8 0,32-9 0,1 1 0,0 0 0,-1 0 0,1 0 0,0 0 0,0 1 0,0-1 0,0 1 0,1 0 0,-1 0 0,1 0 0,0 0 0,-1 0 0,1 0 0,1 1 0,-1-1 0,0 1 0,1-1 0,0 1 0,0 0 0,0-1 0,0 1 0,0 0 0,1 0 0,0 0 0,0 7 0,0-6 0,0 0 0,1-1 0,-1 1 0,1 0 0,0 0 0,0-1 0,1 1 0,-1-1 0,1 1 0,0-1 0,0 1 0,1-1 0,-1 0 0,1 0 0,0 0 0,0-1 0,0 1 0,0-1 0,1 1 0,0-1 0,-1 0 0,1-1 0,0 1 0,1-1 0,-1 1 0,7 2 0,12 3 0,0-1 0,0 0 0,0-2 0,31 3 0,16 5 0,-66-12 0,-1 0 0,0 1 0,0-1 0,1 0 0,-1 1 0,0 0 0,0 0 0,0 0 0,-1 0 0,1 0 0,0 1 0,-1-1 0,0 1 0,1-1 0,-1 1 0,0 0 0,-1 0 0,4 6 0,-4-7 0,0 0 0,-1 0 0,1 1 0,-1-1 0,0 0 0,0 0 0,1 0 0,-1 0 0,0 0 0,-1 0 0,1 0 0,0 0 0,-1 1 0,1-1 0,-1 0 0,0 0 0,1 0 0,-1-1 0,0 1 0,0 0 0,0 0 0,-1 0 0,1-1 0,0 1 0,-1 0 0,1-1 0,-1 1 0,1-1 0,-1 0 0,0 1 0,-2 0 0,-4 3 0,-1 0 0,1-1 0,-1 0 0,1-1 0,-1 0 0,0 0 0,0-1 0,0 0 0,-1-1 0,1 0 0,0 0 0,-12-1 0,-8-3 0,1-1 0,-46-11 0,64 12 0,6 3-124,1-1 0,0 0 0,1 0 0,-1 0 0,0-1 0,0 1-1,0-1 1,1 0 0,-1 1 0,-3-5 0,-5-6-6702</inkml:trace>
  <inkml:trace contextRef="#ctx0" brushRef="#br0" timeOffset="1151.58">109 0 24575,'0'600'-1365,"0"-589"-5461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27.609"/>
    </inkml:context>
    <inkml:brush xml:id="br0">
      <inkml:brushProperty name="width" value="0.05" units="cm"/>
      <inkml:brushProperty name="height" value="0.05" units="cm"/>
      <inkml:brushProperty name="color" value="#66CC00"/>
    </inkml:brush>
  </inkml:definitions>
  <inkml:trace contextRef="#ctx0" brushRef="#br0">75 32 24575,'28'-2'0,"-1"-1"0,38-8 0,-18 2 0,-89 7 0,25 0 0,0 0 0,0 1 0,0 1 0,0 1 0,0 1 0,-26 5 0,40-6 0,1 0 0,0 1 0,-1-1 0,1 1 0,0 0 0,0-1 0,0 1 0,0 0 0,0 0 0,1 0 0,-1 1 0,0-1 0,1 0 0,0 1 0,0-1 0,-1 1 0,1-1 0,1 1 0,-1 0 0,0 2 0,-8 62 0,7-40 0,2-26 0,0 1 0,0-1 0,0 1 0,-1-1 0,1 1 0,0-1 0,1 0 0,-1 1 0,0-1 0,0 1 0,1-1 0,-1 0 0,0 1 0,1-1 0,0 0 0,-1 1 0,1-1 0,0 0 0,-1 0 0,1 0 0,0 0 0,0 0 0,0 0 0,0 0 0,0 0 0,2 1 0,0 0 0,-1-1 0,1 0 0,0-1 0,0 1 0,0 0 0,0-1 0,0 1 0,0-1 0,0 0 0,0 0 0,0 0 0,2-1 0,10-2 0,0 0 0,0-1 0,24-9 0,-37 12 0,-1 0 0,1 0 0,-1 0 0,1 1 0,-1-1 0,1 0 0,0 1 0,0 0 0,-1-1 0,1 1 0,0 0 0,-1 0 0,1 0 0,0 0 0,0 0 0,-1 0 0,1 1 0,0-1 0,0 1 0,-1-1 0,1 1 0,-1-1 0,1 1 0,0 0 0,-1 0 0,1 0 0,-1 0 0,0 0 0,1 0 0,-1 0 0,0 0 0,0 1 0,1-1 0,-1 0 0,0 1 0,0-1 0,-1 1 0,1-1 0,0 1 0,0-1 0,-1 1 0,1 0 0,-1-1 0,1 1 0,-1 3 0,2 9 0,0 1 0,-1-1 0,-1 1 0,-3 23 0,2-12 0,1-22 0,0 1 0,0-1 0,-1 0 0,1 1 0,-1-1 0,0 0 0,0 0 0,-1 0 0,1 0 0,-1 0 0,0 0 0,0 0 0,-3 5 0,2-7 0,1 0 0,-1 1 0,0-1 0,0 0 0,0-1 0,0 1 0,0 0 0,0-1 0,0 0 0,0 1 0,-1-1 0,1-1 0,-1 1 0,1 0 0,0-1 0,-1 0 0,-3 0 0,2 1-63,-56-1 254,57 0-315,0-1-1,0 1 1,-1-1-1,1 0 1,0 0 0,0-1-1,0 1 1,0-1-1,1 0 1,-1 0-1,-6-4 1,-2-6-6702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49.082"/>
    </inkml:context>
    <inkml:brush xml:id="br0">
      <inkml:brushProperty name="width" value="0.05" units="cm"/>
      <inkml:brushProperty name="height" value="0.05" units="cm"/>
      <inkml:brushProperty name="color" value="#E71224"/>
    </inkml:brush>
  </inkml:definitions>
  <inkml:trace contextRef="#ctx0" brushRef="#br0">0 25 24575,'0'398'0,"0"-798"-1365,0 378-5461</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58.995"/>
    </inkml:context>
    <inkml:brush xml:id="br0">
      <inkml:brushProperty name="width" value="0.05" units="cm"/>
      <inkml:brushProperty name="height" value="0.05" units="cm"/>
      <inkml:brushProperty name="color" value="#E71224"/>
    </inkml:brush>
  </inkml:definitions>
  <inkml:trace contextRef="#ctx0" brushRef="#br0">88 253 24575,'27'-1'0,"1"-2"0,29-7 0,34-4 0,-75 14 0,-1-1 0,-27 1 0,-6-1 0,0-2 0,-36-6 0,44 4 0,0 3 0,-1 0 0,0 0 0,0 0 0,0 2 0,0-1 0,0 1 0,0 1 0,-1 0 0,2 0 0,-20 6 0,26-4 0,1-1 0,0 0 0,0 1 0,0-1 0,0 2 0,-1-1 0,2 0 0,-1 0 0,1 1 0,0-1 0,0 0 0,0 1 0,0 0 0,1 0 0,-1-1 0,1 2 0,0-1 0,0-1 0,0 2 0,1-1 0,-1 0 0,1 1 0,0-2 0,0 1 0,0 1 0,2 4 0,-2-4 0,0-2 0,0 1 0,1 1 0,-1-2 0,1 1 0,0 1 0,0-2 0,0 1 0,1 0 0,0 0 0,-1-1 0,1 0 0,0 1 0,0 0 0,1-2 0,-1 1 0,2 1 0,-2-1 0,1-1 0,0 1 0,0 0 0,0-1 0,0 0 0,1 0 0,-1 0 0,8 3 0,10-2 0,0-2 0,0 0 0,1-1 0,22-3 0,44 1 0,-86 2 0,1 0 0,0 1 0,-1-1 0,1 0 0,-1 1 0,1 0 0,0-1 0,0 1 0,-1 0 0,0 0 0,1 1 0,-1-1 0,0 0 0,0 2 0,0-2 0,0 1 0,0 0 0,0 0 0,0 0 0,-1 1 0,1-1 0,-1 0 0,1 0 0,0 0 0,-1 0 0,0 2 0,0-2 0,0 1 0,0-1 0,-1 2 0,1-2 0,-1 1 0,1-1 0,-1 6 0,0-4 0,0 0 0,0 1 0,-1-2 0,1 1 0,-1 1 0,0-1 0,0 0 0,0 0 0,-1 0 0,0-1 0,0 2 0,0-2 0,0 1 0,0-1 0,-1 1 0,1-1 0,-1 0 0,1 1 0,-1-2 0,0 1 0,0-1 0,-6 5 0,-3-2 0,1-1 0,-2 1 0,1-1 0,0-1 0,-1 0 0,1-1 0,0 0 0,-23-1 0,-106-11 0,131 10 0,-22-8 0,26 1 0,18-2 0,8 2-1365,1-2-5461</inkml:trace>
  <inkml:trace contextRef="#ctx0" brushRef="#br0" timeOffset="1415.11">230 1 24575,'0'576'0,"-4"-524"-1365,-3-34-5461</inkml:trace>
  <inkml:trace contextRef="#ctx0" brushRef="#br0" timeOffset="4014.64">673 185 24575,'-2'131'0,"4"142"0,-1-269 0,0 0 0,0 1 0,0-1 0,0-1 0,1 2 0,0-1 0,-1-1 0,1 2 0,0-2 0,1 0 0,-1 0 0,0 1 0,1-1 0,1 0 0,-1 0 0,0 0 0,0 0 0,0-1 0,0 0 0,1 0 0,-1 1 0,1-1 0,-1-1 0,2 1 0,3 0 0,-1 0 0,0 0 0,1 1 0,0-2 0,0 0 0,-1 0 0,1-1 0,0 0 0,0 0 0,-1-1 0,1 1 0,-1-2 0,12-3 0,-17 4 0,1-1 0,0 1 0,-1-1 0,1 0 0,-1-1 0,2 1 0,-2 0 0,0 0 0,0 0 0,0-2 0,0 2 0,0-1 0,0 1 0,-1-1 0,1-1 0,-1 2 0,0-1 0,0 0 0,0-1 0,0 1 0,0 0 0,-1 0 0,1-1 0,-1-3 0,2-13 0,-2 1 0,0-1 0,-3-21 0,1 12 0,2 24 0,0 2 0,0 0 0,0-2 0,-1 2 0,1 0 0,-1 0 0,1-1 0,-1 0 0,0 1 0,-1-1 0,1 1 0,0 0 0,-1 0 0,0 0 0,1 0 0,-1 0 0,0 1 0,-1-1 0,1 0 0,-5-3 0,3 5 0,1 0 0,0 0 0,-1-1 0,1 1 0,0 1 0,-1-1 0,1 1 0,-2 0 0,2 0 0,-1 0 0,1 0 0,-1 1 0,1-1 0,-1 1 0,1 1 0,0-1 0,-2 1 0,2-1 0,-5 3 0,0 1-151,1-1-1,-1 0 0,0 2 0,2-2 1,-1 3-1,0-2 0,0 2 1,-6 7-1,3 1-6674</inkml:trace>
  <inkml:trace contextRef="#ctx0" brushRef="#br0" timeOffset="6294.23">955 270 24575,'1'-5'0,"0"1"0,0-2 0,1 1 0,0 0 0,-1 0 0,2 1 0,-1-1 0,2 0 0,-2 1 0,1-1 0,0 1 0,0 1 0,1-2 0,-1 2 0,1 0 0,0-1 0,0 1 0,1 0 0,-1 0 0,0 0 0,1 1 0,5-2 0,-8 4 0,-1 0 0,1 0 0,-1 0 0,0 0 0,2 1 0,-2-1 0,1 0 0,-1 1 0,0 0 0,1-1 0,-1 1 0,0 0 0,0-1 0,1 1 0,-1 1 0,0-1 0,0 0 0,0 0 0,0 0 0,0 0 0,0 1 0,-1-1 0,1 0 0,0 0 0,0 2 0,-1-2 0,1 0 0,-1 1 0,1-1 0,-1 0 0,0 1 0,0-1 0,1 2 0,-1-2 0,0 3 0,3 67 0,-3-63 0,-1 21 0,-4 102 0,3-117 0,0 0 0,-1 0 0,0 0 0,-1-1 0,0 2 0,-2-2 0,-6 14 0,-12-2 0,12-15 0,15-8 0,1-1 0,-1 0 0,0 0 0,2-1 0,-2 1 0,1-1 0,-1 0 0,1 0 0,6 0 0,120-3-1365,-118 3-5461</inkml:trace>
  <inkml:trace contextRef="#ctx0" brushRef="#br0" timeOffset="7910.99">1396 490 24575,'0'-6'0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8:10.097"/>
    </inkml:context>
    <inkml:brush xml:id="br0">
      <inkml:brushProperty name="width" value="0.05" units="cm"/>
      <inkml:brushProperty name="height" value="0.05" units="cm"/>
      <inkml:brushProperty name="color" value="#E71224"/>
    </inkml:brush>
  </inkml:definitions>
  <inkml:trace contextRef="#ctx0" brushRef="#br0">81 55 24575,'0'-2'0,"1"0"0,0 1 0,-1-1 0,1 0 0,0 0 0,0 1 0,0-1 0,0 1 0,0-1 0,1 1 0,-1-1 0,0 1 0,1 0 0,-1-1 0,1 1 0,-1 0 0,1 0 0,-1 0 0,1 0 0,0 1 0,0-1 0,2-1 0,41-12 0,-27 11 0,9-1 0,-26 3 0,-16 1 0,9-1 0,0 1 0,0 1 0,1-1 0,-1 1 0,0 0 0,0 0 0,1 1 0,-1-1 0,1 1 0,-10 5 0,12-4 0,0-1 0,0 1 0,0 0 0,1 0 0,0 0 0,-1 0 0,1 0 0,0 1 0,0-1 0,1 1 0,-1-1 0,1 1 0,-1 0 0,1 0 0,1 0 0,-1-1 0,0 6 0,-3 13 0,1-1 0,1 1 0,1-1 0,2 37 0,0-57 0,-1 0 0,0-1 0,1 1 0,-1 0 0,1-1 0,-1 1 0,1 0 0,-1-1 0,1 1 0,-1 0 0,1-1 0,0 1 0,-1-1 0,1 1 0,0-1 0,-1 0 0,1 1 0,0-1 0,0 0 0,-1 1 0,1-1 0,0 0 0,0 0 0,0 0 0,-1 0 0,1 1 0,0-1 0,0 0 0,0-1 0,-1 1 0,1 0 0,0 0 0,0 0 0,1-1 0,39-9 0,-21 4 0,12 2 0,1 1 0,-1 1 0,58 5 0,-87-3 0,-1 0 0,1 0 0,-1 1 0,1 0 0,-1-1 0,1 1 0,-1 0 0,1 0 0,-1 0 0,1 0 0,-1 1 0,0-1 0,0 1 0,0-1 0,0 1 0,0 0 0,0 0 0,0 0 0,-1 0 0,1 0 0,2 4 0,-3-2 0,1 0 0,-1 0 0,0 0 0,0 0 0,0 0 0,0 0 0,-1 0 0,0 1 0,1-1 0,-2 0 0,1 1 0,-2 5 0,1-3 0,0 0 0,-1 0 0,0 0 0,0-1 0,-1 1 0,1-1 0,-2 0 0,1 1 0,-1-2 0,0 1 0,0 0 0,0-1 0,-1 1 0,0-1 0,0 0 0,-8 5 0,5-6 0,0-1 0,0 0 0,0 0 0,0-1 0,-1 0 0,1-1 0,0 0 0,-11 0 0,-73-4 0,41 0 0,-6-3 120,54 5-213,-1 0 0,1 0 1,0 0-1,0 0 0,0-1 0,1 1 0,-1-1 0,0 0 1,0 0-1,1 0 0,-1 0 0,1 0 0,0 0 1,0-1-1,-3-3 0,-3-9-6733</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1.662"/>
    </inkml:context>
    <inkml:brush xml:id="br0">
      <inkml:brushProperty name="width" value="0.025" units="cm"/>
      <inkml:brushProperty name="height" value="0.025" units="cm"/>
    </inkml:brush>
  </inkml:definitions>
  <inkml:trace contextRef="#ctx0" brushRef="#br0">0 1 24575,'1988'0'-1365,"-1963"0"-5461</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6.198"/>
    </inkml:context>
    <inkml:brush xml:id="br0">
      <inkml:brushProperty name="width" value="0.025" units="cm"/>
      <inkml:brushProperty name="height" value="0.025" units="cm"/>
    </inkml:brush>
  </inkml:definitions>
  <inkml:trace contextRef="#ctx0" brushRef="#br0">0 1 24575,'0'4'0,"0"6"0,0 6 0,0 5 0,0 3 0,0 2 0,0 1 0,0 1 0,0 0 0,0-1 0,0-5-8191</inkml:trace>
  <inkml:trace contextRef="#ctx0" brushRef="#br0" timeOffset="657.69">0 567 24575,'0'4'0,"0"11"0,0 7 0,0 5 0,0 6 0,0 7 0,0 1 0,0 2 0,0-1 0,0 1 0,0-2 0,0-4 0,0-8-8191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7.923"/>
    </inkml:context>
    <inkml:brush xml:id="br0">
      <inkml:brushProperty name="width" value="0.025" units="cm"/>
      <inkml:brushProperty name="height" value="0.025" units="cm"/>
    </inkml:brush>
  </inkml:definitions>
  <inkml:trace contextRef="#ctx0" brushRef="#br0">0 1 24575,'0'5'0,"0"13"0,0 7 0,0 10 0,0 6 0,0-1 0,0-2 0,0-2 0,0-2 0,0 5 0,0-1 0,0-6-8191</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8.582"/>
    </inkml:context>
    <inkml:brush xml:id="br0">
      <inkml:brushProperty name="width" value="0.025" units="cm"/>
      <inkml:brushProperty name="height" value="0.025" units="cm"/>
    </inkml:brush>
  </inkml:definitions>
  <inkml:trace contextRef="#ctx0" brushRef="#br0">0 1 24575,'0'4'0,"0"7"0,0 5 0,0 9 0,0 10 0,0 7 0,0 11 0,0 9 0,0 9 0,0 0 0,0-8 0,0-9 0,0-9 0,0-9 0,0-10-8191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9.190"/>
    </inkml:context>
    <inkml:brush xml:id="br0">
      <inkml:brushProperty name="width" value="0.025" units="cm"/>
      <inkml:brushProperty name="height" value="0.025" units="cm"/>
    </inkml:brush>
  </inkml:definitions>
  <inkml:trace contextRef="#ctx0" brushRef="#br0">24 0 24575,'0'5'0,"0"5"0,0 6 0,0 9 0,0 9 0,0 12 0,0 7 0,0 3 0,0-3 0,0-6 0,0-7 0,0-15 0,0-15 0</inkml:trace>
  <inkml:trace contextRef="#ctx0" brushRef="#br0" timeOffset="1404.44">14 547 24575,'0'4'0,"0"2"-8191</inkml:trace>
  <inkml:trace contextRef="#ctx0" brushRef="#br0" timeOffset="3005.81">0 495 24575,'0'5'0,"0"5"0,0 6 0,0 4 0,0 3 0,0 3 0,0 1 0,0-4-8191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16.882"/>
    </inkml:context>
    <inkml:brush xml:id="br0">
      <inkml:brushProperty name="width" value="0.025" units="cm"/>
      <inkml:brushProperty name="height" value="0.025" units="cm"/>
    </inkml:brush>
  </inkml:definitions>
  <inkml:trace contextRef="#ctx0" brushRef="#br0">17 128 24575,'0'492'0,"-2"-641"0,5-169 0,-2 309 0,0 1 0,2 0 0,-1-1 0,0 1 0,2 1 0,-2-1 0,2 0 0,0 1 0,0 0 0,0-1 0,0 1 0,2 1 0,-2 0 0,1-1 0,1 1 0,0 1 0,0 0 0,0 1 0,0-1 0,13-7 0,-18 12 0,0-1 0,0 1 0,1 0 0,-1-1 0,-1 1 0,2 0 0,-1 0 0,0 0 0,1 0 0,-1 0 0,-1 0 0,2 0 0,-1 0 0,0 0 0,0 1 0,1-1 0,-2 1 0,1-1 0,0 1 0,1-1 0,-1 1 0,0 0 0,0-1 0,1 3 0,0-1 0,1 2 0,-2-1 0,1 0 0,0 0 0,0 0 0,-1 0 0,1 0 0,-1 1 0,2 4 0,0 4 0,1 2 0,-2 0 0,0 0 0,1 14 0,-2-12 0,0 0 0,-1-1 0,-1 1 0,0 1 0,1-2 0,-6 17 0,5-26 0,0-1 0,-1-1 0,0 1 0,0-1 0,0 1 0,0 0 0,-1-1 0,1 0 0,-1 0 0,0-1 0,0 1 0,0 1 0,0-2 0,-1 0 0,1 0 0,-1 0 0,0-1 0,1 1 0,-1-1 0,0 0 0,-1-1 0,-5 4 0,-4-1-341,0-1 0,1-1-1,-23 0 1,13-2-6485</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34.183"/>
    </inkml:context>
    <inkml:brush xml:id="br0">
      <inkml:brushProperty name="width" value="0.025" units="cm"/>
      <inkml:brushProperty name="height" value="0.025" units="cm"/>
    </inkml:brush>
  </inkml:definitions>
  <inkml:trace contextRef="#ctx0" brushRef="#br0">1 139 24575,'4'0'0,"7"0"0,9 0 0,7 0 0,7 0 0,3 5 0,-1 5 0,3 2 0,-5 3 0,-5-1 0,-2 2 0,-1-2 0,-1-4 0,5-3 0,-3-3-8191</inkml:trace>
  <inkml:trace contextRef="#ctx0" brushRef="#br0" timeOffset="1044.83">333 76 24575,'-4'0'0,"-7"0"0,-5 4 0,-4 7 0,-4 5 0,-2 0 0,-1 2 0,-1-2 0,0 1 0,1 2 0,4 2 0,3-3 0,3 1 0,6-4-8191</inkml:trace>
  <inkml:trace contextRef="#ctx0" brushRef="#br0" timeOffset="2204.71">181 1 24575,'0'5'0,"0"5"0,0 7 0,4 3 0,2 4 0,0 2 0,-1 2 0,-1-1 0,-2 1 0,-1-1 0,-1-4-8191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47.382"/>
    </inkml:context>
    <inkml:brush xml:id="br0">
      <inkml:brushProperty name="width" value="0.025" units="cm"/>
      <inkml:brushProperty name="height" value="0.025" units="cm"/>
    </inkml:brush>
  </inkml:definitions>
  <inkml:trace contextRef="#ctx0" brushRef="#br0">586 249 24575,'1'-1'0,"-1"-1"0,0 1 0,1 0 0,-1 0 0,1-1 0,1 1 0,-2 0 0,1 1 0,0-1 0,-1 0 0,1 0 0,0 0 0,0 1 0,0-1 0,0 0 0,0 1 0,0 0 0,0 0 0,0-1 0,0 1 0,0-1 0,0 1 0,0 0 0,0-1 0,0 1 0,2 0 0,34-5 0,-31 4 0,54-3 0,0 2 0,-1 4 0,2 2 0,-2 2 0,103 27 0,-144-27 0,-20-2 0,-29-4 0,-19-9 0,-74-27 0,84 23 0,-1 0 0,0 3 0,-44-5 0,81 15 0,0-1 0,0 1 0,0 0 0,0 0 0,0 0 0,0 1 0,-1-1 0,1 1 0,0 0 0,1 1 0,-1-1 0,0 2 0,0-2 0,-6 4 0,8-2 0,-1-1 0,1 1 0,0-1 0,0 2 0,1-1 0,-1 0 0,0 0 0,1 0 0,1 0 0,-2 0 0,1 0 0,0 0 0,1 1 0,-1-2 0,0 1 0,1 2 0,0-2 0,0 6 0,0-8 0,-1 17 0,1 1 0,0 0 0,6 35 0,-5-51 0,-1 1 0,0-1 0,2 2 0,-1-1 0,0 0 0,1-1 0,0 2 0,-1-1 0,1-1 0,1 0 0,-1 0 0,0 1 0,1-1 0,0-1 0,0 0 0,0 1 0,0-1 0,0 1 0,0-1 0,1 0 0,-1 1 0,1-2 0,-1 1 0,5 1 0,8 0 0,2 0 0,-2-2 0,1 0 0,33-2 0,-37-1 0,0 1 0,0 1 0,1 0 0,-1 1 0,0 1 0,0 0 0,0 2 0,22 5 0,-33-9 0,-1 1 0,1 0 0,-1-1 0,1 1 0,-1 0 0,0-1 0,1 1 0,-1 0 0,0 0 0,0 0 0,1 2 0,-1-2 0,0 0 0,0 0 0,0 1 0,0-1 0,0 0 0,-1 1 0,1-1 0,0 1 0,-1-1 0,1 1 0,-1-1 0,1 2 0,-1-1 0,0-1 0,0 1 0,1 0 0,-1-1 0,0 1 0,0 0 0,-1-1 0,1 1 0,0-1 0,-1 2 0,0-1 0,0 1 0,-1 0 0,1-1 0,-1 0 0,0 1 0,1-1 0,-1 1 0,0-1 0,0 0 0,0 0 0,-1 0 0,1-1 0,0 1 0,-1-1 0,1 1 0,-1-1 0,1 0 0,-1 0 0,-5 2 0,-16 2 0,-1-2 0,0-2 0,-34 0 0,-9 1 0,-562 13 0,555-20 0,48-5-93,27 9 97,0 1 1,0 0 0,0-1-1,0 1 1,0 0-1,0-1 1,0 1 0,0-1-1,0 1 1,0 0-1,0 0 1,0 0 0,0 0-1,0-1 1,0 1-1,1 0 1,-1-1 0,0 1-1,0 0 1,0-1-1,1 1 1,-1 0 0,0-1-1,0 1 1,1 0-1,-1 0 1,0 0 0,1-1-1,-1 1 1,0 0-1,1 0 1,-1 0 0,0 0-1,1-1 1,-1 1-1,1 0 1,53-20-644,-45 17-164,26-9-6023</inkml:trace>
  <inkml:trace contextRef="#ctx0" brushRef="#br0" timeOffset="905.91">819 1 24575,'-1'253'0,"3"283"0,-2-515 0,1 21 0,1-1 0,1 2 0,10 42 0,-6-164 0,-7-31-1365,0 65-5461</inkml:trace>
  <inkml:trace contextRef="#ctx0" brushRef="#br0" timeOffset="3624.62">1260 203 24575,'34'-1'0,"50"-11"0,-63 8 0,1-1 0,-1 2 0,0 2 0,-1 0 0,2 2 0,22 2 0,-41-2 0,1 0 0,0 2 0,0-2 0,-1 1 0,0-1 0,0 1 0,0 0 0,0 0 0,0 1 0,0-1 0,-1 0 0,1 2 0,-1-1 0,1 0 0,-1 0 0,0 0 0,0-1 0,0 2 0,-1-1 0,1 1 0,-1-2 0,0 2 0,0-1 0,0 2 0,0-2 0,0 1 0,-1 0 0,1-1 0,-1 2 0,0 4 0,0-5 0,0 1 0,-1-1 0,1 1 0,-1-1 0,1 0 0,-1 1 0,0-1 0,-1 0 0,1-1 0,-1 0 0,1 2 0,-1-2 0,0 0 0,0 1 0,-1-1 0,1 1 0,-1-1 0,0 0 0,1 0 0,-1 0 0,0-1 0,-1 1 0,1 0 0,0-1 0,-1 0 0,1 0 0,-8 1 0,-28 4 0,46-3 0,-1-1 0,1 0 0,0 1 0,-1 0 0,0 1 0,0-1 0,1 1 0,8 9 0,14 11 0,-22-20 0,0 2 0,-1-2 0,0 0 0,0 3 0,0-2 0,1 1 0,-2 1 0,0-1 0,-1 0 0,1 0 0,-2 1 0,6 13 0,-8-17 0,0 0 0,0 0 0,0-2 0,-1 2 0,1 1 0,-1-1 0,0-1 0,0 1 0,0 0 0,-1 1 0,1-2 0,-1 1 0,0 0 0,0-1 0,0 0 0,0 0 0,0 1 0,-1-1 0,0 1 0,1-1 0,-1 1 0,0-1 0,-1 0 0,1 0 0,-1 0 0,1-1 0,-1 1 0,0 0 0,1-1 0,-2 1 0,-5 1 0,1 0-72,-1 1 1,1-1-1,0-1 0,-1 0 0,0-1 0,0 0 0,0 0 0,0-1 1,-1-1-1,1 1 0,0-1 0,0-1 0,0 0 0,0 0 0,0-1 1,1 0-1,-2 0 0,-11-6 0,1-5-6754</inkml:trace>
  <inkml:trace contextRef="#ctx0" brushRef="#br0" timeOffset="5678.67">1728 259 24575,'0'-4'0,"0"1"0,0-1 0,0 0 0,1-1 0,-1 2 0,1 0 0,0-1 0,0 1 0,0-2 0,0 3 0,1-1 0,-1-1 0,1 1 0,0 0 0,0-1 0,0 1 0,1 0 0,3-4 0,2 0 0,0 1 0,0 1 0,0 1 0,1-1 0,16-6 0,-9 5 0,-2 1 0,1 1 0,15-3 0,-25 6 0,0 0 0,-1 1 0,1-2 0,0 2 0,-1 0 0,1 2 0,0-2 0,0 1 0,0 0 0,-1 0 0,1 1 0,-1-1 0,8 5 0,-11-6 0,-1 0 0,1 0 0,-1 0 0,1 1 0,1-1 0,-2 0 0,1 0 0,-1 0 0,0 0 0,1 1 0,-1-1 0,1 1 0,-1-1 0,1 1 0,-1-1 0,0 1 0,1-1 0,-1 1 0,0-1 0,0 2 0,1-2 0,-1 1 0,0 0 0,0-1 0,0 1 0,0-1 0,0 1 0,0 0 0,0 0 0,-15 10 0,-30-1 0,43-10 0,-19 3 0,8-1 0,-1 0 0,0 2 0,0-1 0,0 1 0,-14 6 0,24-7 0,1-1 0,0 0 0,0 0 0,0 0 0,0 1 0,0-1 0,0 0 0,0 2 0,1-1 0,0 0 0,-1 0 0,1-1 0,0 1 0,0 2 0,1-2 0,-1 1 0,1-1 0,-1 1 0,1 0 0,0 1 0,1-2 0,-1 0 0,0 1 0,1 6 0,-1-5 0,0 0 0,1 2 0,0-2 0,0 1 0,0-2 0,1 3 0,-1-3 0,1 2 0,0 0 0,1-1 0,-1 1 0,1-1 0,0 1 0,1-2 0,-1 1 0,1-1 0,-1 2 0,2-1 0,-1-1 0,0 0 0,1 1 0,-1-1 0,1 0 0,0-1 0,1 1 0,-1-1 0,0-1 0,1 0 0,7 4 0,22 8 0,0-4 0,0 0 0,64 7 0,-56-10 0,73 20 0,-111-26 0,-1 0 0,-1-1 0,0 1 0,1 1 0,-1-1 0,1 0 0,-1 1 0,1-1 0,-1 1 0,1 0 0,-1 0 0,0 1 0,0-1 0,0 0 0,0 0 0,-1 1 0,1-1 0,0 1 0,-1-1 0,0 2 0,1-1 0,-1 0 0,0-1 0,0 0 0,-1 1 0,1 0 0,0 1 0,-1 5 0,0-5 0,-1 1 0,0-1 0,1 0 0,-2-1 0,1 1 0,0-1 0,-1 1 0,0-1 0,1 1 0,-1-1 0,-1 0 0,1 2 0,0-2 0,-1 0 0,0 0 0,1-1 0,-1 1 0,0-1 0,0 2 0,-1-2 0,-3 3 0,-6-1 0,1 3 0,-1-3 0,1 0 0,-1 0 0,-1-1 0,2-1 0,-1 1 0,-19-2 0,24 0 0,1-1 0,-1 0 0,1 0 0,-2-1 0,1-1 0,1 0 0,0 0 0,-1 0 0,1-1 0,-1 0 0,1 0 0,0 0 0,1-2 0,-1 1 0,-10-8 0,12 4 0,0 1 0,1-2 0,-1 1 0,2 0 0,-1 1 0,1-1 0,0-1 0,1 0 0,-1-1 0,2 3 0,-1-3 0,1 1 0,0-16 0,1-13 0,7-70 0,6 29 0,-7 49 0,2-56 0,-7 82-93,2-35 318,-3 38-262,0 0-1,0 0 1,1 1-1,-1-2 1,0 1-1,0 0 1,0 1 0,1 0-1,-1-1 1,0 0-1,1 0 1,-1 1-1,1-1 1,-1 0 0,1 1-1,-1-1 1,1 1-1,-1-1 1,1 0-1,0 1 1,-1-1 0,1 1-1,0 0 1,-1-1-1,1 1 1,0 0 0,-1-1-1,1 1 1,0 0-1,0 0 1,-1-1-1,1 1 1,0 0 0,0 0-1,0 0 1,-1 0-1,1 0 1,0 0-1,0 1 1,10 4-6789</inkml:trace>
  <inkml:trace contextRef="#ctx0" brushRef="#br0" timeOffset="7358.88">2306 386 24575,'0'-5'0,"0"-2"-8191</inkml:trace>
  <inkml:trace contextRef="#ctx0" brushRef="#br0" timeOffset="8717.68">2583 200 24575,'114'-1'0,"123"3"0,-233-2 0,1 0 0,-2 0 0,1 1 0,0-1 0,0 1 0,-1-1 0,1 2 0,-1 0 0,1-1 0,-1 0 0,1 1 0,-1 0 0,0-1 0,0 1 0,0 1 0,0-2 0,0 2 0,0 0 0,4 4 0,-6-4 0,1 0 0,0 2 0,0-1 0,-1 0 0,0 0 0,-1 0 0,1 1 0,-1-1 0,1-1 0,-1 1 0,0 1 0,-1-1 0,1 0 0,-1 0 0,0 0 0,1 0 0,-5 7 0,-5 36-227,2 1-1,2 0 1,3 0-1,1-1 1,5 60-1</inkml:trace>
  <inkml:trace contextRef="#ctx0" brushRef="#br0" timeOffset="10799.04">3231 224 24575,'30'-4'0,"0"1"0,-1-2 0,0-1 0,46-19 0,-50 17 0,-37 7 0,-1 0 0,0 1 0,1-1 0,0 2 0,-13 0 0,21 1 0,-2 0 0,2 0 0,0 0 0,0 1 0,0 1 0,1-1 0,-1 0 0,1 0 0,-1 0 0,1 1 0,0 0 0,1 0 0,0 0 0,-1 0 0,1 0 0,0 0 0,-3 5 0,2 0 0,0-2 0,1 1 0,0 0 0,-1-1 0,2 2 0,0-1 0,0 1 0,0-1 0,2 11 0,0-17 0,-1 1 0,1 0 0,0 1 0,1-2 0,-1 1 0,1 0 0,-1-1 0,1 0 0,-1 1 0,1-1 0,0 1 0,0-1 0,0 0 0,0 0 0,0-1 0,1 1 0,-1 0 0,0-1 0,0 1 0,0-1 0,1 0 0,0 1 0,-1-1 0,1 0 0,0 0 0,0 0 0,0-1 0,0 0 0,-1 1 0,1-1 0,4 0 0,13 0 0,0 0 0,-1-1 0,28-6 0,-34 5 0,25-4 0,-27 4 0,0 0 0,0 0 0,0 1 0,1 0 0,0 1 0,-1 0 0,-1 0 0,20 4 0,-26-2 0,-1-1 0,-1 1 0,1-1 0,-1 1 0,0 1 0,0-1 0,0 1 0,0-1 0,0 1 0,0-1 0,-1 1 0,1 0 0,-1-1 0,0 2 0,0-1 0,0 0 0,0 0 0,0 0 0,0 0 0,-1 0 0,1 0 0,-1-1 0,0 1 0,-1 4 0,2 13 0,-2-2 0,-4 30 0,5-48 0,-1 5 0,-1 0 0,0 2 0,0-2 0,0 0 0,-1 0 0,1 0 0,-1 0 0,0-1 0,-1 0 0,1 1 0,-2-1 0,1 0 0,0 0 0,0 0 0,-1 0 0,1-1 0,-1 0 0,0 0 0,1-1 0,-10 3 0,-8 4 0,1-1 0,0 0 0,-39 7 0,37-12-124,0-1 0,0 0 0,1-2 0,-2-1 0,2 0 0,0-2-1,-1-1 1,1-1 0,0 0 0,-38-17 0,38 15-6702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13.437"/>
    </inkml:context>
    <inkml:brush xml:id="br0">
      <inkml:brushProperty name="width" value="0.025" units="cm"/>
      <inkml:brushProperty name="height" value="0.025" units="cm"/>
    </inkml:brush>
  </inkml:definitions>
  <inkml:trace contextRef="#ctx0" brushRef="#br0">121 1 24575,'2'112'0,"-5"127"0,-9-132 0,5-60 0,0 63 0,3-51 0,-11 77 0,8-95 0,-1 20 0,0-16 0,-2 79 0,9-52 0,-13 97 0,4-55 0,7 212 0,6-154 0,-3 2473 0,0-2635-116,1-4-9,-1-1 0,0 1 0,-1 1 1,1-1-1,-1 0 0,0 0 0,-1 0 0,1 0 0,-5 9 0,0-7-6701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17.565"/>
    </inkml:context>
    <inkml:brush xml:id="br0">
      <inkml:brushProperty name="width" value="0.025" units="cm"/>
      <inkml:brushProperty name="height" value="0.025" units="cm"/>
    </inkml:brush>
  </inkml:definitions>
  <inkml:trace contextRef="#ctx0" brushRef="#br0">251 1 24575,'-73'90'0,"58"-68"0,-3-1 0,1 0 0,-1 0 0,-1-3 0,0 1 0,-3-3 0,-28 21 0,79-52 0,28-15 0,72-28 0,-121 55 0,0 0 0,1-1 0,-1 1 0,0-2 0,-1 0 0,10-6 0,-14 9 0,-1-2 0,1 2 0,-1-1 0,1 0 0,-1-1 0,0 2 0,0-1 0,0-2 0,0 2 0,-1 0 0,1 0 0,-1-2 0,0 2 0,0-1 0,0 0 0,0-5 0,-1 7 0,1 2 0,-1 0 0,0-1 0,0 1 0,0 0 0,1 0 0,-1-1 0,0 1 0,0 0 0,0 0 0,1-1 0,-1 1 0,0 0 0,1 0 0,-1 0 0,0 0 0,0 0 0,1-1 0,-1 1 0,0 0 0,1 0 0,-1 0 0,0 0 0,1 0 0,-1 0 0,0 0 0,1 0 0,-1 0 0,0 0 0,1 0 0,-1 0 0,0 0 0,1 0 0,-1 1 0,0-1 0,1 0 0,-1 0 0,0 0 0,0 0 0,1 1 0,-1-1 0,0 0 0,1 0 0,-1 0 0,0 1 0,0-1 0,0 0 0,1 0 0,-1 1 0,0-1 0,0 2 0,21 15 0,-18-14 0,87 89 0,38 34 0,-72-74-1365,-37-30-5461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21.667"/>
    </inkml:context>
    <inkml:brush xml:id="br0">
      <inkml:brushProperty name="width" value="0.025" units="cm"/>
      <inkml:brushProperty name="height" value="0.025" units="cm"/>
    </inkml:brush>
  </inkml:definitions>
  <inkml:trace contextRef="#ctx0" brushRef="#br0">1 261 24575,'1'19'0,"0"-1"0,8 33 0,2 14 0,-10-50 0,0 0 0,0 0 0,2 0 0,8 26 0,-11-41 0,0 0 0,0 0 0,0 0 0,0 0 0,0 0 0,0 0 0,0 0 0,0 0 0,0 0 0,0-1 0,0 1 0,0 0 0,0 0 0,0 0 0,0 0 0,0 0 0,0 0 0,0 0 0,1 0 0,-1 0 0,0 0 0,0 0 0,0 0 0,0 0 0,0 0 0,0 0 0,0-1 0,0 1 0,0 0 0,0 0 0,0 0 0,1 0 0,-1 0 0,0 0 0,0 0 0,0 0 0,0 0 0,0 0 0,0 0 0,0 0 0,0 0 0,0 0 0,0 0 0,1 0 0,-1 1 0,0-1 0,0 0 0,0 0 0,0 0 0,0 0 0,0 0 0,0 0 0,0 0 0,0 0 0,0 0 0,0 0 0,0 0 0,1 0 0,-1 0 0,3-14 0,0-21 0,-3-31 0,5-101 0,-2 142 0,0-2 0,2 3 0,0-3 0,14-33 0,-16 55 0,0 0 0,-1 2 0,1-2 0,1 1 0,-1 0 0,1 1 0,-1 0 0,1-1 0,1 1 0,-2-1 0,1 2 0,0 0 0,1-1 0,-1 0 0,1 1 0,0 1 0,-1 0 0,1-1 0,0 1 0,4 1 0,10-5 0,1 3 0,-2 0 0,36 2 0,-51 0 0,-1 0 0,0 1 0,1-1 0,0 1 0,0-1 0,-1 1 0,0 0 0,1 0 0,-1 1 0,1-1 0,-1 0 0,1 0 0,-2 1 0,0-1 0,2 0 0,-1 1 0,0 1 0,0-1 0,0 0 0,1 3 0,-1 0 0,1 0 0,-2 0 0,1-2 0,0 1 0,-1 2 0,0-2 0,0 0 0,-1 2 0,0-2 0,0 1 0,0 8 0,0-4 0,0 0 0,-2 1 0,0-1 0,0 2 0,-1-1 0,0-2 0,1 1 0,-2 0 0,-1 1 0,1-2 0,-9 14 0,2-7 0,-1-2 0,-26 23 0,33-32 0,-1 2 0,0-4 0,1 2 0,-1 1 0,0-3 0,-1 0 0,1 0 0,0 0 0,-1 1 0,-10 1 0,2-5 0,23-6 0,26-4 0,-14 7 0,0 3 0,2-1 0,-3 1 0,27 3 0,-42-2 0,2 1 0,-3-1 0,2 0 0,0 1 0,-2 1 0,2-1 0,-1 1 0,0 1 0,0-2 0,-1 2 0,3-1 0,-3 0 0,1 2 0,-1-1 0,1 0 0,-1 0 0,0 1 0,0 0 0,0-2 0,0 3 0,1-1 0,-4-1 0,3 3 0,-1-2 0,2 7 0,13 25-1365,-8-24-5461</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25.593"/>
    </inkml:context>
    <inkml:brush xml:id="br0">
      <inkml:brushProperty name="width" value="0.025" units="cm"/>
      <inkml:brushProperty name="height" value="0.025" units="cm"/>
    </inkml:brush>
  </inkml:definitions>
  <inkml:trace contextRef="#ctx0" brushRef="#br0">1 0 24575,'1014'0'-1365,"-984"0"-5461</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29.765"/>
    </inkml:context>
    <inkml:brush xml:id="br0">
      <inkml:brushProperty name="width" value="0.025" units="cm"/>
      <inkml:brushProperty name="height" value="0.025" units="cm"/>
    </inkml:brush>
  </inkml:definitions>
  <inkml:trace contextRef="#ctx0" brushRef="#br0">1 58 24575,'51'0'0,"-12"2"0,-1-3 0,1-1 0,69-14 0,-63 8 0,0 2 0,-1 3 0,2 1 0,52 7 0,7-2 0,23-1 0,139-5 0,-160-10 0,50-2 0,341 15 0,-474 2 0,1 0 0,33 9 0,-29-6 0,46 4 0,33-7 0,182 12 0,-115 0 0,178-13 0,-148-4 0,1088 3 0,-1125 15 0,-4 1 0,1389-18-1365,-1524 2-5461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40.442"/>
    </inkml:context>
    <inkml:brush xml:id="br0">
      <inkml:brushProperty name="width" value="0.025" units="cm"/>
      <inkml:brushProperty name="height" value="0.025" units="cm"/>
    </inkml:brush>
  </inkml:definitions>
  <inkml:trace contextRef="#ctx0" brushRef="#br0">1 1 24575,'25'55'0,"-17"-2"0,-4-1 0,-6 102 0,-2-47 0,4-29-1365,0-56-5461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44.327"/>
    </inkml:context>
    <inkml:brush xml:id="br0">
      <inkml:brushProperty name="width" value="0.025" units="cm"/>
      <inkml:brushProperty name="height" value="0.025" units="cm"/>
    </inkml:brush>
  </inkml:definitions>
  <inkml:trace contextRef="#ctx0" brushRef="#br0">0 0 24575,'0'581'-1365,"0"-557"-5461</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47.513"/>
    </inkml:context>
    <inkml:brush xml:id="br0">
      <inkml:brushProperty name="width" value="0.025" units="cm"/>
      <inkml:brushProperty name="height" value="0.025" units="cm"/>
    </inkml:brush>
  </inkml:definitions>
  <inkml:trace contextRef="#ctx0" brushRef="#br0">1146 0 24575,'7'1'0,"0"0"0,0 0 0,-1 1 0,1-1 0,-1 1 0,1 1 0,-1-1 0,0 1 0,0 0 0,0 1 0,0-1 0,-1 1 0,11 9 0,-5-3 0,0 1 0,-1 0 0,0 1 0,-1 0 0,10 16 0,-17-26 2,-1 1 0,1-1 0,-1 0 0,0 1 0,0-1-1,0 1 1,0-1 0,0 1 0,0-1 0,-1 1 0,1 0 0,-1 0-1,0-1 1,0 1 0,0 0 0,0-1 0,0 1 0,-1 0 0,1-1-1,-1 1 1,1 0 0,-1-1 0,0 1 0,0-1 0,0 1 0,-1-1-1,1 1 1,-1-1 0,1 0 0,-1 0 0,0 0 0,0 0 0,1 0-1,-1 0 1,-1 0 0,-3 2 0,-8 4-81,0 0 0,-1-1 0,0 0 1,0-1-1,-18 4 0,-1 2-882,18-6-5865</inkml:trace>
  <inkml:trace contextRef="#ctx0" brushRef="#br0" timeOffset="1751.99">114 0 24575,'-2'1'0,"-1"0"0,1 0 0,0 0 0,0 1 0,0-1 0,0 0 0,0 1 0,0-1 0,0 1 0,1 0 0,-1-1 0,1 1 0,-1 0 0,1 0 0,-2 2 0,-21 35 0,22-37 0,-14 23 0,9-15 0,0 1 0,1 0 0,-10 22 0,15-30 0,1 0 0,-1-1 0,0 1 0,0 0 0,1 0 0,0-1 0,0 1 0,-1 0 0,1 0 0,1-1 0,-1 1 0,0 0 0,1 0 0,0-1 0,-1 1 0,1 0 0,0-1 0,0 1 0,1-1 0,-1 1 0,0-1 0,4 5 0,4 2 0,2 1 0,-1-1 0,1 0 0,0-1 0,25 13 0,-20-12 0,-1 1 0,27 22 0,-36-28-49,0 1 0,0-1 1,1 0-1,-1-1 0,1 0 0,0 0 0,8 3 0,-3-2-925,8 4-5852</inkml:trace>
  <inkml:trace contextRef="#ctx0" brushRef="#br0" timeOffset="4057.03">1184 11 24575,'6'1'0,"-1"0"0,1 0 0,0 0 0,0 1 0,0-1 0,-1 1 0,1 1 0,-1-1 0,0 1 0,1 0 0,-1 0 0,-1 0 0,10 8 0,5 7 0,32 38 0,-25-26 0,-21-25 0,0 1 0,0-1 0,-1 2 0,0-1 0,0 0 0,0 1 0,-1 0 0,0-1 0,2 9 0,-4-13 0,-1 1 0,1-1 0,-1 0 0,0 1 0,0-1 0,0 0 0,0 1 0,0-1 0,0 0 0,-1 1 0,1-1 0,-1 0 0,0 0 0,1 1 0,-1-1 0,0 0 0,0 0 0,-1 0 0,1 0 0,0 0 0,-1 0 0,1 0 0,-1-1 0,1 1 0,-1 0 0,0-1 0,0 1 0,0-1 0,0 0 0,0 0 0,-4 2 0,-33 15 36,-60 20-1,30-13-1471,52-18-5390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11T20:17:50.635"/>
    </inkml:context>
    <inkml:brush xml:id="br0">
      <inkml:brushProperty name="width" value="0.05" units="cm"/>
      <inkml:brushProperty name="height" value="0.05" units="cm"/>
      <inkml:brushProperty name="color" value="#66CC00"/>
    </inkml:brush>
  </inkml:definitions>
  <inkml:trace contextRef="#ctx0" brushRef="#br0">81 0 24575,'-1'20'0,"-1"0"0,-8 35 0,5-33 0,1-1 0,-1 27 0,3-20 0,-11 52 0,2-28 0,11-49-114,-1 0 1,1 0-1,-1 0 0,0 0 0,0 0 1,0 0-1,-1-1 0,1 1 0,-1 0 1,1-1-1,-3 3 0,-8 7-6712</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6220-2EDF-4A08-9F7D-CB6240712827}">
  <sheetPr codeName="Sheet1"/>
  <dimension ref="A1:N38"/>
  <sheetViews>
    <sheetView workbookViewId="0">
      <selection activeCell="I15" sqref="I15"/>
    </sheetView>
  </sheetViews>
  <sheetFormatPr defaultRowHeight="14.4" x14ac:dyDescent="0.3"/>
  <cols>
    <col min="1" max="1" width="18.21875" customWidth="1"/>
    <col min="6" max="6" width="9.5546875" bestFit="1" customWidth="1"/>
    <col min="9" max="9" width="11.6640625" customWidth="1"/>
    <col min="11" max="11" width="9.5546875" bestFit="1" customWidth="1"/>
  </cols>
  <sheetData>
    <row r="1" spans="1:14" x14ac:dyDescent="0.3">
      <c r="B1" s="2" t="s">
        <v>2</v>
      </c>
      <c r="I1" s="3" t="s">
        <v>4</v>
      </c>
      <c r="N1" s="3" t="s">
        <v>7</v>
      </c>
    </row>
    <row r="2" spans="1:14" x14ac:dyDescent="0.3">
      <c r="A2" s="2" t="s">
        <v>0</v>
      </c>
      <c r="B2" s="26">
        <v>35</v>
      </c>
      <c r="I2" t="s">
        <v>5</v>
      </c>
      <c r="N2" t="s">
        <v>8</v>
      </c>
    </row>
    <row r="3" spans="1:14" x14ac:dyDescent="0.3">
      <c r="A3" s="2" t="s">
        <v>1</v>
      </c>
      <c r="B3" s="26">
        <v>15</v>
      </c>
      <c r="J3" t="s">
        <v>6</v>
      </c>
      <c r="N3" t="s">
        <v>9</v>
      </c>
    </row>
    <row r="4" spans="1:14" x14ac:dyDescent="0.3">
      <c r="N4" t="s">
        <v>10</v>
      </c>
    </row>
    <row r="5" spans="1:14" x14ac:dyDescent="0.3">
      <c r="A5" t="s">
        <v>3</v>
      </c>
      <c r="B5" s="25">
        <v>10000</v>
      </c>
      <c r="C5" t="s">
        <v>18</v>
      </c>
      <c r="I5" s="2" t="s">
        <v>24</v>
      </c>
      <c r="K5" s="4">
        <f>B3/B2</f>
        <v>0.42857142857142855</v>
      </c>
      <c r="N5" t="s">
        <v>11</v>
      </c>
    </row>
    <row r="6" spans="1:14" x14ac:dyDescent="0.3">
      <c r="N6" t="s">
        <v>12</v>
      </c>
    </row>
    <row r="7" spans="1:14" x14ac:dyDescent="0.3">
      <c r="N7" t="s">
        <v>13</v>
      </c>
    </row>
    <row r="8" spans="1:14" x14ac:dyDescent="0.3">
      <c r="N8" t="s">
        <v>34</v>
      </c>
    </row>
    <row r="9" spans="1:14" x14ac:dyDescent="0.3">
      <c r="A9" s="3" t="s">
        <v>14</v>
      </c>
      <c r="N9" t="s">
        <v>35</v>
      </c>
    </row>
    <row r="10" spans="1:14" x14ac:dyDescent="0.3">
      <c r="A10" t="s">
        <v>15</v>
      </c>
    </row>
    <row r="11" spans="1:14" x14ac:dyDescent="0.3">
      <c r="A11" t="s">
        <v>16</v>
      </c>
    </row>
    <row r="12" spans="1:14" x14ac:dyDescent="0.3">
      <c r="A12" t="s">
        <v>17</v>
      </c>
    </row>
    <row r="14" spans="1:14" x14ac:dyDescent="0.3">
      <c r="B14" s="8" t="s">
        <v>19</v>
      </c>
      <c r="C14" s="8" t="s">
        <v>20</v>
      </c>
      <c r="D14" s="8" t="s">
        <v>21</v>
      </c>
      <c r="E14" s="8" t="s">
        <v>23</v>
      </c>
      <c r="F14" s="8" t="s">
        <v>22</v>
      </c>
      <c r="H14" s="12" t="s">
        <v>25</v>
      </c>
    </row>
    <row r="15" spans="1:14" x14ac:dyDescent="0.3">
      <c r="B15" s="9">
        <v>2018</v>
      </c>
      <c r="C15" s="15">
        <v>5000</v>
      </c>
      <c r="D15" s="16">
        <v>500</v>
      </c>
      <c r="E15" s="10">
        <f>D15+C15</f>
        <v>5500</v>
      </c>
      <c r="F15" s="11">
        <f>D15/E15</f>
        <v>9.0909090909090912E-2</v>
      </c>
      <c r="H15" t="s">
        <v>26</v>
      </c>
      <c r="I15" s="4">
        <f>_xlfn.STDEV.S(F15:F18)</f>
        <v>5.7760819609852014E-2</v>
      </c>
      <c r="J15" s="22" t="str">
        <f ca="1">_xlfn.FORMULATEXT(I15)</f>
        <v>=STDEV.S(F15:F18)</v>
      </c>
    </row>
    <row r="16" spans="1:14" x14ac:dyDescent="0.3">
      <c r="B16" s="9">
        <v>2019</v>
      </c>
      <c r="C16" s="15">
        <v>6000</v>
      </c>
      <c r="D16" s="15">
        <v>1500</v>
      </c>
      <c r="E16" s="10">
        <f>D16+C16</f>
        <v>7500</v>
      </c>
      <c r="F16" s="11">
        <f t="shared" ref="F16:F18" si="0">D16/E16</f>
        <v>0.2</v>
      </c>
      <c r="H16" t="s">
        <v>27</v>
      </c>
      <c r="I16" s="18">
        <f>AVERAGE(F15:F18)</f>
        <v>0.1677565124933546</v>
      </c>
      <c r="J16" s="22" t="str">
        <f ca="1">_xlfn.FORMULATEXT(I16)</f>
        <v>=AVERAGE(F15:F18)</v>
      </c>
    </row>
    <row r="17" spans="1:13" x14ac:dyDescent="0.3">
      <c r="B17" s="9">
        <v>2020</v>
      </c>
      <c r="C17" s="15">
        <v>7000</v>
      </c>
      <c r="D17" s="15">
        <v>2000</v>
      </c>
      <c r="E17" s="10">
        <f>D17+C17</f>
        <v>9000</v>
      </c>
      <c r="F17" s="11">
        <f t="shared" si="0"/>
        <v>0.22222222222222221</v>
      </c>
    </row>
    <row r="18" spans="1:13" x14ac:dyDescent="0.3">
      <c r="B18" s="9">
        <v>2021</v>
      </c>
      <c r="C18" s="15">
        <v>8000</v>
      </c>
      <c r="D18" s="15">
        <v>1500</v>
      </c>
      <c r="E18" s="10">
        <f>D18+C18</f>
        <v>9500</v>
      </c>
      <c r="F18" s="11">
        <f t="shared" si="0"/>
        <v>0.15789473684210525</v>
      </c>
      <c r="H18" t="s">
        <v>28</v>
      </c>
    </row>
    <row r="19" spans="1:13" x14ac:dyDescent="0.3">
      <c r="I19" t="s">
        <v>29</v>
      </c>
      <c r="J19" s="6">
        <f>I16</f>
        <v>0.1677565124933546</v>
      </c>
    </row>
    <row r="20" spans="1:13" x14ac:dyDescent="0.3">
      <c r="A20" s="2" t="s">
        <v>33</v>
      </c>
      <c r="E20" s="1">
        <f>B5</f>
        <v>10000</v>
      </c>
      <c r="I20" t="s">
        <v>30</v>
      </c>
      <c r="J20" s="6">
        <f>I15</f>
        <v>5.7760819609852014E-2</v>
      </c>
    </row>
    <row r="21" spans="1:13" x14ac:dyDescent="0.3">
      <c r="H21" s="5"/>
    </row>
    <row r="22" spans="1:13" x14ac:dyDescent="0.3">
      <c r="H22" t="s">
        <v>43</v>
      </c>
      <c r="L22" s="7">
        <f>_xlfn.NORM.INV(1-K5,I16,I15)</f>
        <v>0.17815417451249302</v>
      </c>
      <c r="M22" s="22" t="str">
        <f ca="1">_xlfn.FORMULATEXT(L22)</f>
        <v>=NORM.INV(1-K5,I16,I15)</v>
      </c>
    </row>
    <row r="23" spans="1:13" x14ac:dyDescent="0.3">
      <c r="H23" t="s">
        <v>31</v>
      </c>
      <c r="L23" s="13">
        <f>ROUND(L22*B5,0)</f>
        <v>1782</v>
      </c>
      <c r="M23" t="s">
        <v>32</v>
      </c>
    </row>
    <row r="25" spans="1:13" x14ac:dyDescent="0.3">
      <c r="A25" t="s">
        <v>40</v>
      </c>
    </row>
    <row r="26" spans="1:13" x14ac:dyDescent="0.3">
      <c r="B26" t="s">
        <v>36</v>
      </c>
      <c r="D26" s="19">
        <v>8500</v>
      </c>
    </row>
    <row r="27" spans="1:13" x14ac:dyDescent="0.3">
      <c r="B27" t="s">
        <v>37</v>
      </c>
      <c r="D27" s="19">
        <v>1000</v>
      </c>
    </row>
    <row r="28" spans="1:13" x14ac:dyDescent="0.3">
      <c r="B28" t="s">
        <v>38</v>
      </c>
      <c r="D28" s="19">
        <f>D26+D27</f>
        <v>9500</v>
      </c>
    </row>
    <row r="29" spans="1:13" x14ac:dyDescent="0.3">
      <c r="B29" s="14" t="s">
        <v>39</v>
      </c>
      <c r="D29" s="20">
        <f>B5-D28</f>
        <v>500</v>
      </c>
      <c r="E29" t="s">
        <v>54</v>
      </c>
    </row>
    <row r="31" spans="1:13" x14ac:dyDescent="0.3">
      <c r="B31" t="s">
        <v>41</v>
      </c>
      <c r="D31" s="17">
        <f>D27+D29</f>
        <v>1500</v>
      </c>
      <c r="E31" s="21" t="s">
        <v>42</v>
      </c>
    </row>
    <row r="32" spans="1:13" x14ac:dyDescent="0.3">
      <c r="D32" s="24"/>
      <c r="E32" s="21"/>
    </row>
    <row r="33" spans="1:7" x14ac:dyDescent="0.3">
      <c r="A33" s="3" t="s">
        <v>47</v>
      </c>
      <c r="B33" t="s">
        <v>49</v>
      </c>
    </row>
    <row r="34" spans="1:7" x14ac:dyDescent="0.3">
      <c r="B34" t="s">
        <v>50</v>
      </c>
    </row>
    <row r="35" spans="1:7" x14ac:dyDescent="0.3">
      <c r="A35" s="3" t="s">
        <v>48</v>
      </c>
      <c r="B35" t="s">
        <v>44</v>
      </c>
      <c r="E35" t="s">
        <v>45</v>
      </c>
      <c r="F35" s="4">
        <f>1-_xlfn.NORM.DIST(D31/E20,I16,I15,1)</f>
        <v>0.62073604710287045</v>
      </c>
      <c r="G35" s="22" t="str">
        <f ca="1">_xlfn.FORMULATEXT(F35)</f>
        <v>=1-NORM.DIST(D31/E20,I16,I15,1)</v>
      </c>
    </row>
    <row r="36" spans="1:7" x14ac:dyDescent="0.3">
      <c r="A36" s="3"/>
      <c r="F36" s="23"/>
      <c r="G36" s="22"/>
    </row>
    <row r="37" spans="1:7" x14ac:dyDescent="0.3">
      <c r="B37" t="s">
        <v>52</v>
      </c>
    </row>
    <row r="38" spans="1:7" x14ac:dyDescent="0.3">
      <c r="B38"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4C5B5-96C0-4CF8-B55D-CBD93FDD3F93}">
  <sheetPr codeName="Sheet2"/>
  <dimension ref="A1:N38"/>
  <sheetViews>
    <sheetView workbookViewId="0">
      <selection activeCell="C46" sqref="C46"/>
    </sheetView>
  </sheetViews>
  <sheetFormatPr defaultRowHeight="14.4" x14ac:dyDescent="0.3"/>
  <cols>
    <col min="1" max="1" width="18.21875" customWidth="1"/>
    <col min="6" max="6" width="9.5546875" bestFit="1" customWidth="1"/>
    <col min="9" max="9" width="11.6640625" customWidth="1"/>
    <col min="11" max="11" width="9.5546875" bestFit="1" customWidth="1"/>
  </cols>
  <sheetData>
    <row r="1" spans="1:14" x14ac:dyDescent="0.3">
      <c r="B1" s="2" t="s">
        <v>2</v>
      </c>
      <c r="I1" s="3" t="s">
        <v>4</v>
      </c>
      <c r="N1" s="3" t="s">
        <v>7</v>
      </c>
    </row>
    <row r="2" spans="1:14" x14ac:dyDescent="0.3">
      <c r="A2" s="2" t="s">
        <v>0</v>
      </c>
      <c r="B2" s="26">
        <v>35</v>
      </c>
      <c r="I2" t="s">
        <v>56</v>
      </c>
      <c r="N2" t="s">
        <v>8</v>
      </c>
    </row>
    <row r="3" spans="1:14" x14ac:dyDescent="0.3">
      <c r="A3" s="2" t="s">
        <v>1</v>
      </c>
      <c r="B3" s="26">
        <v>15</v>
      </c>
      <c r="J3" t="s">
        <v>6</v>
      </c>
      <c r="N3" t="s">
        <v>9</v>
      </c>
    </row>
    <row r="4" spans="1:14" x14ac:dyDescent="0.3">
      <c r="N4" t="s">
        <v>10</v>
      </c>
    </row>
    <row r="5" spans="1:14" x14ac:dyDescent="0.3">
      <c r="A5" t="s">
        <v>3</v>
      </c>
      <c r="B5" s="25">
        <v>10000</v>
      </c>
      <c r="C5" t="s">
        <v>18</v>
      </c>
      <c r="I5" s="2" t="s">
        <v>24</v>
      </c>
      <c r="K5" s="4">
        <f>B3/B2</f>
        <v>0.42857142857142855</v>
      </c>
      <c r="N5" t="s">
        <v>11</v>
      </c>
    </row>
    <row r="6" spans="1:14" x14ac:dyDescent="0.3">
      <c r="N6" t="s">
        <v>12</v>
      </c>
    </row>
    <row r="7" spans="1:14" x14ac:dyDescent="0.3">
      <c r="N7" t="s">
        <v>13</v>
      </c>
    </row>
    <row r="8" spans="1:14" x14ac:dyDescent="0.3">
      <c r="N8" t="s">
        <v>34</v>
      </c>
    </row>
    <row r="9" spans="1:14" x14ac:dyDescent="0.3">
      <c r="A9" s="3" t="s">
        <v>14</v>
      </c>
      <c r="N9" t="s">
        <v>35</v>
      </c>
    </row>
    <row r="10" spans="1:14" x14ac:dyDescent="0.3">
      <c r="A10" t="s">
        <v>15</v>
      </c>
    </row>
    <row r="11" spans="1:14" x14ac:dyDescent="0.3">
      <c r="A11" t="s">
        <v>16</v>
      </c>
    </row>
    <row r="12" spans="1:14" x14ac:dyDescent="0.3">
      <c r="A12" t="s">
        <v>17</v>
      </c>
    </row>
    <row r="14" spans="1:14" x14ac:dyDescent="0.3">
      <c r="B14" s="8" t="s">
        <v>19</v>
      </c>
      <c r="C14" s="8" t="s">
        <v>20</v>
      </c>
      <c r="D14" s="8" t="s">
        <v>21</v>
      </c>
      <c r="E14" s="8" t="s">
        <v>23</v>
      </c>
      <c r="F14" s="8" t="s">
        <v>22</v>
      </c>
      <c r="H14" s="12" t="s">
        <v>25</v>
      </c>
    </row>
    <row r="15" spans="1:14" x14ac:dyDescent="0.3">
      <c r="B15" s="9">
        <v>2018</v>
      </c>
      <c r="C15" s="15">
        <v>500</v>
      </c>
      <c r="D15" s="15">
        <v>5000</v>
      </c>
      <c r="E15" s="10">
        <f>D15+C15</f>
        <v>5500</v>
      </c>
      <c r="F15" s="11">
        <f>D15/E15</f>
        <v>0.90909090909090906</v>
      </c>
      <c r="H15" t="s">
        <v>26</v>
      </c>
      <c r="I15" s="4">
        <f>_xlfn.STDEV.S(F15:F18)</f>
        <v>5.7760819609851986E-2</v>
      </c>
      <c r="J15" s="22" t="str">
        <f ca="1">_xlfn.FORMULATEXT(I15)</f>
        <v>=STDEV.S(F15:F18)</v>
      </c>
    </row>
    <row r="16" spans="1:14" x14ac:dyDescent="0.3">
      <c r="B16" s="9">
        <v>2019</v>
      </c>
      <c r="C16" s="15">
        <v>1500</v>
      </c>
      <c r="D16" s="15">
        <v>6000</v>
      </c>
      <c r="E16" s="10">
        <f>D16+C16</f>
        <v>7500</v>
      </c>
      <c r="F16" s="11">
        <f t="shared" ref="F16:F18" si="0">D16/E16</f>
        <v>0.8</v>
      </c>
      <c r="H16" t="s">
        <v>27</v>
      </c>
      <c r="I16" s="18">
        <f>AVERAGE(F15:F18)</f>
        <v>0.83224348750664534</v>
      </c>
      <c r="J16" s="22" t="str">
        <f ca="1">_xlfn.FORMULATEXT(I16)</f>
        <v>=AVERAGE(F15:F18)</v>
      </c>
    </row>
    <row r="17" spans="1:13" x14ac:dyDescent="0.3">
      <c r="B17" s="9">
        <v>2020</v>
      </c>
      <c r="C17" s="15">
        <v>2000</v>
      </c>
      <c r="D17" s="15">
        <v>7000</v>
      </c>
      <c r="E17" s="10">
        <f>D17+C17</f>
        <v>9000</v>
      </c>
      <c r="F17" s="11">
        <f t="shared" si="0"/>
        <v>0.77777777777777779</v>
      </c>
    </row>
    <row r="18" spans="1:13" x14ac:dyDescent="0.3">
      <c r="B18" s="9">
        <v>2021</v>
      </c>
      <c r="C18" s="15">
        <v>1500</v>
      </c>
      <c r="D18" s="15">
        <v>8000</v>
      </c>
      <c r="E18" s="10">
        <f>D18+C18</f>
        <v>9500</v>
      </c>
      <c r="F18" s="11">
        <f t="shared" si="0"/>
        <v>0.84210526315789469</v>
      </c>
      <c r="H18" t="s">
        <v>28</v>
      </c>
    </row>
    <row r="19" spans="1:13" x14ac:dyDescent="0.3">
      <c r="I19" t="s">
        <v>29</v>
      </c>
      <c r="J19" s="6">
        <f>I16</f>
        <v>0.83224348750664534</v>
      </c>
    </row>
    <row r="20" spans="1:13" x14ac:dyDescent="0.3">
      <c r="A20" s="2" t="s">
        <v>33</v>
      </c>
      <c r="E20" s="1">
        <f>B5</f>
        <v>10000</v>
      </c>
      <c r="I20" t="s">
        <v>30</v>
      </c>
      <c r="J20" s="6">
        <f>I15</f>
        <v>5.7760819609851986E-2</v>
      </c>
    </row>
    <row r="21" spans="1:13" x14ac:dyDescent="0.3">
      <c r="H21" s="5"/>
    </row>
    <row r="22" spans="1:13" x14ac:dyDescent="0.3">
      <c r="H22" t="s">
        <v>43</v>
      </c>
      <c r="L22" s="7">
        <f>_xlfn.NORM.INV(1-K5,I16,I15)</f>
        <v>0.84264114952578373</v>
      </c>
      <c r="M22" s="22" t="str">
        <f ca="1">_xlfn.FORMULATEXT(L22)</f>
        <v>=NORM.INV(1-K5,I16,I15)</v>
      </c>
    </row>
    <row r="23" spans="1:13" x14ac:dyDescent="0.3">
      <c r="H23" t="s">
        <v>31</v>
      </c>
      <c r="L23" s="13">
        <f>ROUND(L22*B5,0)</f>
        <v>8426</v>
      </c>
      <c r="M23" t="s">
        <v>32</v>
      </c>
    </row>
    <row r="25" spans="1:13" x14ac:dyDescent="0.3">
      <c r="A25" t="s">
        <v>40</v>
      </c>
    </row>
    <row r="26" spans="1:13" x14ac:dyDescent="0.3">
      <c r="B26" t="s">
        <v>36</v>
      </c>
      <c r="D26" s="19">
        <v>2000</v>
      </c>
    </row>
    <row r="27" spans="1:13" x14ac:dyDescent="0.3">
      <c r="B27" t="s">
        <v>37</v>
      </c>
      <c r="D27" s="19">
        <v>7500</v>
      </c>
    </row>
    <row r="28" spans="1:13" x14ac:dyDescent="0.3">
      <c r="B28" t="s">
        <v>38</v>
      </c>
      <c r="D28" s="19">
        <f>D26+D27</f>
        <v>9500</v>
      </c>
    </row>
    <row r="29" spans="1:13" x14ac:dyDescent="0.3">
      <c r="B29" s="14" t="s">
        <v>39</v>
      </c>
      <c r="D29" s="20">
        <f>B5-D28</f>
        <v>500</v>
      </c>
      <c r="E29" t="s">
        <v>54</v>
      </c>
    </row>
    <row r="31" spans="1:13" x14ac:dyDescent="0.3">
      <c r="B31" t="s">
        <v>41</v>
      </c>
      <c r="D31" s="17">
        <f>D27+D29</f>
        <v>8000</v>
      </c>
      <c r="E31" s="21" t="s">
        <v>57</v>
      </c>
    </row>
    <row r="32" spans="1:13" x14ac:dyDescent="0.3">
      <c r="D32" s="24"/>
      <c r="E32" s="21"/>
    </row>
    <row r="33" spans="1:10" x14ac:dyDescent="0.3">
      <c r="A33" s="3" t="s">
        <v>47</v>
      </c>
      <c r="B33" t="s">
        <v>49</v>
      </c>
    </row>
    <row r="34" spans="1:10" x14ac:dyDescent="0.3">
      <c r="B34" t="s">
        <v>50</v>
      </c>
      <c r="J34" s="22" t="s">
        <v>193</v>
      </c>
    </row>
    <row r="35" spans="1:10" x14ac:dyDescent="0.3">
      <c r="A35" s="3" t="s">
        <v>48</v>
      </c>
      <c r="B35" t="s">
        <v>51</v>
      </c>
      <c r="E35" t="s">
        <v>45</v>
      </c>
      <c r="F35" s="4">
        <f>1-_xlfn.NORM.DIST(D31/E20,I16,I15,1)</f>
        <v>0.71165435223952511</v>
      </c>
      <c r="G35" s="22" t="str">
        <f ca="1">_xlfn.FORMULATEXT(F35)</f>
        <v>=1-NORM.DIST(D31/E20,I16,I15,1)</v>
      </c>
      <c r="J35" s="21" t="s">
        <v>53</v>
      </c>
    </row>
    <row r="36" spans="1:10" x14ac:dyDescent="0.3">
      <c r="A36" s="3"/>
      <c r="F36" s="23"/>
      <c r="G36" s="22"/>
    </row>
    <row r="37" spans="1:10" x14ac:dyDescent="0.3">
      <c r="B37" t="s">
        <v>52</v>
      </c>
    </row>
    <row r="38" spans="1:10" x14ac:dyDescent="0.3">
      <c r="B38"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B104-2AFE-404A-A4E2-598471941482}">
  <sheetPr codeName="Sheet3"/>
  <dimension ref="A2:U149"/>
  <sheetViews>
    <sheetView tabSelected="1" topLeftCell="A82" workbookViewId="0">
      <selection activeCell="D97" sqref="D97"/>
    </sheetView>
  </sheetViews>
  <sheetFormatPr defaultRowHeight="14.4" x14ac:dyDescent="0.3"/>
  <cols>
    <col min="3" max="3" width="14.21875" customWidth="1"/>
    <col min="4" max="4" width="12.109375" customWidth="1"/>
    <col min="5" max="5" width="10.6640625" customWidth="1"/>
    <col min="6" max="6" width="11" bestFit="1" customWidth="1"/>
    <col min="7" max="7" width="15.21875" customWidth="1"/>
    <col min="8" max="8" width="11" bestFit="1" customWidth="1"/>
  </cols>
  <sheetData>
    <row r="2" spans="1:6" x14ac:dyDescent="0.3">
      <c r="A2" s="2" t="s">
        <v>62</v>
      </c>
    </row>
    <row r="3" spans="1:6" x14ac:dyDescent="0.3">
      <c r="B3" t="s">
        <v>58</v>
      </c>
    </row>
    <row r="4" spans="1:6" x14ac:dyDescent="0.3">
      <c r="B4" t="s">
        <v>59</v>
      </c>
    </row>
    <row r="5" spans="1:6" x14ac:dyDescent="0.3">
      <c r="B5" t="s">
        <v>60</v>
      </c>
    </row>
    <row r="6" spans="1:6" x14ac:dyDescent="0.3">
      <c r="B6" t="s">
        <v>77</v>
      </c>
    </row>
    <row r="7" spans="1:6" x14ac:dyDescent="0.3">
      <c r="B7" t="s">
        <v>72</v>
      </c>
    </row>
    <row r="9" spans="1:6" x14ac:dyDescent="0.3">
      <c r="B9" t="s">
        <v>61</v>
      </c>
    </row>
    <row r="10" spans="1:6" x14ac:dyDescent="0.3">
      <c r="B10" t="s">
        <v>70</v>
      </c>
    </row>
    <row r="11" spans="1:6" x14ac:dyDescent="0.3">
      <c r="B11" t="s">
        <v>76</v>
      </c>
    </row>
    <row r="13" spans="1:6" x14ac:dyDescent="0.3">
      <c r="B13" t="s">
        <v>71</v>
      </c>
    </row>
    <row r="14" spans="1:6" x14ac:dyDescent="0.3">
      <c r="C14" s="2" t="s">
        <v>63</v>
      </c>
      <c r="D14" s="2"/>
      <c r="E14" s="2" t="s">
        <v>45</v>
      </c>
      <c r="F14" s="2" t="s">
        <v>64</v>
      </c>
    </row>
    <row r="15" spans="1:6" x14ac:dyDescent="0.3">
      <c r="C15" t="s">
        <v>78</v>
      </c>
    </row>
    <row r="16" spans="1:6" x14ac:dyDescent="0.3">
      <c r="C16" t="s">
        <v>65</v>
      </c>
    </row>
    <row r="17" spans="3:17" x14ac:dyDescent="0.3">
      <c r="D17" s="32" t="s">
        <v>66</v>
      </c>
      <c r="E17" s="32"/>
    </row>
    <row r="18" spans="3:17" x14ac:dyDescent="0.3">
      <c r="D18" s="32" t="s">
        <v>67</v>
      </c>
      <c r="E18" s="32"/>
    </row>
    <row r="19" spans="3:17" x14ac:dyDescent="0.3">
      <c r="C19" s="30" t="s">
        <v>68</v>
      </c>
      <c r="D19" s="31"/>
      <c r="E19" s="31"/>
      <c r="F19" s="31"/>
      <c r="G19" s="31"/>
    </row>
    <row r="20" spans="3:17" x14ac:dyDescent="0.3">
      <c r="C20" t="s">
        <v>73</v>
      </c>
      <c r="G20" s="29"/>
    </row>
    <row r="21" spans="3:17" x14ac:dyDescent="0.3">
      <c r="C21" t="s">
        <v>74</v>
      </c>
    </row>
    <row r="22" spans="3:17" x14ac:dyDescent="0.3">
      <c r="D22" t="s">
        <v>75</v>
      </c>
    </row>
    <row r="25" spans="3:17" x14ac:dyDescent="0.3">
      <c r="N25" t="s">
        <v>199</v>
      </c>
    </row>
    <row r="26" spans="3:17" x14ac:dyDescent="0.3">
      <c r="P26" t="s">
        <v>200</v>
      </c>
    </row>
    <row r="27" spans="3:17" x14ac:dyDescent="0.3">
      <c r="O27" s="28"/>
      <c r="Q27" t="s">
        <v>79</v>
      </c>
    </row>
    <row r="28" spans="3:17" x14ac:dyDescent="0.3">
      <c r="N28" s="28" t="s">
        <v>69</v>
      </c>
    </row>
    <row r="33" spans="3:21" x14ac:dyDescent="0.3">
      <c r="C33" s="2" t="s">
        <v>100</v>
      </c>
    </row>
    <row r="34" spans="3:21" x14ac:dyDescent="0.3">
      <c r="D34" t="s">
        <v>80</v>
      </c>
    </row>
    <row r="35" spans="3:21" x14ac:dyDescent="0.3">
      <c r="D35" t="s">
        <v>81</v>
      </c>
    </row>
    <row r="37" spans="3:21" x14ac:dyDescent="0.3">
      <c r="D37" t="s">
        <v>83</v>
      </c>
    </row>
    <row r="38" spans="3:21" x14ac:dyDescent="0.3">
      <c r="D38" t="s">
        <v>82</v>
      </c>
    </row>
    <row r="40" spans="3:21" x14ac:dyDescent="0.3">
      <c r="D40" t="s">
        <v>84</v>
      </c>
    </row>
    <row r="41" spans="3:21" x14ac:dyDescent="0.3">
      <c r="D41" t="s">
        <v>85</v>
      </c>
    </row>
    <row r="42" spans="3:21" x14ac:dyDescent="0.3">
      <c r="E42" t="s">
        <v>86</v>
      </c>
    </row>
    <row r="43" spans="3:21" x14ac:dyDescent="0.3">
      <c r="E43" t="s">
        <v>87</v>
      </c>
    </row>
    <row r="44" spans="3:21" x14ac:dyDescent="0.3">
      <c r="E44" t="s">
        <v>88</v>
      </c>
    </row>
    <row r="46" spans="3:21" x14ac:dyDescent="0.3">
      <c r="C46" t="s">
        <v>89</v>
      </c>
    </row>
    <row r="47" spans="3:21" ht="15" thickBot="1" x14ac:dyDescent="0.35"/>
    <row r="48" spans="3:21" x14ac:dyDescent="0.3">
      <c r="D48" s="33" t="s">
        <v>90</v>
      </c>
      <c r="E48" s="33" t="s">
        <v>91</v>
      </c>
      <c r="P48" s="34" t="s">
        <v>93</v>
      </c>
      <c r="Q48" s="35"/>
      <c r="R48" s="35"/>
      <c r="S48" s="35"/>
      <c r="T48" s="35"/>
      <c r="U48" s="52"/>
    </row>
    <row r="49" spans="4:21" x14ac:dyDescent="0.3">
      <c r="D49" s="42">
        <v>15</v>
      </c>
      <c r="E49" s="10">
        <v>10000</v>
      </c>
      <c r="P49" s="36" t="s">
        <v>66</v>
      </c>
      <c r="Q49" s="37"/>
      <c r="R49" s="38"/>
      <c r="S49" s="38"/>
      <c r="T49" s="38"/>
      <c r="U49" s="53"/>
    </row>
    <row r="50" spans="4:21" x14ac:dyDescent="0.3">
      <c r="D50" s="43">
        <v>62.5</v>
      </c>
      <c r="E50" s="10">
        <v>0</v>
      </c>
      <c r="P50" s="36" t="s">
        <v>67</v>
      </c>
      <c r="Q50" s="37"/>
      <c r="R50" s="38"/>
      <c r="S50" s="38"/>
      <c r="T50" s="38"/>
      <c r="U50" s="53"/>
    </row>
    <row r="51" spans="4:21" x14ac:dyDescent="0.3">
      <c r="P51" s="39" t="s">
        <v>63</v>
      </c>
      <c r="Q51" s="40"/>
      <c r="R51" s="40" t="s">
        <v>45</v>
      </c>
      <c r="S51" s="40" t="s">
        <v>64</v>
      </c>
      <c r="T51" s="38"/>
      <c r="U51" s="53"/>
    </row>
    <row r="52" spans="4:21" x14ac:dyDescent="0.3">
      <c r="D52" t="s">
        <v>92</v>
      </c>
      <c r="P52" s="41" t="s">
        <v>94</v>
      </c>
      <c r="Q52" s="38"/>
      <c r="R52" s="38"/>
      <c r="S52" s="38"/>
      <c r="T52" s="38"/>
      <c r="U52" s="53"/>
    </row>
    <row r="53" spans="4:21" x14ac:dyDescent="0.3">
      <c r="D53" s="30" t="s">
        <v>194</v>
      </c>
      <c r="P53" s="41" t="s">
        <v>95</v>
      </c>
      <c r="Q53" s="38"/>
      <c r="R53" s="38"/>
      <c r="S53" s="54"/>
      <c r="T53" s="44"/>
      <c r="U53" s="53"/>
    </row>
    <row r="54" spans="4:21" x14ac:dyDescent="0.3">
      <c r="D54" t="s">
        <v>102</v>
      </c>
      <c r="P54" s="41" t="s">
        <v>96</v>
      </c>
      <c r="Q54" s="38"/>
      <c r="R54" s="38"/>
      <c r="S54" s="38"/>
      <c r="T54" s="44"/>
      <c r="U54" s="53"/>
    </row>
    <row r="55" spans="4:21" x14ac:dyDescent="0.3">
      <c r="D55" t="s">
        <v>103</v>
      </c>
      <c r="P55" s="41" t="s">
        <v>97</v>
      </c>
      <c r="Q55" s="38"/>
      <c r="R55" s="38"/>
      <c r="S55" s="38"/>
      <c r="T55" s="44"/>
      <c r="U55" s="53"/>
    </row>
    <row r="56" spans="4:21" x14ac:dyDescent="0.3">
      <c r="P56" s="55"/>
      <c r="Q56" s="54"/>
      <c r="R56" s="54"/>
      <c r="S56" s="54"/>
      <c r="T56" s="54"/>
      <c r="U56" s="53"/>
    </row>
    <row r="57" spans="4:21" x14ac:dyDescent="0.3">
      <c r="D57" t="s">
        <v>106</v>
      </c>
      <c r="P57" s="41" t="s">
        <v>101</v>
      </c>
      <c r="Q57" s="54"/>
      <c r="R57" s="54"/>
      <c r="S57" s="54"/>
      <c r="T57" s="54"/>
      <c r="U57" s="53"/>
    </row>
    <row r="58" spans="4:21" x14ac:dyDescent="0.3">
      <c r="D58" t="s">
        <v>98</v>
      </c>
      <c r="F58" s="27"/>
      <c r="P58" s="41" t="s">
        <v>94</v>
      </c>
      <c r="Q58" s="54"/>
      <c r="R58" s="54"/>
      <c r="S58" s="54"/>
      <c r="T58" s="54"/>
      <c r="U58" s="53"/>
    </row>
    <row r="59" spans="4:21" x14ac:dyDescent="0.3">
      <c r="D59" t="s">
        <v>111</v>
      </c>
      <c r="P59" s="41" t="s">
        <v>99</v>
      </c>
      <c r="Q59" s="54"/>
      <c r="R59" s="54"/>
      <c r="S59" s="54"/>
      <c r="T59" s="44"/>
      <c r="U59" s="53"/>
    </row>
    <row r="60" spans="4:21" x14ac:dyDescent="0.3">
      <c r="P60" s="56" t="s">
        <v>104</v>
      </c>
      <c r="Q60" s="54"/>
      <c r="R60" s="54"/>
      <c r="S60" s="54"/>
      <c r="T60" s="44"/>
      <c r="U60" s="53"/>
    </row>
    <row r="61" spans="4:21" x14ac:dyDescent="0.3">
      <c r="D61" t="s">
        <v>115</v>
      </c>
      <c r="P61" s="56" t="s">
        <v>105</v>
      </c>
      <c r="Q61" s="54"/>
      <c r="R61" s="54"/>
      <c r="S61" s="54"/>
      <c r="T61" s="44"/>
      <c r="U61" s="53"/>
    </row>
    <row r="62" spans="4:21" x14ac:dyDescent="0.3">
      <c r="D62" t="s">
        <v>119</v>
      </c>
      <c r="P62" s="55"/>
      <c r="Q62" s="54"/>
      <c r="R62" s="54"/>
      <c r="S62" s="54"/>
      <c r="T62" s="54"/>
      <c r="U62" s="53"/>
    </row>
    <row r="63" spans="4:21" x14ac:dyDescent="0.3">
      <c r="D63" s="45">
        <f>-10000/77.5</f>
        <v>-129.03225806451613</v>
      </c>
      <c r="E63" s="28" t="s">
        <v>120</v>
      </c>
      <c r="P63" s="56" t="s">
        <v>108</v>
      </c>
      <c r="Q63" s="54"/>
      <c r="R63" s="54"/>
      <c r="S63" s="54"/>
      <c r="T63" s="54"/>
      <c r="U63" s="53"/>
    </row>
    <row r="64" spans="4:21" x14ac:dyDescent="0.3">
      <c r="D64" s="46"/>
      <c r="F64" s="28" t="s">
        <v>121</v>
      </c>
      <c r="P64" s="56" t="s">
        <v>105</v>
      </c>
      <c r="Q64" s="54"/>
      <c r="R64" s="54"/>
      <c r="S64" s="54"/>
      <c r="T64" s="54"/>
      <c r="U64" s="53"/>
    </row>
    <row r="65" spans="4:21" x14ac:dyDescent="0.3">
      <c r="P65" s="56" t="s">
        <v>63</v>
      </c>
      <c r="Q65" s="54"/>
      <c r="R65" s="54"/>
      <c r="S65" s="54"/>
      <c r="T65" s="54"/>
      <c r="U65" s="53"/>
    </row>
    <row r="66" spans="4:21" x14ac:dyDescent="0.3">
      <c r="D66" t="s">
        <v>103</v>
      </c>
      <c r="P66" s="57" t="s">
        <v>107</v>
      </c>
      <c r="Q66" s="54"/>
      <c r="R66" s="38" t="s">
        <v>112</v>
      </c>
      <c r="S66" s="54"/>
      <c r="T66" s="54"/>
      <c r="U66" s="53"/>
    </row>
    <row r="67" spans="4:21" x14ac:dyDescent="0.3">
      <c r="D67" s="48" t="s">
        <v>122</v>
      </c>
      <c r="P67" s="56" t="s">
        <v>109</v>
      </c>
      <c r="Q67" s="54"/>
      <c r="R67" s="54"/>
      <c r="S67" s="54"/>
      <c r="T67" s="54"/>
      <c r="U67" s="53"/>
    </row>
    <row r="68" spans="4:21" x14ac:dyDescent="0.3">
      <c r="D68" s="47">
        <f>-62.5*-130</f>
        <v>8125</v>
      </c>
      <c r="P68" s="56" t="s">
        <v>110</v>
      </c>
      <c r="Q68" s="54"/>
      <c r="R68" s="54"/>
      <c r="S68" s="54"/>
      <c r="T68" s="54"/>
      <c r="U68" s="53"/>
    </row>
    <row r="69" spans="4:21" x14ac:dyDescent="0.3">
      <c r="P69" s="55"/>
      <c r="Q69" s="54"/>
      <c r="R69" s="54"/>
      <c r="S69" s="54"/>
      <c r="T69" s="54"/>
      <c r="U69" s="53"/>
    </row>
    <row r="70" spans="4:21" x14ac:dyDescent="0.3">
      <c r="D70" s="3" t="s">
        <v>123</v>
      </c>
      <c r="P70" s="56" t="s">
        <v>113</v>
      </c>
      <c r="Q70" s="54"/>
      <c r="R70" s="54"/>
      <c r="S70" s="54"/>
      <c r="T70" s="54"/>
      <c r="U70" s="53"/>
    </row>
    <row r="71" spans="4:21" x14ac:dyDescent="0.3">
      <c r="D71" s="28" t="s">
        <v>137</v>
      </c>
      <c r="P71" s="56" t="s">
        <v>111</v>
      </c>
      <c r="Q71" s="54"/>
      <c r="R71" s="54"/>
      <c r="S71" s="54"/>
      <c r="T71" s="54"/>
      <c r="U71" s="53"/>
    </row>
    <row r="72" spans="4:21" x14ac:dyDescent="0.3">
      <c r="D72" t="s">
        <v>124</v>
      </c>
      <c r="P72" s="55" t="s">
        <v>114</v>
      </c>
      <c r="Q72" s="54"/>
      <c r="R72" s="54"/>
      <c r="S72" s="54"/>
      <c r="T72" s="54"/>
      <c r="U72" s="53"/>
    </row>
    <row r="73" spans="4:21" x14ac:dyDescent="0.3">
      <c r="P73" s="55"/>
      <c r="Q73" s="54"/>
      <c r="R73" s="54"/>
      <c r="S73" s="54"/>
      <c r="T73" s="54"/>
      <c r="U73" s="53"/>
    </row>
    <row r="74" spans="4:21" x14ac:dyDescent="0.3">
      <c r="D74" t="s">
        <v>125</v>
      </c>
      <c r="F74" s="51" t="s">
        <v>126</v>
      </c>
      <c r="G74" s="49">
        <v>37</v>
      </c>
      <c r="H74" s="62" t="s">
        <v>195</v>
      </c>
      <c r="I74" s="62"/>
      <c r="J74" s="62"/>
      <c r="K74" s="62"/>
      <c r="L74" s="62"/>
      <c r="P74" s="41" t="s">
        <v>116</v>
      </c>
      <c r="Q74" s="54"/>
      <c r="R74" s="54"/>
      <c r="S74" s="54"/>
      <c r="T74" s="54"/>
      <c r="U74" s="53"/>
    </row>
    <row r="75" spans="4:21" x14ac:dyDescent="0.3">
      <c r="F75" s="51" t="s">
        <v>127</v>
      </c>
      <c r="G75" s="46">
        <f>ROUNDUP(D63,0)</f>
        <v>-130</v>
      </c>
      <c r="P75" s="55" t="s">
        <v>114</v>
      </c>
      <c r="Q75" s="54"/>
      <c r="R75" s="54"/>
      <c r="S75" s="54"/>
      <c r="T75" s="54"/>
      <c r="U75" s="53"/>
    </row>
    <row r="76" spans="4:21" x14ac:dyDescent="0.3">
      <c r="F76" s="51" t="s">
        <v>130</v>
      </c>
      <c r="G76" s="1">
        <f>D68</f>
        <v>8125</v>
      </c>
      <c r="P76" s="55" t="s">
        <v>117</v>
      </c>
      <c r="Q76" s="54"/>
      <c r="R76" s="54"/>
      <c r="S76" s="54"/>
      <c r="T76" s="54"/>
      <c r="U76" s="53"/>
    </row>
    <row r="77" spans="4:21" x14ac:dyDescent="0.3">
      <c r="D77" t="s">
        <v>128</v>
      </c>
      <c r="F77" s="50">
        <f>G76+G75*G74</f>
        <v>3315</v>
      </c>
      <c r="G77" t="s">
        <v>129</v>
      </c>
      <c r="H77" t="str">
        <f ca="1">_xlfn.FORMULATEXT(F77)</f>
        <v>=G76+G75*G74</v>
      </c>
      <c r="P77" s="55" t="s">
        <v>118</v>
      </c>
      <c r="Q77" s="54"/>
      <c r="R77" s="54"/>
      <c r="S77" s="54"/>
      <c r="T77" s="54"/>
      <c r="U77" s="53"/>
    </row>
    <row r="78" spans="4:21" ht="15" thickBot="1" x14ac:dyDescent="0.35">
      <c r="P78" s="58" t="s">
        <v>119</v>
      </c>
      <c r="Q78" s="59"/>
      <c r="R78" s="59"/>
      <c r="S78" s="59"/>
      <c r="T78" s="59"/>
      <c r="U78" s="60"/>
    </row>
    <row r="79" spans="4:21" x14ac:dyDescent="0.3">
      <c r="D79" t="s">
        <v>131</v>
      </c>
    </row>
    <row r="80" spans="4:21" x14ac:dyDescent="0.3">
      <c r="E80" s="61" t="s">
        <v>132</v>
      </c>
    </row>
    <row r="81" spans="4:15" x14ac:dyDescent="0.3">
      <c r="D81" t="s">
        <v>133</v>
      </c>
      <c r="K81" s="48"/>
      <c r="L81" s="48"/>
      <c r="M81" s="48"/>
      <c r="N81" s="48"/>
      <c r="O81" s="48"/>
    </row>
    <row r="82" spans="4:15" x14ac:dyDescent="0.3">
      <c r="F82" s="51" t="s">
        <v>134</v>
      </c>
      <c r="G82" s="64">
        <f>F77*G74</f>
        <v>122655</v>
      </c>
      <c r="H82" s="63" t="s">
        <v>135</v>
      </c>
      <c r="I82" s="62"/>
      <c r="J82" s="62"/>
      <c r="K82" s="62"/>
      <c r="L82" s="62"/>
      <c r="M82" s="62"/>
      <c r="N82" s="62"/>
      <c r="O82" s="62"/>
    </row>
    <row r="83" spans="4:15" x14ac:dyDescent="0.3">
      <c r="H83" t="s">
        <v>136</v>
      </c>
    </row>
    <row r="85" spans="4:15" x14ac:dyDescent="0.3">
      <c r="D85" s="3" t="s">
        <v>198</v>
      </c>
    </row>
    <row r="86" spans="4:15" x14ac:dyDescent="0.3">
      <c r="G86" t="s">
        <v>196</v>
      </c>
    </row>
    <row r="87" spans="4:15" x14ac:dyDescent="0.3">
      <c r="H87" s="49" t="s">
        <v>138</v>
      </c>
      <c r="I87" s="27"/>
    </row>
    <row r="88" spans="4:15" x14ac:dyDescent="0.3">
      <c r="G88" s="28" t="s">
        <v>197</v>
      </c>
      <c r="H88" s="49"/>
      <c r="I88" s="27"/>
    </row>
    <row r="89" spans="4:15" x14ac:dyDescent="0.3">
      <c r="G89" t="s">
        <v>276</v>
      </c>
    </row>
    <row r="99" spans="4:16" ht="15" thickBot="1" x14ac:dyDescent="0.35">
      <c r="G99" s="2" t="s">
        <v>139</v>
      </c>
      <c r="J99" s="27" t="s">
        <v>159</v>
      </c>
    </row>
    <row r="100" spans="4:16" x14ac:dyDescent="0.3">
      <c r="O100" s="34" t="s">
        <v>140</v>
      </c>
      <c r="P100" s="52"/>
    </row>
    <row r="101" spans="4:16" x14ac:dyDescent="0.3">
      <c r="G101" t="s">
        <v>144</v>
      </c>
      <c r="O101" s="55" t="s">
        <v>141</v>
      </c>
      <c r="P101" s="53"/>
    </row>
    <row r="102" spans="4:16" x14ac:dyDescent="0.3">
      <c r="G102" s="2" t="s">
        <v>145</v>
      </c>
      <c r="H102" s="65">
        <f>8125/(2*130)</f>
        <v>31.25</v>
      </c>
      <c r="I102" s="27" t="s">
        <v>146</v>
      </c>
      <c r="O102" s="55" t="s">
        <v>142</v>
      </c>
      <c r="P102" s="53"/>
    </row>
    <row r="103" spans="4:16" x14ac:dyDescent="0.3">
      <c r="O103" s="55" t="s">
        <v>143</v>
      </c>
      <c r="P103" s="53"/>
    </row>
    <row r="104" spans="4:16" ht="15" thickBot="1" x14ac:dyDescent="0.35">
      <c r="O104" s="58" t="s">
        <v>144</v>
      </c>
      <c r="P104" s="60"/>
    </row>
    <row r="106" spans="4:16" x14ac:dyDescent="0.3">
      <c r="D106" s="3" t="s">
        <v>147</v>
      </c>
    </row>
    <row r="107" spans="4:16" x14ac:dyDescent="0.3">
      <c r="D107" t="s">
        <v>148</v>
      </c>
    </row>
    <row r="108" spans="4:16" x14ac:dyDescent="0.3">
      <c r="D108" t="s">
        <v>149</v>
      </c>
    </row>
    <row r="109" spans="4:16" x14ac:dyDescent="0.3">
      <c r="D109" t="s">
        <v>150</v>
      </c>
    </row>
    <row r="111" spans="4:16" x14ac:dyDescent="0.3">
      <c r="D111" t="s">
        <v>151</v>
      </c>
    </row>
    <row r="112" spans="4:16" x14ac:dyDescent="0.3">
      <c r="D112" t="s">
        <v>152</v>
      </c>
    </row>
    <row r="113" spans="4:9" x14ac:dyDescent="0.3">
      <c r="D113" t="s">
        <v>153</v>
      </c>
    </row>
    <row r="114" spans="4:9" x14ac:dyDescent="0.3">
      <c r="D114" t="s">
        <v>154</v>
      </c>
    </row>
    <row r="115" spans="4:9" x14ac:dyDescent="0.3">
      <c r="D115" t="s">
        <v>155</v>
      </c>
    </row>
    <row r="116" spans="4:9" x14ac:dyDescent="0.3">
      <c r="D116" t="s">
        <v>156</v>
      </c>
    </row>
    <row r="117" spans="4:9" x14ac:dyDescent="0.3">
      <c r="D117" t="s">
        <v>157</v>
      </c>
    </row>
    <row r="119" spans="4:9" x14ac:dyDescent="0.3">
      <c r="D119" t="s">
        <v>158</v>
      </c>
    </row>
    <row r="120" spans="4:9" x14ac:dyDescent="0.3">
      <c r="D120" s="27" t="s">
        <v>160</v>
      </c>
    </row>
    <row r="121" spans="4:9" x14ac:dyDescent="0.3">
      <c r="D121" t="s">
        <v>161</v>
      </c>
    </row>
    <row r="122" spans="4:9" x14ac:dyDescent="0.3">
      <c r="D122" s="47">
        <f>10075/(2*130)</f>
        <v>38.75</v>
      </c>
    </row>
    <row r="123" spans="4:9" x14ac:dyDescent="0.3">
      <c r="D123" s="2" t="s">
        <v>162</v>
      </c>
      <c r="F123" s="65">
        <v>38.75</v>
      </c>
    </row>
    <row r="124" spans="4:9" x14ac:dyDescent="0.3">
      <c r="E124" s="2" t="s">
        <v>163</v>
      </c>
      <c r="F124" s="49">
        <f>(G76+G75*F123)*F123+(10000-(G76+G75*F123))*15</f>
        <v>223328.125</v>
      </c>
      <c r="G124" s="27" t="str">
        <f ca="1">_xlfn.FORMULATEXT(F124)</f>
        <v>=(G76+G75*F123)*F123+(10000-(G76+G75*F123))*15</v>
      </c>
    </row>
    <row r="125" spans="4:9" x14ac:dyDescent="0.3">
      <c r="D125" s="14" t="s">
        <v>170</v>
      </c>
      <c r="E125" s="77">
        <f>H125</f>
        <v>38.75</v>
      </c>
      <c r="F125" s="79">
        <f>G76+G75*F123</f>
        <v>3087.5</v>
      </c>
      <c r="G125" s="67" t="str">
        <f ca="1">_xlfn.FORMULATEXT(F125)</f>
        <v>=G76+G75*F123</v>
      </c>
      <c r="H125" s="65">
        <f>F123</f>
        <v>38.75</v>
      </c>
    </row>
    <row r="126" spans="4:9" x14ac:dyDescent="0.3">
      <c r="D126" s="78" t="s">
        <v>171</v>
      </c>
      <c r="E126" s="69">
        <f>H126</f>
        <v>15</v>
      </c>
      <c r="F126" s="79">
        <f>10000-F125</f>
        <v>6912.5</v>
      </c>
      <c r="G126" s="27" t="str">
        <f ca="1">_xlfn.FORMULATEXT(F126)</f>
        <v>=10000-F125</v>
      </c>
      <c r="H126" s="66">
        <v>15</v>
      </c>
    </row>
    <row r="127" spans="4:9" x14ac:dyDescent="0.3">
      <c r="F127" s="2" t="s">
        <v>164</v>
      </c>
      <c r="G127" s="2"/>
      <c r="H127" s="68">
        <f>SUMPRODUCT(F125:F126,H125:H126)</f>
        <v>223328.125</v>
      </c>
      <c r="I127" s="27" t="str">
        <f ca="1">_xlfn.FORMULATEXT(H127)</f>
        <v>=SUMPRODUCT(F125:F126,H125:H126)</v>
      </c>
    </row>
    <row r="142" spans="7:7" x14ac:dyDescent="0.3">
      <c r="G142" s="28" t="s">
        <v>275</v>
      </c>
    </row>
    <row r="143" spans="7:7" x14ac:dyDescent="0.3">
      <c r="G143" t="s">
        <v>165</v>
      </c>
    </row>
    <row r="145" spans="5:6" x14ac:dyDescent="0.3">
      <c r="E145" s="49"/>
    </row>
    <row r="146" spans="5:6" x14ac:dyDescent="0.3">
      <c r="E146" s="51"/>
      <c r="F146" s="49"/>
    </row>
    <row r="147" spans="5:6" x14ac:dyDescent="0.3">
      <c r="E147" s="51"/>
      <c r="F147" s="46"/>
    </row>
    <row r="148" spans="5:6" x14ac:dyDescent="0.3">
      <c r="E148" s="51"/>
      <c r="F148" s="1"/>
    </row>
    <row r="149" spans="5:6" x14ac:dyDescent="0.3">
      <c r="E149" s="51"/>
      <c r="F149" s="1"/>
    </row>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6ECFC-7827-49F8-9676-BC0345BC4C7C}">
  <sheetPr codeName="Sheet4"/>
  <dimension ref="A1:N38"/>
  <sheetViews>
    <sheetView workbookViewId="0">
      <selection activeCell="F35" sqref="F35"/>
    </sheetView>
  </sheetViews>
  <sheetFormatPr defaultRowHeight="14.4" x14ac:dyDescent="0.3"/>
  <cols>
    <col min="1" max="1" width="18.21875" customWidth="1"/>
    <col min="6" max="6" width="9.5546875" bestFit="1" customWidth="1"/>
    <col min="9" max="9" width="11.6640625" customWidth="1"/>
    <col min="11" max="11" width="9.5546875" bestFit="1" customWidth="1"/>
  </cols>
  <sheetData>
    <row r="1" spans="1:14" x14ac:dyDescent="0.3">
      <c r="B1" s="2" t="s">
        <v>2</v>
      </c>
      <c r="I1" s="3" t="s">
        <v>4</v>
      </c>
      <c r="N1" s="3" t="s">
        <v>7</v>
      </c>
    </row>
    <row r="2" spans="1:14" x14ac:dyDescent="0.3">
      <c r="A2" s="2" t="s">
        <v>0</v>
      </c>
      <c r="B2" s="69">
        <v>38.75</v>
      </c>
      <c r="I2" t="s">
        <v>56</v>
      </c>
      <c r="N2" t="s">
        <v>8</v>
      </c>
    </row>
    <row r="3" spans="1:14" x14ac:dyDescent="0.3">
      <c r="A3" s="2" t="s">
        <v>1</v>
      </c>
      <c r="B3" s="26">
        <v>15</v>
      </c>
      <c r="J3" t="s">
        <v>6</v>
      </c>
      <c r="N3" t="s">
        <v>9</v>
      </c>
    </row>
    <row r="4" spans="1:14" x14ac:dyDescent="0.3">
      <c r="N4" t="s">
        <v>10</v>
      </c>
    </row>
    <row r="5" spans="1:14" x14ac:dyDescent="0.3">
      <c r="A5" t="s">
        <v>3</v>
      </c>
      <c r="B5" s="25">
        <v>10000</v>
      </c>
      <c r="C5" t="s">
        <v>18</v>
      </c>
      <c r="I5" s="2" t="s">
        <v>24</v>
      </c>
      <c r="K5" s="4">
        <f>B3/B2</f>
        <v>0.38709677419354838</v>
      </c>
      <c r="N5" t="s">
        <v>11</v>
      </c>
    </row>
    <row r="6" spans="1:14" x14ac:dyDescent="0.3">
      <c r="N6" t="s">
        <v>12</v>
      </c>
    </row>
    <row r="7" spans="1:14" x14ac:dyDescent="0.3">
      <c r="N7" t="s">
        <v>13</v>
      </c>
    </row>
    <row r="8" spans="1:14" x14ac:dyDescent="0.3">
      <c r="N8" t="s">
        <v>34</v>
      </c>
    </row>
    <row r="9" spans="1:14" x14ac:dyDescent="0.3">
      <c r="A9" s="3" t="s">
        <v>14</v>
      </c>
      <c r="N9" t="s">
        <v>35</v>
      </c>
    </row>
    <row r="10" spans="1:14" x14ac:dyDescent="0.3">
      <c r="A10" t="s">
        <v>15</v>
      </c>
    </row>
    <row r="11" spans="1:14" x14ac:dyDescent="0.3">
      <c r="A11" t="s">
        <v>16</v>
      </c>
    </row>
    <row r="12" spans="1:14" x14ac:dyDescent="0.3">
      <c r="A12" t="s">
        <v>17</v>
      </c>
    </row>
    <row r="14" spans="1:14" x14ac:dyDescent="0.3">
      <c r="B14" s="72" t="s">
        <v>19</v>
      </c>
      <c r="C14" s="72" t="s">
        <v>20</v>
      </c>
      <c r="D14" s="72" t="s">
        <v>21</v>
      </c>
      <c r="E14" s="72" t="s">
        <v>23</v>
      </c>
      <c r="F14" s="72" t="s">
        <v>22</v>
      </c>
      <c r="H14" s="12" t="s">
        <v>167</v>
      </c>
    </row>
    <row r="15" spans="1:14" x14ac:dyDescent="0.3">
      <c r="B15" s="73">
        <v>2018</v>
      </c>
      <c r="C15" s="74">
        <v>500</v>
      </c>
      <c r="D15" s="74">
        <v>5000</v>
      </c>
      <c r="E15" s="75">
        <f>D15+C15</f>
        <v>5500</v>
      </c>
      <c r="F15" s="76">
        <f>D15/E15</f>
        <v>0.90909090909090906</v>
      </c>
      <c r="H15" t="s">
        <v>26</v>
      </c>
      <c r="I15" s="4">
        <f>_xlfn.STDEV.S(F15:F18)</f>
        <v>5.7760819609851986E-2</v>
      </c>
      <c r="J15" s="22" t="str">
        <f ca="1">_xlfn.FORMULATEXT(I15)</f>
        <v>=STDEV.S(F15:F18)</v>
      </c>
    </row>
    <row r="16" spans="1:14" x14ac:dyDescent="0.3">
      <c r="B16" s="73">
        <v>2019</v>
      </c>
      <c r="C16" s="74">
        <v>1500</v>
      </c>
      <c r="D16" s="74">
        <v>6000</v>
      </c>
      <c r="E16" s="75">
        <f>D16+C16</f>
        <v>7500</v>
      </c>
      <c r="F16" s="76">
        <f t="shared" ref="F16:F18" si="0">D16/E16</f>
        <v>0.8</v>
      </c>
      <c r="H16" t="s">
        <v>27</v>
      </c>
      <c r="I16" s="70">
        <f>30%</f>
        <v>0.3</v>
      </c>
      <c r="J16" s="22" t="s">
        <v>166</v>
      </c>
    </row>
    <row r="17" spans="1:13" x14ac:dyDescent="0.3">
      <c r="B17" s="73">
        <v>2020</v>
      </c>
      <c r="C17" s="74">
        <v>2000</v>
      </c>
      <c r="D17" s="74">
        <v>7000</v>
      </c>
      <c r="E17" s="75">
        <f>D17+C17</f>
        <v>9000</v>
      </c>
      <c r="F17" s="76">
        <f t="shared" si="0"/>
        <v>0.77777777777777779</v>
      </c>
    </row>
    <row r="18" spans="1:13" x14ac:dyDescent="0.3">
      <c r="B18" s="73">
        <v>2021</v>
      </c>
      <c r="C18" s="74">
        <v>1500</v>
      </c>
      <c r="D18" s="74">
        <v>8000</v>
      </c>
      <c r="E18" s="75">
        <f>D18+C18</f>
        <v>9500</v>
      </c>
      <c r="F18" s="76">
        <f t="shared" si="0"/>
        <v>0.84210526315789469</v>
      </c>
      <c r="H18" t="s">
        <v>28</v>
      </c>
    </row>
    <row r="19" spans="1:13" x14ac:dyDescent="0.3">
      <c r="I19" t="s">
        <v>29</v>
      </c>
      <c r="J19" s="6">
        <f>I16</f>
        <v>0.3</v>
      </c>
    </row>
    <row r="20" spans="1:13" x14ac:dyDescent="0.3">
      <c r="A20" s="2" t="s">
        <v>33</v>
      </c>
      <c r="E20" s="1">
        <f>B5</f>
        <v>10000</v>
      </c>
      <c r="I20" t="s">
        <v>30</v>
      </c>
      <c r="J20" s="6">
        <f>I15</f>
        <v>5.7760819609851986E-2</v>
      </c>
    </row>
    <row r="21" spans="1:13" x14ac:dyDescent="0.3">
      <c r="H21" s="5"/>
    </row>
    <row r="22" spans="1:13" x14ac:dyDescent="0.3">
      <c r="H22" t="s">
        <v>43</v>
      </c>
      <c r="L22" s="7">
        <f>_xlfn.NORM.INV(1-K5,I16,I15)</f>
        <v>0.31657122778255553</v>
      </c>
      <c r="M22" s="22" t="str">
        <f ca="1">_xlfn.FORMULATEXT(L22)</f>
        <v>=NORM.INV(1-K5,I16,I15)</v>
      </c>
    </row>
    <row r="23" spans="1:13" x14ac:dyDescent="0.3">
      <c r="G23" t="s">
        <v>168</v>
      </c>
      <c r="H23" t="s">
        <v>31</v>
      </c>
      <c r="L23" s="13">
        <f>ROUND(L22*B5,0)</f>
        <v>3166</v>
      </c>
      <c r="M23" s="21" t="s">
        <v>169</v>
      </c>
    </row>
    <row r="25" spans="1:13" x14ac:dyDescent="0.3">
      <c r="A25" t="s">
        <v>40</v>
      </c>
    </row>
    <row r="26" spans="1:13" x14ac:dyDescent="0.3">
      <c r="B26" t="s">
        <v>36</v>
      </c>
      <c r="D26" s="71">
        <v>5000</v>
      </c>
    </row>
    <row r="27" spans="1:13" x14ac:dyDescent="0.3">
      <c r="B27" t="s">
        <v>37</v>
      </c>
      <c r="D27" s="71">
        <v>200</v>
      </c>
    </row>
    <row r="28" spans="1:13" x14ac:dyDescent="0.3">
      <c r="B28" t="s">
        <v>38</v>
      </c>
      <c r="D28" s="19">
        <f>D26+D27</f>
        <v>5200</v>
      </c>
    </row>
    <row r="29" spans="1:13" x14ac:dyDescent="0.3">
      <c r="B29" s="14" t="s">
        <v>39</v>
      </c>
      <c r="D29" s="20">
        <f>B5-D28</f>
        <v>4800</v>
      </c>
      <c r="E29" t="s">
        <v>54</v>
      </c>
    </row>
    <row r="31" spans="1:13" x14ac:dyDescent="0.3">
      <c r="B31" t="s">
        <v>41</v>
      </c>
      <c r="D31" s="17">
        <f>D27+D29</f>
        <v>5000</v>
      </c>
      <c r="E31" s="21" t="s">
        <v>57</v>
      </c>
    </row>
    <row r="32" spans="1:13" x14ac:dyDescent="0.3">
      <c r="D32" s="24"/>
      <c r="E32" s="21"/>
    </row>
    <row r="33" spans="1:10" x14ac:dyDescent="0.3">
      <c r="A33" s="3" t="s">
        <v>47</v>
      </c>
      <c r="B33" t="s">
        <v>49</v>
      </c>
    </row>
    <row r="34" spans="1:10" x14ac:dyDescent="0.3">
      <c r="B34" t="s">
        <v>50</v>
      </c>
    </row>
    <row r="35" spans="1:10" x14ac:dyDescent="0.3">
      <c r="A35" s="3" t="s">
        <v>48</v>
      </c>
      <c r="B35" t="s">
        <v>51</v>
      </c>
      <c r="E35" t="s">
        <v>45</v>
      </c>
      <c r="F35" s="4">
        <f>1-_xlfn.NORM.DIST(D31/E20,I16,I15,1)</f>
        <v>2.675365253879125E-4</v>
      </c>
      <c r="G35" s="22" t="str">
        <f ca="1">_xlfn.FORMULATEXT(F35)</f>
        <v>=1-NORM.DIST(D31/E20,I16,I15,1)</v>
      </c>
      <c r="J35" s="21" t="s">
        <v>53</v>
      </c>
    </row>
    <row r="36" spans="1:10" x14ac:dyDescent="0.3">
      <c r="A36" s="3"/>
      <c r="F36" s="23"/>
      <c r="G36" s="22"/>
    </row>
    <row r="37" spans="1:10" x14ac:dyDescent="0.3">
      <c r="B37" t="s">
        <v>172</v>
      </c>
    </row>
    <row r="38" spans="1:10" x14ac:dyDescent="0.3">
      <c r="B38"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B934-45C3-4E16-B950-8B9DCF414002}">
  <sheetPr codeName="Sheet5"/>
  <dimension ref="A38:O53"/>
  <sheetViews>
    <sheetView topLeftCell="A7" zoomScale="90" zoomScaleNormal="90" workbookViewId="0">
      <selection activeCell="P54" sqref="P54"/>
    </sheetView>
  </sheetViews>
  <sheetFormatPr defaultRowHeight="14.4" x14ac:dyDescent="0.3"/>
  <sheetData>
    <row r="38" spans="1:15" x14ac:dyDescent="0.3">
      <c r="A38" s="3" t="s">
        <v>173</v>
      </c>
      <c r="I38" s="3" t="s">
        <v>7</v>
      </c>
    </row>
    <row r="39" spans="1:15" x14ac:dyDescent="0.3">
      <c r="A39" t="s">
        <v>174</v>
      </c>
      <c r="J39" s="80"/>
      <c r="K39" s="28" t="s">
        <v>189</v>
      </c>
    </row>
    <row r="40" spans="1:15" x14ac:dyDescent="0.3">
      <c r="A40" t="s">
        <v>175</v>
      </c>
      <c r="J40" s="82"/>
      <c r="K40" s="28" t="s">
        <v>190</v>
      </c>
      <c r="O40" t="s">
        <v>192</v>
      </c>
    </row>
    <row r="41" spans="1:15" x14ac:dyDescent="0.3">
      <c r="A41" t="s">
        <v>176</v>
      </c>
      <c r="J41" s="81"/>
      <c r="K41" s="28" t="s">
        <v>191</v>
      </c>
    </row>
    <row r="42" spans="1:15" x14ac:dyDescent="0.3">
      <c r="A42" t="s">
        <v>177</v>
      </c>
    </row>
    <row r="43" spans="1:15" x14ac:dyDescent="0.3">
      <c r="A43" t="s">
        <v>178</v>
      </c>
    </row>
    <row r="44" spans="1:15" x14ac:dyDescent="0.3">
      <c r="A44" t="s">
        <v>179</v>
      </c>
    </row>
    <row r="45" spans="1:15" x14ac:dyDescent="0.3">
      <c r="A45" t="s">
        <v>180</v>
      </c>
    </row>
    <row r="46" spans="1:15" x14ac:dyDescent="0.3">
      <c r="A46" t="s">
        <v>181</v>
      </c>
    </row>
    <row r="47" spans="1:15" x14ac:dyDescent="0.3">
      <c r="A47" t="s">
        <v>182</v>
      </c>
    </row>
    <row r="48" spans="1:15" x14ac:dyDescent="0.3">
      <c r="A48" t="s">
        <v>183</v>
      </c>
    </row>
    <row r="49" spans="3:3" x14ac:dyDescent="0.3">
      <c r="C49" t="s">
        <v>184</v>
      </c>
    </row>
    <row r="50" spans="3:3" x14ac:dyDescent="0.3">
      <c r="C50" t="s">
        <v>185</v>
      </c>
    </row>
    <row r="51" spans="3:3" x14ac:dyDescent="0.3">
      <c r="C51" t="s">
        <v>186</v>
      </c>
    </row>
    <row r="52" spans="3:3" x14ac:dyDescent="0.3">
      <c r="C52" t="s">
        <v>187</v>
      </c>
    </row>
    <row r="53" spans="3:3" x14ac:dyDescent="0.3">
      <c r="C53" t="s">
        <v>188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155F-268F-4751-8517-6AE94EA98AA9}">
  <sheetPr codeName="Sheet6"/>
  <dimension ref="A40:K55"/>
  <sheetViews>
    <sheetView workbookViewId="0">
      <selection activeCell="P13" sqref="P13"/>
    </sheetView>
  </sheetViews>
  <sheetFormatPr defaultRowHeight="14.4" x14ac:dyDescent="0.3"/>
  <sheetData>
    <row r="40" spans="1:11" x14ac:dyDescent="0.3">
      <c r="A40" s="3" t="s">
        <v>173</v>
      </c>
      <c r="I40" s="3" t="s">
        <v>7</v>
      </c>
    </row>
    <row r="41" spans="1:11" x14ac:dyDescent="0.3">
      <c r="A41" t="s">
        <v>174</v>
      </c>
      <c r="J41" s="80"/>
      <c r="K41" s="28" t="s">
        <v>189</v>
      </c>
    </row>
    <row r="42" spans="1:11" x14ac:dyDescent="0.3">
      <c r="A42" t="s">
        <v>175</v>
      </c>
      <c r="J42" s="82"/>
      <c r="K42" s="28" t="s">
        <v>190</v>
      </c>
    </row>
    <row r="43" spans="1:11" x14ac:dyDescent="0.3">
      <c r="A43" t="s">
        <v>176</v>
      </c>
      <c r="J43" s="81"/>
      <c r="K43" s="28" t="s">
        <v>191</v>
      </c>
    </row>
    <row r="44" spans="1:11" x14ac:dyDescent="0.3">
      <c r="A44" t="s">
        <v>177</v>
      </c>
    </row>
    <row r="45" spans="1:11" x14ac:dyDescent="0.3">
      <c r="A45" t="s">
        <v>178</v>
      </c>
    </row>
    <row r="46" spans="1:11" x14ac:dyDescent="0.3">
      <c r="A46" t="s">
        <v>179</v>
      </c>
    </row>
    <row r="47" spans="1:11" x14ac:dyDescent="0.3">
      <c r="A47" t="s">
        <v>180</v>
      </c>
    </row>
    <row r="48" spans="1:11" x14ac:dyDescent="0.3">
      <c r="A48" t="s">
        <v>181</v>
      </c>
    </row>
    <row r="49" spans="1:3" x14ac:dyDescent="0.3">
      <c r="A49" t="s">
        <v>182</v>
      </c>
    </row>
    <row r="50" spans="1:3" x14ac:dyDescent="0.3">
      <c r="A50" t="s">
        <v>183</v>
      </c>
    </row>
    <row r="51" spans="1:3" x14ac:dyDescent="0.3">
      <c r="C51" t="s">
        <v>184</v>
      </c>
    </row>
    <row r="52" spans="1:3" x14ac:dyDescent="0.3">
      <c r="C52" t="s">
        <v>185</v>
      </c>
    </row>
    <row r="53" spans="1:3" x14ac:dyDescent="0.3">
      <c r="C53" t="s">
        <v>186</v>
      </c>
    </row>
    <row r="54" spans="1:3" x14ac:dyDescent="0.3">
      <c r="C54" t="s">
        <v>187</v>
      </c>
    </row>
    <row r="55" spans="1:3" x14ac:dyDescent="0.3">
      <c r="C55" t="s">
        <v>188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83CE-C9EA-4C42-BEFD-38D73EB8444B}">
  <sheetPr codeName="Sheet7"/>
  <dimension ref="A2:S67"/>
  <sheetViews>
    <sheetView workbookViewId="0">
      <selection activeCell="H27" sqref="H27"/>
    </sheetView>
  </sheetViews>
  <sheetFormatPr defaultRowHeight="14.4" x14ac:dyDescent="0.3"/>
  <cols>
    <col min="2" max="2" width="18.21875" customWidth="1"/>
    <col min="3" max="3" width="13.5546875" customWidth="1"/>
    <col min="4" max="4" width="10.88671875" customWidth="1"/>
    <col min="5" max="5" width="10" bestFit="1" customWidth="1"/>
    <col min="6" max="6" width="14.21875" customWidth="1"/>
    <col min="7" max="7" width="13.5546875" customWidth="1"/>
    <col min="8" max="8" width="10.77734375" customWidth="1"/>
    <col min="9" max="9" width="11.6640625" customWidth="1"/>
    <col min="10" max="10" width="11" bestFit="1" customWidth="1"/>
    <col min="13" max="13" width="11.88671875" bestFit="1" customWidth="1"/>
    <col min="14" max="14" width="12.5546875" bestFit="1" customWidth="1"/>
    <col min="16" max="16" width="10" bestFit="1" customWidth="1"/>
  </cols>
  <sheetData>
    <row r="2" spans="2:19" x14ac:dyDescent="0.3">
      <c r="C2" s="83" t="s">
        <v>2</v>
      </c>
      <c r="G2" t="s">
        <v>201</v>
      </c>
    </row>
    <row r="3" spans="2:19" x14ac:dyDescent="0.3">
      <c r="C3" s="83" t="s">
        <v>202</v>
      </c>
      <c r="D3" s="83" t="s">
        <v>203</v>
      </c>
    </row>
    <row r="4" spans="2:19" x14ac:dyDescent="0.3">
      <c r="B4" s="14" t="s">
        <v>204</v>
      </c>
      <c r="C4" s="84">
        <f>Dashboard!C3</f>
        <v>20</v>
      </c>
      <c r="D4" s="1">
        <f>C6</f>
        <v>40000</v>
      </c>
      <c r="E4" s="1">
        <f>$H$16+$H$15*C5</f>
        <v>21960.784313725489</v>
      </c>
    </row>
    <row r="5" spans="2:19" x14ac:dyDescent="0.3">
      <c r="B5" s="14" t="s">
        <v>205</v>
      </c>
      <c r="C5" s="84">
        <f>Dashboard!C4</f>
        <v>38</v>
      </c>
      <c r="D5" s="1">
        <f>C6/2</f>
        <v>20000</v>
      </c>
      <c r="E5" s="1">
        <f>$H$16+$H$15*C16</f>
        <v>15555.555555555555</v>
      </c>
      <c r="G5" s="107" t="s">
        <v>273</v>
      </c>
      <c r="H5" s="85">
        <f>(D5-D4)/(C5-C4)</f>
        <v>-1111.1111111111111</v>
      </c>
      <c r="I5" t="str">
        <f t="shared" ref="I5:I6" ca="1" si="0">_xlfn.FORMULATEXT(H5)</f>
        <v>=(D5-D4)/(C5-C4)</v>
      </c>
      <c r="K5" t="s">
        <v>206</v>
      </c>
      <c r="R5" s="49">
        <v>20</v>
      </c>
      <c r="S5" s="86">
        <f>$H$5*R5+$H$6</f>
        <v>40000</v>
      </c>
    </row>
    <row r="6" spans="2:19" x14ac:dyDescent="0.3">
      <c r="B6" s="14" t="s">
        <v>207</v>
      </c>
      <c r="C6" s="87">
        <f>Dashboard!C7</f>
        <v>40000</v>
      </c>
      <c r="G6" s="14" t="s">
        <v>208</v>
      </c>
      <c r="H6" s="88">
        <f>-H5*C5+D5</f>
        <v>62222.222222222219</v>
      </c>
      <c r="I6" t="str">
        <f t="shared" ca="1" si="0"/>
        <v>=-H5*C5+D5</v>
      </c>
      <c r="R6" s="49">
        <v>21</v>
      </c>
      <c r="S6" s="86">
        <f t="shared" ref="S6:S20" si="1">$H$5*R6+$H$6</f>
        <v>38888.888888888891</v>
      </c>
    </row>
    <row r="7" spans="2:19" x14ac:dyDescent="0.3">
      <c r="R7" s="49">
        <v>22</v>
      </c>
      <c r="S7" s="86">
        <f t="shared" si="1"/>
        <v>37777.777777777774</v>
      </c>
    </row>
    <row r="8" spans="2:19" x14ac:dyDescent="0.3">
      <c r="B8" s="14" t="s">
        <v>209</v>
      </c>
      <c r="C8" s="49">
        <f>H12</f>
        <v>28</v>
      </c>
      <c r="G8" s="14" t="s">
        <v>210</v>
      </c>
      <c r="H8" t="s">
        <v>211</v>
      </c>
      <c r="R8" s="49">
        <v>23</v>
      </c>
      <c r="S8" s="86">
        <f t="shared" si="1"/>
        <v>36666.666666666664</v>
      </c>
    </row>
    <row r="9" spans="2:19" x14ac:dyDescent="0.3">
      <c r="B9" s="14" t="s">
        <v>212</v>
      </c>
      <c r="C9" s="1">
        <f>H6+H5*C8</f>
        <v>31111.111111111109</v>
      </c>
      <c r="G9" s="14" t="s">
        <v>213</v>
      </c>
      <c r="H9" t="s">
        <v>214</v>
      </c>
      <c r="L9" s="3" t="s">
        <v>261</v>
      </c>
      <c r="R9" s="49">
        <v>24</v>
      </c>
      <c r="S9" s="86">
        <f t="shared" si="1"/>
        <v>35555.555555555555</v>
      </c>
    </row>
    <row r="10" spans="2:19" x14ac:dyDescent="0.3">
      <c r="G10" s="14" t="s">
        <v>215</v>
      </c>
      <c r="H10" t="s">
        <v>216</v>
      </c>
      <c r="R10" s="49">
        <v>25</v>
      </c>
      <c r="S10" s="86">
        <f t="shared" si="1"/>
        <v>34444.444444444438</v>
      </c>
    </row>
    <row r="11" spans="2:19" x14ac:dyDescent="0.3">
      <c r="G11" s="14" t="s">
        <v>217</v>
      </c>
      <c r="H11" t="s">
        <v>218</v>
      </c>
      <c r="M11" t="s">
        <v>20</v>
      </c>
      <c r="R11" s="49">
        <v>26</v>
      </c>
      <c r="S11" s="86">
        <f t="shared" si="1"/>
        <v>33333.333333333328</v>
      </c>
    </row>
    <row r="12" spans="2:19" x14ac:dyDescent="0.3">
      <c r="G12" s="14" t="s">
        <v>217</v>
      </c>
      <c r="H12" s="89">
        <f>MAX(-H6/(2*H5),C4)</f>
        <v>28</v>
      </c>
      <c r="L12" s="14" t="s">
        <v>219</v>
      </c>
      <c r="M12" s="99">
        <f>Dashboard!W3</f>
        <v>22.5</v>
      </c>
      <c r="N12" t="s">
        <v>259</v>
      </c>
      <c r="R12" s="49">
        <v>27</v>
      </c>
      <c r="S12" s="86">
        <f t="shared" si="1"/>
        <v>32222.222222222219</v>
      </c>
    </row>
    <row r="13" spans="2:19" x14ac:dyDescent="0.3">
      <c r="G13" s="14" t="s">
        <v>212</v>
      </c>
      <c r="H13" s="90">
        <f>MAX(0,H5*H12+H6)</f>
        <v>31111.111111111109</v>
      </c>
      <c r="L13" s="14" t="s">
        <v>220</v>
      </c>
      <c r="M13" s="1">
        <f>MAX(0,MIN(H6+H5*M12,Dashboard!C7))</f>
        <v>37222.222222222219</v>
      </c>
      <c r="R13" s="49">
        <v>28</v>
      </c>
      <c r="S13" s="86">
        <f t="shared" si="1"/>
        <v>31111.111111111109</v>
      </c>
    </row>
    <row r="14" spans="2:19" x14ac:dyDescent="0.3">
      <c r="R14" s="49">
        <v>29</v>
      </c>
      <c r="S14" s="86">
        <f t="shared" si="1"/>
        <v>29999.999999999996</v>
      </c>
    </row>
    <row r="15" spans="2:19" x14ac:dyDescent="0.3">
      <c r="B15" s="14" t="s">
        <v>221</v>
      </c>
      <c r="C15" s="49">
        <f>C8</f>
        <v>28</v>
      </c>
      <c r="D15" s="1">
        <f>C17</f>
        <v>31111.111111111109</v>
      </c>
      <c r="G15" s="107" t="s">
        <v>274</v>
      </c>
      <c r="H15" s="85">
        <f>(D16-D15)/(C16-C15)</f>
        <v>-915.03267973856202</v>
      </c>
      <c r="I15" t="str">
        <f ca="1">_xlfn.FORMULATEXT(H15)</f>
        <v>=(D16-D15)/(C16-C15)</v>
      </c>
      <c r="R15" s="49">
        <v>30</v>
      </c>
      <c r="S15" s="86">
        <f t="shared" si="1"/>
        <v>28888.888888888883</v>
      </c>
    </row>
    <row r="16" spans="2:19" x14ac:dyDescent="0.3">
      <c r="B16" s="14" t="s">
        <v>222</v>
      </c>
      <c r="C16" s="84">
        <f>Dashboard!C6</f>
        <v>45</v>
      </c>
      <c r="D16">
        <f>C17/2</f>
        <v>15555.555555555555</v>
      </c>
      <c r="G16" s="14" t="s">
        <v>223</v>
      </c>
      <c r="H16" s="85">
        <f>-H15*C16+D16</f>
        <v>56732.026143790848</v>
      </c>
      <c r="I16" t="str">
        <f ca="1">_xlfn.FORMULATEXT(H16)</f>
        <v>=-H15*C16+D16</v>
      </c>
      <c r="R16" s="49">
        <v>31</v>
      </c>
      <c r="S16" s="86">
        <f t="shared" si="1"/>
        <v>27777.777777777774</v>
      </c>
    </row>
    <row r="17" spans="1:19" x14ac:dyDescent="0.3">
      <c r="B17" s="14" t="s">
        <v>224</v>
      </c>
      <c r="C17" s="1">
        <f>C9</f>
        <v>31111.111111111109</v>
      </c>
      <c r="M17" t="s">
        <v>260</v>
      </c>
      <c r="R17" s="49">
        <v>32</v>
      </c>
      <c r="S17" s="86">
        <f t="shared" si="1"/>
        <v>26666.666666666664</v>
      </c>
    </row>
    <row r="18" spans="1:19" x14ac:dyDescent="0.3">
      <c r="G18" s="14" t="s">
        <v>225</v>
      </c>
      <c r="H18" s="89">
        <f>MAX(-H16/(2*H15),C15)</f>
        <v>31</v>
      </c>
      <c r="M18" t="s">
        <v>21</v>
      </c>
      <c r="N18" t="s">
        <v>20</v>
      </c>
      <c r="R18" s="49">
        <v>33</v>
      </c>
      <c r="S18" s="86">
        <f t="shared" si="1"/>
        <v>25555.555555555555</v>
      </c>
    </row>
    <row r="19" spans="1:19" x14ac:dyDescent="0.3">
      <c r="C19" s="49"/>
      <c r="G19" s="14" t="s">
        <v>226</v>
      </c>
      <c r="H19" s="1">
        <f>MAX(0,H16+H15*H18)</f>
        <v>28366.013071895424</v>
      </c>
      <c r="I19" s="14" t="s">
        <v>227</v>
      </c>
      <c r="J19" s="1">
        <f>H13-H19</f>
        <v>2745.0980392156853</v>
      </c>
      <c r="L19" s="14" t="s">
        <v>219</v>
      </c>
      <c r="M19" s="99">
        <f>Dashboard!W4</f>
        <v>28.75</v>
      </c>
      <c r="N19" s="49">
        <f>M12</f>
        <v>22.5</v>
      </c>
      <c r="R19" s="49">
        <v>34</v>
      </c>
      <c r="S19" s="86">
        <f t="shared" si="1"/>
        <v>24444.444444444445</v>
      </c>
    </row>
    <row r="20" spans="1:19" x14ac:dyDescent="0.3">
      <c r="G20" s="14" t="s">
        <v>228</v>
      </c>
      <c r="H20" s="86">
        <f>H18*H19</f>
        <v>879346.40522875811</v>
      </c>
      <c r="I20" s="14" t="s">
        <v>229</v>
      </c>
      <c r="J20" s="86">
        <f>J19*H12</f>
        <v>76862.745098039188</v>
      </c>
      <c r="L20" s="14" t="s">
        <v>220</v>
      </c>
      <c r="M20" s="1">
        <f>MIN(M13,H16+H15*M19)</f>
        <v>30424.83660130719</v>
      </c>
      <c r="N20" s="1">
        <f>M13-M20</f>
        <v>6797.385620915029</v>
      </c>
      <c r="R20" s="49">
        <v>35</v>
      </c>
      <c r="S20" s="86">
        <f t="shared" si="1"/>
        <v>23333.333333333328</v>
      </c>
    </row>
    <row r="21" spans="1:19" x14ac:dyDescent="0.3">
      <c r="L21" s="14" t="s">
        <v>213</v>
      </c>
      <c r="M21" s="86">
        <f>M19*M20</f>
        <v>874714.05228758173</v>
      </c>
      <c r="N21" s="86">
        <f>N19*N20</f>
        <v>152941.17647058817</v>
      </c>
      <c r="O21" s="49"/>
      <c r="P21" s="86"/>
    </row>
    <row r="22" spans="1:19" x14ac:dyDescent="0.3">
      <c r="G22" s="14"/>
      <c r="L22" s="14"/>
      <c r="O22" s="49"/>
      <c r="P22" s="86"/>
    </row>
    <row r="23" spans="1:19" x14ac:dyDescent="0.3">
      <c r="G23" s="14" t="s">
        <v>230</v>
      </c>
      <c r="H23" s="91">
        <f>H20+J20</f>
        <v>956209.15032679727</v>
      </c>
      <c r="L23" s="14" t="s">
        <v>256</v>
      </c>
      <c r="M23" s="86">
        <f>M21+N21</f>
        <v>1027655.2287581699</v>
      </c>
      <c r="O23" s="49"/>
      <c r="P23" s="86"/>
    </row>
    <row r="24" spans="1:19" x14ac:dyDescent="0.3">
      <c r="A24" s="3" t="s">
        <v>231</v>
      </c>
    </row>
    <row r="25" spans="1:19" x14ac:dyDescent="0.3">
      <c r="B25" t="s">
        <v>232</v>
      </c>
    </row>
    <row r="28" spans="1:19" x14ac:dyDescent="0.3">
      <c r="B28" t="s">
        <v>233</v>
      </c>
    </row>
    <row r="29" spans="1:19" x14ac:dyDescent="0.3">
      <c r="C29" t="s">
        <v>234</v>
      </c>
    </row>
    <row r="31" spans="1:19" x14ac:dyDescent="0.3">
      <c r="C31" t="s">
        <v>235</v>
      </c>
    </row>
    <row r="32" spans="1:19" x14ac:dyDescent="0.3">
      <c r="C32" s="92" t="str">
        <f>"optimal price: "&amp;TEXT(H16,"#,##0")&amp;" / "&amp;TEXT(-2*H15,"#,##0")</f>
        <v>optimal price: 56,732 / 1,830</v>
      </c>
      <c r="D32" s="92"/>
      <c r="E32" s="92"/>
    </row>
    <row r="34" spans="1:6" x14ac:dyDescent="0.3">
      <c r="F34" t="s">
        <v>236</v>
      </c>
    </row>
    <row r="36" spans="1:6" x14ac:dyDescent="0.3">
      <c r="F36" t="s">
        <v>237</v>
      </c>
    </row>
    <row r="38" spans="1:6" x14ac:dyDescent="0.3">
      <c r="F38" t="s">
        <v>228</v>
      </c>
    </row>
    <row r="41" spans="1:6" x14ac:dyDescent="0.3">
      <c r="A41" t="s">
        <v>238</v>
      </c>
    </row>
    <row r="51" spans="1:11" x14ac:dyDescent="0.3">
      <c r="A51" t="s">
        <v>239</v>
      </c>
    </row>
    <row r="52" spans="1:11" x14ac:dyDescent="0.3">
      <c r="K52" t="s">
        <v>240</v>
      </c>
    </row>
    <row r="53" spans="1:11" x14ac:dyDescent="0.3">
      <c r="E53" t="s">
        <v>241</v>
      </c>
    </row>
    <row r="54" spans="1:11" x14ac:dyDescent="0.3">
      <c r="C54" s="14" t="s">
        <v>242</v>
      </c>
      <c r="D54" s="93">
        <f>Dashboard!O9</f>
        <v>1203529.4100935005</v>
      </c>
      <c r="E54" s="49">
        <v>10</v>
      </c>
      <c r="F54" s="49">
        <v>12.5</v>
      </c>
      <c r="G54" s="49">
        <v>15</v>
      </c>
      <c r="H54" s="49">
        <v>17.5</v>
      </c>
      <c r="I54" s="49">
        <v>20</v>
      </c>
    </row>
    <row r="55" spans="1:11" x14ac:dyDescent="0.3">
      <c r="C55" t="s">
        <v>243</v>
      </c>
      <c r="D55" s="49">
        <v>45</v>
      </c>
      <c r="E55" s="94"/>
      <c r="F55" s="94"/>
      <c r="G55" s="94"/>
      <c r="H55" s="94"/>
      <c r="I55" s="94"/>
    </row>
    <row r="56" spans="1:11" x14ac:dyDescent="0.3">
      <c r="D56" s="49">
        <v>50</v>
      </c>
      <c r="E56" s="94"/>
      <c r="F56" s="94"/>
      <c r="G56" s="94"/>
      <c r="H56" s="94"/>
      <c r="I56" s="94"/>
    </row>
    <row r="57" spans="1:11" x14ac:dyDescent="0.3">
      <c r="D57" s="49">
        <v>55</v>
      </c>
      <c r="E57" s="94"/>
      <c r="F57" s="94"/>
      <c r="G57" s="94"/>
      <c r="H57" s="94"/>
      <c r="I57" s="94"/>
    </row>
    <row r="58" spans="1:11" x14ac:dyDescent="0.3">
      <c r="D58" s="49">
        <v>60</v>
      </c>
      <c r="E58" s="94"/>
      <c r="F58" s="94"/>
      <c r="G58" s="94"/>
      <c r="H58" s="94"/>
      <c r="I58" s="94"/>
    </row>
    <row r="59" spans="1:11" x14ac:dyDescent="0.3">
      <c r="D59" s="49">
        <v>65</v>
      </c>
      <c r="E59" s="94"/>
      <c r="F59" s="94"/>
      <c r="G59" s="94"/>
      <c r="H59" s="94"/>
      <c r="I59" s="94"/>
    </row>
    <row r="61" spans="1:11" x14ac:dyDescent="0.3">
      <c r="E61" t="s">
        <v>244</v>
      </c>
    </row>
    <row r="62" spans="1:11" x14ac:dyDescent="0.3">
      <c r="C62" s="14" t="s">
        <v>213</v>
      </c>
      <c r="D62" s="95">
        <f>Dashboard!O9</f>
        <v>1203529.4100935005</v>
      </c>
      <c r="E62" s="49">
        <v>10</v>
      </c>
      <c r="F62" s="49">
        <v>12.5</v>
      </c>
      <c r="G62" s="49">
        <v>15</v>
      </c>
      <c r="H62" s="49">
        <v>17.5</v>
      </c>
      <c r="I62" s="49">
        <v>20</v>
      </c>
      <c r="K62" t="s">
        <v>245</v>
      </c>
    </row>
    <row r="63" spans="1:11" x14ac:dyDescent="0.3">
      <c r="C63" s="14" t="s">
        <v>246</v>
      </c>
      <c r="D63" s="49">
        <v>45</v>
      </c>
      <c r="E63" s="86"/>
      <c r="F63" s="86"/>
      <c r="G63" s="86"/>
      <c r="H63" s="86"/>
      <c r="I63" s="86"/>
      <c r="K63" t="s">
        <v>247</v>
      </c>
    </row>
    <row r="64" spans="1:11" x14ac:dyDescent="0.3">
      <c r="D64" s="49">
        <v>50</v>
      </c>
      <c r="E64" s="86"/>
      <c r="F64" s="86"/>
      <c r="G64" s="86"/>
      <c r="H64" s="86"/>
      <c r="I64" s="86"/>
    </row>
    <row r="65" spans="4:9" x14ac:dyDescent="0.3">
      <c r="D65" s="49">
        <v>55</v>
      </c>
      <c r="E65" s="86"/>
      <c r="F65" s="86"/>
      <c r="G65" s="86"/>
      <c r="H65" s="86"/>
      <c r="I65" s="86"/>
    </row>
    <row r="66" spans="4:9" x14ac:dyDescent="0.3">
      <c r="D66" s="49">
        <v>60</v>
      </c>
      <c r="E66" s="86"/>
      <c r="F66" s="86"/>
      <c r="G66" s="86"/>
      <c r="H66" s="86"/>
      <c r="I66" s="86"/>
    </row>
    <row r="67" spans="4:9" x14ac:dyDescent="0.3">
      <c r="D67" s="49">
        <v>65</v>
      </c>
      <c r="E67" s="86"/>
      <c r="F67" s="86"/>
      <c r="G67" s="86"/>
      <c r="H67" s="86"/>
      <c r="I67" s="86"/>
    </row>
  </sheetData>
  <conditionalFormatting sqref="E63:I67">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69492-95D2-4F7A-B3CD-7B354CB29940}">
  <sheetPr codeName="Sheet8"/>
  <dimension ref="A1:W33"/>
  <sheetViews>
    <sheetView showGridLines="0" zoomScale="80" zoomScaleNormal="80" workbookViewId="0">
      <selection activeCell="V6" sqref="V6"/>
    </sheetView>
  </sheetViews>
  <sheetFormatPr defaultRowHeight="14.4" x14ac:dyDescent="0.3"/>
  <cols>
    <col min="1" max="1" width="26.109375" customWidth="1"/>
    <col min="2" max="2" width="16.88671875" customWidth="1"/>
    <col min="3" max="3" width="11.88671875" customWidth="1"/>
    <col min="4" max="6" width="11" bestFit="1" customWidth="1"/>
    <col min="7" max="7" width="10.88671875" customWidth="1"/>
    <col min="8" max="8" width="12.77734375" customWidth="1"/>
    <col min="9" max="12" width="11" bestFit="1" customWidth="1"/>
    <col min="13" max="13" width="13.33203125" customWidth="1"/>
    <col min="14" max="15" width="11" bestFit="1" customWidth="1"/>
    <col min="18" max="18" width="12.44140625" customWidth="1"/>
    <col min="21" max="21" width="8.88671875" customWidth="1"/>
    <col min="22" max="22" width="14" customWidth="1"/>
  </cols>
  <sheetData>
    <row r="1" spans="1:23" x14ac:dyDescent="0.3">
      <c r="M1" s="28" t="s">
        <v>263</v>
      </c>
    </row>
    <row r="2" spans="1:23" x14ac:dyDescent="0.3">
      <c r="C2" s="104" t="s">
        <v>269</v>
      </c>
      <c r="M2" s="3" t="s">
        <v>272</v>
      </c>
      <c r="V2" t="s">
        <v>270</v>
      </c>
    </row>
    <row r="3" spans="1:23" x14ac:dyDescent="0.3">
      <c r="B3" s="14" t="s">
        <v>248</v>
      </c>
      <c r="C3" s="96">
        <v>20</v>
      </c>
      <c r="D3" t="s">
        <v>249</v>
      </c>
      <c r="N3" s="14" t="s">
        <v>253</v>
      </c>
      <c r="O3" s="100">
        <v>20.000000828639287</v>
      </c>
      <c r="V3" s="101" t="s">
        <v>257</v>
      </c>
      <c r="W3" s="105">
        <v>22.5</v>
      </c>
    </row>
    <row r="4" spans="1:23" x14ac:dyDescent="0.3">
      <c r="B4" s="14" t="s">
        <v>205</v>
      </c>
      <c r="C4" s="96">
        <v>38</v>
      </c>
      <c r="D4" t="s">
        <v>271</v>
      </c>
      <c r="N4" s="14" t="s">
        <v>250</v>
      </c>
      <c r="O4" s="100">
        <v>41.000724458996999</v>
      </c>
      <c r="V4" s="101" t="s">
        <v>258</v>
      </c>
      <c r="W4" s="105">
        <v>28.75</v>
      </c>
    </row>
    <row r="5" spans="1:23" x14ac:dyDescent="0.3">
      <c r="B5" s="14" t="s">
        <v>251</v>
      </c>
      <c r="C5" s="96">
        <v>34.5</v>
      </c>
      <c r="D5" t="s">
        <v>249</v>
      </c>
      <c r="N5" s="14" t="s">
        <v>265</v>
      </c>
      <c r="O5" s="88">
        <f>MIN(Calculations!H6+Calculations!H5*Dashboard!O3,C7)</f>
        <v>39999.999079289679</v>
      </c>
    </row>
    <row r="6" spans="1:23" x14ac:dyDescent="0.3">
      <c r="B6" s="14" t="s">
        <v>222</v>
      </c>
      <c r="C6" s="96">
        <v>45</v>
      </c>
      <c r="D6" t="s">
        <v>262</v>
      </c>
      <c r="N6" s="14" t="s">
        <v>252</v>
      </c>
      <c r="O6" s="88">
        <f>MIN(Calculations!H16+Calculations!H15*Dashboard!O4,O5)</f>
        <v>19215.023370852425</v>
      </c>
    </row>
    <row r="7" spans="1:23" x14ac:dyDescent="0.3">
      <c r="B7" s="14" t="s">
        <v>264</v>
      </c>
      <c r="C7" s="97">
        <v>40000</v>
      </c>
      <c r="N7" s="14" t="s">
        <v>254</v>
      </c>
      <c r="O7" s="88">
        <f>O5-O6</f>
        <v>20784.975708437254</v>
      </c>
    </row>
    <row r="9" spans="1:23" x14ac:dyDescent="0.3">
      <c r="N9" s="14" t="s">
        <v>255</v>
      </c>
      <c r="O9" s="91">
        <f>O3*O7+O4*O6</f>
        <v>1203529.4100935005</v>
      </c>
    </row>
    <row r="11" spans="1:23" x14ac:dyDescent="0.3">
      <c r="C11" s="86"/>
      <c r="D11" s="98"/>
      <c r="E11" s="49"/>
      <c r="F11" s="49"/>
      <c r="G11" s="49"/>
      <c r="H11" s="98"/>
      <c r="I11" s="98"/>
      <c r="J11" s="98"/>
    </row>
    <row r="12" spans="1:23" ht="28.8" customHeight="1" x14ac:dyDescent="0.3">
      <c r="C12" s="124" t="s">
        <v>266</v>
      </c>
      <c r="D12" s="124"/>
    </row>
    <row r="13" spans="1:23" ht="28.2" customHeight="1" x14ac:dyDescent="0.3">
      <c r="A13" s="103" t="s">
        <v>268</v>
      </c>
      <c r="B13" s="102">
        <f>Calculations!M23</f>
        <v>1027655.2287581699</v>
      </c>
      <c r="C13" s="115">
        <v>18</v>
      </c>
      <c r="D13" s="114">
        <v>20</v>
      </c>
      <c r="E13" s="108">
        <v>22</v>
      </c>
      <c r="F13" s="108">
        <v>24</v>
      </c>
      <c r="G13" s="108">
        <v>26</v>
      </c>
      <c r="H13" s="108">
        <v>28</v>
      </c>
      <c r="I13" s="108">
        <v>30</v>
      </c>
      <c r="J13" s="108">
        <v>32</v>
      </c>
      <c r="K13" s="108">
        <v>34</v>
      </c>
      <c r="L13" s="67"/>
      <c r="M13" s="67"/>
      <c r="N13" s="67"/>
      <c r="O13" s="67"/>
      <c r="P13" s="67"/>
      <c r="Q13" s="67"/>
      <c r="R13" s="67"/>
    </row>
    <row r="14" spans="1:23" x14ac:dyDescent="0.3">
      <c r="A14" s="123" t="s">
        <v>267</v>
      </c>
      <c r="B14" s="109">
        <v>30</v>
      </c>
      <c r="C14" s="116">
        <f t="dataTable" ref="C14:K26" dt2D="1" dtr="1" r1="W3" r2="W4"/>
        <v>1071372.5490196077</v>
      </c>
      <c r="D14" s="118">
        <v>1092810.4575163398</v>
      </c>
      <c r="E14" s="118">
        <v>1065359.477124183</v>
      </c>
      <c r="F14" s="118">
        <v>1029019.6078431372</v>
      </c>
      <c r="G14" s="118">
        <v>983790.84967320249</v>
      </c>
      <c r="H14" s="118">
        <v>929673.202614379</v>
      </c>
      <c r="I14" s="118">
        <v>866666.66666666651</v>
      </c>
      <c r="J14" s="118">
        <v>799999.99999999988</v>
      </c>
      <c r="K14" s="116">
        <v>733333.33333333337</v>
      </c>
      <c r="L14" s="86"/>
      <c r="M14" s="86"/>
      <c r="N14" s="86"/>
      <c r="O14" s="86"/>
      <c r="P14" s="86"/>
      <c r="Q14" s="86"/>
      <c r="R14" s="86"/>
    </row>
    <row r="15" spans="1:23" x14ac:dyDescent="0.3">
      <c r="A15" s="123"/>
      <c r="B15" s="110">
        <v>31</v>
      </c>
      <c r="C15" s="111">
        <v>1088758.1699346404</v>
      </c>
      <c r="D15" s="119">
        <v>1112026.1437908497</v>
      </c>
      <c r="E15" s="119">
        <v>1086405.2287581698</v>
      </c>
      <c r="F15" s="119">
        <v>1051895.4248366011</v>
      </c>
      <c r="G15" s="119">
        <v>1008496.7320261436</v>
      </c>
      <c r="H15" s="119">
        <v>956209.15032679727</v>
      </c>
      <c r="I15" s="119">
        <v>895032.67973856186</v>
      </c>
      <c r="J15" s="119">
        <v>826666.66666666663</v>
      </c>
      <c r="K15" s="111">
        <v>757777.77777777775</v>
      </c>
      <c r="L15" s="86"/>
      <c r="M15" s="86"/>
      <c r="N15" s="86"/>
      <c r="O15" s="86"/>
      <c r="P15" s="86"/>
      <c r="Q15" s="86"/>
      <c r="R15" s="86"/>
    </row>
    <row r="16" spans="1:23" x14ac:dyDescent="0.3">
      <c r="B16" s="110">
        <v>32</v>
      </c>
      <c r="C16" s="111">
        <v>1104313.7254901961</v>
      </c>
      <c r="D16" s="119">
        <v>1129411.7647058824</v>
      </c>
      <c r="E16" s="119">
        <v>1105620.9150326797</v>
      </c>
      <c r="F16" s="119">
        <v>1072941.1764705882</v>
      </c>
      <c r="G16" s="119">
        <v>1031372.5490196077</v>
      </c>
      <c r="H16" s="119">
        <v>980915.03267973848</v>
      </c>
      <c r="I16" s="119">
        <v>921568.62745098025</v>
      </c>
      <c r="J16" s="119">
        <v>853333.33333333326</v>
      </c>
      <c r="K16" s="111">
        <v>782222.22222222225</v>
      </c>
      <c r="L16" s="86"/>
      <c r="M16" s="86"/>
      <c r="N16" s="86"/>
      <c r="O16" s="86"/>
      <c r="P16" s="86"/>
      <c r="Q16" s="86"/>
      <c r="R16" s="86"/>
    </row>
    <row r="17" spans="2:18" x14ac:dyDescent="0.3">
      <c r="B17" s="110">
        <v>33</v>
      </c>
      <c r="C17" s="111">
        <v>1118039.2156862745</v>
      </c>
      <c r="D17" s="119">
        <v>1144967.3202614379</v>
      </c>
      <c r="E17" s="119">
        <v>1123006.5359477124</v>
      </c>
      <c r="F17" s="119">
        <v>1092156.8627450981</v>
      </c>
      <c r="G17" s="119">
        <v>1052418.3006535945</v>
      </c>
      <c r="H17" s="119">
        <v>1003790.8496732025</v>
      </c>
      <c r="I17" s="119">
        <v>946274.50980392133</v>
      </c>
      <c r="J17" s="119">
        <v>879869.28104575153</v>
      </c>
      <c r="K17" s="111">
        <v>806666.66666666674</v>
      </c>
      <c r="L17" s="86"/>
      <c r="M17" s="86"/>
      <c r="N17" s="86"/>
      <c r="O17" s="86"/>
      <c r="P17" s="86"/>
      <c r="Q17" s="86"/>
      <c r="R17" s="86"/>
    </row>
    <row r="18" spans="2:18" x14ac:dyDescent="0.3">
      <c r="B18" s="110">
        <v>34</v>
      </c>
      <c r="C18" s="111">
        <v>1129934.6405228758</v>
      </c>
      <c r="D18" s="119">
        <v>1158692.8104575165</v>
      </c>
      <c r="E18" s="119">
        <v>1138562.0915032679</v>
      </c>
      <c r="F18" s="119">
        <v>1109542.4836601308</v>
      </c>
      <c r="G18" s="119">
        <v>1071633.9869281044</v>
      </c>
      <c r="H18" s="119">
        <v>1024836.6013071896</v>
      </c>
      <c r="I18" s="119">
        <v>969150.32679738547</v>
      </c>
      <c r="J18" s="119">
        <v>904575.16339869273</v>
      </c>
      <c r="K18" s="111">
        <v>831111.11111111112</v>
      </c>
      <c r="L18" s="86"/>
      <c r="M18" s="86"/>
      <c r="N18" s="86"/>
      <c r="O18" s="86"/>
      <c r="P18" s="86"/>
      <c r="Q18" s="86"/>
      <c r="R18" s="86"/>
    </row>
    <row r="19" spans="2:18" x14ac:dyDescent="0.3">
      <c r="B19" s="110">
        <v>35</v>
      </c>
      <c r="C19" s="111">
        <v>1140000</v>
      </c>
      <c r="D19" s="119">
        <v>1170588.2352941176</v>
      </c>
      <c r="E19" s="119">
        <v>1152287.5816993462</v>
      </c>
      <c r="F19" s="119">
        <v>1125098.0392156863</v>
      </c>
      <c r="G19" s="119">
        <v>1089019.6078431371</v>
      </c>
      <c r="H19" s="119">
        <v>1044052.2875816992</v>
      </c>
      <c r="I19" s="119">
        <v>990196.0784313723</v>
      </c>
      <c r="J19" s="119">
        <v>927450.98039215675</v>
      </c>
      <c r="K19" s="111">
        <v>855555.55555555562</v>
      </c>
      <c r="L19" s="86"/>
      <c r="M19" s="86"/>
      <c r="N19" s="86"/>
      <c r="O19" s="86"/>
      <c r="P19" s="86"/>
      <c r="Q19" s="86"/>
      <c r="R19" s="86"/>
    </row>
    <row r="20" spans="2:18" x14ac:dyDescent="0.3">
      <c r="B20" s="110">
        <v>36</v>
      </c>
      <c r="C20" s="111">
        <v>1148235.2941176472</v>
      </c>
      <c r="D20" s="119">
        <v>1180653.5947712418</v>
      </c>
      <c r="E20" s="119">
        <v>1164183.0065359478</v>
      </c>
      <c r="F20" s="119">
        <v>1138823.5294117648</v>
      </c>
      <c r="G20" s="119">
        <v>1104575.1633986926</v>
      </c>
      <c r="H20" s="119">
        <v>1061437.9084967319</v>
      </c>
      <c r="I20" s="119">
        <v>1009411.7647058822</v>
      </c>
      <c r="J20" s="119">
        <v>948496.7320261437</v>
      </c>
      <c r="K20" s="111">
        <v>878692.81045751635</v>
      </c>
      <c r="L20" s="86"/>
      <c r="M20" s="86"/>
      <c r="N20" s="86"/>
      <c r="O20" s="86"/>
      <c r="P20" s="86"/>
      <c r="Q20" s="86"/>
      <c r="R20" s="86"/>
    </row>
    <row r="21" spans="2:18" x14ac:dyDescent="0.3">
      <c r="B21" s="110">
        <v>37</v>
      </c>
      <c r="C21" s="111">
        <v>1154640.522875817</v>
      </c>
      <c r="D21" s="119">
        <v>1188888.888888889</v>
      </c>
      <c r="E21" s="119">
        <v>1174248.366013072</v>
      </c>
      <c r="F21" s="119">
        <v>1150718.9542483659</v>
      </c>
      <c r="G21" s="119">
        <v>1118300.6535947712</v>
      </c>
      <c r="H21" s="119">
        <v>1076993.4640522876</v>
      </c>
      <c r="I21" s="119">
        <v>1026797.3856209149</v>
      </c>
      <c r="J21" s="119">
        <v>967712.41830065357</v>
      </c>
      <c r="K21" s="111">
        <v>899738.56209150329</v>
      </c>
      <c r="L21" s="86"/>
      <c r="M21" s="86"/>
      <c r="N21" s="86"/>
      <c r="O21" s="86"/>
      <c r="P21" s="86"/>
      <c r="Q21" s="86"/>
      <c r="R21" s="86"/>
    </row>
    <row r="22" spans="2:18" ht="15" customHeight="1" x14ac:dyDescent="0.3">
      <c r="B22" s="110">
        <v>38</v>
      </c>
      <c r="C22" s="111">
        <v>1159215.6862745099</v>
      </c>
      <c r="D22" s="119">
        <v>1195294.1176470588</v>
      </c>
      <c r="E22" s="119">
        <v>1182483.6601307187</v>
      </c>
      <c r="F22" s="119">
        <v>1160784.3137254901</v>
      </c>
      <c r="G22" s="119">
        <v>1130196.0784313723</v>
      </c>
      <c r="H22" s="119">
        <v>1090718.9542483659</v>
      </c>
      <c r="I22" s="119">
        <v>1042352.9411764704</v>
      </c>
      <c r="J22" s="119">
        <v>985098.03921568615</v>
      </c>
      <c r="K22" s="111">
        <v>918954.24836601305</v>
      </c>
      <c r="L22" s="86"/>
      <c r="M22" s="86"/>
      <c r="N22" s="86"/>
      <c r="O22" s="86"/>
      <c r="P22" s="86"/>
      <c r="Q22" s="86"/>
      <c r="R22" s="86"/>
    </row>
    <row r="23" spans="2:18" x14ac:dyDescent="0.3">
      <c r="B23" s="110">
        <v>39</v>
      </c>
      <c r="C23" s="111">
        <v>1161960.7843137255</v>
      </c>
      <c r="D23" s="119">
        <v>1199869.2810457516</v>
      </c>
      <c r="E23" s="119">
        <v>1188888.888888889</v>
      </c>
      <c r="F23" s="119">
        <v>1169019.6078431373</v>
      </c>
      <c r="G23" s="119">
        <v>1140261.4379084967</v>
      </c>
      <c r="H23" s="119">
        <v>1102614.3790849673</v>
      </c>
      <c r="I23" s="119">
        <v>1056078.4313725489</v>
      </c>
      <c r="J23" s="119">
        <v>1000653.5947712418</v>
      </c>
      <c r="K23" s="111">
        <v>936339.86928104574</v>
      </c>
      <c r="L23" s="86"/>
      <c r="M23" s="86"/>
      <c r="N23" s="86"/>
      <c r="O23" s="86"/>
      <c r="P23" s="86"/>
      <c r="Q23" s="86"/>
      <c r="R23" s="86"/>
    </row>
    <row r="24" spans="2:18" x14ac:dyDescent="0.3">
      <c r="B24" s="110">
        <v>40</v>
      </c>
      <c r="C24" s="111">
        <v>1162875.8169934643</v>
      </c>
      <c r="D24" s="119">
        <v>1202614.3790849673</v>
      </c>
      <c r="E24" s="119">
        <v>1193464.0522875816</v>
      </c>
      <c r="F24" s="119">
        <v>1175424.8366013071</v>
      </c>
      <c r="G24" s="119">
        <v>1148496.7320261437</v>
      </c>
      <c r="H24" s="119">
        <v>1112679.7385620915</v>
      </c>
      <c r="I24" s="119">
        <v>1067973.85620915</v>
      </c>
      <c r="J24" s="119">
        <v>1014379.0849673202</v>
      </c>
      <c r="K24" s="111">
        <v>951895.42483660136</v>
      </c>
      <c r="L24" s="86"/>
      <c r="M24" s="86"/>
      <c r="N24" s="86"/>
      <c r="O24" s="86"/>
      <c r="P24" s="86"/>
      <c r="Q24" s="86"/>
      <c r="R24" s="86"/>
    </row>
    <row r="25" spans="2:18" x14ac:dyDescent="0.3">
      <c r="B25" s="110">
        <v>41</v>
      </c>
      <c r="C25" s="117">
        <v>1161960.7843137253</v>
      </c>
      <c r="D25" s="120">
        <v>1203529.4117647058</v>
      </c>
      <c r="E25" s="120">
        <v>1196209.1503267973</v>
      </c>
      <c r="F25" s="120">
        <v>1180000</v>
      </c>
      <c r="G25" s="120">
        <v>1154901.9607843135</v>
      </c>
      <c r="H25" s="120">
        <v>1120915.0326797385</v>
      </c>
      <c r="I25" s="120">
        <v>1078039.2156862742</v>
      </c>
      <c r="J25" s="120">
        <v>1026274.5098039214</v>
      </c>
      <c r="K25" s="112">
        <v>965620.91503267968</v>
      </c>
      <c r="L25" s="86"/>
      <c r="M25" s="86"/>
      <c r="N25" s="86"/>
      <c r="O25" s="86"/>
      <c r="P25" s="86"/>
      <c r="Q25" s="86"/>
      <c r="R25" s="86"/>
    </row>
    <row r="26" spans="2:18" x14ac:dyDescent="0.3">
      <c r="B26" s="122">
        <v>42</v>
      </c>
      <c r="C26" s="113">
        <v>1159215.6862745099</v>
      </c>
      <c r="D26" s="121">
        <v>1202614.3790849673</v>
      </c>
      <c r="E26" s="121">
        <v>1197124.1830065357</v>
      </c>
      <c r="F26" s="121">
        <v>1182745.0980392157</v>
      </c>
      <c r="G26" s="121">
        <v>1159477.1241830064</v>
      </c>
      <c r="H26" s="121">
        <v>1127320.2614379083</v>
      </c>
      <c r="I26" s="121">
        <v>1086274.5098039214</v>
      </c>
      <c r="J26" s="121">
        <v>1036339.8692810456</v>
      </c>
      <c r="K26" s="113">
        <v>977516.33986928104</v>
      </c>
      <c r="L26" s="86"/>
      <c r="M26" s="86"/>
      <c r="N26" s="86"/>
      <c r="O26" s="86"/>
      <c r="P26" s="86"/>
      <c r="Q26" s="86"/>
      <c r="R26" s="86"/>
    </row>
    <row r="27" spans="2:18" x14ac:dyDescent="0.3">
      <c r="B27" s="106"/>
      <c r="C27" s="98"/>
      <c r="D27" s="86"/>
    </row>
    <row r="28" spans="2:18" x14ac:dyDescent="0.3">
      <c r="B28" s="106"/>
      <c r="C28" s="98"/>
      <c r="D28" s="86"/>
    </row>
    <row r="29" spans="2:18" x14ac:dyDescent="0.3">
      <c r="B29" s="49"/>
      <c r="C29" s="98"/>
      <c r="D29" s="86"/>
    </row>
    <row r="30" spans="2:18" x14ac:dyDescent="0.3">
      <c r="B30" s="49"/>
      <c r="C30" s="98"/>
      <c r="D30" s="86"/>
    </row>
    <row r="31" spans="2:18" x14ac:dyDescent="0.3">
      <c r="B31" s="49"/>
      <c r="C31" s="98"/>
      <c r="D31" s="86"/>
    </row>
    <row r="32" spans="2:18" x14ac:dyDescent="0.3">
      <c r="B32" s="49"/>
      <c r="C32" s="98"/>
      <c r="D32" s="86"/>
    </row>
    <row r="33" spans="2:4" x14ac:dyDescent="0.3">
      <c r="B33" s="49"/>
      <c r="C33" s="98"/>
      <c r="D33" s="86"/>
    </row>
  </sheetData>
  <mergeCells count="2">
    <mergeCell ref="A14:A15"/>
    <mergeCell ref="C12:D12"/>
  </mergeCells>
  <conditionalFormatting sqref="D27:D33">
    <cfRule type="colorScale" priority="4">
      <colorScale>
        <cfvo type="min"/>
        <cfvo type="percentile" val="50"/>
        <cfvo type="max"/>
        <color rgb="FFF8696B"/>
        <color rgb="FFFFEB84"/>
        <color rgb="FF63BE7B"/>
      </colorScale>
    </cfRule>
  </conditionalFormatting>
  <conditionalFormatting sqref="C14:O24">
    <cfRule type="colorScale" priority="3">
      <colorScale>
        <cfvo type="min"/>
        <cfvo type="percentile" val="50"/>
        <cfvo type="max"/>
        <color rgb="FFF8696B"/>
        <color rgb="FFFFEB84"/>
        <color rgb="FF63BE7B"/>
      </colorScale>
    </cfRule>
  </conditionalFormatting>
  <conditionalFormatting sqref="C14:R25">
    <cfRule type="colorScale" priority="5">
      <colorScale>
        <cfvo type="min"/>
        <cfvo type="percentile" val="50"/>
        <cfvo type="max"/>
        <color rgb="FFF8696B"/>
        <color rgb="FFFFEB84"/>
        <color rgb="FF63BE7B"/>
      </colorScale>
    </cfRule>
  </conditionalFormatting>
  <conditionalFormatting sqref="C14:R2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RM Option 1 - Selling More WL</vt:lpstr>
      <vt:lpstr>RM Option 2 - Selling More BL</vt:lpstr>
      <vt:lpstr>Price Elasticity</vt:lpstr>
      <vt:lpstr>RM Option 3 </vt:lpstr>
      <vt:lpstr>Influence Chart-initial</vt:lpstr>
      <vt:lpstr>Influence Chart-Corrected</vt:lpstr>
      <vt:lpstr>Calculations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Hill</dc:creator>
  <cp:lastModifiedBy>Faith Hill</cp:lastModifiedBy>
  <dcterms:created xsi:type="dcterms:W3CDTF">2022-06-27T02:30:14Z</dcterms:created>
  <dcterms:modified xsi:type="dcterms:W3CDTF">2022-07-25T02:20:15Z</dcterms:modified>
</cp:coreProperties>
</file>