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d6a4f253d5646a/Documents/GitHub/VirusSim/"/>
    </mc:Choice>
  </mc:AlternateContent>
  <xr:revisionPtr revIDLastSave="3" documentId="8_{895FC16F-3816-4A84-BCBA-60668E5921F1}" xr6:coauthVersionLast="46" xr6:coauthVersionMax="46" xr10:uidLastSave="{6C3B55F8-B585-4162-9FE2-F0FF5F6C5CE8}"/>
  <bookViews>
    <workbookView xWindow="-110" yWindow="-110" windowWidth="22780" windowHeight="14660" activeTab="1" xr2:uid="{9B14E82E-E413-449D-BF19-D40E9F169A13}"/>
  </bookViews>
  <sheets>
    <sheet name="Main" sheetId="1" r:id="rId1"/>
    <sheet name="Scenario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D10" i="2"/>
  <c r="D9" i="2"/>
  <c r="D8" i="2"/>
  <c r="D11" i="2" s="1"/>
  <c r="D7" i="2"/>
  <c r="C20" i="1" l="1"/>
  <c r="C21" i="1"/>
  <c r="B16" i="1"/>
  <c r="B19" i="1" s="1"/>
  <c r="B20" i="1" s="1"/>
  <c r="B21" i="1" s="1"/>
  <c r="C15" i="1"/>
  <c r="B15" i="1"/>
  <c r="D14" i="1"/>
  <c r="D15" i="1" s="1"/>
  <c r="C9" i="1"/>
  <c r="D9" i="1"/>
  <c r="D10" i="1"/>
  <c r="B10" i="1"/>
  <c r="N12" i="1" s="1"/>
  <c r="B9" i="1"/>
  <c r="D1" i="1"/>
  <c r="E1" i="1" s="1"/>
  <c r="C19" i="1" l="1"/>
  <c r="N11" i="1" s="1"/>
  <c r="N13" i="1" s="1"/>
  <c r="C10" i="1"/>
  <c r="B11" i="1"/>
  <c r="N15" i="1" s="1"/>
  <c r="E14" i="1"/>
  <c r="D3" i="1"/>
  <c r="F1" i="1"/>
  <c r="E3" i="1"/>
  <c r="E10" i="1"/>
  <c r="E9" i="1"/>
  <c r="E11" i="1" l="1"/>
  <c r="F14" i="1"/>
  <c r="E15" i="1"/>
  <c r="G1" i="1"/>
  <c r="F3" i="1"/>
  <c r="G14" i="1" l="1"/>
  <c r="F15" i="1"/>
  <c r="H1" i="1"/>
  <c r="G3" i="1"/>
  <c r="H14" i="1" l="1"/>
  <c r="G15" i="1"/>
  <c r="I1" i="1"/>
  <c r="H3" i="1"/>
  <c r="I14" i="1" l="1"/>
  <c r="H15" i="1"/>
  <c r="J1" i="1"/>
  <c r="I3" i="1"/>
  <c r="J14" i="1" l="1"/>
  <c r="J15" i="1" s="1"/>
  <c r="I15" i="1"/>
  <c r="K1" i="1"/>
  <c r="J3" i="1"/>
  <c r="L1" i="1" l="1"/>
  <c r="K3" i="1"/>
  <c r="M1" i="1" l="1"/>
  <c r="L3" i="1"/>
  <c r="N1" i="1" l="1"/>
  <c r="M3" i="1"/>
  <c r="N3" i="1" l="1"/>
  <c r="O1" i="1"/>
  <c r="P1" i="1" l="1"/>
  <c r="P3" i="1" s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Floris Holstege</author>
  </authors>
  <commentList>
    <comment ref="E8" authorId="0" shapeId="0" xr:uid="{B2CAFB6C-2D2B-4FC7-8D86-52B2BA67B079}">
      <text>
        <r>
          <rPr>
            <b/>
            <sz val="9"/>
            <color indexed="81"/>
            <rFont val="Tahoma"/>
            <family val="2"/>
          </rPr>
          <t>Floris Holstege:</t>
        </r>
        <r>
          <rPr>
            <sz val="9"/>
            <color indexed="81"/>
            <rFont val="Tahoma"/>
            <family val="2"/>
          </rPr>
          <t xml:space="preserve">
This is based on the ICU data. It also matches the overall statistic (approx. 30%)
</t>
        </r>
      </text>
    </comment>
    <comment ref="N10" authorId="0" shapeId="0" xr:uid="{1BFF6B08-FD1D-40DD-AA8F-BB8271686427}">
      <text>
        <r>
          <rPr>
            <b/>
            <sz val="9"/>
            <color indexed="81"/>
            <rFont val="Tahoma"/>
            <family val="2"/>
          </rPr>
          <t>Floris Holstege:</t>
        </r>
        <r>
          <rPr>
            <sz val="9"/>
            <color indexed="81"/>
            <rFont val="Tahoma"/>
            <family val="2"/>
          </rPr>
          <t xml:space="preserve">
In order to do this, I take 1) The number of positive tests for +60 and below 60, and 2) then take how many of each ended up in the ICU. That is then the 'ICU rate' Per group
The 6% feels a bit too high</t>
        </r>
      </text>
    </comment>
  </commentList>
</comments>
</file>

<file path=xl/sharedStrings.xml><?xml version="1.0" encoding="utf-8"?>
<sst xmlns="http://schemas.openxmlformats.org/spreadsheetml/2006/main" count="61" uniqueCount="50">
  <si>
    <t>Below 60</t>
  </si>
  <si>
    <t>Data: https://www.stichting-nice.nl/covid-19-op-de-ic.jsp</t>
  </si>
  <si>
    <t>Below 20</t>
  </si>
  <si>
    <t>20-24</t>
  </si>
  <si>
    <t>90 and above</t>
  </si>
  <si>
    <t>Death</t>
  </si>
  <si>
    <t>Alive</t>
  </si>
  <si>
    <t>60 and above</t>
  </si>
  <si>
    <t>Probability of death after admission</t>
  </si>
  <si>
    <t>% Of total</t>
  </si>
  <si>
    <t>Patients at the ICU</t>
  </si>
  <si>
    <t>Positive tests</t>
  </si>
  <si>
    <t>90+</t>
  </si>
  <si>
    <t>% Of positive tests</t>
  </si>
  <si>
    <t>Total</t>
  </si>
  <si>
    <t>Data: https://allecijfers.nl/nieuws/statistieken-over-het-corona-virus-en-covid19/#Corona_man_vrouw_leeftijd</t>
  </si>
  <si>
    <t>For the last four weeks</t>
  </si>
  <si>
    <t>Total cases 4 weeks ago</t>
  </si>
  <si>
    <t>Total cases now</t>
  </si>
  <si>
    <t>N of positive tests in last 4 weeks</t>
  </si>
  <si>
    <t>% in ICU after positive tests</t>
  </si>
  <si>
    <t>N in ICU</t>
  </si>
  <si>
    <t>Parameters that do not change per scenario</t>
  </si>
  <si>
    <t>Parameter</t>
  </si>
  <si>
    <t>probability of death after rejection</t>
  </si>
  <si>
    <t>ICU beds taken by covid patients</t>
  </si>
  <si>
    <t>ICU beds taken by non-covid patients</t>
  </si>
  <si>
    <t>Number of covid cases at start (N0)</t>
  </si>
  <si>
    <t>Population</t>
  </si>
  <si>
    <t>Vaccinated</t>
  </si>
  <si>
    <t>Previously infected</t>
  </si>
  <si>
    <t>K</t>
  </si>
  <si>
    <t>Value</t>
  </si>
  <si>
    <t>Parameters that do  change per scenario</t>
  </si>
  <si>
    <t>R</t>
  </si>
  <si>
    <t>T_c</t>
  </si>
  <si>
    <t>1.01, 1.06, 1.11</t>
  </si>
  <si>
    <t>Total ICU beds</t>
  </si>
  <si>
    <t>1400, 1700, 2000</t>
  </si>
  <si>
    <t xml:space="preserve">Percentage of cases for people below 60 </t>
  </si>
  <si>
    <t>85%, 90%</t>
  </si>
  <si>
    <t>To clarify: changing the number of old people changes other parameters:</t>
  </si>
  <si>
    <t xml:space="preserve">Percentage of ICU patients  below 60 </t>
  </si>
  <si>
    <t>13% if below 60, 39.8% if 60 or above</t>
  </si>
  <si>
    <t>ICU rate</t>
  </si>
  <si>
    <t>32% (SQ), 33% ( if percentage of cases for people below 60 goes to 90%, based on bayes formula)</t>
  </si>
  <si>
    <t>6.2% (SQ), 4.8% (if percentage of cases for people below 60 goes to 90%)</t>
  </si>
  <si>
    <t>Total scenarios</t>
  </si>
  <si>
    <t>Length of stay</t>
  </si>
  <si>
    <t>KDE from empirical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</si>
</sst>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9" fontId="0" fillId="0" borderId="0" xfId="0" applyNumberFormat="1"/>
    <xf numFmtId="0" fontId="1" fillId="3" borderId="0" xfId="0" applyFont="1" applyFill="1"/>
    <xf numFmtId="0" fontId="0" fillId="3" borderId="0" xfId="0" applyFill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5" fillId="0" borderId="0" xfId="0" applyFont="1"/>
    <xf numFmtId="0" fontId="1" fillId="0" borderId="0" xfId="0" applyFont="1" applyAlignment="1">
      <alignment horizontal="center" wrapText="1"/>
    </xf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EE1C-306C-4319-B74C-94CCEBA07FED}">
  <dimension ref="A1:Q25"/>
  <sheetViews>
    <sheetView workbookViewId="0">
      <selection activeCell="C12" sqref="C12"/>
    </sheetView>
  </sheetViews>
  <sheetFormatPr defaultRowHeight="14.5" x14ac:dyDescent="0.35"/>
  <cols>
    <col min="1" max="1" width="18.54296875" customWidth="1"/>
    <col min="2" max="2" width="19.7265625" customWidth="1"/>
    <col min="3" max="3" width="12.6328125" customWidth="1"/>
  </cols>
  <sheetData>
    <row r="1" spans="1:17" ht="4" customHeight="1" x14ac:dyDescent="0.35">
      <c r="C1">
        <v>20</v>
      </c>
      <c r="D1">
        <f>C1+5</f>
        <v>25</v>
      </c>
      <c r="E1">
        <f t="shared" ref="E1:P1" si="0">D1+5</f>
        <v>30</v>
      </c>
      <c r="F1">
        <f t="shared" si="0"/>
        <v>35</v>
      </c>
      <c r="G1">
        <f t="shared" si="0"/>
        <v>40</v>
      </c>
      <c r="H1">
        <f t="shared" si="0"/>
        <v>45</v>
      </c>
      <c r="I1">
        <f t="shared" si="0"/>
        <v>50</v>
      </c>
      <c r="J1">
        <f t="shared" si="0"/>
        <v>55</v>
      </c>
      <c r="K1">
        <f t="shared" si="0"/>
        <v>60</v>
      </c>
      <c r="L1">
        <f t="shared" si="0"/>
        <v>65</v>
      </c>
      <c r="M1">
        <f t="shared" si="0"/>
        <v>70</v>
      </c>
      <c r="N1">
        <f t="shared" si="0"/>
        <v>75</v>
      </c>
      <c r="O1">
        <f t="shared" si="0"/>
        <v>80</v>
      </c>
      <c r="P1">
        <f t="shared" si="0"/>
        <v>85</v>
      </c>
    </row>
    <row r="2" spans="1:17" x14ac:dyDescent="0.35">
      <c r="A2" t="s">
        <v>1</v>
      </c>
    </row>
    <row r="3" spans="1:17" x14ac:dyDescent="0.35">
      <c r="A3" s="2" t="s">
        <v>10</v>
      </c>
      <c r="B3" s="3" t="s">
        <v>2</v>
      </c>
      <c r="C3" s="3" t="s">
        <v>3</v>
      </c>
      <c r="D3" s="3" t="str">
        <f>_xlfn.CONCAT(D1,"-",D1+4)</f>
        <v>25-29</v>
      </c>
      <c r="E3" s="3" t="str">
        <f t="shared" ref="E3:P3" si="1">_xlfn.CONCAT(E1,"-",E1+4)</f>
        <v>30-34</v>
      </c>
      <c r="F3" s="3" t="str">
        <f t="shared" si="1"/>
        <v>35-39</v>
      </c>
      <c r="G3" s="3" t="str">
        <f t="shared" si="1"/>
        <v>40-44</v>
      </c>
      <c r="H3" s="3" t="str">
        <f t="shared" si="1"/>
        <v>45-49</v>
      </c>
      <c r="I3" s="3" t="str">
        <f t="shared" si="1"/>
        <v>50-54</v>
      </c>
      <c r="J3" s="3" t="str">
        <f t="shared" si="1"/>
        <v>55-59</v>
      </c>
      <c r="K3" s="3" t="str">
        <f t="shared" si="1"/>
        <v>60-64</v>
      </c>
      <c r="L3" s="3" t="str">
        <f t="shared" si="1"/>
        <v>65-69</v>
      </c>
      <c r="M3" s="3" t="str">
        <f t="shared" si="1"/>
        <v>70-74</v>
      </c>
      <c r="N3" s="3" t="str">
        <f t="shared" si="1"/>
        <v>75-79</v>
      </c>
      <c r="O3" s="3" t="str">
        <f t="shared" si="1"/>
        <v>80-84</v>
      </c>
      <c r="P3" s="3" t="str">
        <f t="shared" si="1"/>
        <v>85-89</v>
      </c>
      <c r="Q3" s="3" t="s">
        <v>4</v>
      </c>
    </row>
    <row r="4" spans="1:17" x14ac:dyDescent="0.35">
      <c r="A4" t="s">
        <v>5</v>
      </c>
      <c r="B4">
        <v>2</v>
      </c>
      <c r="C4">
        <v>2</v>
      </c>
      <c r="D4">
        <v>3</v>
      </c>
      <c r="E4">
        <v>3</v>
      </c>
      <c r="F4">
        <v>12</v>
      </c>
      <c r="G4">
        <v>17</v>
      </c>
      <c r="H4">
        <v>44</v>
      </c>
      <c r="I4">
        <v>105</v>
      </c>
      <c r="J4">
        <v>185</v>
      </c>
      <c r="K4">
        <v>346</v>
      </c>
      <c r="L4">
        <v>521</v>
      </c>
      <c r="M4">
        <v>769</v>
      </c>
      <c r="N4">
        <v>553</v>
      </c>
      <c r="O4">
        <v>202</v>
      </c>
      <c r="P4">
        <v>33</v>
      </c>
      <c r="Q4">
        <v>2</v>
      </c>
    </row>
    <row r="5" spans="1:17" x14ac:dyDescent="0.35">
      <c r="A5" t="s">
        <v>6</v>
      </c>
      <c r="B5">
        <v>17</v>
      </c>
      <c r="C5">
        <v>34</v>
      </c>
      <c r="D5">
        <v>65</v>
      </c>
      <c r="E5">
        <v>107</v>
      </c>
      <c r="F5">
        <v>122</v>
      </c>
      <c r="G5">
        <v>188</v>
      </c>
      <c r="H5">
        <v>397</v>
      </c>
      <c r="I5">
        <v>663</v>
      </c>
      <c r="J5">
        <v>925</v>
      </c>
      <c r="K5">
        <v>1085</v>
      </c>
      <c r="L5">
        <v>1008</v>
      </c>
      <c r="M5">
        <v>932</v>
      </c>
      <c r="N5">
        <v>505</v>
      </c>
      <c r="O5">
        <v>118</v>
      </c>
      <c r="P5">
        <v>13</v>
      </c>
      <c r="Q5">
        <v>3</v>
      </c>
    </row>
    <row r="8" spans="1:17" x14ac:dyDescent="0.35">
      <c r="B8" s="1" t="s">
        <v>21</v>
      </c>
      <c r="C8" s="1" t="s">
        <v>9</v>
      </c>
      <c r="D8" s="1" t="s">
        <v>5</v>
      </c>
      <c r="E8" s="1" t="s">
        <v>8</v>
      </c>
    </row>
    <row r="9" spans="1:17" x14ac:dyDescent="0.35">
      <c r="A9" s="8" t="s">
        <v>0</v>
      </c>
      <c r="B9">
        <f>SUM(B4:J5)</f>
        <v>2891</v>
      </c>
      <c r="C9" s="4">
        <f>B9/(B9+B10)</f>
        <v>0.32190179267342167</v>
      </c>
      <c r="D9">
        <f>SUM(B4:J4)</f>
        <v>373</v>
      </c>
      <c r="E9" s="4">
        <f>D9/B9</f>
        <v>0.12902109996540989</v>
      </c>
    </row>
    <row r="10" spans="1:17" x14ac:dyDescent="0.35">
      <c r="A10" s="8" t="s">
        <v>7</v>
      </c>
      <c r="B10">
        <f>SUM(K4:Q5)</f>
        <v>6090</v>
      </c>
      <c r="C10" s="4">
        <f>B10/(B9+B10)</f>
        <v>0.67809820732657833</v>
      </c>
      <c r="D10">
        <f>SUM(K4:Q4)</f>
        <v>2426</v>
      </c>
      <c r="E10" s="4">
        <f>D10/B10</f>
        <v>0.39835796387520528</v>
      </c>
      <c r="N10" s="1" t="s">
        <v>20</v>
      </c>
    </row>
    <row r="11" spans="1:17" x14ac:dyDescent="0.35">
      <c r="A11" s="8" t="s">
        <v>14</v>
      </c>
      <c r="B11">
        <f>B10+B9</f>
        <v>8981</v>
      </c>
      <c r="E11" s="4">
        <f>(E9*C9)+(E10*C10)</f>
        <v>0.31165794454960477</v>
      </c>
      <c r="M11" s="1" t="s">
        <v>0</v>
      </c>
      <c r="N11" s="4">
        <f>B9/C19</f>
        <v>2.3421822073548246E-2</v>
      </c>
    </row>
    <row r="12" spans="1:17" x14ac:dyDescent="0.35">
      <c r="M12" s="1" t="s">
        <v>7</v>
      </c>
      <c r="N12" s="4">
        <f>B10/C20</f>
        <v>0.27958736760918385</v>
      </c>
    </row>
    <row r="13" spans="1:17" x14ac:dyDescent="0.35">
      <c r="A13" t="s">
        <v>15</v>
      </c>
      <c r="B13" s="1" t="s">
        <v>16</v>
      </c>
      <c r="M13" s="1" t="s">
        <v>14</v>
      </c>
      <c r="N13" s="4">
        <f>(N11*B19)+(N12*B20)</f>
        <v>6.1846653903893559E-2</v>
      </c>
    </row>
    <row r="14" spans="1:17" ht="4" customHeight="1" x14ac:dyDescent="0.35">
      <c r="B14">
        <v>0</v>
      </c>
      <c r="C14">
        <v>10</v>
      </c>
      <c r="D14">
        <f>C14+10</f>
        <v>20</v>
      </c>
      <c r="E14">
        <f t="shared" ref="E14:J14" si="2">D14+10</f>
        <v>30</v>
      </c>
      <c r="F14">
        <f t="shared" si="2"/>
        <v>40</v>
      </c>
      <c r="G14">
        <f t="shared" si="2"/>
        <v>50</v>
      </c>
      <c r="H14">
        <f t="shared" si="2"/>
        <v>60</v>
      </c>
      <c r="I14">
        <f t="shared" si="2"/>
        <v>70</v>
      </c>
      <c r="J14">
        <f t="shared" si="2"/>
        <v>80</v>
      </c>
    </row>
    <row r="15" spans="1:17" x14ac:dyDescent="0.35">
      <c r="A15" s="6" t="s">
        <v>11</v>
      </c>
      <c r="B15" s="7" t="str">
        <f>_xlfn.CONCAT(B14,"-",B14+9)</f>
        <v>0-9</v>
      </c>
      <c r="C15" s="7" t="str">
        <f t="shared" ref="C15:J15" si="3">_xlfn.CONCAT(C14,"-",C14+9)</f>
        <v>10-19</v>
      </c>
      <c r="D15" s="7" t="str">
        <f t="shared" si="3"/>
        <v>20-29</v>
      </c>
      <c r="E15" s="7" t="str">
        <f t="shared" si="3"/>
        <v>30-39</v>
      </c>
      <c r="F15" s="7" t="str">
        <f t="shared" si="3"/>
        <v>40-49</v>
      </c>
      <c r="G15" s="7" t="str">
        <f t="shared" si="3"/>
        <v>50-59</v>
      </c>
      <c r="H15" s="7" t="str">
        <f t="shared" si="3"/>
        <v>60-69</v>
      </c>
      <c r="I15" s="7" t="str">
        <f t="shared" si="3"/>
        <v>70-79</v>
      </c>
      <c r="J15" s="7" t="str">
        <f t="shared" si="3"/>
        <v>80-89</v>
      </c>
      <c r="K15" s="7" t="s">
        <v>12</v>
      </c>
      <c r="N15">
        <f>B11/C21</f>
        <v>6.1846653903893566E-2</v>
      </c>
    </row>
    <row r="16" spans="1:17" x14ac:dyDescent="0.35">
      <c r="A16" t="s">
        <v>9</v>
      </c>
      <c r="B16" s="5">
        <f>0.08</f>
        <v>0.08</v>
      </c>
      <c r="C16" s="5">
        <v>0.15</v>
      </c>
      <c r="D16" s="5">
        <v>0.17</v>
      </c>
      <c r="E16" s="5">
        <v>0.15</v>
      </c>
      <c r="F16" s="5">
        <v>0.15</v>
      </c>
      <c r="G16" s="5">
        <v>0.15</v>
      </c>
      <c r="H16" s="5">
        <v>0.09</v>
      </c>
      <c r="I16" s="5">
        <v>0.05</v>
      </c>
      <c r="J16" s="5">
        <v>0.02</v>
      </c>
      <c r="K16" s="5">
        <v>0</v>
      </c>
    </row>
    <row r="17" spans="1:11" x14ac:dyDescent="0.35"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35">
      <c r="B18" s="1" t="s">
        <v>13</v>
      </c>
      <c r="C18" s="1" t="s">
        <v>19</v>
      </c>
    </row>
    <row r="19" spans="1:11" x14ac:dyDescent="0.35">
      <c r="A19" s="8" t="s">
        <v>0</v>
      </c>
      <c r="B19" s="5">
        <f>SUM(B16:G16)</f>
        <v>0.85000000000000009</v>
      </c>
      <c r="C19">
        <f>B19*$C$21</f>
        <v>123431.90000000001</v>
      </c>
    </row>
    <row r="20" spans="1:11" x14ac:dyDescent="0.35">
      <c r="A20" s="8" t="s">
        <v>7</v>
      </c>
      <c r="B20" s="5">
        <f>1-B19</f>
        <v>0.14999999999999991</v>
      </c>
      <c r="C20">
        <f>B20*$C$21</f>
        <v>21782.099999999988</v>
      </c>
    </row>
    <row r="21" spans="1:11" x14ac:dyDescent="0.35">
      <c r="A21" s="8" t="s">
        <v>14</v>
      </c>
      <c r="B21" s="5">
        <f>B20+B19</f>
        <v>1</v>
      </c>
      <c r="C21">
        <f>B25-B24</f>
        <v>145214</v>
      </c>
    </row>
    <row r="24" spans="1:11" x14ac:dyDescent="0.35">
      <c r="A24" t="s">
        <v>17</v>
      </c>
      <c r="B24">
        <v>1157192</v>
      </c>
    </row>
    <row r="25" spans="1:11" x14ac:dyDescent="0.35">
      <c r="A25" t="s">
        <v>18</v>
      </c>
      <c r="B25">
        <v>1302406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8231B-E987-41E2-8FCD-2F35A3476291}">
  <dimension ref="B2:G13"/>
  <sheetViews>
    <sheetView tabSelected="1" workbookViewId="0">
      <selection activeCell="D14" sqref="D14"/>
    </sheetView>
  </sheetViews>
  <sheetFormatPr defaultRowHeight="14.5" x14ac:dyDescent="0.35"/>
  <cols>
    <col min="3" max="3" width="30.453125" customWidth="1"/>
    <col min="4" max="4" width="27.36328125" customWidth="1"/>
    <col min="5" max="5" width="5.6328125" customWidth="1"/>
    <col min="6" max="6" width="43.08984375" customWidth="1"/>
    <col min="7" max="7" width="23.90625" customWidth="1"/>
  </cols>
  <sheetData>
    <row r="2" spans="2:7" x14ac:dyDescent="0.35">
      <c r="C2" s="9" t="s">
        <v>22</v>
      </c>
      <c r="D2" s="9"/>
      <c r="F2" s="12" t="s">
        <v>33</v>
      </c>
      <c r="G2" s="12"/>
    </row>
    <row r="3" spans="2:7" x14ac:dyDescent="0.35">
      <c r="C3" s="11" t="s">
        <v>23</v>
      </c>
      <c r="D3" s="11" t="s">
        <v>32</v>
      </c>
      <c r="E3" s="1"/>
      <c r="F3" s="11" t="s">
        <v>23</v>
      </c>
      <c r="G3" s="11" t="s">
        <v>32</v>
      </c>
    </row>
    <row r="4" spans="2:7" x14ac:dyDescent="0.35">
      <c r="B4" s="1"/>
      <c r="C4" t="s">
        <v>24</v>
      </c>
      <c r="D4">
        <v>0.99</v>
      </c>
      <c r="F4" t="s">
        <v>34</v>
      </c>
      <c r="G4" t="s">
        <v>36</v>
      </c>
    </row>
    <row r="5" spans="2:7" x14ac:dyDescent="0.35">
      <c r="B5" s="1"/>
      <c r="C5" t="s">
        <v>25</v>
      </c>
      <c r="D5">
        <v>700</v>
      </c>
      <c r="F5" t="s">
        <v>37</v>
      </c>
      <c r="G5" t="s">
        <v>38</v>
      </c>
    </row>
    <row r="6" spans="2:7" x14ac:dyDescent="0.35">
      <c r="C6" t="s">
        <v>26</v>
      </c>
      <c r="D6">
        <v>500</v>
      </c>
      <c r="F6" t="s">
        <v>39</v>
      </c>
      <c r="G6" t="s">
        <v>40</v>
      </c>
    </row>
    <row r="7" spans="2:7" x14ac:dyDescent="0.35">
      <c r="C7" t="s">
        <v>27</v>
      </c>
      <c r="D7">
        <f>7000*7</f>
        <v>49000</v>
      </c>
      <c r="F7" s="13" t="s">
        <v>47</v>
      </c>
      <c r="G7" s="14">
        <f>3*3*2</f>
        <v>18</v>
      </c>
    </row>
    <row r="8" spans="2:7" x14ac:dyDescent="0.35">
      <c r="C8" t="s">
        <v>28</v>
      </c>
      <c r="D8">
        <f>17.5*1000000</f>
        <v>17500000</v>
      </c>
    </row>
    <row r="9" spans="2:7" x14ac:dyDescent="0.35">
      <c r="C9" t="s">
        <v>29</v>
      </c>
      <c r="D9">
        <f>2.5*1000000</f>
        <v>2500000</v>
      </c>
      <c r="F9" s="1"/>
    </row>
    <row r="10" spans="2:7" x14ac:dyDescent="0.35">
      <c r="C10" t="s">
        <v>30</v>
      </c>
      <c r="D10">
        <f>1.25*1000000</f>
        <v>1250000</v>
      </c>
      <c r="F10" s="1" t="s">
        <v>41</v>
      </c>
    </row>
    <row r="11" spans="2:7" x14ac:dyDescent="0.35">
      <c r="C11" s="10" t="s">
        <v>31</v>
      </c>
      <c r="D11">
        <f>D8-D9-D10</f>
        <v>13750000</v>
      </c>
      <c r="F11" s="15" t="s">
        <v>42</v>
      </c>
      <c r="G11" s="15" t="s">
        <v>45</v>
      </c>
    </row>
    <row r="12" spans="2:7" x14ac:dyDescent="0.35">
      <c r="C12" s="10" t="s">
        <v>35</v>
      </c>
      <c r="D12">
        <v>5</v>
      </c>
      <c r="F12" s="16" t="s">
        <v>44</v>
      </c>
      <c r="G12" s="16" t="s">
        <v>46</v>
      </c>
    </row>
    <row r="13" spans="2:7" x14ac:dyDescent="0.35">
      <c r="C13" s="10" t="s">
        <v>48</v>
      </c>
      <c r="D13" t="s">
        <v>49</v>
      </c>
      <c r="F13" t="s">
        <v>8</v>
      </c>
      <c r="G13" t="s">
        <v>43</v>
      </c>
    </row>
  </sheetData>
  <mergeCells count="2">
    <mergeCell ref="C2:D2"/>
    <mergeCell ref="F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Holstege</dc:creator>
  <cp:lastModifiedBy>Floris Holstege</cp:lastModifiedBy>
  <dcterms:created xsi:type="dcterms:W3CDTF">2021-04-05T09:47:15Z</dcterms:created>
  <dcterms:modified xsi:type="dcterms:W3CDTF">2021-04-06T17:00:39Z</dcterms:modified>
</cp:coreProperties>
</file>