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ko-my.sharepoint.com/personal/nubirarium_fiako_onmicrosoft_com/Documents/NUBI-PUBLIC-STORAGE/fiakodev/"/>
    </mc:Choice>
  </mc:AlternateContent>
  <xr:revisionPtr revIDLastSave="292" documentId="8_{1046A6F9-9DA3-429F-A4CC-45716C7BB7D9}" xr6:coauthVersionLast="47" xr6:coauthVersionMax="47" xr10:uidLastSave="{06C39358-2626-4FCA-B507-09CCF97FD08D}"/>
  <bookViews>
    <workbookView xWindow="-28920" yWindow="-120" windowWidth="29040" windowHeight="15720" tabRatio="718" xr2:uid="{3F2613DC-B55F-48C5-95E8-C7CFCF266418}"/>
  </bookViews>
  <sheets>
    <sheet name="_INTRO" sheetId="11" r:id="rId1"/>
    <sheet name="INTERPOLATION_1" sheetId="27" r:id="rId2"/>
    <sheet name="INTERPOLATION_2" sheetId="29" r:id="rId3"/>
    <sheet name="LINALG_1" sheetId="33" r:id="rId4"/>
    <sheet name="LINALG_2" sheetId="31" r:id="rId5"/>
    <sheet name="LINALG_3" sheetId="34" r:id="rId6"/>
    <sheet name="GEOMETRY_1" sheetId="36" r:id="rId7"/>
    <sheet name="GEOMETRY_2" sheetId="37" r:id="rId8"/>
  </sheets>
  <definedNames>
    <definedName name="feidmath._INTERPOLATION_LINEAR" hidden="1">_xlfn.LAMBDA(_xlpm.x,_xlpm.known_ys,_xlpm.known_xs, _xlfn.LET(_xlpm.known_xs, _xlfn.TOCOL(_xlpm.known_xs), _xlpm.known_ys, _xlfn.TOCOL(_xlpm.known_ys), _xlpm.nrow, ROWS(_xlpm.known_ys), _xlpm.known_table, _xlfn.HSTACK(_xlpm.known_xs, _xlpm.known_ys), _xlpm.sorted_table, _xlfn._xlws.SORT(_xlpm.known_table, 1), _xlpm.sorted_xs, _xlfn.CHOOSECOLS(_xlpm.sorted_table, 1), _xlpm.sorted_ys, _xlfn.CHOOSECOLS(_xlpm.sorted_table, 2), _xlpm.nearest_x, _xlfn.IFS(_xlpm.x &gt; MAX(_xlpm.sorted_xs), _xlfn.XMATCH(_xlpm.x, _xlpm.sorted_xs, -1), _xlpm.x &lt; MIN(_xlpm.sorted_xs), _xlfn.XMATCH(_xlpm.x, _xlpm.sorted_xs, 1), TRUE, _xlfn.XMATCH(_xlpm.x, _xlpm.sorted_xs, -1)), _xlpm.index_ys, IF(_xlpm.nearest_x &lt; _xlpm.nrow, _xlfn.VSTACK(_xlpm.nearest_x, _xlpm.nearest_x + 1), _xlfn.VSTACK(_xlpm.nearest_x - 1, _xlpm.nearest_x)), _xlpm.select_ys, _xlfn.CHOOSEROWS(_xlpm.sorted_ys, _xlpm.index_ys), _xlpm.select_xs, _xlfn.CHOOSEROWS(_xlpm.sorted_xs, _xlpm.index_ys), _xlfn.FORECAST.LINEAR(_xlpm.x, _xlpm.select_ys, _xlpm.select_xs)))</definedName>
    <definedName name="feidmath._RECURSIVE_ROTATE_POINTS" hidden="1">_xlfn.LAMBDA(_xlpm.ntry,_xlpm.data_points,_xlpm.theta_x,_xlpm.theta_y,_xlpm.theta_z,_xlop.active_rotation,_xlop.num_digits, _xlfn.LET(_xlpm.selected_row, _xlfn.CHOOSEROWS(_xlpm.data_points, _xlpm.ntry), IF(_xlpm.ntry = 1, feidmath.LINALG_ROTATE_POINT(_xlpm.selected_row, _xlpm.theta_x, _xlpm.theta_y, _xlpm.theta_z, _xlpm.active_rotation, _xlpm.num_digits), _xlfn.LET(_xlpm.next_try, _xlpm.ntry - 1, _xlpm.result, feidmath.LINALG_ROTATE_POINT(_xlpm.selected_row, _xlpm.theta_x, _xlpm.theta_y, _xlpm.theta_z, _xlpm.active_rotation, _xlpm.num_digits), _xlfn.VSTACK(feidmath._RECURSIVE_ROTATE_POINTS(_xlpm.next_try, _xlpm.data_points, _xlpm.theta_x, _xlpm.theta_y, _xlpm.theta_z, _xlpm.active_rotation, _xlpm.num_digits), _xlpm.result)))))</definedName>
    <definedName name="feidmath.GEOMETRY_ARE_POINTS_IN_POLYGON">_xlfn.LAMBDA(_xlpm.data_points,_xlpm.polygon_points, _xlfn.BYROW(_xlpm.data_points, _xlfn.LAMBDA(_xlpm.row, feidmath.GEOMETRY_IS_POINT_IN_POLYGON(_xlpm.row, _xlpm.polygon_points))))</definedName>
    <definedName name="feidmath.GEOMETRY_IS_POINT_IN_POLYGON">_xlfn.LAMBDA(_xlpm.point_vector,_xlpm.data_polygon, _xlfn.LET(_xlpm.point_vector, _xlfn.TOCOL(_xlpm.point_vector), _xlpm.xp, INDEX(_xlpm.point_vector, 1), _xlpm.yp, INDEX(_xlpm.point_vector, 2), _xlpm.data_1, _xlfn.DROP(_xlpm.data_polygon, -1), _xlpm.data_2, _xlfn.DROP(_xlpm.data_polygon, 1), _xlpm.data_joined, _xlfn.HSTACK(_xlpm.data_1, _xlpm.data_2), _xlpm._x1, _xlfn.CHOOSECOLS(_xlpm.data_joined, 1), _xlpm._y1, _xlfn.CHOOSECOLS(_xlpm.data_joined, 2), _xlpm._x2, _xlfn.CHOOSECOLS(_xlpm.data_joined, 3), _xlpm._y2, _xlfn.CHOOSECOLS(_xlpm.data_joined, 4), _xlpm.first_condition, (_xlpm.yp &lt; _xlpm._y1) &lt;&gt; (_xlpm.yp &lt; _xlpm._y2), _xlpm.second_condition, _xlpm.xp &lt; (_xlpm._x1 + (((_xlpm.yp - _xlpm._y1) / (_xlpm._y2 - _xlpm._y1)) * (_xlpm._x2 - _xlpm._x1))), _xlpm.final_condition, IFERROR((_xlpm.first_condition * _xlpm.second_condition) = 1, FALSE), _xlpm.is_inside, MOD(SUM(INT(_xlpm.final_condition)), 2) = 1, _xlpm.is_inside))</definedName>
    <definedName name="feidmath.INTERPOLATION_LINEAR">_xlfn.LAMBDA(_xlpm.x_vector,_xlpm.known_ys,_xlpm.known_xs, _xlfn.LET(_xlpm.x_vector, _xlfn.TOCOL(_xlpm.x_vector), _xlpm.y_vector, _xlfn.BYROW(_xlpm.x_vector, _xlfn.LAMBDA(_xlpm.x, feidmath._INTERPOLATION_LINEAR(_xlpm.x, _xlpm.known_ys, _xlpm.known_xs))), _xlpm.y_vector))</definedName>
    <definedName name="feidmath.LINALG_ROTATE_POINT">_xlfn.LAMBDA(_xlpm.point_vector,_xlpm.theta_x,_xlpm.theta_y,_xlpm.theta_z,_xlop.active_rotation,_xlop.num_digits, _xlfn.LET(_xlpm.active_rotation, IF(_xlfn.ISOMITTED(_xlpm.active_rotation), TRUE, _xlpm.active_rotation), _xlpm.rotation_matrix, feidmath.LINALG_ROTATION_MATRIX(_xlpm.theta_x, _xlpm.theta_y, _xlpm.theta_z, _xlpm.num_digits), _xlpm.point_vector, _xlfn.TOCOL(_xlpm.point_vector), _xlpm.final_rotation, IF(_xlpm.active_rotation, _xlpm.rotation_matrix, TRANSPOSE(_xlpm.rotation_matrix)), _xlpm.point_rotation, MMULT(_xlpm.final_rotation, _xlpm.point_vector), _xlfn.TOROW(_xlpm.point_rotation)))</definedName>
    <definedName name="feidmath.LINALG_ROTATE_POINT_ARRAY">_xlfn.LAMBDA(_xlpm.data_points,_xlpm.theta_x,_xlpm.theta_y,_xlpm.theta_z,_xlop.active_rotation,_xlop.num_digits, feidmath._RECURSIVE_ROTATE_POINTS(ROWS(_xlpm.data_points), _xlpm.data_points, _xlpm.theta_x, _xlpm.theta_y, _xlpm.theta_z, _xlpm.active_rotation, _xlpm.num_digits))</definedName>
    <definedName name="feidmath.LINALG_ROTATION_MATRIX">_xlfn.LAMBDA(_xlpm.theta_x,_xlpm.theta_y,_xlpm.theta_z,_xlop.num_digits, _xlfn.LET(_xlpm.round_number, IF(_xlfn.ISOMITTED(_xlpm.num_digits), 0, _xlpm.num_digits), _xlpm.angle_x, RADIANS(_xlpm.theta_x), _xlpm.angle_y, RADIANS(_xlpm.theta_y), _xlpm.angle_z, RADIANS(_xlpm.theta_z), _xlpm.cos_x, COS(_xlpm.angle_x), _xlpm.sin_x, SIN(_xlpm.angle_x), _xlpm.rotation_x, _xlfn.VSTACK(_xlfn.HSTACK(1, 0, 0), _xlfn.HSTACK(0, _xlpm.cos_x, -_xlpm.sin_x), _xlfn.HSTACK(0, _xlpm.sin_x, _xlpm.cos_x)), _xlpm.cos_y, COS(_xlpm.angle_y), _xlpm.sin_y, SIN(_xlpm.angle_y), _xlpm.rotation_y, _xlfn.VSTACK(_xlfn.HSTACK(_xlpm.cos_y, 0, _xlpm.sin_y), _xlfn.HSTACK(0, 1, 0), _xlfn.HSTACK(-_xlpm.sin_y, 0, _xlpm.cos_y)), _xlpm.cos_z, COS(_xlpm.angle_z), _xlpm.sin_z, SIN(_xlpm.angle_z), _xlpm.rotation_z, _xlfn.VSTACK(_xlfn.HSTACK(_xlpm.cos_z, -_xlpm.sin_z, 0), _xlfn.HSTACK(_xlpm.sin_z, _xlpm.cos_z, 0), _xlfn.HSTACK(0, 0, 1)), _xlpm.rotation_matrix, MMULT(_xlpm.rotation_z, MMULT(_xlpm.rotation_y, _xlpm.rotation_x)), IF(_xlpm.round_number, ROUND(_xlpm.rotation_matrix, _xlpm.round_number), _xlpm.rotation_matrix)))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4" l="1" a="1"/>
  <c r="G13" i="34" s="1"/>
  <c r="F11" i="33" a="1"/>
  <c r="F11" i="33" s="1"/>
  <c r="H49" i="34"/>
  <c r="G50" i="34" s="1" a="1"/>
  <c r="G50" i="34" s="1"/>
  <c r="C50" i="34" s="1" a="1"/>
  <c r="C50" i="34" s="1"/>
  <c r="H48" i="34"/>
  <c r="G47" i="34"/>
  <c r="G46" i="34"/>
  <c r="G40" i="34" a="1"/>
  <c r="G40" i="34" s="1"/>
  <c r="C47" i="34" s="1" a="1"/>
  <c r="C47" i="34" s="1"/>
  <c r="G38" i="34"/>
  <c r="F8" i="29" a="1"/>
  <c r="F8" i="29" s="1"/>
  <c r="G8" i="29" s="1" a="1"/>
  <c r="G8" i="29" s="1"/>
  <c r="K17" i="34" a="1"/>
  <c r="K17" i="34" s="1"/>
  <c r="F10" i="37" a="1"/>
  <c r="F10" i="37" s="1"/>
  <c r="E10" i="37" a="1"/>
  <c r="E10" i="37" s="1"/>
  <c r="B19" i="37"/>
  <c r="B19" i="37" a="1"/>
  <c r="G25" i="36" a="1"/>
  <c r="G25" i="36" s="1"/>
  <c r="G20" i="36" a="1"/>
  <c r="G20" i="36" s="1"/>
  <c r="G15" i="36" a="1"/>
  <c r="G15" i="36" s="1"/>
  <c r="G10" i="36" a="1"/>
  <c r="G10" i="36" s="1"/>
  <c r="B19" i="36" a="1"/>
  <c r="B19" i="36" s="1"/>
  <c r="G25" i="33"/>
  <c r="E19" i="29"/>
  <c r="E21" i="37"/>
  <c r="E26" i="36"/>
  <c r="E11" i="36"/>
  <c r="E16" i="36"/>
  <c r="E21" i="36"/>
  <c r="K40" i="34" l="1" a="1"/>
  <c r="K40" i="34" s="1"/>
  <c r="G10" i="37" a="1"/>
  <c r="G10" i="37" s="1"/>
  <c r="K10" i="37" s="1" a="1"/>
  <c r="K10" i="37" s="1"/>
  <c r="F8" i="27"/>
  <c r="B47" i="34" l="1"/>
  <c r="B49" i="34"/>
  <c r="B48" i="34"/>
  <c r="I10" i="37" a="1"/>
  <c r="I10" i="37" s="1"/>
  <c r="C23" i="31" a="1"/>
  <c r="C23" i="31" s="1"/>
  <c r="C24" i="31" s="1" a="1"/>
  <c r="C24" i="31" s="1"/>
  <c r="C25" i="31" s="1" a="1"/>
  <c r="C25" i="31" s="1"/>
  <c r="C26" i="31" s="1" a="1"/>
  <c r="C26" i="31" s="1"/>
  <c r="F17" i="31" a="1"/>
  <c r="F17" i="31" s="1"/>
  <c r="F13" i="31" a="1"/>
  <c r="F13" i="31" s="1"/>
  <c r="C33" i="33" a="1"/>
  <c r="C33" i="33" s="1"/>
  <c r="F17" i="33" a="1"/>
  <c r="F17" i="33" s="1"/>
  <c r="F25" i="33" a="1"/>
  <c r="F25" i="33" s="1"/>
  <c r="C34" i="33" s="1" a="1"/>
  <c r="C34" i="33" s="1"/>
  <c r="F24" i="27" a="1"/>
  <c r="F24" i="27" s="1"/>
  <c r="F19" i="27" a="1"/>
  <c r="F19" i="27" s="1"/>
  <c r="F14" i="27" a="1"/>
  <c r="F14" i="27" s="1"/>
  <c r="F9" i="27" a="1"/>
  <c r="F9" i="27" s="1"/>
  <c r="F23" i="27"/>
  <c r="F16" i="33"/>
  <c r="K15" i="34"/>
  <c r="F10" i="33"/>
  <c r="F16" i="31"/>
  <c r="F12" i="31"/>
  <c r="F13" i="27"/>
  <c r="F18" i="27"/>
  <c r="G11" i="34"/>
  <c r="B5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<sst xmlns="http://schemas.openxmlformats.org/spreadsheetml/2006/main" count="188" uniqueCount="104">
  <si>
    <t>LEMBAR KERJA DEMONSTRASI</t>
  </si>
  <si>
    <t>feidmath v0.1.0</t>
  </si>
  <si>
    <t>https://lambda.fiako.engineering/release/feidmath-0-1.html</t>
  </si>
  <si>
    <t>x</t>
  </si>
  <si>
    <t>y</t>
  </si>
  <si>
    <t>z</t>
  </si>
  <si>
    <t>theta_x</t>
  </si>
  <si>
    <t>theta_y</t>
  </si>
  <si>
    <t>theta_z</t>
  </si>
  <si>
    <t>point_x</t>
  </si>
  <si>
    <t>point_y</t>
  </si>
  <si>
    <t>point_z</t>
  </si>
  <si>
    <t>INDIKATOR FITUR BARU DI feidmath v0.1</t>
  </si>
  <si>
    <t>X</t>
  </si>
  <si>
    <t>Y</t>
  </si>
  <si>
    <t>DATA</t>
  </si>
  <si>
    <t xml:space="preserve">Y = </t>
  </si>
  <si>
    <t xml:space="preserve">X = </t>
  </si>
  <si>
    <t>POINT A</t>
  </si>
  <si>
    <t>POINT B</t>
  </si>
  <si>
    <t>POINT C</t>
  </si>
  <si>
    <t>POINT D</t>
  </si>
  <si>
    <t>POINT</t>
  </si>
  <si>
    <t>A</t>
  </si>
  <si>
    <t>B</t>
  </si>
  <si>
    <t>C</t>
  </si>
  <si>
    <t>D</t>
  </si>
  <si>
    <t>LINEAR ALGEBRA / LINALG_</t>
  </si>
  <si>
    <t>INTERPOLATION / INTERPOLATION_</t>
  </si>
  <si>
    <t>INTERPOLATION / INTERPOLATION</t>
  </si>
  <si>
    <t>ROTATION MATRIX</t>
  </si>
  <si>
    <t>LINEAR INTERPOLATION</t>
  </si>
  <si>
    <t>LINEAR INTERPOLATION (VECTOR INPUT)</t>
  </si>
  <si>
    <r>
      <t>feidmath.LINALG_ROTATION_MATRIX(</t>
    </r>
    <r>
      <rPr>
        <b/>
        <i/>
        <sz val="11"/>
        <color theme="1"/>
        <rFont val="Trebuchet MS"/>
        <family val="2"/>
      </rPr>
      <t>theta_x, theta_y, theta_z, [num_digits]</t>
    </r>
    <r>
      <rPr>
        <b/>
        <sz val="11"/>
        <color theme="1"/>
        <rFont val="Trebuchet MS"/>
        <family val="2"/>
      </rPr>
      <t>)</t>
    </r>
  </si>
  <si>
    <t>Rotation Matrix</t>
  </si>
  <si>
    <t>Rotation Matrix (Rounded)</t>
  </si>
  <si>
    <t>APPLYING TO POINTS (ACTIVE ROTATION)</t>
  </si>
  <si>
    <t>ANGLE</t>
  </si>
  <si>
    <t>POSITION AFTER ROTATION</t>
  </si>
  <si>
    <t>=ROTATION_MATRIX @ POINT</t>
  </si>
  <si>
    <t>POINT_ORIGIN</t>
  </si>
  <si>
    <t>POINT_ROTATION</t>
  </si>
  <si>
    <t>PLOT TABLE</t>
  </si>
  <si>
    <t>point_original</t>
  </si>
  <si>
    <r>
      <t>feidmath.LINALG_ROTATE_POINT(</t>
    </r>
    <r>
      <rPr>
        <b/>
        <i/>
        <sz val="11"/>
        <color theme="1"/>
        <rFont val="Trebuchet MS"/>
        <family val="2"/>
      </rPr>
      <t>point_vector, theta_x, theta_y, theta_z, [active_rotation], [num_digits]</t>
    </r>
    <r>
      <rPr>
        <b/>
        <sz val="11"/>
        <color theme="1"/>
        <rFont val="Trebuchet MS"/>
        <family val="2"/>
      </rPr>
      <t>)</t>
    </r>
  </si>
  <si>
    <t>ROTATED POINT</t>
  </si>
  <si>
    <t>Z</t>
  </si>
  <si>
    <t>ROTATED COORDINATE</t>
  </si>
  <si>
    <t>point_x_rotation</t>
  </si>
  <si>
    <t>TABLE (ACTIVE)</t>
  </si>
  <si>
    <t>point_y_rotation</t>
  </si>
  <si>
    <t>point_z_rotation</t>
  </si>
  <si>
    <t>: [active_rotation]: Active/Passive Rotation. Default = TRUE (Rotate Object). Passive = FALSE (Rotate Coordinate)</t>
  </si>
  <si>
    <t>ROTATE POINT</t>
  </si>
  <si>
    <t>ROTATE POINTS (VECTOR INPUT)</t>
  </si>
  <si>
    <t>ACTIVE</t>
  </si>
  <si>
    <t>PASSIVE</t>
  </si>
  <si>
    <t>x_arot</t>
  </si>
  <si>
    <t>y_arot</t>
  </si>
  <si>
    <t>z_arot</t>
  </si>
  <si>
    <t>x_prot</t>
  </si>
  <si>
    <t>y_prot</t>
  </si>
  <si>
    <t>z_prot</t>
  </si>
  <si>
    <t>DATA POINTS</t>
  </si>
  <si>
    <t>INSIDE</t>
  </si>
  <si>
    <t>GEOMETRY / GEOMETRY_</t>
  </si>
  <si>
    <t>IS POINT IN POLYGON?</t>
  </si>
  <si>
    <r>
      <t>feidmath.GEOMETRY_IS_POINT_IN_POLYGON(</t>
    </r>
    <r>
      <rPr>
        <b/>
        <i/>
        <sz val="11"/>
        <color theme="1"/>
        <rFont val="Trebuchet MS"/>
        <family val="2"/>
      </rPr>
      <t>point_vector, polygon_points</t>
    </r>
    <r>
      <rPr>
        <b/>
        <sz val="11"/>
        <color theme="1"/>
        <rFont val="Trebuchet MS"/>
        <family val="2"/>
      </rPr>
      <t>)</t>
    </r>
  </si>
  <si>
    <t>CLOSED POLYGON</t>
  </si>
  <si>
    <t>IS INSIDE?</t>
  </si>
  <si>
    <t>OUTSIDE</t>
  </si>
  <si>
    <t>G10</t>
  </si>
  <si>
    <t>ROUND</t>
  </si>
  <si>
    <t>ARE POINTS IN POLYGON? (VECTOR INPUT)</t>
  </si>
  <si>
    <r>
      <t>feidmath.GEOMETRY_ARE_POINTS_IN_POLYGON(</t>
    </r>
    <r>
      <rPr>
        <b/>
        <i/>
        <sz val="11"/>
        <color theme="1"/>
        <rFont val="Trebuchet MS"/>
        <family val="2"/>
      </rPr>
      <t>data_points, polygon_points</t>
    </r>
    <r>
      <rPr>
        <b/>
        <sz val="11"/>
        <color theme="1"/>
        <rFont val="Trebuchet MS"/>
        <family val="2"/>
      </rPr>
      <t>)</t>
    </r>
  </si>
  <si>
    <r>
      <t>feidmath.LINALG_ROTATE_POINT_ARRAY(</t>
    </r>
    <r>
      <rPr>
        <b/>
        <i/>
        <sz val="11"/>
        <color theme="1"/>
        <rFont val="Trebuchet MS"/>
        <family val="2"/>
      </rPr>
      <t>data_points, theta_x, theta_y, theta_z, [active_rotation], [num_digits]</t>
    </r>
    <r>
      <rPr>
        <b/>
        <sz val="11"/>
        <color theme="1"/>
        <rFont val="Trebuchet MS"/>
        <family val="2"/>
      </rPr>
      <t>)</t>
    </r>
  </si>
  <si>
    <t>E</t>
  </si>
  <si>
    <t>F</t>
  </si>
  <si>
    <t>G</t>
  </si>
  <si>
    <t>H</t>
  </si>
  <si>
    <t>I</t>
  </si>
  <si>
    <t>J</t>
  </si>
  <si>
    <t>Rotation Order: X &gt; Y &gt; Z</t>
  </si>
  <si>
    <t>: theta_x, theta_y, theta_z: rotation angles (degrees)</t>
  </si>
  <si>
    <t>: [num_digits]: Result precision in decimal places. Default = 0 (not rounded)</t>
  </si>
  <si>
    <t>: point_vector: Vector of 3D point (x, y, z).</t>
  </si>
  <si>
    <t>: theta_x, theta_y, theta_z: Rotation angles (degrees)</t>
  </si>
  <si>
    <t>: data_points: Array of 3D point (x, y, z).</t>
  </si>
  <si>
    <t>: point_vector: Vector of 2D point (x, y)</t>
  </si>
  <si>
    <t>: polygon_points: Array of 2D polygon (x, y)</t>
  </si>
  <si>
    <t>: data_points: Array of 2D point (x, y)</t>
  </si>
  <si>
    <t>VISUALIZE ACTIVE vs PASSIVE</t>
  </si>
  <si>
    <t>ROTATING IN 2D DIMENSION (X-Y, Z-Rotation)</t>
  </si>
  <si>
    <t>IS ACTIVE?</t>
  </si>
  <si>
    <t>x_rot</t>
  </si>
  <si>
    <t>y_rot</t>
  </si>
  <si>
    <t>z_rot</t>
  </si>
  <si>
    <t>x_1</t>
  </si>
  <si>
    <t>x_2</t>
  </si>
  <si>
    <t>y_1</t>
  </si>
  <si>
    <t>y_2</t>
  </si>
  <si>
    <t>AXIS LENGTH</t>
  </si>
  <si>
    <r>
      <t>feidmath.INTERPOLATION_LINEAR(</t>
    </r>
    <r>
      <rPr>
        <b/>
        <i/>
        <sz val="11"/>
        <color theme="1"/>
        <rFont val="Trebuchet MS"/>
        <family val="2"/>
      </rPr>
      <t>x_vector, known_y, known_x</t>
    </r>
    <r>
      <rPr>
        <b/>
        <sz val="11"/>
        <color theme="1"/>
        <rFont val="Trebuchet MS"/>
        <family val="2"/>
      </rPr>
      <t>)</t>
    </r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</si>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</sst>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9"/>
      <color theme="1"/>
      <name val="Trebuchet MS"/>
      <family val="2"/>
    </font>
    <font>
      <b/>
      <i/>
      <sz val="16"/>
      <color theme="1"/>
      <name val="Trebuchet MS"/>
      <family val="2"/>
    </font>
    <font>
      <b/>
      <sz val="11"/>
      <color theme="0"/>
      <name val="Trebuchet MS"/>
      <family val="2"/>
    </font>
    <font>
      <b/>
      <sz val="24"/>
      <color theme="1"/>
      <name val="Trebuchet MS"/>
      <family val="2"/>
    </font>
    <font>
      <u/>
      <sz val="11"/>
      <color theme="10"/>
      <name val="Trebuchet MS"/>
      <family val="2"/>
    </font>
    <font>
      <sz val="11"/>
      <color theme="0"/>
      <name val="Trebuchet MS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lightUp">
        <bgColor rgb="FFFFFF00"/>
      </patternFill>
    </fill>
    <fill>
      <patternFill patternType="lightUp"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164" fontId="7" fillId="3" borderId="13" xfId="0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8" borderId="0" xfId="0" applyFont="1" applyFill="1" applyAlignment="1">
      <alignment horizontal="left" vertical="center" indent="1"/>
    </xf>
    <xf numFmtId="0" fontId="4" fillId="8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/>
    <xf numFmtId="0" fontId="4" fillId="8" borderId="0" xfId="0" applyFont="1" applyFill="1"/>
    <xf numFmtId="0" fontId="5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5" fillId="0" borderId="0" xfId="0" applyFont="1"/>
    <xf numFmtId="0" fontId="4" fillId="0" borderId="0" xfId="0" quotePrefix="1" applyFont="1"/>
    <xf numFmtId="0" fontId="4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Continuous"/>
    </xf>
    <xf numFmtId="0" fontId="4" fillId="9" borderId="31" xfId="0" applyFont="1" applyFill="1" applyBorder="1" applyAlignment="1">
      <alignment horizontal="centerContinuous"/>
    </xf>
    <xf numFmtId="0" fontId="4" fillId="9" borderId="32" xfId="0" applyFont="1" applyFill="1" applyBorder="1" applyAlignment="1">
      <alignment horizontal="centerContinuous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10" borderId="32" xfId="0" applyFont="1" applyFill="1" applyBorder="1" applyAlignment="1">
      <alignment horizontal="center"/>
    </xf>
    <xf numFmtId="0" fontId="5" fillId="10" borderId="30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1" fontId="4" fillId="0" borderId="0" xfId="0" applyNumberFormat="1" applyFont="1"/>
    <xf numFmtId="0" fontId="8" fillId="0" borderId="0" xfId="0" applyFont="1"/>
    <xf numFmtId="0" fontId="5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164" fontId="4" fillId="0" borderId="3" xfId="0" applyNumberFormat="1" applyFont="1" applyBorder="1"/>
    <xf numFmtId="164" fontId="4" fillId="0" borderId="4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0" fontId="4" fillId="0" borderId="0" xfId="0" applyFont="1" applyAlignment="1">
      <alignment horizontal="right"/>
    </xf>
    <xf numFmtId="164" fontId="4" fillId="9" borderId="9" xfId="0" applyNumberFormat="1" applyFont="1" applyFill="1" applyBorder="1" applyAlignment="1">
      <alignment horizontal="right" vertical="center"/>
    </xf>
    <xf numFmtId="164" fontId="4" fillId="9" borderId="3" xfId="0" applyNumberFormat="1" applyFont="1" applyFill="1" applyBorder="1" applyAlignment="1">
      <alignment horizontal="right" vertical="center"/>
    </xf>
    <xf numFmtId="164" fontId="4" fillId="9" borderId="5" xfId="0" applyNumberFormat="1" applyFont="1" applyFill="1" applyBorder="1" applyAlignment="1">
      <alignment horizontal="right" vertical="center"/>
    </xf>
    <xf numFmtId="164" fontId="4" fillId="9" borderId="36" xfId="0" applyNumberFormat="1" applyFont="1" applyFill="1" applyBorder="1" applyAlignment="1">
      <alignment horizontal="right" vertical="center"/>
    </xf>
    <xf numFmtId="164" fontId="4" fillId="9" borderId="22" xfId="0" applyNumberFormat="1" applyFont="1" applyFill="1" applyBorder="1" applyAlignment="1">
      <alignment horizontal="right" vertical="center"/>
    </xf>
    <xf numFmtId="164" fontId="4" fillId="9" borderId="37" xfId="0" applyNumberFormat="1" applyFont="1" applyFill="1" applyBorder="1" applyAlignment="1">
      <alignment horizontal="right" vertical="center"/>
    </xf>
    <xf numFmtId="0" fontId="4" fillId="0" borderId="28" xfId="0" applyFont="1" applyBorder="1"/>
    <xf numFmtId="0" fontId="4" fillId="0" borderId="29" xfId="0" applyFont="1" applyBorder="1"/>
    <xf numFmtId="0" fontId="4" fillId="0" borderId="38" xfId="0" applyFont="1" applyBorder="1"/>
    <xf numFmtId="0" fontId="5" fillId="11" borderId="7" xfId="0" applyFont="1" applyFill="1" applyBorder="1" applyAlignment="1">
      <alignment horizontal="center" vertical="center"/>
    </xf>
    <xf numFmtId="0" fontId="5" fillId="11" borderId="39" xfId="0" applyFont="1" applyFill="1" applyBorder="1" applyAlignment="1">
      <alignment horizontal="center" vertical="center"/>
    </xf>
    <xf numFmtId="0" fontId="4" fillId="5" borderId="7" xfId="0" applyFont="1" applyFill="1" applyBorder="1"/>
    <xf numFmtId="0" fontId="5" fillId="11" borderId="26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Continuous"/>
    </xf>
    <xf numFmtId="0" fontId="10" fillId="13" borderId="0" xfId="0" applyFont="1" applyFill="1" applyAlignment="1">
      <alignment horizontal="centerContinuous"/>
    </xf>
    <xf numFmtId="0" fontId="11" fillId="0" borderId="0" xfId="0" applyFont="1"/>
    <xf numFmtId="0" fontId="12" fillId="0" borderId="0" xfId="1" applyFont="1"/>
    <xf numFmtId="0" fontId="5" fillId="2" borderId="7" xfId="0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6" fillId="9" borderId="8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5" fillId="11" borderId="32" xfId="0" applyFont="1" applyFill="1" applyBorder="1" applyAlignment="1">
      <alignment horizontal="center" vertical="center"/>
    </xf>
    <xf numFmtId="0" fontId="7" fillId="9" borderId="14" xfId="0" applyFont="1" applyFill="1" applyBorder="1"/>
    <xf numFmtId="0" fontId="7" fillId="9" borderId="15" xfId="0" applyFont="1" applyFill="1" applyBorder="1"/>
    <xf numFmtId="0" fontId="7" fillId="9" borderId="17" xfId="0" applyFont="1" applyFill="1" applyBorder="1"/>
    <xf numFmtId="0" fontId="7" fillId="9" borderId="0" xfId="0" applyFont="1" applyFill="1"/>
    <xf numFmtId="0" fontId="7" fillId="9" borderId="19" xfId="0" applyFont="1" applyFill="1" applyBorder="1"/>
    <xf numFmtId="0" fontId="7" fillId="9" borderId="20" xfId="0" applyFont="1" applyFill="1" applyBorder="1"/>
    <xf numFmtId="2" fontId="7" fillId="9" borderId="34" xfId="0" applyNumberFormat="1" applyFont="1" applyFill="1" applyBorder="1"/>
    <xf numFmtId="2" fontId="7" fillId="9" borderId="8" xfId="0" applyNumberFormat="1" applyFont="1" applyFill="1" applyBorder="1"/>
    <xf numFmtId="2" fontId="7" fillId="9" borderId="35" xfId="0" applyNumberFormat="1" applyFont="1" applyFill="1" applyBorder="1"/>
    <xf numFmtId="2" fontId="7" fillId="9" borderId="1" xfId="0" applyNumberFormat="1" applyFont="1" applyFill="1" applyBorder="1" applyAlignment="1">
      <alignment horizontal="center" vertical="center"/>
    </xf>
    <xf numFmtId="2" fontId="7" fillId="9" borderId="34" xfId="0" applyNumberFormat="1" applyFont="1" applyFill="1" applyBorder="1" applyAlignment="1">
      <alignment horizontal="center" vertical="center"/>
    </xf>
    <xf numFmtId="2" fontId="7" fillId="9" borderId="2" xfId="0" applyNumberFormat="1" applyFont="1" applyFill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7" fillId="9" borderId="8" xfId="0" applyNumberFormat="1" applyFont="1" applyFill="1" applyBorder="1" applyAlignment="1">
      <alignment horizontal="center" vertical="center"/>
    </xf>
    <xf numFmtId="2" fontId="7" fillId="9" borderId="4" xfId="0" applyNumberFormat="1" applyFont="1" applyFill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2" fontId="7" fillId="9" borderId="35" xfId="0" applyNumberFormat="1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4" fillId="14" borderId="0" xfId="0" applyFont="1" applyFill="1" applyAlignment="1">
      <alignment horizontal="left" vertical="center" indent="1"/>
    </xf>
    <xf numFmtId="0" fontId="4" fillId="14" borderId="0" xfId="0" applyFont="1" applyFill="1"/>
    <xf numFmtId="0" fontId="4" fillId="6" borderId="24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2" fontId="7" fillId="15" borderId="2" xfId="0" applyNumberFormat="1" applyFont="1" applyFill="1" applyBorder="1"/>
    <xf numFmtId="2" fontId="7" fillId="15" borderId="4" xfId="0" applyNumberFormat="1" applyFont="1" applyFill="1" applyBorder="1"/>
    <xf numFmtId="2" fontId="7" fillId="15" borderId="6" xfId="0" applyNumberFormat="1" applyFont="1" applyFill="1" applyBorder="1"/>
    <xf numFmtId="0" fontId="7" fillId="16" borderId="16" xfId="0" applyFont="1" applyFill="1" applyBorder="1"/>
    <xf numFmtId="0" fontId="7" fillId="16" borderId="18" xfId="0" applyFont="1" applyFill="1" applyBorder="1"/>
    <xf numFmtId="0" fontId="7" fillId="16" borderId="21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13" fillId="17" borderId="27" xfId="0" applyFont="1" applyFill="1" applyBorder="1" applyAlignment="1">
      <alignment horizontal="center" vertical="center"/>
    </xf>
    <xf numFmtId="0" fontId="13" fillId="18" borderId="28" xfId="0" applyFont="1" applyFill="1" applyBorder="1" applyAlignment="1">
      <alignment horizontal="center" vertical="center"/>
    </xf>
    <xf numFmtId="0" fontId="13" fillId="19" borderId="29" xfId="0" applyFont="1" applyFill="1" applyBorder="1" applyAlignment="1">
      <alignment horizontal="center" vertical="center"/>
    </xf>
    <xf numFmtId="2" fontId="7" fillId="9" borderId="41" xfId="0" applyNumberFormat="1" applyFont="1" applyFill="1" applyBorder="1"/>
    <xf numFmtId="2" fontId="7" fillId="9" borderId="23" xfId="0" applyNumberFormat="1" applyFont="1" applyFill="1" applyBorder="1"/>
    <xf numFmtId="2" fontId="7" fillId="9" borderId="40" xfId="0" applyNumberFormat="1" applyFont="1" applyFill="1" applyBorder="1"/>
    <xf numFmtId="0" fontId="13" fillId="17" borderId="28" xfId="0" applyFont="1" applyFill="1" applyBorder="1" applyAlignment="1">
      <alignment horizontal="center" vertical="center"/>
    </xf>
    <xf numFmtId="0" fontId="13" fillId="19" borderId="2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ill>
        <patternFill patternType="lightUp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rebuchet MS" panose="020B0603020202020204" pitchFamily="34" charset="0"/>
              </a:rPr>
              <a:t>LINEAR INTERPOLATION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98483293698536E-2"/>
          <c:y val="0.10828453741230615"/>
          <c:w val="0.92901202184965237"/>
          <c:h val="0.85571062886789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INTERPOLATION_1!$C$7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INTERPOLATION_1!$B$8:$B$17</c:f>
              <c:numCache>
                <c:formatCode>General</c:formatCode>
                <c:ptCount val="10"/>
                <c:pt idx="0">
                  <c:v>-8</c:v>
                </c:pt>
                <c:pt idx="1">
                  <c:v>-7</c:v>
                </c:pt>
                <c:pt idx="2">
                  <c:v>-5</c:v>
                </c:pt>
                <c:pt idx="3">
                  <c:v>-2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</c:numCache>
            </c:numRef>
          </c:xVal>
          <c:yVal>
            <c:numRef>
              <c:f>INTERPOLATION_1!$C$8:$C$17</c:f>
              <c:numCache>
                <c:formatCode>General</c:formatCode>
                <c:ptCount val="10"/>
                <c:pt idx="0">
                  <c:v>-1</c:v>
                </c:pt>
                <c:pt idx="1">
                  <c:v>-6</c:v>
                </c:pt>
                <c:pt idx="2">
                  <c:v>8</c:v>
                </c:pt>
                <c:pt idx="3">
                  <c:v>-3</c:v>
                </c:pt>
                <c:pt idx="4">
                  <c:v>0</c:v>
                </c:pt>
                <c:pt idx="5">
                  <c:v>1</c:v>
                </c:pt>
                <c:pt idx="6">
                  <c:v>-2</c:v>
                </c:pt>
                <c:pt idx="7">
                  <c:v>-10</c:v>
                </c:pt>
                <c:pt idx="8">
                  <c:v>2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4-468B-B6A6-248ECF366368}"/>
            </c:ext>
          </c:extLst>
        </c:ser>
        <c:ser>
          <c:idx val="1"/>
          <c:order val="1"/>
          <c:tx>
            <c:strRef>
              <c:f>INTERPOLATION_1!$E$6</c:f>
              <c:strCache>
                <c:ptCount val="1"/>
                <c:pt idx="0">
                  <c:v>POINT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1285A5A-F7C1-455D-91F1-1B92D56FFD4B}" type="SERIESNAME">
                      <a:rPr lang="en-US" b="1">
                        <a:latin typeface="Trebuchet MS" panose="020B0603020202020204" pitchFamily="34" charset="0"/>
                      </a:rPr>
                      <a:pPr/>
                      <a:t>[SERIES NAME]</a:t>
                    </a:fld>
                    <a:r>
                      <a:rPr lang="en-US" b="1" baseline="0">
                        <a:latin typeface="Trebuchet MS" panose="020B0603020202020204" pitchFamily="34" charset="0"/>
                      </a:rPr>
                      <a:t>, </a:t>
                    </a:r>
                    <a:fld id="{BA858812-6AAD-4C84-9E13-8D41BFC82E00}" type="YVALUE">
                      <a:rPr lang="en-US" b="1" baseline="0">
                        <a:latin typeface="Trebuchet MS" panose="020B0603020202020204" pitchFamily="34" charset="0"/>
                      </a:rPr>
                      <a:pPr/>
                      <a:t>[Y VALUE]</a:t>
                    </a:fld>
                    <a:endParaRPr lang="en-US" b="1" baseline="0">
                      <a:latin typeface="Trebuchet MS" panose="020B0603020202020204" pitchFamily="34" charset="0"/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A34-468B-B6A6-248ECF366368}"/>
                </c:ext>
              </c:extLst>
            </c:dLbl>
            <c:numFmt formatCode="#,##0.000" sourceLinked="0"/>
            <c:spPr>
              <a:solidFill>
                <a:schemeClr val="bg1">
                  <a:alpha val="47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INTERPOLATION_1!$F$7</c:f>
              <c:numCache>
                <c:formatCode>General</c:formatCode>
                <c:ptCount val="1"/>
                <c:pt idx="0">
                  <c:v>-8.5</c:v>
                </c:pt>
              </c:numCache>
            </c:numRef>
          </c:xVal>
          <c:yVal>
            <c:numRef>
              <c:f>INTERPOLATION_1!$F$9</c:f>
              <c:numCache>
                <c:formatCode>0.000</c:formatCode>
                <c:ptCount val="1"/>
                <c:pt idx="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34-468B-B6A6-248ECF366368}"/>
            </c:ext>
          </c:extLst>
        </c:ser>
        <c:ser>
          <c:idx val="2"/>
          <c:order val="2"/>
          <c:tx>
            <c:strRef>
              <c:f>INTERPOLATION_1!$E$11</c:f>
              <c:strCache>
                <c:ptCount val="1"/>
                <c:pt idx="0">
                  <c:v>POINT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EB4D8F1-62F6-4D9C-B75D-11F2FE1838C2}" type="SERIESNAME">
                      <a:rPr lang="en-US" b="1">
                        <a:latin typeface="Trebuchet MS" panose="020B0603020202020204" pitchFamily="34" charset="0"/>
                      </a:rPr>
                      <a:pPr/>
                      <a:t>[SERIES NAME]</a:t>
                    </a:fld>
                    <a:r>
                      <a:rPr lang="en-US" b="1" baseline="0">
                        <a:latin typeface="Trebuchet MS" panose="020B0603020202020204" pitchFamily="34" charset="0"/>
                      </a:rPr>
                      <a:t>, </a:t>
                    </a:r>
                    <a:fld id="{619FC3B6-341C-46AB-ACEB-CFFEF0737AA0}" type="YVALUE">
                      <a:rPr lang="en-US" b="1" baseline="0">
                        <a:latin typeface="Trebuchet MS" panose="020B0603020202020204" pitchFamily="34" charset="0"/>
                      </a:rPr>
                      <a:pPr/>
                      <a:t>[Y VALUE]</a:t>
                    </a:fld>
                    <a:endParaRPr lang="en-US" b="1" baseline="0">
                      <a:latin typeface="Trebuchet MS" panose="020B0603020202020204" pitchFamily="34" charset="0"/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A34-468B-B6A6-248ECF366368}"/>
                </c:ext>
              </c:extLst>
            </c:dLbl>
            <c:numFmt formatCode="#,##0.000" sourceLinked="0"/>
            <c:spPr>
              <a:solidFill>
                <a:schemeClr val="bg1">
                  <a:alpha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INTERPOLATION_1!$F$12</c:f>
              <c:numCache>
                <c:formatCode>General</c:formatCode>
                <c:ptCount val="1"/>
                <c:pt idx="0">
                  <c:v>-4</c:v>
                </c:pt>
              </c:numCache>
            </c:numRef>
          </c:xVal>
          <c:yVal>
            <c:numRef>
              <c:f>INTERPOLATION_1!$F$14</c:f>
              <c:numCache>
                <c:formatCode>0.000</c:formatCode>
                <c:ptCount val="1"/>
                <c:pt idx="0">
                  <c:v>4.3333333333333339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34-468B-B6A6-248ECF366368}"/>
            </c:ext>
          </c:extLst>
        </c:ser>
        <c:ser>
          <c:idx val="3"/>
          <c:order val="3"/>
          <c:tx>
            <c:strRef>
              <c:f>INTERPOLATION_1!$E$16</c:f>
              <c:strCache>
                <c:ptCount val="1"/>
                <c:pt idx="0">
                  <c:v>POINT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20D5CB-7AF4-4671-B1CC-A499674C5296}" type="SERIESNAME">
                      <a:rPr lang="en-US" b="1">
                        <a:latin typeface="Trebuchet MS" panose="020B0603020202020204" pitchFamily="34" charset="0"/>
                      </a:rPr>
                      <a:pPr/>
                      <a:t>[SERIES NAME]</a:t>
                    </a:fld>
                    <a:r>
                      <a:rPr lang="en-US" b="1" baseline="0">
                        <a:latin typeface="Trebuchet MS" panose="020B0603020202020204" pitchFamily="34" charset="0"/>
                      </a:rPr>
                      <a:t>, </a:t>
                    </a:r>
                    <a:fld id="{3089257B-8F00-4767-AA0B-747046D14D76}" type="YVALUE">
                      <a:rPr lang="en-US" b="1" baseline="0">
                        <a:latin typeface="Trebuchet MS" panose="020B0603020202020204" pitchFamily="34" charset="0"/>
                      </a:rPr>
                      <a:pPr/>
                      <a:t>[Y VALUE]</a:t>
                    </a:fld>
                    <a:endParaRPr lang="en-US" b="1" baseline="0">
                      <a:latin typeface="Trebuchet MS" panose="020B0603020202020204" pitchFamily="34" charset="0"/>
                    </a:endParaRPr>
                  </a:p>
                </c:rich>
              </c:tx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A34-468B-B6A6-248ECF366368}"/>
                </c:ext>
              </c:extLst>
            </c:dLbl>
            <c:numFmt formatCode="#,##0.000" sourceLinked="0"/>
            <c:spPr>
              <a:solidFill>
                <a:schemeClr val="bg1">
                  <a:alpha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INTERPOLATION_1!$F$17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INTERPOLATION_1!$F$19</c:f>
              <c:numCache>
                <c:formatCode>0.000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34-468B-B6A6-248ECF366368}"/>
            </c:ext>
          </c:extLst>
        </c:ser>
        <c:ser>
          <c:idx val="4"/>
          <c:order val="4"/>
          <c:tx>
            <c:strRef>
              <c:f>INTERPOLATION_1!$E$21</c:f>
              <c:strCache>
                <c:ptCount val="1"/>
                <c:pt idx="0">
                  <c:v>POINT 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6B3C6B-EA27-4649-998C-02019829BD40}" type="SERIESNAME">
                      <a:rPr lang="en-US" b="1">
                        <a:latin typeface="Trebuchet MS" panose="020B0603020202020204" pitchFamily="34" charset="0"/>
                      </a:rPr>
                      <a:pPr>
                        <a:defRPr/>
                      </a:pPr>
                      <a:t>[SERIES NAME]</a:t>
                    </a:fld>
                    <a:r>
                      <a:rPr lang="en-US" b="1" baseline="0">
                        <a:latin typeface="Trebuchet MS" panose="020B0603020202020204" pitchFamily="34" charset="0"/>
                      </a:rPr>
                      <a:t>, </a:t>
                    </a:r>
                    <a:fld id="{282BD897-D0ED-4B1D-80CF-7AB7F505891B}" type="YVALUE">
                      <a:rPr lang="en-US" b="1" baseline="0">
                        <a:latin typeface="Trebuchet MS" panose="020B0603020202020204" pitchFamily="34" charset="0"/>
                      </a:rPr>
                      <a:pPr>
                        <a:defRPr/>
                      </a:pPr>
                      <a:t>[Y VALUE]</a:t>
                    </a:fld>
                    <a:endParaRPr lang="en-US" b="1" baseline="0">
                      <a:latin typeface="Trebuchet MS" panose="020B0603020202020204" pitchFamily="34" charset="0"/>
                    </a:endParaRPr>
                  </a:p>
                </c:rich>
              </c:tx>
              <c:numFmt formatCode="#,##0.000" sourceLinked="0"/>
              <c:spPr>
                <a:solidFill>
                  <a:schemeClr val="bg1">
                    <a:alpha val="50000"/>
                  </a:schemeClr>
                </a:solidFill>
                <a:ln>
                  <a:solidFill>
                    <a:schemeClr val="bg2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A34-468B-B6A6-248ECF366368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INTERPOLATION_1!$F$22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INTERPOLATION_1!$F$24</c:f>
              <c:numCache>
                <c:formatCode>0.000</c:formatCode>
                <c:ptCount val="1"/>
                <c:pt idx="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34-468B-B6A6-248ECF36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502400"/>
        <c:axId val="1124502880"/>
      </c:scatterChart>
      <c:valAx>
        <c:axId val="112450240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2880"/>
        <c:crosses val="autoZero"/>
        <c:crossBetween val="midCat"/>
        <c:majorUnit val="1"/>
      </c:valAx>
      <c:valAx>
        <c:axId val="1124502880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2400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rebuchet MS" panose="020B0603020202020204" pitchFamily="34" charset="0"/>
              </a:rPr>
              <a:t>LINEAR</a:t>
            </a:r>
            <a:r>
              <a:rPr lang="en-US" b="1" baseline="0">
                <a:latin typeface="Trebuchet MS" panose="020B0603020202020204" pitchFamily="34" charset="0"/>
              </a:rPr>
              <a:t> </a:t>
            </a:r>
            <a:r>
              <a:rPr lang="en-US" b="1">
                <a:latin typeface="Trebuchet MS" panose="020B0603020202020204" pitchFamily="34" charset="0"/>
              </a:rPr>
              <a:t>INTERPOLATION</a:t>
            </a:r>
            <a:r>
              <a:rPr lang="en-US" b="1" baseline="0">
                <a:latin typeface="Trebuchet MS" panose="020B0603020202020204" pitchFamily="34" charset="0"/>
              </a:rPr>
              <a:t> (VECTOR INPUT)</a:t>
            </a:r>
            <a:endParaRPr lang="en-US" b="1">
              <a:latin typeface="Trebuchet MS" panose="020B06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98483293698536E-2"/>
          <c:y val="0.10828453741230615"/>
          <c:w val="0.92901202184965237"/>
          <c:h val="0.85571062886789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INTERPOLATION_2!$C$7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INTERPOLATION_2!$B$8:$B$17</c:f>
              <c:numCache>
                <c:formatCode>General</c:formatCode>
                <c:ptCount val="10"/>
                <c:pt idx="0">
                  <c:v>-8</c:v>
                </c:pt>
                <c:pt idx="1">
                  <c:v>-7</c:v>
                </c:pt>
                <c:pt idx="2">
                  <c:v>-5</c:v>
                </c:pt>
                <c:pt idx="3">
                  <c:v>-2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</c:numCache>
            </c:numRef>
          </c:xVal>
          <c:yVal>
            <c:numRef>
              <c:f>INTERPOLATION_2!$C$8:$C$17</c:f>
              <c:numCache>
                <c:formatCode>General</c:formatCode>
                <c:ptCount val="10"/>
                <c:pt idx="0">
                  <c:v>-1</c:v>
                </c:pt>
                <c:pt idx="1">
                  <c:v>-6</c:v>
                </c:pt>
                <c:pt idx="2">
                  <c:v>8</c:v>
                </c:pt>
                <c:pt idx="3">
                  <c:v>-3</c:v>
                </c:pt>
                <c:pt idx="4">
                  <c:v>3</c:v>
                </c:pt>
                <c:pt idx="5">
                  <c:v>1</c:v>
                </c:pt>
                <c:pt idx="6">
                  <c:v>-2</c:v>
                </c:pt>
                <c:pt idx="7">
                  <c:v>-10</c:v>
                </c:pt>
                <c:pt idx="8">
                  <c:v>2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A-48B8-807B-FB63D20825D8}"/>
            </c:ext>
          </c:extLst>
        </c:ser>
        <c:ser>
          <c:idx val="1"/>
          <c:order val="1"/>
          <c:tx>
            <c:strRef>
              <c:f>INTERPOLATION_2!$E$8:$E$17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7D21257-1792-4A90-9DB8-B5A21D42F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53A-48B8-807B-FB63D20825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A206C71-B6C6-4A2B-9813-0D1C8BB846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53A-48B8-807B-FB63D20825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784F97-F505-4BD4-9802-325C0CD04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53A-48B8-807B-FB63D20825D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2C7A9B-4A98-48C1-84E5-7B73029E40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53A-48B8-807B-FB63D20825D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97C031D-F603-429A-B84A-D9F59DC65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A6-49C5-A983-6533EA16976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224E3B9-99C2-456E-B5DA-15C9995CA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1A6-49C5-A983-6533EA16976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C7D9A4-228D-45E9-91E5-62A2F0039F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A6-49C5-A983-6533EA16976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891252E-78EC-42D6-8D6E-E967BFD8AA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1A6-49C5-A983-6533EA16976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11C99D7-75BD-415E-9331-5DDE3087F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1A6-49C5-A983-6533EA16976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28C50B9-D0AA-4859-A67D-071742EBC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1A6-49C5-A983-6533EA169764}"/>
                </c:ext>
              </c:extLst>
            </c:dLbl>
            <c:spPr>
              <a:solidFill>
                <a:schemeClr val="bg1">
                  <a:alpha val="79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INTERPOLATION_2!$F$8:$F$17</c:f>
              <c:numCache>
                <c:formatCode>0.00</c:formatCode>
                <c:ptCount val="10"/>
                <c:pt idx="0">
                  <c:v>-9.1123015478919083</c:v>
                </c:pt>
                <c:pt idx="1">
                  <c:v>-7.6351004865961851</c:v>
                </c:pt>
                <c:pt idx="2">
                  <c:v>-2.024396184309996</c:v>
                </c:pt>
                <c:pt idx="3">
                  <c:v>-1.3757298581669808</c:v>
                </c:pt>
                <c:pt idx="4">
                  <c:v>1.1960807270052758</c:v>
                </c:pt>
                <c:pt idx="5">
                  <c:v>1.4398149335539134</c:v>
                </c:pt>
                <c:pt idx="6">
                  <c:v>3.6274690837526826</c:v>
                </c:pt>
                <c:pt idx="7">
                  <c:v>3.8754812540264201</c:v>
                </c:pt>
                <c:pt idx="8">
                  <c:v>5.535779915844623</c:v>
                </c:pt>
                <c:pt idx="9">
                  <c:v>8.2670280311461521</c:v>
                </c:pt>
              </c:numCache>
            </c:numRef>
          </c:xVal>
          <c:yVal>
            <c:numRef>
              <c:f>INTERPOLATION_2!$G$8:$G$17</c:f>
              <c:numCache>
                <c:formatCode>0.00</c:formatCode>
                <c:ptCount val="10"/>
                <c:pt idx="0">
                  <c:v>4.5615077394595431</c:v>
                </c:pt>
                <c:pt idx="1">
                  <c:v>-2.8244975670190726</c:v>
                </c:pt>
                <c:pt idx="2">
                  <c:v>-2.9105473241966804</c:v>
                </c:pt>
                <c:pt idx="3">
                  <c:v>-1.1271895745009424</c:v>
                </c:pt>
                <c:pt idx="4">
                  <c:v>0.41175781898417263</c:v>
                </c:pt>
                <c:pt idx="5">
                  <c:v>-0.3194448006617403</c:v>
                </c:pt>
                <c:pt idx="6">
                  <c:v>-2.4703709949678085</c:v>
                </c:pt>
                <c:pt idx="7">
                  <c:v>0.5057750483170409</c:v>
                </c:pt>
                <c:pt idx="8">
                  <c:v>3.535779915844623</c:v>
                </c:pt>
                <c:pt idx="9">
                  <c:v>6.2670280311461521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INTERPOLATION_2!$E$8:$E$17</c15:f>
                <c15:dlblRangeCache>
                  <c:ptCount val="10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853A-48B8-807B-FB63D208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502400"/>
        <c:axId val="1124502880"/>
      </c:scatterChart>
      <c:valAx>
        <c:axId val="112450240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2880"/>
        <c:crosses val="autoZero"/>
        <c:crossBetween val="midCat"/>
        <c:majorUnit val="1"/>
      </c:valAx>
      <c:valAx>
        <c:axId val="1124502880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02400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 b="1">
                <a:latin typeface="Trebuchet MS" panose="020B0603020202020204" pitchFamily="34" charset="0"/>
              </a:rPr>
              <a:t>X-Y</a:t>
            </a:r>
            <a:r>
              <a:rPr lang="en-US" b="1" baseline="0">
                <a:latin typeface="Trebuchet MS" panose="020B0603020202020204" pitchFamily="34" charset="0"/>
              </a:rPr>
              <a:t> (Z-</a:t>
            </a:r>
            <a:r>
              <a:rPr lang="en-US" b="1">
                <a:latin typeface="Trebuchet MS" panose="020B0603020202020204" pitchFamily="34" charset="0"/>
              </a:rPr>
              <a:t>ROTATION</a:t>
            </a:r>
            <a:r>
              <a:rPr lang="en-US" b="1" baseline="0">
                <a:latin typeface="Trebuchet MS" panose="020B0603020202020204" pitchFamily="34" charset="0"/>
              </a:rPr>
              <a:t>)</a:t>
            </a:r>
            <a:endParaRPr lang="en-US" b="1">
              <a:latin typeface="Trebuchet MS" panose="020B06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LINALG_1!$B$33</c:f>
              <c:strCache>
                <c:ptCount val="1"/>
                <c:pt idx="0">
                  <c:v>POINT_ORIGIN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tailEnd type="triangle" w="lg" len="lg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1C-4068-AC92-7A6FF0DC5BEA}"/>
                </c:ext>
              </c:extLst>
            </c:dLbl>
            <c:spPr>
              <a:solidFill>
                <a:schemeClr val="bg1">
                  <a:alpha val="68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LINALG_1!$C$32:$C$33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LINALG_1!$D$32:$D$33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1C-4068-AC92-7A6FF0DC5BEA}"/>
            </c:ext>
          </c:extLst>
        </c:ser>
        <c:ser>
          <c:idx val="1"/>
          <c:order val="1"/>
          <c:tx>
            <c:strRef>
              <c:f>LINALG_1!$B$34</c:f>
              <c:strCache>
                <c:ptCount val="1"/>
                <c:pt idx="0">
                  <c:v>POINT_ROTATION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  <a:tailEnd type="triangle" w="lg" len="lg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1C-4068-AC92-7A6FF0DC5BE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(LINALG_1!$C$32,LINALG_1!$C$34)</c:f>
              <c:numCache>
                <c:formatCode>General</c:formatCode>
                <c:ptCount val="2"/>
                <c:pt idx="0">
                  <c:v>0</c:v>
                </c:pt>
                <c:pt idx="1">
                  <c:v>-1.9999999999999998</c:v>
                </c:pt>
              </c:numCache>
            </c:numRef>
          </c:xVal>
          <c:yVal>
            <c:numRef>
              <c:f>(LINALG_1!$D$32,LINALG_1!$D$34)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1C-4068-AC92-7A6FF0DC5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47824"/>
        <c:axId val="1060449744"/>
      </c:scatterChart>
      <c:valAx>
        <c:axId val="1060447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9744"/>
        <c:crosses val="autoZero"/>
        <c:crossBetween val="midCat"/>
        <c:majorUnit val="1"/>
      </c:valAx>
      <c:valAx>
        <c:axId val="106044974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 sz="1050" b="1">
                <a:latin typeface="Trebuchet MS" panose="020B0603020202020204" pitchFamily="34" charset="0"/>
              </a:rPr>
              <a:t>Y-Z (X-ROTATION)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LINALG_2!$B$23</c:f>
              <c:strCache>
                <c:ptCount val="1"/>
                <c:pt idx="0">
                  <c:v>point_original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9D4-4EF4-920A-4CB521B94DD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original</a:t>
                    </a:r>
                  </a:p>
                </c:rich>
              </c:tx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9D4-4EF4-920A-4CB521B94DD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LINALG_2!$D$22:$D$23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LINALG_2!$E$22:$E$23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D4-4EF4-920A-4CB521B94DDD}"/>
            </c:ext>
          </c:extLst>
        </c:ser>
        <c:ser>
          <c:idx val="1"/>
          <c:order val="1"/>
          <c:tx>
            <c:strRef>
              <c:f>LINALG_2!$B$24</c:f>
              <c:strCache>
                <c:ptCount val="1"/>
                <c:pt idx="0">
                  <c:v>point_x_rotation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ysDash"/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9D4-4EF4-920A-4CB521B94D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/>
                      <a:t>x rotation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9D4-4EF4-920A-4CB521B94DD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(LINALG_2!$D$22,LINALG_2!$D$24)</c:f>
              <c:numCache>
                <c:formatCode>General</c:formatCode>
                <c:ptCount val="2"/>
                <c:pt idx="0">
                  <c:v>0</c:v>
                </c:pt>
                <c:pt idx="1">
                  <c:v>-3</c:v>
                </c:pt>
              </c:numCache>
            </c:numRef>
          </c:xVal>
          <c:yVal>
            <c:numRef>
              <c:f>(LINALG_2!$E$22,LINALG_2!$E$24)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9D4-4EF4-920A-4CB521B94DDD}"/>
            </c:ext>
          </c:extLst>
        </c:ser>
        <c:ser>
          <c:idx val="2"/>
          <c:order val="2"/>
          <c:tx>
            <c:v>final point</c:v>
          </c:tx>
          <c:spPr>
            <a:ln w="9525" cap="rnd">
              <a:solidFill>
                <a:schemeClr val="tx1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9D4-4EF4-920A-4CB521B94DDD}"/>
                </c:ext>
              </c:extLst>
            </c:dLbl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9D4-4EF4-920A-4CB521B94DD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(LINALG_2!$D$22,LINALG_2!$D$26)</c:f>
              <c:numCache>
                <c:formatCode>General</c:formatCode>
                <c:ptCount val="2"/>
                <c:pt idx="0">
                  <c:v>0</c:v>
                </c:pt>
                <c:pt idx="1">
                  <c:v>3.0000000000000004</c:v>
                </c:pt>
              </c:numCache>
            </c:numRef>
          </c:xVal>
          <c:yVal>
            <c:numRef>
              <c:f>(LINALG_2!$E$22,LINALG_2!$E$26)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9D4-4EF4-920A-4CB521B94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47824"/>
        <c:axId val="1060449744"/>
      </c:scatterChart>
      <c:valAx>
        <c:axId val="1060447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9744"/>
        <c:crosses val="autoZero"/>
        <c:crossBetween val="midCat"/>
        <c:majorUnit val="1"/>
      </c:valAx>
      <c:valAx>
        <c:axId val="106044974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 sz="1050" b="1">
                <a:latin typeface="Trebuchet MS" panose="020B0603020202020204" pitchFamily="34" charset="0"/>
              </a:rPr>
              <a:t>X-Z (Y-ROTATION)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LINALG_2!$B$23</c:f>
              <c:strCache>
                <c:ptCount val="1"/>
                <c:pt idx="0">
                  <c:v>point_original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2B-4D41-B5E3-219C79DE9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original</a:t>
                    </a:r>
                  </a:p>
                </c:rich>
              </c:tx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12B-4D41-B5E3-219C79DE96B4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LINALG_2!$C$22:$C$23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LINALG_2!$E$22:$E$23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2B-4D41-B5E3-219C79DE96B4}"/>
            </c:ext>
          </c:extLst>
        </c:ser>
        <c:ser>
          <c:idx val="1"/>
          <c:order val="1"/>
          <c:tx>
            <c:strRef>
              <c:f>LINALG_2!$B$24</c:f>
              <c:strCache>
                <c:ptCount val="1"/>
                <c:pt idx="0">
                  <c:v>point_x_rotation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ysDash"/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2B-4D41-B5E3-219C79DE96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/>
                      <a:t>x rotation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12B-4D41-B5E3-219C79DE96B4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(LINALG_2!$C$22,LINALG_2!$C$24)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(LINALG_2!$E$22,LINALG_2!$E$24)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2B-4D41-B5E3-219C79DE96B4}"/>
            </c:ext>
          </c:extLst>
        </c:ser>
        <c:ser>
          <c:idx val="2"/>
          <c:order val="2"/>
          <c:tx>
            <c:v>final point</c:v>
          </c:tx>
          <c:spPr>
            <a:ln w="9525" cap="rnd">
              <a:solidFill>
                <a:schemeClr val="tx1"/>
              </a:solidFill>
              <a:round/>
              <a:tailEnd type="triangle" w="med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2B-4D41-B5E3-219C79DE96B4}"/>
                </c:ext>
              </c:extLst>
            </c:dLbl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2B-4D41-B5E3-219C79DE96B4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(LINALG_2!$C$22,LINALG_2!$C$26)</c:f>
              <c:numCache>
                <c:formatCode>General</c:formatCode>
                <c:ptCount val="2"/>
                <c:pt idx="0">
                  <c:v>0</c:v>
                </c:pt>
                <c:pt idx="1">
                  <c:v>1.9999999999999993</c:v>
                </c:pt>
              </c:numCache>
            </c:numRef>
          </c:xVal>
          <c:yVal>
            <c:numRef>
              <c:f>(LINALG_2!$E$22,LINALG_2!$E$26)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12B-4D41-B5E3-219C79DE96B4}"/>
            </c:ext>
          </c:extLst>
        </c:ser>
        <c:ser>
          <c:idx val="3"/>
          <c:order val="3"/>
          <c:tx>
            <c:v>y rotation</c:v>
          </c:tx>
          <c:spPr>
            <a:ln w="19050" cap="rnd">
              <a:solidFill>
                <a:schemeClr val="accent4"/>
              </a:solidFill>
              <a:prstDash val="sysDot"/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12B-4D41-B5E3-219C79DE96B4}"/>
                </c:ext>
              </c:extLst>
            </c:dLbl>
            <c:dLbl>
              <c:idx val="1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12B-4D41-B5E3-219C79DE96B4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4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(LINALG_2!$C$22,LINALG_2!$C$25)</c:f>
              <c:numCache>
                <c:formatCode>General</c:formatCode>
                <c:ptCount val="2"/>
                <c:pt idx="0">
                  <c:v>0</c:v>
                </c:pt>
                <c:pt idx="1">
                  <c:v>-1.9999999999999998</c:v>
                </c:pt>
              </c:numCache>
            </c:numRef>
          </c:xVal>
          <c:yVal>
            <c:numRef>
              <c:f>(LINALG_2!$E$22,LINALG_2!$E$25)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12B-4D41-B5E3-219C79DE9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47824"/>
        <c:axId val="1060449744"/>
      </c:scatterChart>
      <c:valAx>
        <c:axId val="1060447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9744"/>
        <c:crosses val="autoZero"/>
        <c:crossBetween val="midCat"/>
        <c:majorUnit val="1"/>
      </c:valAx>
      <c:valAx>
        <c:axId val="106044974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 sz="1050" b="1">
                <a:latin typeface="Trebuchet MS" panose="020B0603020202020204" pitchFamily="34" charset="0"/>
              </a:rPr>
              <a:t>X-Y (Z-ROTATION)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final point</c:v>
          </c:tx>
          <c:spPr>
            <a:ln w="9525" cap="rnd">
              <a:solidFill>
                <a:schemeClr val="tx1"/>
              </a:solidFill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47-4FF3-B9F5-70F09F35555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700"/>
                      <a:t>final point</a:t>
                    </a:r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047-4FF3-B9F5-70F09F3555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(LINALG_2!$C$22,LINALG_2!$C$26)</c:f>
              <c:numCache>
                <c:formatCode>General</c:formatCode>
                <c:ptCount val="2"/>
                <c:pt idx="0">
                  <c:v>0</c:v>
                </c:pt>
                <c:pt idx="1">
                  <c:v>1.9999999999999993</c:v>
                </c:pt>
              </c:numCache>
            </c:numRef>
          </c:xVal>
          <c:yVal>
            <c:numRef>
              <c:f>(LINALG_2!$D$22,LINALG_2!$D$26)</c:f>
              <c:numCache>
                <c:formatCode>General</c:formatCode>
                <c:ptCount val="2"/>
                <c:pt idx="0">
                  <c:v>0</c:v>
                </c:pt>
                <c:pt idx="1">
                  <c:v>3.0000000000000004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047-4FF3-B9F5-70F09F35555D}"/>
            </c:ext>
          </c:extLst>
        </c:ser>
        <c:ser>
          <c:idx val="0"/>
          <c:order val="1"/>
          <c:tx>
            <c:strRef>
              <c:f>LINALG_2!$B$23</c:f>
              <c:strCache>
                <c:ptCount val="1"/>
                <c:pt idx="0">
                  <c:v>point_original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47-4FF3-B9F5-70F09F35555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original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047-4FF3-B9F5-70F09F35555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LINALG_2!$C$22:$C$23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LINALG_2!$D$22:$D$23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47-4FF3-B9F5-70F09F35555D}"/>
            </c:ext>
          </c:extLst>
        </c:ser>
        <c:ser>
          <c:idx val="1"/>
          <c:order val="2"/>
          <c:tx>
            <c:strRef>
              <c:f>LINALG_2!$B$24</c:f>
              <c:strCache>
                <c:ptCount val="1"/>
                <c:pt idx="0">
                  <c:v>point_x_rotation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ysDash"/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47-4FF3-B9F5-70F09F35555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x rotation</a:t>
                    </a:r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047-4FF3-B9F5-70F09F35555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(LINALG_2!$C$22,LINALG_2!$C$24)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(LINALG_2!$D$22,LINALG_2!$D$24)</c:f>
              <c:numCache>
                <c:formatCode>General</c:formatCode>
                <c:ptCount val="2"/>
                <c:pt idx="0">
                  <c:v>0</c:v>
                </c:pt>
                <c:pt idx="1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047-4FF3-B9F5-70F09F35555D}"/>
            </c:ext>
          </c:extLst>
        </c:ser>
        <c:ser>
          <c:idx val="3"/>
          <c:order val="3"/>
          <c:tx>
            <c:v>y rotation</c:v>
          </c:tx>
          <c:spPr>
            <a:ln w="9525" cap="rnd">
              <a:solidFill>
                <a:schemeClr val="accent4"/>
              </a:solidFill>
              <a:prstDash val="sysDash"/>
              <a:round/>
              <a:tailEnd type="triangle" w="sm" len="med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47-4FF3-B9F5-70F09F35555D}"/>
                </c:ext>
              </c:extLst>
            </c:dLbl>
            <c:dLbl>
              <c:idx val="1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047-4FF3-B9F5-70F09F3555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(LINALG_2!$C$22,LINALG_2!$C$25)</c:f>
              <c:numCache>
                <c:formatCode>General</c:formatCode>
                <c:ptCount val="2"/>
                <c:pt idx="0">
                  <c:v>0</c:v>
                </c:pt>
                <c:pt idx="1">
                  <c:v>-1.9999999999999998</c:v>
                </c:pt>
              </c:numCache>
            </c:numRef>
          </c:xVal>
          <c:yVal>
            <c:numRef>
              <c:f>(LINALG_2!$D$22,LINALG_2!$D$25)</c:f>
              <c:numCache>
                <c:formatCode>General</c:formatCode>
                <c:ptCount val="2"/>
                <c:pt idx="0">
                  <c:v>0</c:v>
                </c:pt>
                <c:pt idx="1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047-4FF3-B9F5-70F09F35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47824"/>
        <c:axId val="1060449744"/>
      </c:scatterChart>
      <c:valAx>
        <c:axId val="1060447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9744"/>
        <c:crosses val="autoZero"/>
        <c:crossBetween val="midCat"/>
        <c:majorUnit val="1"/>
      </c:valAx>
      <c:valAx>
        <c:axId val="106044974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 b="1">
                <a:latin typeface="Trebuchet MS" panose="020B0603020202020204" pitchFamily="34" charset="0"/>
              </a:rPr>
              <a:t>X-Y</a:t>
            </a:r>
            <a:r>
              <a:rPr lang="en-US" b="1" baseline="0">
                <a:latin typeface="Trebuchet MS" panose="020B0603020202020204" pitchFamily="34" charset="0"/>
              </a:rPr>
              <a:t> (Z-</a:t>
            </a:r>
            <a:r>
              <a:rPr lang="en-US" b="1">
                <a:latin typeface="Trebuchet MS" panose="020B0603020202020204" pitchFamily="34" charset="0"/>
              </a:rPr>
              <a:t>ROTATION</a:t>
            </a:r>
            <a:r>
              <a:rPr lang="en-US" b="1" baseline="0">
                <a:latin typeface="Trebuchet MS" panose="020B0603020202020204" pitchFamily="34" charset="0"/>
              </a:rPr>
              <a:t>)</a:t>
            </a:r>
            <a:endParaRPr lang="en-US" b="1">
              <a:latin typeface="Trebuchet MS" panose="020B06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X</c:v>
          </c:tx>
          <c:spPr>
            <a:ln cmpd="sng">
              <a:prstDash val="dash"/>
              <a:headEnd type="triangle"/>
              <a:tailEnd type="triangle" w="lg" len="lg"/>
            </a:ln>
          </c:spPr>
          <c:marker>
            <c:symbol val="none"/>
          </c:marker>
          <c:xVal>
            <c:numRef>
              <c:f>LINALG_3!$C$50:$C$51</c:f>
              <c:numCache>
                <c:formatCode>0.00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LINALG_3!$D$50:$D$51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871-4B93-8585-21FE1040F359}"/>
            </c:ext>
          </c:extLst>
        </c:ser>
        <c:ser>
          <c:idx val="4"/>
          <c:order val="1"/>
          <c:tx>
            <c:v>Y</c:v>
          </c:tx>
          <c:spPr>
            <a:ln w="22225" cap="rnd">
              <a:solidFill>
                <a:schemeClr val="accent1"/>
              </a:solidFill>
              <a:prstDash val="dash"/>
              <a:round/>
              <a:headEnd type="triangle"/>
              <a:tailEnd type="triangle" w="lg" len="lg"/>
            </a:ln>
            <a:effectLst/>
          </c:spPr>
          <c:marker>
            <c:symbol val="none"/>
          </c:marker>
          <c:xVal>
            <c:numRef>
              <c:f>LINALG_3!$C$52:$C$53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LINALG_3!$D$52:$D$53</c:f>
              <c:numCache>
                <c:formatCode>0.00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871-4B93-8585-21FE1040F359}"/>
            </c:ext>
          </c:extLst>
        </c:ser>
        <c:ser>
          <c:idx val="0"/>
          <c:order val="2"/>
          <c:tx>
            <c:strRef>
              <c:f>LINALG_3!$B$47</c:f>
              <c:strCache>
                <c:ptCount val="1"/>
                <c:pt idx="0">
                  <c:v>A (3.00, 0.00)</c:v>
                </c:pt>
              </c:strCache>
            </c:strRef>
          </c:tx>
          <c:spPr>
            <a:ln>
              <a:solidFill>
                <a:schemeClr val="accent6"/>
              </a:solidFill>
              <a:tailEnd type="triangle" w="med" len="med"/>
            </a:ln>
          </c:spPr>
          <c:marker>
            <c:symbol val="circle"/>
            <c:size val="7"/>
          </c:marker>
          <c:dPt>
            <c:idx val="0"/>
            <c:bubble3D val="0"/>
            <c:spPr>
              <a:ln>
                <a:solidFill>
                  <a:schemeClr val="accent2"/>
                </a:solidFill>
                <a:tailEnd type="triangle" w="med" len="med"/>
              </a:ln>
            </c:spPr>
            <c:extLst>
              <c:ext xmlns:c16="http://schemas.microsoft.com/office/drawing/2014/chart" uri="{C3380CC4-5D6E-409C-BE32-E72D297353CC}">
                <c16:uniqueId val="{00000001-7815-468E-A26D-673B01B1FC54}"/>
              </c:ext>
            </c:extLst>
          </c:dPt>
          <c:dPt>
            <c:idx val="1"/>
            <c:marker>
              <c:spPr>
                <a:solidFill>
                  <a:schemeClr val="accent1"/>
                </a:solidFill>
                <a:ln>
                  <a:solidFill>
                    <a:schemeClr val="accent1"/>
                  </a:solidFill>
                </a:ln>
              </c:spPr>
            </c:marker>
            <c:bubble3D val="0"/>
            <c:spPr>
              <a:ln>
                <a:solidFill>
                  <a:schemeClr val="accent1"/>
                </a:solidFill>
                <a:tailEnd type="triangle" w="med" len="med"/>
              </a:ln>
            </c:spPr>
            <c:extLst>
              <c:ext xmlns:c16="http://schemas.microsoft.com/office/drawing/2014/chart" uri="{C3380CC4-5D6E-409C-BE32-E72D297353CC}">
                <c16:uniqueId val="{00000002-D873-4E38-A16F-973351DE011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15-468E-A26D-673B01B1FC54}"/>
                </c:ext>
              </c:extLst>
            </c:dLbl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73-4E38-A16F-973351DE0112}"/>
                </c:ext>
              </c:extLst>
            </c:dLbl>
            <c:spPr>
              <a:solidFill>
                <a:schemeClr val="bg1">
                  <a:alpha val="74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latin typeface="Trebuchet MS" panose="020B0603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LINALG_3!$C$46:$C$47</c:f>
              <c:numCache>
                <c:formatCode>0.00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LINALG_3!$D$46:$D$47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73-4E38-A16F-973351DE0112}"/>
            </c:ext>
          </c:extLst>
        </c:ser>
        <c:ser>
          <c:idx val="1"/>
          <c:order val="3"/>
          <c:tx>
            <c:strRef>
              <c:f>LINALG_3!$B$48</c:f>
              <c:strCache>
                <c:ptCount val="1"/>
                <c:pt idx="0">
                  <c:v>B (0.00, 3.00)</c:v>
                </c:pt>
              </c:strCache>
            </c:strRef>
          </c:tx>
          <c:spPr>
            <a:ln>
              <a:tailEnd type="triangle"/>
            </a:ln>
          </c:spPr>
          <c:marker>
            <c:symbol val="circle"/>
            <c:size val="7"/>
            <c:spPr>
              <a:solidFill>
                <a:schemeClr val="accent2"/>
              </a:solidFill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73-4E38-A16F-973351DE0112}"/>
                </c:ext>
              </c:extLst>
            </c:dLbl>
            <c:dLbl>
              <c:idx val="1"/>
              <c:spPr>
                <a:solidFill>
                  <a:schemeClr val="bg1">
                    <a:alpha val="66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800" b="1">
                      <a:latin typeface="Trebuchet MS" panose="020B0603020202020204" pitchFamily="34" charset="0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73-4E38-A16F-973351DE0112}"/>
                </c:ext>
              </c:extLst>
            </c:dLbl>
            <c:spPr>
              <a:solidFill>
                <a:schemeClr val="bg1">
                  <a:alpha val="66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(LINALG_3!$C$46,LINALG_3!$C$48)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(LINALG_3!$D$46,LINALG_3!$D$48)</c:f>
              <c:numCache>
                <c:formatCode>0.00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73-4E38-A16F-973351DE0112}"/>
            </c:ext>
          </c:extLst>
        </c:ser>
        <c:ser>
          <c:idx val="2"/>
          <c:order val="4"/>
          <c:tx>
            <c:strRef>
              <c:f>LINALG_3!$B$49</c:f>
              <c:strCache>
                <c:ptCount val="1"/>
                <c:pt idx="0">
                  <c:v>C (-2.00, -2.00)</c:v>
                </c:pt>
              </c:strCache>
            </c:strRef>
          </c:tx>
          <c:spPr>
            <a:ln>
              <a:tailEnd type="triangle"/>
            </a:ln>
          </c:spPr>
          <c:marker>
            <c:symbol val="circle"/>
            <c:size val="7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73-4E38-A16F-973351DE0112}"/>
                </c:ext>
              </c:extLst>
            </c:dLbl>
            <c:dLbl>
              <c:idx val="1"/>
              <c:spPr>
                <a:solidFill>
                  <a:schemeClr val="bg1">
                    <a:alpha val="76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800" b="1">
                      <a:latin typeface="Trebuchet MS" panose="020B0603020202020204" pitchFamily="34" charset="0"/>
                    </a:defRPr>
                  </a:pPr>
                  <a:endParaRPr lang="en-US"/>
                </a:p>
              </c:txPr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73-4E38-A16F-973351DE01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(LINALG_3!$C$46,LINALG_3!$C$49)</c:f>
              <c:numCache>
                <c:formatCode>0.00</c:formatCode>
                <c:ptCount val="2"/>
                <c:pt idx="0">
                  <c:v>0</c:v>
                </c:pt>
                <c:pt idx="1">
                  <c:v>-2</c:v>
                </c:pt>
              </c:numCache>
            </c:numRef>
          </c:xVal>
          <c:yVal>
            <c:numRef>
              <c:f>(LINALG_3!$D$46,LINALG_3!$D$49)</c:f>
              <c:numCache>
                <c:formatCode>0.00</c:formatCode>
                <c:ptCount val="2"/>
                <c:pt idx="0">
                  <c:v>0</c:v>
                </c:pt>
                <c:pt idx="1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873-4E38-A16F-973351DE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47824"/>
        <c:axId val="1060449744"/>
      </c:scatterChart>
      <c:valAx>
        <c:axId val="1060447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9744"/>
        <c:crosses val="autoZero"/>
        <c:crossBetween val="midCat"/>
        <c:majorUnit val="1"/>
      </c:valAx>
      <c:valAx>
        <c:axId val="106044974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478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Polygon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GEOMETRY_1!$B$10:$B$19</c:f>
              <c:numCache>
                <c:formatCode>General</c:formatCode>
                <c:ptCount val="10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-4</c:v>
                </c:pt>
              </c:numCache>
            </c:numRef>
          </c:xVal>
          <c:yVal>
            <c:numRef>
              <c:f>GEOMETRY_1!$C$10:$C$19</c:f>
              <c:numCache>
                <c:formatCode>General</c:formatCode>
                <c:ptCount val="10"/>
                <c:pt idx="0">
                  <c:v>3</c:v>
                </c:pt>
                <c:pt idx="1">
                  <c:v>-5</c:v>
                </c:pt>
                <c:pt idx="2">
                  <c:v>-2</c:v>
                </c:pt>
                <c:pt idx="3">
                  <c:v>-2</c:v>
                </c:pt>
                <c:pt idx="4">
                  <c:v>-6</c:v>
                </c:pt>
                <c:pt idx="5">
                  <c:v>-5</c:v>
                </c:pt>
                <c:pt idx="6">
                  <c:v>1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1D-4093-A3C3-65CD387518A0}"/>
            </c:ext>
          </c:extLst>
        </c:ser>
        <c:ser>
          <c:idx val="1"/>
          <c:order val="1"/>
          <c:tx>
            <c:v>POINT 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solidFill>
                <a:schemeClr val="bg1">
                  <a:alpha val="62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GEOMETRY_1!$E$10</c:f>
              <c:numCache>
                <c:formatCode>General</c:formatCode>
                <c:ptCount val="1"/>
                <c:pt idx="0">
                  <c:v>-4</c:v>
                </c:pt>
              </c:numCache>
            </c:numRef>
          </c:xVal>
          <c:yVal>
            <c:numRef>
              <c:f>GEOMETRY_1!$F$10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1D-4093-A3C3-65CD387518A0}"/>
            </c:ext>
          </c:extLst>
        </c:ser>
        <c:ser>
          <c:idx val="2"/>
          <c:order val="2"/>
          <c:tx>
            <c:v>POINT 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solidFill>
                <a:schemeClr val="bg1">
                  <a:alpha val="7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GEOMETRY_1!$E$15</c:f>
              <c:numCache>
                <c:formatCode>General</c:formatCode>
                <c:ptCount val="1"/>
                <c:pt idx="0">
                  <c:v>-2</c:v>
                </c:pt>
              </c:numCache>
            </c:numRef>
          </c:xVal>
          <c:yVal>
            <c:numRef>
              <c:f>GEOMETRY_1!$F$15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1D-4093-A3C3-65CD387518A0}"/>
            </c:ext>
          </c:extLst>
        </c:ser>
        <c:ser>
          <c:idx val="3"/>
          <c:order val="3"/>
          <c:tx>
            <c:v>POINT 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solidFill>
                <a:schemeClr val="bg1">
                  <a:alpha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GEOMETRY_1!$E$20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GEOMETRY_1!$F$20</c:f>
              <c:numCache>
                <c:formatCode>General</c:formatCode>
                <c:ptCount val="1"/>
                <c:pt idx="0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1D-4093-A3C3-65CD387518A0}"/>
            </c:ext>
          </c:extLst>
        </c:ser>
        <c:ser>
          <c:idx val="4"/>
          <c:order val="4"/>
          <c:tx>
            <c:v>POINT 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solidFill>
                <a:schemeClr val="bg1">
                  <a:alpha val="4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GEOMETRY_1!$E$25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GEOMETRY_1!$F$25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1D-4093-A3C3-65CD38751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99583"/>
        <c:axId val="2016698623"/>
      </c:scatterChart>
      <c:valAx>
        <c:axId val="2016699583"/>
        <c:scaling>
          <c:orientation val="minMax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98623"/>
        <c:crosses val="autoZero"/>
        <c:crossBetween val="midCat"/>
        <c:majorUnit val="1"/>
      </c:valAx>
      <c:valAx>
        <c:axId val="201669862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995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Polygon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GEOMETRY_2!$B$10:$B$19</c:f>
              <c:numCache>
                <c:formatCode>General</c:formatCode>
                <c:ptCount val="10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-4</c:v>
                </c:pt>
              </c:numCache>
            </c:numRef>
          </c:xVal>
          <c:yVal>
            <c:numRef>
              <c:f>GEOMETRY_2!$C$10:$C$19</c:f>
              <c:numCache>
                <c:formatCode>General</c:formatCode>
                <c:ptCount val="10"/>
                <c:pt idx="0">
                  <c:v>3</c:v>
                </c:pt>
                <c:pt idx="1">
                  <c:v>-5</c:v>
                </c:pt>
                <c:pt idx="2">
                  <c:v>-2</c:v>
                </c:pt>
                <c:pt idx="3">
                  <c:v>-2</c:v>
                </c:pt>
                <c:pt idx="4">
                  <c:v>-6</c:v>
                </c:pt>
                <c:pt idx="5">
                  <c:v>-5</c:v>
                </c:pt>
                <c:pt idx="6">
                  <c:v>1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F-42D3-A924-16559B93A6C0}"/>
            </c:ext>
          </c:extLst>
        </c:ser>
        <c:ser>
          <c:idx val="3"/>
          <c:order val="1"/>
          <c:tx>
            <c:v>origin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GEOMETRY_2!$E$10:$E$19</c:f>
              <c:numCache>
                <c:formatCode>0.000</c:formatCode>
                <c:ptCount val="10"/>
                <c:pt idx="0">
                  <c:v>-0.22576157587914025</c:v>
                </c:pt>
                <c:pt idx="1">
                  <c:v>-3.8822808026977906</c:v>
                </c:pt>
                <c:pt idx="2">
                  <c:v>-1.6041311759305366</c:v>
                </c:pt>
                <c:pt idx="3">
                  <c:v>-1.0230980154992491</c:v>
                </c:pt>
                <c:pt idx="4">
                  <c:v>-0.58478756871151027</c:v>
                </c:pt>
                <c:pt idx="5">
                  <c:v>-2.0848768991452529</c:v>
                </c:pt>
                <c:pt idx="6">
                  <c:v>4.571646638727203</c:v>
                </c:pt>
                <c:pt idx="7">
                  <c:v>-0.73209789201555253</c:v>
                </c:pt>
                <c:pt idx="8">
                  <c:v>0.41269013457734083</c:v>
                </c:pt>
                <c:pt idx="9">
                  <c:v>3.8113407495891778</c:v>
                </c:pt>
              </c:numCache>
            </c:numRef>
          </c:xVal>
          <c:yVal>
            <c:numRef>
              <c:f>GEOMETRY_2!$F$10:$F$19</c:f>
              <c:numCache>
                <c:formatCode>0.000</c:formatCode>
                <c:ptCount val="10"/>
                <c:pt idx="0">
                  <c:v>7.7231913254904576</c:v>
                </c:pt>
                <c:pt idx="1">
                  <c:v>-1.9643663542327054</c:v>
                </c:pt>
                <c:pt idx="2">
                  <c:v>6.676274704786227</c:v>
                </c:pt>
                <c:pt idx="3">
                  <c:v>-5.9050080412870027</c:v>
                </c:pt>
                <c:pt idx="4">
                  <c:v>1.1871596272700398</c:v>
                </c:pt>
                <c:pt idx="5">
                  <c:v>1.3500512283268531</c:v>
                </c:pt>
                <c:pt idx="6">
                  <c:v>3.2196087531430617</c:v>
                </c:pt>
                <c:pt idx="7">
                  <c:v>4.1515081002632446</c:v>
                </c:pt>
                <c:pt idx="8">
                  <c:v>0.32209413666743458</c:v>
                </c:pt>
                <c:pt idx="9">
                  <c:v>-3.2039011237989463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4-4A9B-89B4-A0319131ABA6}"/>
            </c:ext>
          </c:extLst>
        </c:ser>
        <c:ser>
          <c:idx val="1"/>
          <c:order val="2"/>
          <c:tx>
            <c:v>INSIDE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GEOMETRY_2!$I$10:$I$19</c:f>
              <c:numCache>
                <c:formatCode>0.000</c:formatCode>
                <c:ptCount val="10"/>
                <c:pt idx="0">
                  <c:v>-0.22576157587914025</c:v>
                </c:pt>
                <c:pt idx="1">
                  <c:v>-0.58478756871151027</c:v>
                </c:pt>
                <c:pt idx="2">
                  <c:v>-2.0848768991452529</c:v>
                </c:pt>
                <c:pt idx="3">
                  <c:v>-0.73209789201555253</c:v>
                </c:pt>
                <c:pt idx="4">
                  <c:v>0.41269013457734083</c:v>
                </c:pt>
                <c:pt idx="5">
                  <c:v>3.8113407495891778</c:v>
                </c:pt>
              </c:numCache>
            </c:numRef>
          </c:xVal>
          <c:yVal>
            <c:numRef>
              <c:f>GEOMETRY_2!$J$10:$J$19</c:f>
              <c:numCache>
                <c:formatCode>0.000</c:formatCode>
                <c:ptCount val="10"/>
                <c:pt idx="0">
                  <c:v>7.7231913254904576</c:v>
                </c:pt>
                <c:pt idx="1">
                  <c:v>1.1871596272700398</c:v>
                </c:pt>
                <c:pt idx="2">
                  <c:v>1.3500512283268531</c:v>
                </c:pt>
                <c:pt idx="3">
                  <c:v>4.1515081002632446</c:v>
                </c:pt>
                <c:pt idx="4">
                  <c:v>0.32209413666743458</c:v>
                </c:pt>
                <c:pt idx="5">
                  <c:v>-3.2039011237989463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2F-42D3-A924-16559B93A6C0}"/>
            </c:ext>
          </c:extLst>
        </c:ser>
        <c:ser>
          <c:idx val="2"/>
          <c:order val="3"/>
          <c:tx>
            <c:v>OUTSIDE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GEOMETRY_2!$K$10:$K$19</c:f>
              <c:numCache>
                <c:formatCode>0.000</c:formatCode>
                <c:ptCount val="10"/>
                <c:pt idx="0">
                  <c:v>-3.8822808026977906</c:v>
                </c:pt>
                <c:pt idx="1">
                  <c:v>-1.6041311759305366</c:v>
                </c:pt>
                <c:pt idx="2">
                  <c:v>-1.0230980154992491</c:v>
                </c:pt>
                <c:pt idx="3">
                  <c:v>4.571646638727203</c:v>
                </c:pt>
              </c:numCache>
            </c:numRef>
          </c:xVal>
          <c:yVal>
            <c:numRef>
              <c:f>GEOMETRY_2!$L$10:$L$19</c:f>
              <c:numCache>
                <c:formatCode>0.000</c:formatCode>
                <c:ptCount val="10"/>
                <c:pt idx="0">
                  <c:v>-1.9643663542327054</c:v>
                </c:pt>
                <c:pt idx="1">
                  <c:v>6.676274704786227</c:v>
                </c:pt>
                <c:pt idx="2">
                  <c:v>-5.9050080412870027</c:v>
                </c:pt>
                <c:pt idx="3">
                  <c:v>3.2196087531430617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2F-42D3-A924-16559B93A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99583"/>
        <c:axId val="2016698623"/>
      </c:scatterChart>
      <c:valAx>
        <c:axId val="2016699583"/>
        <c:scaling>
          <c:orientation val="minMax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98623"/>
        <c:crosses val="autoZero"/>
        <c:crossBetween val="midCat"/>
        <c:majorUnit val="1"/>
      </c:valAx>
      <c:valAx>
        <c:axId val="201669862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995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40154</xdr:colOff>
      <xdr:row>0</xdr:row>
      <xdr:rowOff>177361</xdr:rowOff>
    </xdr:from>
    <xdr:to>
      <xdr:col>0</xdr:col>
      <xdr:colOff>732112</xdr:colOff>
      <xdr:row>3</xdr:row>
      <xdr:rowOff>47078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6D68AF-3E81-1113-BA55-0FF2DC0123A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" y="177361"/>
          <a:ext cx="691958" cy="683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113567</xdr:colOff>
      <xdr:row>4</xdr:row>
      <xdr:rowOff>75465</xdr:rowOff>
    </xdr:from>
    <xdr:to>
      <xdr:col>20</xdr:col>
      <xdr:colOff>454270</xdr:colOff>
      <xdr:row>23</xdr:row>
      <xdr:rowOff>205153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B1F01-43FC-2078-BDD8-3CC3A8996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458889</xdr:colOff>
      <xdr:row>4</xdr:row>
      <xdr:rowOff>76421</xdr:rowOff>
    </xdr:from>
    <xdr:to>
      <xdr:col>20</xdr:col>
      <xdr:colOff>186679</xdr:colOff>
      <xdr:row>23</xdr:row>
      <xdr:rowOff>206109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60AF-D5B6-4ECE-93DB-F2B6DC7A5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273327</xdr:colOff>
      <xdr:row>6</xdr:row>
      <xdr:rowOff>102704</xdr:rowOff>
    </xdr:from>
    <xdr:to>
      <xdr:col>17</xdr:col>
      <xdr:colOff>554935</xdr:colOff>
      <xdr:row>28</xdr:row>
      <xdr:rowOff>11595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DC1A2-E8A5-486C-98E1-64085C832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223631</xdr:colOff>
      <xdr:row>19</xdr:row>
      <xdr:rowOff>36444</xdr:rowOff>
    </xdr:from>
    <xdr:to>
      <xdr:col>8</xdr:col>
      <xdr:colOff>117614</xdr:colOff>
      <xdr:row>32</xdr:row>
      <xdr:rowOff>87796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57297-BD4C-F232-AF48-86BCE6D4C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149087</xdr:colOff>
      <xdr:row>19</xdr:row>
      <xdr:rowOff>33131</xdr:rowOff>
    </xdr:from>
    <xdr:to>
      <xdr:col>12</xdr:col>
      <xdr:colOff>440634</xdr:colOff>
      <xdr:row>32</xdr:row>
      <xdr:rowOff>84483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0AEEFC-2366-4F91-9BFC-CD1912ED4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488674</xdr:colOff>
      <xdr:row>19</xdr:row>
      <xdr:rowOff>24848</xdr:rowOff>
    </xdr:from>
    <xdr:to>
      <xdr:col>17</xdr:col>
      <xdr:colOff>167309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E8FE12-8A55-4B71-808D-36074F456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513521</xdr:colOff>
      <xdr:row>32</xdr:row>
      <xdr:rowOff>33131</xdr:rowOff>
    </xdr:from>
    <xdr:to>
      <xdr:col>17</xdr:col>
      <xdr:colOff>115956</xdr:colOff>
      <xdr:row>53</xdr:row>
      <xdr:rowOff>157370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A90BC-07D9-454C-9E88-89C8B5B3F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28988</xdr:colOff>
      <xdr:row>4</xdr:row>
      <xdr:rowOff>177249</xdr:rowOff>
    </xdr:from>
    <xdr:to>
      <xdr:col>17</xdr:col>
      <xdr:colOff>579783</xdr:colOff>
      <xdr:row>25</xdr:row>
      <xdr:rowOff>198783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E5215-EF29-BE4F-037B-C109A62EA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157370</xdr:colOff>
      <xdr:row>4</xdr:row>
      <xdr:rowOff>82827</xdr:rowOff>
    </xdr:from>
    <xdr:to>
      <xdr:col>20</xdr:col>
      <xdr:colOff>472109</xdr:colOff>
      <xdr:row>28</xdr:row>
      <xdr:rowOff>33132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158B5-B817-4F83-B3F2-77DE918F9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3C18EC-981F-41A4-9329-0B844EDD081C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115826EE-180C-4826-A130-5225CB694C7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0581-0801-456B-8C7C-54C5F36ECFCF}">
  <sheetPr>
    <tabColor rgb="FFFFC000"/>
  </sheetPr>
  <dimension ref="B2:B8"/>
  <sheetViews>
    <sheetView showGridLines="0" showRowColHeaders="0" tabSelected="1" zoomScale="150" zoomScaleNormal="150" workbookViewId="0">
      <selection activeCell="B3" sqref="B3"/>
    </sheetView>
  </sheetViews>
  <sheetFormatPr defaultRowHeight="16.5" x14ac:dyDescent="0.3"/>
  <cols>
    <col min="1" max="1" width="11.140625" style="23" customWidth="1"/>
    <col min="2" max="2" width="60.7109375" style="23" bestFit="1" customWidth="1"/>
    <col min="3" max="16384" width="9.140625" style="23"/>
  </cols>
  <sheetData>
    <row r="2" spans="2:2" x14ac:dyDescent="0.3">
      <c r="B2" s="43" t="s">
        <v>0</v>
      </c>
    </row>
    <row r="3" spans="2:2" ht="30.75" x14ac:dyDescent="0.45">
      <c r="B3" s="117" t="s">
        <v>1</v>
      </c>
    </row>
    <row r="4" spans="2:2" x14ac:dyDescent="0.3">
      <c r="B4" s="43"/>
    </row>
    <row r="5" spans="2:2" x14ac:dyDescent="0.3">
      <c r="B5" s="118" t="str">
        <f>HYPERLINK("https://lambda.fiako.engineering/release/feidmath-0-1.html", "DOKUMENTASI feidmath v0.1.x")</f>
        <v>DOKUMENTASI feidmath v0.1.x</v>
      </c>
    </row>
    <row r="6" spans="2:2" x14ac:dyDescent="0.3">
      <c r="B6" s="23" t="s">
        <v>2</v>
      </c>
    </row>
    <row r="7" spans="2:2" ht="17.25" thickBot="1" x14ac:dyDescent="0.35">
      <c r="B7" s="43"/>
    </row>
    <row r="8" spans="2:2" ht="17.25" thickBot="1" x14ac:dyDescent="0.35">
      <c r="B8" s="119" t="s">
        <v>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FDE2-D23B-4BB6-8A33-F85C4D4D2FC4}">
  <sheetPr>
    <tabColor theme="9" tint="0.39997558519241921"/>
  </sheetPr>
  <dimension ref="A1:F25"/>
  <sheetViews>
    <sheetView zoomScale="115" zoomScaleNormal="115" workbookViewId="0"/>
  </sheetViews>
  <sheetFormatPr defaultRowHeight="16.5" x14ac:dyDescent="0.25"/>
  <cols>
    <col min="1" max="1" width="9.140625" style="5" customWidth="1"/>
    <col min="2" max="16384" width="9.140625" style="1"/>
  </cols>
  <sheetData>
    <row r="1" spans="1:6" ht="21" x14ac:dyDescent="0.25">
      <c r="A1" s="4" t="s">
        <v>28</v>
      </c>
    </row>
    <row r="2" spans="1:6" ht="21" x14ac:dyDescent="0.25">
      <c r="A2" s="21" t="s">
        <v>31</v>
      </c>
    </row>
    <row r="4" spans="1:6" s="19" customFormat="1" x14ac:dyDescent="0.25">
      <c r="A4" s="18" t="s">
        <v>102</v>
      </c>
    </row>
    <row r="6" spans="1:6" ht="17.25" thickBot="1" x14ac:dyDescent="0.3">
      <c r="B6" s="2" t="s">
        <v>15</v>
      </c>
      <c r="C6" s="3"/>
      <c r="E6" s="2" t="s">
        <v>18</v>
      </c>
      <c r="F6" s="3"/>
    </row>
    <row r="7" spans="1:6" ht="17.25" thickBot="1" x14ac:dyDescent="0.3">
      <c r="B7" s="6" t="s">
        <v>13</v>
      </c>
      <c r="C7" s="7" t="s">
        <v>14</v>
      </c>
      <c r="E7" s="8" t="s">
        <v>17</v>
      </c>
      <c r="F7" s="9">
        <v>-8.5</v>
      </c>
    </row>
    <row r="8" spans="1:6" x14ac:dyDescent="0.25">
      <c r="B8" s="14">
        <v>-8</v>
      </c>
      <c r="C8" s="11">
        <v>-1</v>
      </c>
      <c r="F8" s="17" t="str">
        <f ca="1">_xlfn.FORMULATEXT(F9)</f>
        <v>=feidmath.INTERPOLATION_LINEAR(F7,$C$8:$C$17,$B$8:$B$17)</v>
      </c>
    </row>
    <row r="9" spans="1:6" ht="17.25" thickBot="1" x14ac:dyDescent="0.3">
      <c r="B9" s="15">
        <v>-7</v>
      </c>
      <c r="C9" s="12">
        <v>-6</v>
      </c>
      <c r="E9" s="8" t="s">
        <v>16</v>
      </c>
      <c r="F9" s="10" cm="1">
        <f t="array" ref="F9">feidmath.INTERPOLATION_LINEAR(F7,$C$8:$C$17,$B$8:$B$17)</f>
        <v>1.5</v>
      </c>
    </row>
    <row r="10" spans="1:6" ht="17.25" thickTop="1" x14ac:dyDescent="0.25">
      <c r="B10" s="15">
        <v>-5</v>
      </c>
      <c r="C10" s="12">
        <v>8</v>
      </c>
    </row>
    <row r="11" spans="1:6" x14ac:dyDescent="0.25">
      <c r="B11" s="15">
        <v>-2</v>
      </c>
      <c r="C11" s="12">
        <v>-3</v>
      </c>
      <c r="E11" s="2" t="s">
        <v>19</v>
      </c>
      <c r="F11" s="3"/>
    </row>
    <row r="12" spans="1:6" x14ac:dyDescent="0.25">
      <c r="B12" s="15">
        <v>0</v>
      </c>
      <c r="C12" s="12">
        <v>0</v>
      </c>
      <c r="E12" s="8" t="s">
        <v>17</v>
      </c>
      <c r="F12" s="9">
        <v>-4</v>
      </c>
    </row>
    <row r="13" spans="1:6" x14ac:dyDescent="0.25">
      <c r="B13" s="15">
        <v>1</v>
      </c>
      <c r="C13" s="12">
        <v>1</v>
      </c>
      <c r="F13" s="17" t="str">
        <f ca="1">_xlfn.FORMULATEXT(F14)</f>
        <v>=feidmath.INTERPOLATION_LINEAR(F12,$C$8:$C$17,$B$8:$B$17)</v>
      </c>
    </row>
    <row r="14" spans="1:6" ht="17.25" thickBot="1" x14ac:dyDescent="0.3">
      <c r="B14" s="15">
        <v>2</v>
      </c>
      <c r="C14" s="12">
        <v>-2</v>
      </c>
      <c r="E14" s="8" t="s">
        <v>16</v>
      </c>
      <c r="F14" s="10" cm="1">
        <f t="array" ref="F14">feidmath.INTERPOLATION_LINEAR(F12,$C$8:$C$17,$B$8:$B$17)</f>
        <v>4.3333333333333339</v>
      </c>
    </row>
    <row r="15" spans="1:6" ht="17.25" thickTop="1" x14ac:dyDescent="0.25">
      <c r="B15" s="15">
        <v>3</v>
      </c>
      <c r="C15" s="12">
        <v>-10</v>
      </c>
    </row>
    <row r="16" spans="1:6" x14ac:dyDescent="0.25">
      <c r="B16" s="15">
        <v>4</v>
      </c>
      <c r="C16" s="12">
        <v>2</v>
      </c>
      <c r="E16" s="2" t="s">
        <v>20</v>
      </c>
      <c r="F16" s="3"/>
    </row>
    <row r="17" spans="2:6" ht="17.25" thickBot="1" x14ac:dyDescent="0.3">
      <c r="B17" s="16">
        <v>8</v>
      </c>
      <c r="C17" s="13">
        <v>6</v>
      </c>
      <c r="E17" s="8" t="s">
        <v>17</v>
      </c>
      <c r="F17" s="9">
        <v>6</v>
      </c>
    </row>
    <row r="18" spans="2:6" x14ac:dyDescent="0.25">
      <c r="F18" s="17" t="str">
        <f ca="1">_xlfn.FORMULATEXT(F19)</f>
        <v>=feidmath.INTERPOLATION_LINEAR(F17,$C$8:$C$17,$B$8:$B$17)</v>
      </c>
    </row>
    <row r="19" spans="2:6" ht="17.25" thickBot="1" x14ac:dyDescent="0.3">
      <c r="E19" s="8" t="s">
        <v>16</v>
      </c>
      <c r="F19" s="10" cm="1">
        <f t="array" ref="F19">feidmath.INTERPOLATION_LINEAR(F17,$C$8:$C$17,$B$8:$B$17)</f>
        <v>4</v>
      </c>
    </row>
    <row r="20" spans="2:6" ht="17.25" thickTop="1" x14ac:dyDescent="0.25"/>
    <row r="21" spans="2:6" x14ac:dyDescent="0.25">
      <c r="E21" s="2" t="s">
        <v>21</v>
      </c>
      <c r="F21" s="3"/>
    </row>
    <row r="22" spans="2:6" x14ac:dyDescent="0.25">
      <c r="E22" s="8" t="s">
        <v>17</v>
      </c>
      <c r="F22" s="9">
        <v>9</v>
      </c>
    </row>
    <row r="23" spans="2:6" x14ac:dyDescent="0.25">
      <c r="F23" s="17" t="str">
        <f ca="1">_xlfn.FORMULATEXT(F24)</f>
        <v>=feidmath.INTERPOLATION_LINEAR(F22,$C$8:$C$17,$B$8:$B$17)</v>
      </c>
    </row>
    <row r="24" spans="2:6" ht="17.25" thickBot="1" x14ac:dyDescent="0.3">
      <c r="E24" s="8" t="s">
        <v>16</v>
      </c>
      <c r="F24" s="10" cm="1">
        <f t="array" ref="F24">feidmath.INTERPOLATION_LINEAR(F22,$C$8:$C$17,$B$8:$B$17)</f>
        <v>7</v>
      </c>
    </row>
    <row r="25" spans="2:6" ht="17.25" thickTop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D359-EA81-412C-BB2A-7DE6F998C600}">
  <sheetPr>
    <tabColor theme="9" tint="0.39997558519241921"/>
  </sheetPr>
  <dimension ref="A1:G24"/>
  <sheetViews>
    <sheetView zoomScale="115" zoomScaleNormal="115" workbookViewId="0"/>
  </sheetViews>
  <sheetFormatPr defaultRowHeight="16.5" x14ac:dyDescent="0.25"/>
  <cols>
    <col min="1" max="1" width="9.140625" style="5" customWidth="1"/>
    <col min="2" max="5" width="9.140625" style="1"/>
    <col min="6" max="6" width="9.42578125" style="1" bestFit="1" customWidth="1"/>
    <col min="7" max="16384" width="9.140625" style="1"/>
  </cols>
  <sheetData>
    <row r="1" spans="1:7" ht="21" x14ac:dyDescent="0.25">
      <c r="A1" s="4" t="s">
        <v>29</v>
      </c>
    </row>
    <row r="2" spans="1:7" ht="21" x14ac:dyDescent="0.25">
      <c r="A2" s="21" t="s">
        <v>32</v>
      </c>
    </row>
    <row r="4" spans="1:7" s="19" customFormat="1" x14ac:dyDescent="0.25">
      <c r="A4" s="18" t="s">
        <v>102</v>
      </c>
    </row>
    <row r="6" spans="1:7" ht="17.25" thickBot="1" x14ac:dyDescent="0.35">
      <c r="B6" s="2" t="s">
        <v>15</v>
      </c>
      <c r="C6" s="3"/>
      <c r="E6" s="23"/>
      <c r="F6" s="43" t="s">
        <v>72</v>
      </c>
      <c r="G6" s="122" t="b">
        <v>0</v>
      </c>
    </row>
    <row r="7" spans="1:7" ht="17.25" thickBot="1" x14ac:dyDescent="0.35">
      <c r="B7" s="6" t="s">
        <v>13</v>
      </c>
      <c r="C7" s="7" t="s">
        <v>14</v>
      </c>
      <c r="E7" s="170" t="s">
        <v>22</v>
      </c>
      <c r="F7" s="170" t="s">
        <v>13</v>
      </c>
      <c r="G7" s="20" t="s">
        <v>14</v>
      </c>
    </row>
    <row r="8" spans="1:7" x14ac:dyDescent="0.25">
      <c r="B8" s="14">
        <v>-8</v>
      </c>
      <c r="C8" s="11">
        <v>-1</v>
      </c>
      <c r="E8" s="20" t="s">
        <v>23</v>
      </c>
      <c r="F8" s="121" cm="1">
        <f t="array" aca="1" ref="F8:F17" ca="1">_xlfn._xlws.SORT(_xlfn.RANDARRAY(10,,MIN($B$8:$B$17)-2,MAX($B$8:$B$17)+2,$G$6))</f>
        <v>-9.1123015478919083</v>
      </c>
      <c r="G8" s="120" cm="1">
        <f t="array" aca="1" ref="G8:G17" ca="1">feidmath.INTERPOLATION_LINEAR(_xlfn.ANCHORARRAY($F$8),$C$8:$C$17,$B$8:$B$17)</f>
        <v>4.5615077394595431</v>
      </c>
    </row>
    <row r="9" spans="1:7" x14ac:dyDescent="0.25">
      <c r="B9" s="15">
        <v>-7</v>
      </c>
      <c r="C9" s="12">
        <v>-6</v>
      </c>
      <c r="E9" s="20" t="s">
        <v>24</v>
      </c>
      <c r="F9" s="121">
        <f ca="1"/>
        <v>-7.6351004865961851</v>
      </c>
      <c r="G9" s="120">
        <f ca="1"/>
        <v>-2.8244975670190726</v>
      </c>
    </row>
    <row r="10" spans="1:7" x14ac:dyDescent="0.25">
      <c r="B10" s="15">
        <v>-5</v>
      </c>
      <c r="C10" s="12">
        <v>8</v>
      </c>
      <c r="E10" s="20" t="s">
        <v>25</v>
      </c>
      <c r="F10" s="121">
        <f ca="1"/>
        <v>-2.024396184309996</v>
      </c>
      <c r="G10" s="120">
        <f ca="1"/>
        <v>-2.9105473241966804</v>
      </c>
    </row>
    <row r="11" spans="1:7" x14ac:dyDescent="0.25">
      <c r="B11" s="15">
        <v>-2</v>
      </c>
      <c r="C11" s="12">
        <v>-3</v>
      </c>
      <c r="E11" s="20" t="s">
        <v>26</v>
      </c>
      <c r="F11" s="121">
        <f ca="1"/>
        <v>-1.3757298581669808</v>
      </c>
      <c r="G11" s="120">
        <f ca="1"/>
        <v>-1.1271895745009424</v>
      </c>
    </row>
    <row r="12" spans="1:7" x14ac:dyDescent="0.25">
      <c r="B12" s="15">
        <v>0</v>
      </c>
      <c r="C12" s="12">
        <v>3</v>
      </c>
      <c r="E12" s="20" t="s">
        <v>76</v>
      </c>
      <c r="F12" s="121">
        <f ca="1"/>
        <v>1.1960807270052758</v>
      </c>
      <c r="G12" s="120">
        <f ca="1"/>
        <v>0.41175781898417263</v>
      </c>
    </row>
    <row r="13" spans="1:7" x14ac:dyDescent="0.25">
      <c r="B13" s="15">
        <v>1</v>
      </c>
      <c r="C13" s="12">
        <v>1</v>
      </c>
      <c r="E13" s="20" t="s">
        <v>77</v>
      </c>
      <c r="F13" s="121">
        <f ca="1"/>
        <v>1.4398149335539134</v>
      </c>
      <c r="G13" s="120">
        <f ca="1"/>
        <v>-0.3194448006617403</v>
      </c>
    </row>
    <row r="14" spans="1:7" x14ac:dyDescent="0.25">
      <c r="B14" s="15">
        <v>2</v>
      </c>
      <c r="C14" s="12">
        <v>-2</v>
      </c>
      <c r="E14" s="20" t="s">
        <v>78</v>
      </c>
      <c r="F14" s="121">
        <f ca="1"/>
        <v>3.6274690837526826</v>
      </c>
      <c r="G14" s="120">
        <f ca="1"/>
        <v>-2.4703709949678085</v>
      </c>
    </row>
    <row r="15" spans="1:7" x14ac:dyDescent="0.25">
      <c r="B15" s="15">
        <v>3</v>
      </c>
      <c r="C15" s="12">
        <v>-10</v>
      </c>
      <c r="E15" s="20" t="s">
        <v>79</v>
      </c>
      <c r="F15" s="121">
        <f ca="1"/>
        <v>3.8754812540264201</v>
      </c>
      <c r="G15" s="120">
        <f ca="1"/>
        <v>0.5057750483170409</v>
      </c>
    </row>
    <row r="16" spans="1:7" x14ac:dyDescent="0.25">
      <c r="B16" s="15">
        <v>4</v>
      </c>
      <c r="C16" s="12">
        <v>2</v>
      </c>
      <c r="E16" s="20" t="s">
        <v>80</v>
      </c>
      <c r="F16" s="121">
        <f ca="1"/>
        <v>5.535779915844623</v>
      </c>
      <c r="G16" s="120">
        <f ca="1"/>
        <v>3.535779915844623</v>
      </c>
    </row>
    <row r="17" spans="2:7" ht="17.25" thickBot="1" x14ac:dyDescent="0.3">
      <c r="B17" s="16">
        <v>8</v>
      </c>
      <c r="C17" s="13">
        <v>6</v>
      </c>
      <c r="E17" s="20" t="s">
        <v>81</v>
      </c>
      <c r="F17" s="121">
        <f ca="1"/>
        <v>8.2670280311461521</v>
      </c>
      <c r="G17" s="120">
        <f ca="1"/>
        <v>6.2670280311461521</v>
      </c>
    </row>
    <row r="18" spans="2:7" x14ac:dyDescent="0.3">
      <c r="E18" s="23"/>
      <c r="F18" s="23"/>
    </row>
    <row r="19" spans="2:7" ht="17.25" x14ac:dyDescent="0.35">
      <c r="D19" s="171" t="s">
        <v>103</v>
      </c>
      <c r="E19" s="83" t="str">
        <f ca="1">_xlfn.FORMULATEXT($G$8)</f>
        <v>=feidmath.INTERPOLATION_LINEAR($F$8#,$C$8:$C$17,$B$8:$B$17)</v>
      </c>
      <c r="F19" s="23"/>
    </row>
    <row r="20" spans="2:7" x14ac:dyDescent="0.3">
      <c r="E20" s="23"/>
      <c r="F20" s="23"/>
    </row>
    <row r="21" spans="2:7" x14ac:dyDescent="0.3">
      <c r="E21" s="23"/>
      <c r="F21" s="23"/>
    </row>
    <row r="22" spans="2:7" x14ac:dyDescent="0.3">
      <c r="E22" s="23"/>
      <c r="F22" s="23"/>
    </row>
    <row r="23" spans="2:7" x14ac:dyDescent="0.3">
      <c r="E23" s="23"/>
      <c r="F23" s="23"/>
    </row>
    <row r="24" spans="2:7" x14ac:dyDescent="0.3">
      <c r="E24" s="23"/>
      <c r="F24" s="23"/>
    </row>
  </sheetData>
  <dataValidations count="1">
    <dataValidation type="list" allowBlank="1" showInputMessage="1" showErrorMessage="1" sqref="G6" xr:uid="{6DB5F5D1-B399-4875-BB97-CE99B8B65510}">
      <formula1>"TRUE,FALSE"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F93-996E-4D70-A6A5-4B8C31F809B2}">
  <sheetPr>
    <tabColor theme="9" tint="0.39997558519241921"/>
  </sheetPr>
  <dimension ref="A1:H34"/>
  <sheetViews>
    <sheetView zoomScale="115" zoomScaleNormal="115" workbookViewId="0"/>
  </sheetViews>
  <sheetFormatPr defaultRowHeight="16.5" x14ac:dyDescent="0.3"/>
  <cols>
    <col min="1" max="1" width="9.140625" style="5"/>
    <col min="2" max="2" width="20.28515625" style="23" customWidth="1"/>
    <col min="3" max="3" width="9.28515625" style="23" bestFit="1" customWidth="1"/>
    <col min="4" max="5" width="9.140625" style="23"/>
    <col min="6" max="6" width="13.7109375" style="23" bestFit="1" customWidth="1"/>
    <col min="7" max="8" width="14.5703125" style="23" bestFit="1" customWidth="1"/>
    <col min="9" max="16384" width="9.140625" style="23"/>
  </cols>
  <sheetData>
    <row r="1" spans="1:8" ht="21" x14ac:dyDescent="0.3">
      <c r="A1" s="4" t="s">
        <v>27</v>
      </c>
    </row>
    <row r="2" spans="1:8" ht="21" x14ac:dyDescent="0.3">
      <c r="A2" s="21" t="s">
        <v>30</v>
      </c>
    </row>
    <row r="4" spans="1:8" s="24" customFormat="1" x14ac:dyDescent="0.3">
      <c r="A4" s="18" t="s">
        <v>33</v>
      </c>
    </row>
    <row r="5" spans="1:8" x14ac:dyDescent="0.3">
      <c r="A5" s="22" t="s">
        <v>82</v>
      </c>
    </row>
    <row r="6" spans="1:8" x14ac:dyDescent="0.3">
      <c r="A6" s="5" t="s">
        <v>83</v>
      </c>
    </row>
    <row r="7" spans="1:8" x14ac:dyDescent="0.3">
      <c r="A7" s="5" t="s">
        <v>84</v>
      </c>
    </row>
    <row r="8" spans="1:8" ht="17.25" thickBot="1" x14ac:dyDescent="0.35"/>
    <row r="9" spans="1:8" ht="17.25" thickBot="1" x14ac:dyDescent="0.35">
      <c r="B9" s="25" t="s">
        <v>37</v>
      </c>
      <c r="C9" s="26"/>
      <c r="F9" s="56" t="s">
        <v>34</v>
      </c>
      <c r="G9" s="57"/>
      <c r="H9" s="58"/>
    </row>
    <row r="10" spans="1:8" ht="17.25" thickBot="1" x14ac:dyDescent="0.35">
      <c r="B10" s="27" t="s">
        <v>6</v>
      </c>
      <c r="C10" s="28">
        <v>0</v>
      </c>
      <c r="F10" s="23" t="str">
        <f ca="1">_xlfn.FORMULATEXT(F11)</f>
        <v>=feidmath.LINALG_ROTATION_MATRIX(C10,C11,C12)</v>
      </c>
    </row>
    <row r="11" spans="1:8" x14ac:dyDescent="0.3">
      <c r="B11" s="29" t="s">
        <v>7</v>
      </c>
      <c r="C11" s="30">
        <v>0</v>
      </c>
      <c r="F11" s="33" cm="1">
        <f t="array" ref="F11:H13">feidmath.LINALG_ROTATION_MATRIX(C10,C11,C12)</f>
        <v>6.1257422745431001E-17</v>
      </c>
      <c r="G11" s="34">
        <v>-1</v>
      </c>
      <c r="H11" s="35">
        <v>0</v>
      </c>
    </row>
    <row r="12" spans="1:8" ht="17.25" thickBot="1" x14ac:dyDescent="0.35">
      <c r="B12" s="31" t="s">
        <v>8</v>
      </c>
      <c r="C12" s="32">
        <v>90</v>
      </c>
      <c r="F12" s="36">
        <v>1</v>
      </c>
      <c r="G12" s="37">
        <v>6.1257422745431001E-17</v>
      </c>
      <c r="H12" s="38">
        <v>0</v>
      </c>
    </row>
    <row r="13" spans="1:8" ht="17.25" thickBot="1" x14ac:dyDescent="0.35">
      <c r="F13" s="39">
        <v>0</v>
      </c>
      <c r="G13" s="40">
        <v>0</v>
      </c>
      <c r="H13" s="41">
        <v>1</v>
      </c>
    </row>
    <row r="14" spans="1:8" ht="17.25" thickBot="1" x14ac:dyDescent="0.35"/>
    <row r="15" spans="1:8" ht="17.25" thickBot="1" x14ac:dyDescent="0.35">
      <c r="F15" s="56" t="s">
        <v>35</v>
      </c>
      <c r="G15" s="57"/>
      <c r="H15" s="58"/>
    </row>
    <row r="16" spans="1:8" ht="17.25" thickBot="1" x14ac:dyDescent="0.35">
      <c r="F16" s="23" t="str">
        <f ca="1">_xlfn.FORMULATEXT(F17)</f>
        <v>=feidmath.LINALG_ROTATION_MATRIX($C$10,$C$11,$C$12,$E$17)</v>
      </c>
    </row>
    <row r="17" spans="1:8" x14ac:dyDescent="0.3">
      <c r="E17" s="42">
        <v>3</v>
      </c>
      <c r="F17" s="33" cm="1">
        <f t="array" ref="F17:H19">feidmath.LINALG_ROTATION_MATRIX($C$10,$C$11,$C$12,$E$17)</f>
        <v>0</v>
      </c>
      <c r="G17" s="34">
        <v>-1</v>
      </c>
      <c r="H17" s="35">
        <v>0</v>
      </c>
    </row>
    <row r="18" spans="1:8" x14ac:dyDescent="0.3">
      <c r="F18" s="36">
        <v>1</v>
      </c>
      <c r="G18" s="37">
        <v>0</v>
      </c>
      <c r="H18" s="38">
        <v>0</v>
      </c>
    </row>
    <row r="19" spans="1:8" ht="17.25" thickBot="1" x14ac:dyDescent="0.35">
      <c r="F19" s="39">
        <v>0</v>
      </c>
      <c r="G19" s="40">
        <v>0</v>
      </c>
      <c r="H19" s="41">
        <v>1</v>
      </c>
    </row>
    <row r="22" spans="1:8" x14ac:dyDescent="0.3">
      <c r="A22" s="22" t="s">
        <v>36</v>
      </c>
    </row>
    <row r="23" spans="1:8" ht="17.25" thickBot="1" x14ac:dyDescent="0.35">
      <c r="B23" s="25" t="s">
        <v>22</v>
      </c>
      <c r="C23" s="26"/>
      <c r="F23" s="23" t="s">
        <v>38</v>
      </c>
    </row>
    <row r="24" spans="1:8" ht="17.25" thickBot="1" x14ac:dyDescent="0.35">
      <c r="B24" s="27" t="s">
        <v>9</v>
      </c>
      <c r="C24" s="28">
        <v>2</v>
      </c>
      <c r="F24" s="44" t="s">
        <v>39</v>
      </c>
    </row>
    <row r="25" spans="1:8" x14ac:dyDescent="0.3">
      <c r="B25" s="29" t="s">
        <v>10</v>
      </c>
      <c r="C25" s="30">
        <v>2</v>
      </c>
      <c r="E25" s="62" t="s">
        <v>3</v>
      </c>
      <c r="F25" s="59" cm="1">
        <f t="array" ref="F25:F27">MMULT(_xlfn.ANCHORARRAY($F$11),$C$24:$C$26)</f>
        <v>-1.9999999999999998</v>
      </c>
      <c r="G25" s="23" t="str">
        <f ca="1">_xlfn.FORMULATEXT($F$25)</f>
        <v>=MMULT($F$11#,$C$24:$C$26)</v>
      </c>
    </row>
    <row r="26" spans="1:8" ht="17.25" thickBot="1" x14ac:dyDescent="0.35">
      <c r="B26" s="31" t="s">
        <v>11</v>
      </c>
      <c r="C26" s="32">
        <v>0</v>
      </c>
      <c r="E26" s="63" t="s">
        <v>4</v>
      </c>
      <c r="F26" s="60">
        <v>2</v>
      </c>
    </row>
    <row r="27" spans="1:8" ht="17.25" thickBot="1" x14ac:dyDescent="0.35">
      <c r="E27" s="64" t="s">
        <v>5</v>
      </c>
      <c r="F27" s="61">
        <v>0</v>
      </c>
    </row>
    <row r="30" spans="1:8" ht="17.25" thickBot="1" x14ac:dyDescent="0.35">
      <c r="A30" s="5" t="s">
        <v>42</v>
      </c>
    </row>
    <row r="31" spans="1:8" ht="17.25" thickBot="1" x14ac:dyDescent="0.35">
      <c r="C31" s="50" t="s">
        <v>3</v>
      </c>
      <c r="D31" s="51" t="s">
        <v>4</v>
      </c>
      <c r="E31" s="52" t="s">
        <v>5</v>
      </c>
    </row>
    <row r="32" spans="1:8" x14ac:dyDescent="0.3">
      <c r="B32" s="53">
        <v>0</v>
      </c>
      <c r="C32" s="48">
        <v>0</v>
      </c>
      <c r="D32" s="49">
        <v>0</v>
      </c>
      <c r="E32" s="49">
        <v>0</v>
      </c>
    </row>
    <row r="33" spans="2:5" x14ac:dyDescent="0.3">
      <c r="B33" s="54" t="s">
        <v>40</v>
      </c>
      <c r="C33" s="47" cm="1">
        <f t="array" ref="C33:E33">_xlfn.TOROW($C$24:$C$26)</f>
        <v>2</v>
      </c>
      <c r="D33" s="46">
        <v>2</v>
      </c>
      <c r="E33" s="46">
        <v>0</v>
      </c>
    </row>
    <row r="34" spans="2:5" ht="17.25" thickBot="1" x14ac:dyDescent="0.35">
      <c r="B34" s="55" t="s">
        <v>41</v>
      </c>
      <c r="C34" s="47" cm="1">
        <f t="array" ref="C34:E34">_xlfn.TOROW(_xlfn.ANCHORARRAY($F$25))</f>
        <v>-1.9999999999999998</v>
      </c>
      <c r="D34" s="46">
        <v>2</v>
      </c>
      <c r="E34" s="46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B352-78C3-42C5-9602-04CF250D1381}">
  <sheetPr>
    <tabColor theme="9" tint="0.39997558519241921"/>
  </sheetPr>
  <dimension ref="A1:I36"/>
  <sheetViews>
    <sheetView zoomScaleNormal="100" workbookViewId="0"/>
  </sheetViews>
  <sheetFormatPr defaultRowHeight="16.5" x14ac:dyDescent="0.3"/>
  <cols>
    <col min="1" max="1" width="9.140625" style="5"/>
    <col min="2" max="2" width="20.28515625" style="23" customWidth="1"/>
    <col min="3" max="3" width="9.28515625" style="23" bestFit="1" customWidth="1"/>
    <col min="4" max="5" width="9.140625" style="23"/>
    <col min="6" max="6" width="13.7109375" style="23" bestFit="1" customWidth="1"/>
    <col min="7" max="8" width="14.5703125" style="23" bestFit="1" customWidth="1"/>
    <col min="9" max="16384" width="9.140625" style="23"/>
  </cols>
  <sheetData>
    <row r="1" spans="1:9" ht="21" x14ac:dyDescent="0.3">
      <c r="A1" s="4" t="s">
        <v>27</v>
      </c>
    </row>
    <row r="2" spans="1:9" ht="21" x14ac:dyDescent="0.3">
      <c r="A2" s="21" t="s">
        <v>53</v>
      </c>
    </row>
    <row r="4" spans="1:9" s="24" customFormat="1" x14ac:dyDescent="0.3">
      <c r="A4" s="18" t="s">
        <v>44</v>
      </c>
    </row>
    <row r="5" spans="1:9" x14ac:dyDescent="0.3">
      <c r="A5" s="22" t="s">
        <v>82</v>
      </c>
    </row>
    <row r="6" spans="1:9" x14ac:dyDescent="0.3">
      <c r="A6" s="5" t="s">
        <v>85</v>
      </c>
    </row>
    <row r="7" spans="1:9" x14ac:dyDescent="0.3">
      <c r="A7" s="5" t="s">
        <v>86</v>
      </c>
    </row>
    <row r="8" spans="1:9" x14ac:dyDescent="0.3">
      <c r="A8" s="5" t="s">
        <v>52</v>
      </c>
    </row>
    <row r="9" spans="1:9" ht="17.25" thickBot="1" x14ac:dyDescent="0.35"/>
    <row r="10" spans="1:9" ht="17.25" thickBot="1" x14ac:dyDescent="0.35">
      <c r="B10" s="25" t="s">
        <v>37</v>
      </c>
      <c r="C10" s="26"/>
      <c r="F10" s="68" t="s">
        <v>13</v>
      </c>
      <c r="G10" s="69" t="s">
        <v>14</v>
      </c>
      <c r="H10" s="70" t="s">
        <v>46</v>
      </c>
    </row>
    <row r="11" spans="1:9" x14ac:dyDescent="0.3">
      <c r="B11" s="27" t="s">
        <v>6</v>
      </c>
      <c r="C11" s="28">
        <v>90</v>
      </c>
      <c r="F11" s="25" t="s">
        <v>45</v>
      </c>
      <c r="G11" s="26"/>
      <c r="H11" s="26"/>
    </row>
    <row r="12" spans="1:9" ht="17.25" thickBot="1" x14ac:dyDescent="0.35">
      <c r="B12" s="29" t="s">
        <v>7</v>
      </c>
      <c r="C12" s="30">
        <v>-90</v>
      </c>
      <c r="F12" t="str">
        <f ca="1">_xlfn.FORMULATEXT(F13)</f>
        <v>=feidmath.LINALG_ROTATE_POINT($C$16:$C$18,$C$11,$C$12,$C$13)</v>
      </c>
      <c r="G12"/>
      <c r="H12"/>
    </row>
    <row r="13" spans="1:9" ht="17.25" thickBot="1" x14ac:dyDescent="0.35">
      <c r="B13" s="31" t="s">
        <v>8</v>
      </c>
      <c r="C13" s="32">
        <v>-180</v>
      </c>
      <c r="F13" s="65" cm="1">
        <f t="array" ref="F13:H13">feidmath.LINALG_ROTATE_POINT($C$16:$C$18,$C$11,$C$12,$C$13)</f>
        <v>1.9999999999999996</v>
      </c>
      <c r="G13" s="66">
        <v>3</v>
      </c>
      <c r="H13" s="67">
        <v>3</v>
      </c>
    </row>
    <row r="14" spans="1:9" x14ac:dyDescent="0.3">
      <c r="F14"/>
      <c r="G14"/>
      <c r="H14"/>
    </row>
    <row r="15" spans="1:9" ht="17.25" thickBot="1" x14ac:dyDescent="0.35">
      <c r="B15" s="25" t="s">
        <v>22</v>
      </c>
      <c r="C15" s="26"/>
      <c r="F15" s="25" t="s">
        <v>47</v>
      </c>
      <c r="G15" s="25"/>
      <c r="H15" s="25"/>
    </row>
    <row r="16" spans="1:9" ht="17.25" thickBot="1" x14ac:dyDescent="0.35">
      <c r="B16" s="27" t="s">
        <v>9</v>
      </c>
      <c r="C16" s="28">
        <v>3</v>
      </c>
      <c r="D16"/>
      <c r="E16"/>
      <c r="F16" t="str">
        <f ca="1">_xlfn.FORMULATEXT(F17)</f>
        <v>=feidmath.LINALG_ROTATE_POINT($C$16:$C$18,$C$11,$C$12,$C$13,FALSE,10)</v>
      </c>
      <c r="G16"/>
      <c r="H16"/>
      <c r="I16"/>
    </row>
    <row r="17" spans="1:9" ht="17.25" thickBot="1" x14ac:dyDescent="0.35">
      <c r="B17" s="29" t="s">
        <v>10</v>
      </c>
      <c r="C17" s="30">
        <v>2</v>
      </c>
      <c r="D17"/>
      <c r="E17"/>
      <c r="F17" s="65" cm="1">
        <f t="array" ref="F17:H17">feidmath.LINALG_ROTATE_POINT($C$16:$C$18,$C$11,$C$12,$C$13,FALSE,10)</f>
        <v>3</v>
      </c>
      <c r="G17" s="66">
        <v>3</v>
      </c>
      <c r="H17" s="67">
        <v>2</v>
      </c>
      <c r="I17"/>
    </row>
    <row r="18" spans="1:9" ht="17.25" thickBot="1" x14ac:dyDescent="0.35">
      <c r="B18" s="31" t="s">
        <v>11</v>
      </c>
      <c r="C18" s="32">
        <v>3</v>
      </c>
      <c r="D18"/>
      <c r="E18"/>
      <c r="F18"/>
      <c r="G18"/>
      <c r="H18"/>
      <c r="I18"/>
    </row>
    <row r="19" spans="1:9" x14ac:dyDescent="0.3">
      <c r="B19"/>
      <c r="C19"/>
      <c r="D19"/>
      <c r="E19"/>
      <c r="F19"/>
      <c r="G19"/>
      <c r="H19"/>
      <c r="I19"/>
    </row>
    <row r="20" spans="1:9" x14ac:dyDescent="0.3">
      <c r="A20" s="5" t="s">
        <v>49</v>
      </c>
      <c r="B20"/>
      <c r="C20"/>
      <c r="D20"/>
      <c r="E20"/>
      <c r="F20"/>
      <c r="G20"/>
      <c r="H20"/>
      <c r="I20"/>
    </row>
    <row r="21" spans="1:9" x14ac:dyDescent="0.3">
      <c r="C21" s="43" t="s">
        <v>3</v>
      </c>
      <c r="D21" s="43" t="s">
        <v>4</v>
      </c>
      <c r="E21" s="43" t="s">
        <v>5</v>
      </c>
      <c r="F21"/>
      <c r="G21"/>
      <c r="H21"/>
      <c r="I21"/>
    </row>
    <row r="22" spans="1:9" ht="17.25" thickBot="1" x14ac:dyDescent="0.35">
      <c r="B22" s="45">
        <v>0</v>
      </c>
      <c r="C22" s="73">
        <v>0</v>
      </c>
      <c r="D22" s="73">
        <v>0</v>
      </c>
      <c r="E22" s="73">
        <v>0</v>
      </c>
      <c r="F22"/>
      <c r="G22"/>
      <c r="H22"/>
      <c r="I22"/>
    </row>
    <row r="23" spans="1:9" x14ac:dyDescent="0.3">
      <c r="A23" s="22"/>
      <c r="B23" s="72" t="s">
        <v>43</v>
      </c>
      <c r="C23" s="74" cm="1">
        <f t="array" ref="C23:E23">_xlfn.TOROW($C$16:$C$18)</f>
        <v>3</v>
      </c>
      <c r="D23" s="75">
        <v>2</v>
      </c>
      <c r="E23" s="76">
        <v>3</v>
      </c>
      <c r="F23"/>
      <c r="G23"/>
      <c r="H23"/>
      <c r="I23"/>
    </row>
    <row r="24" spans="1:9" x14ac:dyDescent="0.3">
      <c r="B24" s="72" t="s">
        <v>48</v>
      </c>
      <c r="C24" s="77" cm="1">
        <f t="array" ref="C24:E24">feidmath.LINALG_ROTATE_POINT(_xlfn.ANCHORARRAY(C23),$C$11,0,0)</f>
        <v>3</v>
      </c>
      <c r="D24" s="71">
        <v>-3</v>
      </c>
      <c r="E24" s="78">
        <v>2</v>
      </c>
      <c r="F24"/>
      <c r="G24"/>
      <c r="H24"/>
      <c r="I24"/>
    </row>
    <row r="25" spans="1:9" x14ac:dyDescent="0.3">
      <c r="B25" s="72" t="s">
        <v>50</v>
      </c>
      <c r="C25" s="77" cm="1">
        <f t="array" ref="C25:E25">feidmath.LINALG_ROTATE_POINT(_xlfn.ANCHORARRAY(C24),0,$C$12,0)</f>
        <v>-1.9999999999999998</v>
      </c>
      <c r="D25" s="71">
        <v>-3</v>
      </c>
      <c r="E25" s="78">
        <v>3</v>
      </c>
      <c r="F25"/>
      <c r="G25"/>
      <c r="H25"/>
      <c r="I25"/>
    </row>
    <row r="26" spans="1:9" ht="17.25" thickBot="1" x14ac:dyDescent="0.35">
      <c r="B26" s="72" t="s">
        <v>51</v>
      </c>
      <c r="C26" s="79" cm="1">
        <f t="array" ref="C26:E26">feidmath.LINALG_ROTATE_POINT(_xlfn.ANCHORARRAY(C25),0,0,$C$13)</f>
        <v>1.9999999999999993</v>
      </c>
      <c r="D26" s="80">
        <v>3.0000000000000004</v>
      </c>
      <c r="E26" s="81">
        <v>3</v>
      </c>
      <c r="F26"/>
      <c r="G26"/>
      <c r="H26"/>
      <c r="I26"/>
    </row>
    <row r="27" spans="1:9" x14ac:dyDescent="0.3">
      <c r="B27"/>
      <c r="C27"/>
      <c r="D27"/>
      <c r="E27"/>
      <c r="F27"/>
      <c r="G27"/>
      <c r="H27"/>
      <c r="I27"/>
    </row>
    <row r="28" spans="1:9" x14ac:dyDescent="0.3">
      <c r="B28"/>
      <c r="C28"/>
      <c r="D28"/>
      <c r="E28"/>
      <c r="F28"/>
      <c r="G28"/>
      <c r="H28"/>
      <c r="I28"/>
    </row>
    <row r="29" spans="1:9" x14ac:dyDescent="0.3">
      <c r="B29"/>
      <c r="C29"/>
      <c r="D29"/>
      <c r="E29"/>
      <c r="F29"/>
      <c r="G29"/>
      <c r="H29"/>
      <c r="I29"/>
    </row>
    <row r="30" spans="1:9" x14ac:dyDescent="0.3">
      <c r="B30"/>
      <c r="C30"/>
      <c r="D30"/>
      <c r="E30"/>
      <c r="F30"/>
      <c r="G30"/>
      <c r="H30"/>
      <c r="I30"/>
    </row>
    <row r="31" spans="1:9" x14ac:dyDescent="0.3">
      <c r="B31"/>
      <c r="C31"/>
      <c r="D31"/>
      <c r="E31"/>
      <c r="F31"/>
      <c r="G31"/>
      <c r="H31"/>
      <c r="I31"/>
    </row>
    <row r="32" spans="1:9" x14ac:dyDescent="0.3">
      <c r="B32"/>
      <c r="C32"/>
      <c r="D32"/>
      <c r="E32"/>
      <c r="F32"/>
      <c r="G32"/>
      <c r="H32"/>
      <c r="I32"/>
    </row>
    <row r="33" spans="2:9" x14ac:dyDescent="0.3">
      <c r="B33"/>
      <c r="C33"/>
      <c r="D33"/>
      <c r="E33"/>
      <c r="F33"/>
      <c r="G33"/>
      <c r="H33"/>
      <c r="I33"/>
    </row>
    <row r="34" spans="2:9" x14ac:dyDescent="0.3">
      <c r="B34"/>
      <c r="C34"/>
      <c r="D34"/>
      <c r="E34"/>
      <c r="F34"/>
      <c r="G34"/>
      <c r="H34"/>
      <c r="I34"/>
    </row>
    <row r="35" spans="2:9" x14ac:dyDescent="0.3">
      <c r="B35"/>
      <c r="C35"/>
      <c r="D35"/>
      <c r="E35"/>
      <c r="F35"/>
      <c r="G35"/>
      <c r="H35"/>
      <c r="I35"/>
    </row>
    <row r="36" spans="2:9" x14ac:dyDescent="0.3">
      <c r="B36"/>
      <c r="C36"/>
      <c r="D36"/>
      <c r="E36"/>
      <c r="F36"/>
      <c r="G36"/>
      <c r="H36"/>
      <c r="I3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D9F-379D-4FEF-8CF1-CC1849EF00E9}">
  <sheetPr codeName="Sheet1">
    <tabColor theme="9" tint="0.39997558519241921"/>
  </sheetPr>
  <dimension ref="A1:M53"/>
  <sheetViews>
    <sheetView zoomScale="115" zoomScaleNormal="115" workbookViewId="0"/>
  </sheetViews>
  <sheetFormatPr defaultRowHeight="16.5" x14ac:dyDescent="0.3"/>
  <cols>
    <col min="1" max="1" width="9.140625" style="5"/>
    <col min="2" max="2" width="20.28515625" style="23" customWidth="1"/>
    <col min="3" max="23" width="9.28515625" style="23" bestFit="1" customWidth="1"/>
    <col min="24" max="16384" width="9.140625" style="23"/>
  </cols>
  <sheetData>
    <row r="1" spans="1:13" ht="21" x14ac:dyDescent="0.3">
      <c r="A1" s="4" t="s">
        <v>27</v>
      </c>
    </row>
    <row r="2" spans="1:13" ht="21" x14ac:dyDescent="0.3">
      <c r="A2" s="21" t="s">
        <v>54</v>
      </c>
    </row>
    <row r="4" spans="1:13" s="24" customFormat="1" x14ac:dyDescent="0.3">
      <c r="A4" s="18" t="s">
        <v>75</v>
      </c>
    </row>
    <row r="5" spans="1:13" x14ac:dyDescent="0.3">
      <c r="A5" s="22" t="s">
        <v>82</v>
      </c>
    </row>
    <row r="6" spans="1:13" x14ac:dyDescent="0.3">
      <c r="A6" s="5" t="s">
        <v>87</v>
      </c>
    </row>
    <row r="7" spans="1:13" x14ac:dyDescent="0.3">
      <c r="A7" s="5" t="s">
        <v>86</v>
      </c>
    </row>
    <row r="8" spans="1:13" x14ac:dyDescent="0.3">
      <c r="A8" s="5" t="s">
        <v>52</v>
      </c>
    </row>
    <row r="10" spans="1:13" ht="17.25" thickBot="1" x14ac:dyDescent="0.35">
      <c r="B10" s="25" t="s">
        <v>37</v>
      </c>
      <c r="C10" s="26"/>
      <c r="G10" s="25" t="s">
        <v>55</v>
      </c>
      <c r="H10" s="26"/>
      <c r="I10" s="26"/>
    </row>
    <row r="11" spans="1:13" ht="18" thickBot="1" x14ac:dyDescent="0.4">
      <c r="B11" s="27" t="s">
        <v>6</v>
      </c>
      <c r="C11" s="28">
        <v>90</v>
      </c>
      <c r="G11" s="83" t="str">
        <f ca="1">_xlfn.FORMULATEXT($G$13)</f>
        <v>=feidmath.LINALG_ROTATE_POINT_ARRAY($C$18:$E$27,$C$11,$C$12,$C$13,,10)</v>
      </c>
    </row>
    <row r="12" spans="1:13" ht="17.25" thickBot="1" x14ac:dyDescent="0.35">
      <c r="B12" s="29" t="s">
        <v>7</v>
      </c>
      <c r="C12" s="30">
        <v>90</v>
      </c>
      <c r="G12" s="93" t="s">
        <v>57</v>
      </c>
      <c r="H12" s="114" t="s">
        <v>58</v>
      </c>
      <c r="I12" s="94" t="s">
        <v>59</v>
      </c>
    </row>
    <row r="13" spans="1:13" ht="17.25" thickBot="1" x14ac:dyDescent="0.35">
      <c r="B13" s="31" t="s">
        <v>8</v>
      </c>
      <c r="C13" s="32">
        <v>0</v>
      </c>
      <c r="G13" s="74" cm="1">
        <f t="array" ref="G13:I22">feidmath.LINALG_ROTATE_POINT_ARRAY($C$18:$E$27,$C$11,$C$12,$C$13,,10)</f>
        <v>0</v>
      </c>
      <c r="H13" s="75">
        <v>-2</v>
      </c>
      <c r="I13" s="76">
        <v>-3</v>
      </c>
    </row>
    <row r="14" spans="1:13" x14ac:dyDescent="0.3">
      <c r="G14" s="77">
        <v>3</v>
      </c>
      <c r="H14" s="71">
        <v>3</v>
      </c>
      <c r="I14" s="78">
        <v>1</v>
      </c>
      <c r="K14" s="25" t="s">
        <v>56</v>
      </c>
      <c r="L14" s="26"/>
      <c r="M14" s="26"/>
    </row>
    <row r="15" spans="1:13" ht="18" thickBot="1" x14ac:dyDescent="0.4">
      <c r="G15" s="77">
        <v>1</v>
      </c>
      <c r="H15" s="71">
        <v>-2</v>
      </c>
      <c r="I15" s="78">
        <v>-1</v>
      </c>
      <c r="K15" s="83" t="str">
        <f ca="1">_xlfn.FORMULATEXT($K$17)</f>
        <v>=feidmath.LINALG_ROTATE_POINT_ARRAY(C18:E27,C11,C12,C13,FALSE,10)</v>
      </c>
    </row>
    <row r="16" spans="1:13" ht="17.25" thickBot="1" x14ac:dyDescent="0.35">
      <c r="C16" s="25" t="s">
        <v>63</v>
      </c>
      <c r="D16" s="26"/>
      <c r="E16" s="26"/>
      <c r="G16" s="77">
        <v>3</v>
      </c>
      <c r="H16" s="71">
        <v>1</v>
      </c>
      <c r="I16" s="78">
        <v>3</v>
      </c>
      <c r="K16" s="93" t="s">
        <v>60</v>
      </c>
      <c r="L16" s="114" t="s">
        <v>61</v>
      </c>
      <c r="M16" s="94" t="s">
        <v>62</v>
      </c>
    </row>
    <row r="17" spans="1:13" ht="17.25" thickBot="1" x14ac:dyDescent="0.35">
      <c r="C17" s="93" t="s">
        <v>3</v>
      </c>
      <c r="D17" s="114" t="s">
        <v>4</v>
      </c>
      <c r="E17" s="94" t="s">
        <v>5</v>
      </c>
      <c r="G17" s="77">
        <v>2</v>
      </c>
      <c r="H17" s="71">
        <v>-1</v>
      </c>
      <c r="I17" s="78">
        <v>-1</v>
      </c>
      <c r="K17" s="74" cm="1">
        <f t="array" ref="K17:M26">feidmath.LINALG_ROTATE_POINT_ARRAY(C18:E27,C11,C12,C13,FALSE,10)</f>
        <v>-2</v>
      </c>
      <c r="L17" s="75">
        <v>3</v>
      </c>
      <c r="M17" s="76">
        <v>0</v>
      </c>
    </row>
    <row r="18" spans="1:13" x14ac:dyDescent="0.3">
      <c r="A18" s="22"/>
      <c r="C18" s="123">
        <v>3</v>
      </c>
      <c r="D18" s="124">
        <v>0</v>
      </c>
      <c r="E18" s="125">
        <v>2</v>
      </c>
      <c r="G18" s="77">
        <v>3</v>
      </c>
      <c r="H18" s="71">
        <v>2</v>
      </c>
      <c r="I18" s="78">
        <v>1</v>
      </c>
      <c r="K18" s="77">
        <v>3</v>
      </c>
      <c r="L18" s="71">
        <v>-1</v>
      </c>
      <c r="M18" s="78">
        <v>-3</v>
      </c>
    </row>
    <row r="19" spans="1:13" x14ac:dyDescent="0.3">
      <c r="C19" s="126">
        <v>-1</v>
      </c>
      <c r="D19" s="127">
        <v>3</v>
      </c>
      <c r="E19" s="128">
        <v>-3</v>
      </c>
      <c r="G19" s="77">
        <v>2</v>
      </c>
      <c r="H19" s="71">
        <v>0</v>
      </c>
      <c r="I19" s="78">
        <v>0</v>
      </c>
      <c r="K19" s="77">
        <v>-2</v>
      </c>
      <c r="L19" s="71">
        <v>1</v>
      </c>
      <c r="M19" s="78">
        <v>-1</v>
      </c>
    </row>
    <row r="20" spans="1:13" x14ac:dyDescent="0.3">
      <c r="C20" s="126">
        <v>1</v>
      </c>
      <c r="D20" s="127">
        <v>1</v>
      </c>
      <c r="E20" s="128">
        <v>2</v>
      </c>
      <c r="G20" s="77">
        <v>0</v>
      </c>
      <c r="H20" s="71">
        <v>-2</v>
      </c>
      <c r="I20" s="78">
        <v>-2</v>
      </c>
      <c r="K20" s="77">
        <v>1</v>
      </c>
      <c r="L20" s="71">
        <v>-3</v>
      </c>
      <c r="M20" s="78">
        <v>-3</v>
      </c>
    </row>
    <row r="21" spans="1:13" x14ac:dyDescent="0.3">
      <c r="C21" s="126">
        <v>-3</v>
      </c>
      <c r="D21" s="127">
        <v>3</v>
      </c>
      <c r="E21" s="128">
        <v>-1</v>
      </c>
      <c r="G21" s="77">
        <v>-1</v>
      </c>
      <c r="H21" s="71">
        <v>-2</v>
      </c>
      <c r="I21" s="78">
        <v>-1</v>
      </c>
      <c r="K21" s="77">
        <v>-1</v>
      </c>
      <c r="L21" s="71">
        <v>1</v>
      </c>
      <c r="M21" s="78">
        <v>-2</v>
      </c>
    </row>
    <row r="22" spans="1:13" ht="17.25" thickBot="1" x14ac:dyDescent="0.35">
      <c r="C22" s="126">
        <v>1</v>
      </c>
      <c r="D22" s="127">
        <v>2</v>
      </c>
      <c r="E22" s="128">
        <v>1</v>
      </c>
      <c r="G22" s="79">
        <v>-3</v>
      </c>
      <c r="H22" s="80">
        <v>0</v>
      </c>
      <c r="I22" s="81">
        <v>1</v>
      </c>
      <c r="K22" s="77">
        <v>2</v>
      </c>
      <c r="L22" s="71">
        <v>-1</v>
      </c>
      <c r="M22" s="78">
        <v>-3</v>
      </c>
    </row>
    <row r="23" spans="1:13" x14ac:dyDescent="0.3">
      <c r="C23" s="126">
        <v>-1</v>
      </c>
      <c r="D23" s="127">
        <v>3</v>
      </c>
      <c r="E23" s="128">
        <v>-2</v>
      </c>
      <c r="K23" s="77">
        <v>0</v>
      </c>
      <c r="L23" s="71">
        <v>0</v>
      </c>
      <c r="M23" s="78">
        <v>-2</v>
      </c>
    </row>
    <row r="24" spans="1:13" x14ac:dyDescent="0.3">
      <c r="C24" s="126">
        <v>0</v>
      </c>
      <c r="D24" s="127">
        <v>2</v>
      </c>
      <c r="E24" s="128">
        <v>0</v>
      </c>
      <c r="K24" s="77">
        <v>-2</v>
      </c>
      <c r="L24" s="71">
        <v>2</v>
      </c>
      <c r="M24" s="78">
        <v>0</v>
      </c>
    </row>
    <row r="25" spans="1:13" x14ac:dyDescent="0.3">
      <c r="C25" s="126">
        <v>2</v>
      </c>
      <c r="D25" s="127">
        <v>0</v>
      </c>
      <c r="E25" s="128">
        <v>2</v>
      </c>
      <c r="K25" s="77">
        <v>-2</v>
      </c>
      <c r="L25" s="71">
        <v>1</v>
      </c>
      <c r="M25" s="78">
        <v>1</v>
      </c>
    </row>
    <row r="26" spans="1:13" ht="17.25" thickBot="1" x14ac:dyDescent="0.35">
      <c r="C26" s="126">
        <v>1</v>
      </c>
      <c r="D26" s="127">
        <v>-1</v>
      </c>
      <c r="E26" s="128">
        <v>2</v>
      </c>
      <c r="K26" s="79">
        <v>0</v>
      </c>
      <c r="L26" s="80">
        <v>-1</v>
      </c>
      <c r="M26" s="81">
        <v>3</v>
      </c>
    </row>
    <row r="27" spans="1:13" ht="17.25" thickBot="1" x14ac:dyDescent="0.35">
      <c r="C27" s="129">
        <v>-1</v>
      </c>
      <c r="D27" s="130">
        <v>-3</v>
      </c>
      <c r="E27" s="131">
        <v>0</v>
      </c>
      <c r="K27" s="82"/>
      <c r="L27" s="82"/>
      <c r="M27" s="82"/>
    </row>
    <row r="30" spans="1:13" s="154" customFormat="1" ht="10.5" customHeight="1" x14ac:dyDescent="0.3">
      <c r="A30" s="153"/>
    </row>
    <row r="31" spans="1:13" ht="21" x14ac:dyDescent="0.3">
      <c r="A31" s="4"/>
    </row>
    <row r="32" spans="1:13" ht="21" x14ac:dyDescent="0.3">
      <c r="A32" s="4" t="s">
        <v>91</v>
      </c>
    </row>
    <row r="33" spans="1:11" ht="21" x14ac:dyDescent="0.3">
      <c r="A33" s="21" t="s">
        <v>92</v>
      </c>
    </row>
    <row r="34" spans="1:11" ht="17.25" thickBot="1" x14ac:dyDescent="0.35"/>
    <row r="35" spans="1:11" x14ac:dyDescent="0.3">
      <c r="B35" s="27" t="s">
        <v>8</v>
      </c>
      <c r="C35" s="28">
        <v>0</v>
      </c>
    </row>
    <row r="36" spans="1:11" ht="17.25" thickBot="1" x14ac:dyDescent="0.35">
      <c r="B36" s="31" t="s">
        <v>93</v>
      </c>
      <c r="C36" s="32" t="b">
        <v>0</v>
      </c>
    </row>
    <row r="38" spans="1:11" ht="17.25" thickBot="1" x14ac:dyDescent="0.35">
      <c r="C38" s="25" t="s">
        <v>63</v>
      </c>
      <c r="D38" s="26"/>
      <c r="E38" s="26"/>
      <c r="G38" s="25" t="str">
        <f>IF(C36,"ACTIVE","PASSIVE")</f>
        <v>PASSIVE</v>
      </c>
      <c r="H38" s="26"/>
      <c r="I38" s="26"/>
    </row>
    <row r="39" spans="1:11" ht="17.25" thickBot="1" x14ac:dyDescent="0.35">
      <c r="C39" s="93" t="s">
        <v>3</v>
      </c>
      <c r="D39" s="114" t="s">
        <v>4</v>
      </c>
      <c r="E39" s="94" t="s">
        <v>5</v>
      </c>
      <c r="G39" s="93" t="s">
        <v>94</v>
      </c>
      <c r="H39" s="114" t="s">
        <v>95</v>
      </c>
      <c r="I39" s="94" t="s">
        <v>96</v>
      </c>
    </row>
    <row r="40" spans="1:11" x14ac:dyDescent="0.3">
      <c r="B40" s="172" t="s">
        <v>23</v>
      </c>
      <c r="C40" s="155">
        <v>3</v>
      </c>
      <c r="D40" s="124">
        <v>0</v>
      </c>
      <c r="E40" s="161">
        <v>0</v>
      </c>
      <c r="G40" s="144" cm="1">
        <f t="array" ref="G40:I42">feidmath.LINALG_ROTATE_POINT_ARRAY($C$40:$E$42,0,0,$C$35,$C$36,10)</f>
        <v>3</v>
      </c>
      <c r="H40" s="145">
        <v>0</v>
      </c>
      <c r="I40" s="146">
        <v>0</v>
      </c>
      <c r="K40" s="23" t="str" cm="1">
        <f t="array" ref="K40:K42">"("&amp;TEXT($G$40:$G$42,"0.00")&amp;", "&amp;TEXT($H$40:$H$42,"0.00")&amp;")"</f>
        <v>(3.00, 0.00)</v>
      </c>
    </row>
    <row r="41" spans="1:11" x14ac:dyDescent="0.3">
      <c r="B41" s="173" t="s">
        <v>24</v>
      </c>
      <c r="C41" s="156">
        <v>0</v>
      </c>
      <c r="D41" s="127">
        <v>3</v>
      </c>
      <c r="E41" s="162">
        <v>0</v>
      </c>
      <c r="G41" s="147">
        <v>0</v>
      </c>
      <c r="H41" s="148">
        <v>3</v>
      </c>
      <c r="I41" s="149">
        <v>0</v>
      </c>
      <c r="K41" s="23" t="str">
        <v>(0.00, 3.00)</v>
      </c>
    </row>
    <row r="42" spans="1:11" ht="17.25" thickBot="1" x14ac:dyDescent="0.35">
      <c r="B42" s="174" t="s">
        <v>25</v>
      </c>
      <c r="C42" s="157">
        <v>-2</v>
      </c>
      <c r="D42" s="130">
        <v>-2</v>
      </c>
      <c r="E42" s="163">
        <v>0</v>
      </c>
      <c r="G42" s="150">
        <v>-2</v>
      </c>
      <c r="H42" s="151">
        <v>-2</v>
      </c>
      <c r="I42" s="152">
        <v>0</v>
      </c>
      <c r="K42" s="23" t="str">
        <v>(-2.00, -2.00)</v>
      </c>
    </row>
    <row r="44" spans="1:11" ht="17.25" thickBot="1" x14ac:dyDescent="0.35"/>
    <row r="45" spans="1:11" ht="17.25" thickBot="1" x14ac:dyDescent="0.35">
      <c r="A45" s="22" t="s">
        <v>42</v>
      </c>
      <c r="C45" s="132" t="s">
        <v>3</v>
      </c>
      <c r="D45" s="133" t="s">
        <v>4</v>
      </c>
      <c r="E45" s="134" t="s">
        <v>5</v>
      </c>
      <c r="G45" s="23" t="s">
        <v>101</v>
      </c>
      <c r="I45" s="23">
        <v>5</v>
      </c>
    </row>
    <row r="46" spans="1:11" x14ac:dyDescent="0.3">
      <c r="B46" s="158">
        <v>0</v>
      </c>
      <c r="C46" s="175">
        <v>0</v>
      </c>
      <c r="D46" s="141">
        <v>0</v>
      </c>
      <c r="E46" s="164">
        <v>0</v>
      </c>
      <c r="G46" s="135">
        <f>$I$45*-1</f>
        <v>-5</v>
      </c>
      <c r="H46" s="136">
        <v>0</v>
      </c>
      <c r="I46" s="167">
        <v>0</v>
      </c>
    </row>
    <row r="47" spans="1:11" x14ac:dyDescent="0.3">
      <c r="B47" s="178" t="str">
        <f>"A "&amp;$K40</f>
        <v>A (3.00, 0.00)</v>
      </c>
      <c r="C47" s="176" cm="1">
        <f t="array" ref="C47:E49">IF($C$36,_xlfn.ANCHORARRAY($G$40),$C$40:$E$42)</f>
        <v>3</v>
      </c>
      <c r="D47" s="142">
        <v>0</v>
      </c>
      <c r="E47" s="165">
        <v>0</v>
      </c>
      <c r="G47" s="137">
        <f>$I$45</f>
        <v>5</v>
      </c>
      <c r="H47" s="138">
        <v>0</v>
      </c>
      <c r="I47" s="168">
        <v>0</v>
      </c>
    </row>
    <row r="48" spans="1:11" x14ac:dyDescent="0.3">
      <c r="B48" s="173" t="str">
        <f>"B "&amp;$K41</f>
        <v>B (0.00, 3.00)</v>
      </c>
      <c r="C48" s="176">
        <v>0</v>
      </c>
      <c r="D48" s="142">
        <v>3</v>
      </c>
      <c r="E48" s="165">
        <v>0</v>
      </c>
      <c r="G48" s="137">
        <v>0</v>
      </c>
      <c r="H48" s="138">
        <f>$I$45*-1</f>
        <v>-5</v>
      </c>
      <c r="I48" s="168">
        <v>0</v>
      </c>
    </row>
    <row r="49" spans="2:9" ht="17.25" thickBot="1" x14ac:dyDescent="0.35">
      <c r="B49" s="179" t="str">
        <f>"C "&amp;$K42</f>
        <v>C (-2.00, -2.00)</v>
      </c>
      <c r="C49" s="176">
        <v>-2</v>
      </c>
      <c r="D49" s="142">
        <v>-2</v>
      </c>
      <c r="E49" s="165">
        <v>0</v>
      </c>
      <c r="G49" s="139">
        <v>0</v>
      </c>
      <c r="H49" s="140">
        <f>$I$45</f>
        <v>5</v>
      </c>
      <c r="I49" s="169">
        <v>0</v>
      </c>
    </row>
    <row r="50" spans="2:9" x14ac:dyDescent="0.3">
      <c r="B50" s="159" t="s">
        <v>97</v>
      </c>
      <c r="C50" s="176" cm="1">
        <f t="array" ref="C50:E53">IF($C$36,$G$46:$I$49,$G$50:$I$53)</f>
        <v>-5</v>
      </c>
      <c r="D50" s="142">
        <v>0</v>
      </c>
      <c r="E50" s="165">
        <v>0</v>
      </c>
      <c r="G50" s="135" cm="1">
        <f t="array" ref="G50:I53">feidmath.LINALG_ROTATE_POINT_ARRAY($G$46:$I$49,0,0,$C$35,,10)</f>
        <v>-5</v>
      </c>
      <c r="H50" s="136">
        <v>0</v>
      </c>
      <c r="I50" s="167">
        <v>0</v>
      </c>
    </row>
    <row r="51" spans="2:9" x14ac:dyDescent="0.3">
      <c r="B51" s="159" t="s">
        <v>98</v>
      </c>
      <c r="C51" s="176">
        <v>5</v>
      </c>
      <c r="D51" s="142">
        <v>0</v>
      </c>
      <c r="E51" s="165">
        <v>0</v>
      </c>
      <c r="G51" s="137">
        <v>5</v>
      </c>
      <c r="H51" s="138">
        <v>0</v>
      </c>
      <c r="I51" s="168">
        <v>0</v>
      </c>
    </row>
    <row r="52" spans="2:9" x14ac:dyDescent="0.3">
      <c r="B52" s="159" t="s">
        <v>99</v>
      </c>
      <c r="C52" s="176">
        <v>0</v>
      </c>
      <c r="D52" s="142">
        <v>-5</v>
      </c>
      <c r="E52" s="165">
        <v>0</v>
      </c>
      <c r="G52" s="137">
        <v>0</v>
      </c>
      <c r="H52" s="138">
        <v>-5</v>
      </c>
      <c r="I52" s="168">
        <v>0</v>
      </c>
    </row>
    <row r="53" spans="2:9" ht="17.25" thickBot="1" x14ac:dyDescent="0.35">
      <c r="B53" s="160" t="s">
        <v>100</v>
      </c>
      <c r="C53" s="177">
        <v>0</v>
      </c>
      <c r="D53" s="143">
        <v>5</v>
      </c>
      <c r="E53" s="166">
        <v>0</v>
      </c>
      <c r="G53" s="139">
        <v>0</v>
      </c>
      <c r="H53" s="140">
        <v>5</v>
      </c>
      <c r="I53" s="169">
        <v>0</v>
      </c>
    </row>
  </sheetData>
  <conditionalFormatting sqref="G40:I42">
    <cfRule type="expression" dxfId="6" priority="1">
      <formula>$C$36</formula>
    </cfRule>
    <cfRule type="cellIs" dxfId="5" priority="2" operator="equal">
      <formula>$C$36</formula>
    </cfRule>
  </conditionalFormatting>
  <dataValidations count="1">
    <dataValidation type="list" allowBlank="1" showInputMessage="1" showErrorMessage="1" sqref="C36" xr:uid="{BA235B25-2D88-48EC-9A49-201FF17040FF}">
      <formula1>"TRUE,FALSE"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53B6-74B2-4FCD-BFC0-354502D09828}">
  <sheetPr>
    <tabColor theme="9" tint="0.39997558519241921"/>
  </sheetPr>
  <dimension ref="A1:G26"/>
  <sheetViews>
    <sheetView zoomScale="115" zoomScaleNormal="115" workbookViewId="0"/>
  </sheetViews>
  <sheetFormatPr defaultRowHeight="16.5" x14ac:dyDescent="0.3"/>
  <cols>
    <col min="1" max="1" width="9.140625" style="5"/>
    <col min="2" max="6" width="9.28515625" style="23" bestFit="1" customWidth="1"/>
    <col min="7" max="7" width="12.5703125" style="23" customWidth="1"/>
    <col min="8" max="23" width="9.28515625" style="23" bestFit="1" customWidth="1"/>
    <col min="24" max="16384" width="9.140625" style="23"/>
  </cols>
  <sheetData>
    <row r="1" spans="1:7" ht="21" x14ac:dyDescent="0.3">
      <c r="A1" s="4" t="s">
        <v>65</v>
      </c>
    </row>
    <row r="2" spans="1:7" ht="21" x14ac:dyDescent="0.3">
      <c r="A2" s="21" t="s">
        <v>66</v>
      </c>
    </row>
    <row r="4" spans="1:7" s="24" customFormat="1" x14ac:dyDescent="0.3">
      <c r="A4" s="18" t="s">
        <v>67</v>
      </c>
    </row>
    <row r="5" spans="1:7" x14ac:dyDescent="0.3">
      <c r="A5" s="5" t="s">
        <v>88</v>
      </c>
    </row>
    <row r="6" spans="1:7" x14ac:dyDescent="0.3">
      <c r="A6" s="5" t="s">
        <v>89</v>
      </c>
    </row>
    <row r="8" spans="1:7" ht="17.25" thickBot="1" x14ac:dyDescent="0.35">
      <c r="B8" s="43" t="s">
        <v>68</v>
      </c>
      <c r="E8" s="23" t="s">
        <v>18</v>
      </c>
    </row>
    <row r="9" spans="1:7" ht="17.25" thickBot="1" x14ac:dyDescent="0.35">
      <c r="B9" s="6" t="s">
        <v>13</v>
      </c>
      <c r="C9" s="7" t="s">
        <v>14</v>
      </c>
      <c r="E9" s="84" t="s">
        <v>13</v>
      </c>
      <c r="F9" s="84" t="s">
        <v>14</v>
      </c>
      <c r="G9" s="84" t="s">
        <v>69</v>
      </c>
    </row>
    <row r="10" spans="1:7" x14ac:dyDescent="0.3">
      <c r="B10" s="85">
        <v>-4</v>
      </c>
      <c r="C10" s="86">
        <v>3</v>
      </c>
      <c r="E10" s="91">
        <v>-4</v>
      </c>
      <c r="F10" s="91">
        <v>2</v>
      </c>
      <c r="G10" s="92" t="b" cm="1">
        <f t="array" ref="G10">feidmath.GEOMETRY_IS_POINT_IN_POLYGON(E10:F10,$B$10:$C$19)</f>
        <v>0</v>
      </c>
    </row>
    <row r="11" spans="1:7" ht="17.25" x14ac:dyDescent="0.35">
      <c r="B11" s="87">
        <v>-2</v>
      </c>
      <c r="C11" s="88">
        <v>-5</v>
      </c>
      <c r="E11" s="83" t="str">
        <f ca="1">_xlfn.FORMULATEXT(G10)</f>
        <v>=feidmath.GEOMETRY_IS_POINT_IN_POLYGON(E10:F10,$B$10:$C$19)</v>
      </c>
    </row>
    <row r="12" spans="1:7" x14ac:dyDescent="0.3">
      <c r="B12" s="87">
        <v>0</v>
      </c>
      <c r="C12" s="88">
        <v>-2</v>
      </c>
    </row>
    <row r="13" spans="1:7" x14ac:dyDescent="0.3">
      <c r="B13" s="87">
        <v>1</v>
      </c>
      <c r="C13" s="88">
        <v>-2</v>
      </c>
      <c r="E13" s="23" t="s">
        <v>19</v>
      </c>
    </row>
    <row r="14" spans="1:7" x14ac:dyDescent="0.3">
      <c r="B14" s="87">
        <v>2</v>
      </c>
      <c r="C14" s="88">
        <v>-6</v>
      </c>
      <c r="E14" s="84" t="s">
        <v>13</v>
      </c>
      <c r="F14" s="84" t="s">
        <v>14</v>
      </c>
      <c r="G14" s="84" t="s">
        <v>69</v>
      </c>
    </row>
    <row r="15" spans="1:7" x14ac:dyDescent="0.3">
      <c r="B15" s="87">
        <v>5</v>
      </c>
      <c r="C15" s="88">
        <v>-5</v>
      </c>
      <c r="E15" s="91">
        <v>-2</v>
      </c>
      <c r="F15" s="91">
        <v>2</v>
      </c>
      <c r="G15" s="92" t="b" cm="1">
        <f t="array" ref="G15">feidmath.GEOMETRY_IS_POINT_IN_POLYGON(E15:F15,$B$10:$C$19)</f>
        <v>1</v>
      </c>
    </row>
    <row r="16" spans="1:7" ht="17.25" x14ac:dyDescent="0.35">
      <c r="A16" s="22"/>
      <c r="B16" s="87">
        <v>3</v>
      </c>
      <c r="C16" s="88">
        <v>1</v>
      </c>
      <c r="E16" s="83" t="str">
        <f ca="1">_xlfn.FORMULATEXT(G15)</f>
        <v>=feidmath.GEOMETRY_IS_POINT_IN_POLYGON(E15:F15,$B$10:$C$19)</v>
      </c>
    </row>
    <row r="17" spans="2:7" x14ac:dyDescent="0.3">
      <c r="B17" s="87">
        <v>0</v>
      </c>
      <c r="C17" s="88">
        <v>8</v>
      </c>
    </row>
    <row r="18" spans="2:7" x14ac:dyDescent="0.3">
      <c r="B18" s="87">
        <v>-3</v>
      </c>
      <c r="C18" s="88">
        <v>5</v>
      </c>
      <c r="E18" s="23" t="s">
        <v>20</v>
      </c>
    </row>
    <row r="19" spans="2:7" ht="17.25" thickBot="1" x14ac:dyDescent="0.35">
      <c r="B19" s="89" cm="1">
        <f t="array" ref="B19:C19">B10:C10</f>
        <v>-4</v>
      </c>
      <c r="C19" s="90">
        <v>3</v>
      </c>
      <c r="E19" s="84" t="s">
        <v>13</v>
      </c>
      <c r="F19" s="84" t="s">
        <v>14</v>
      </c>
      <c r="G19" s="84" t="s">
        <v>69</v>
      </c>
    </row>
    <row r="20" spans="2:7" x14ac:dyDescent="0.3">
      <c r="E20" s="91">
        <v>0.5</v>
      </c>
      <c r="F20" s="91">
        <v>-2</v>
      </c>
      <c r="G20" s="92" t="b" cm="1">
        <f t="array" ref="G20">feidmath.GEOMETRY_IS_POINT_IN_POLYGON(E20:F20,$B$10:$C$19)</f>
        <v>1</v>
      </c>
    </row>
    <row r="21" spans="2:7" ht="17.25" x14ac:dyDescent="0.35">
      <c r="E21" s="83" t="str">
        <f ca="1">_xlfn.FORMULATEXT(G20)</f>
        <v>=feidmath.GEOMETRY_IS_POINT_IN_POLYGON(E20:F20,$B$10:$C$19)</v>
      </c>
    </row>
    <row r="23" spans="2:7" x14ac:dyDescent="0.3">
      <c r="E23" s="23" t="s">
        <v>21</v>
      </c>
    </row>
    <row r="24" spans="2:7" x14ac:dyDescent="0.3">
      <c r="E24" s="84" t="s">
        <v>13</v>
      </c>
      <c r="F24" s="84" t="s">
        <v>14</v>
      </c>
      <c r="G24" s="84" t="s">
        <v>69</v>
      </c>
    </row>
    <row r="25" spans="2:7" x14ac:dyDescent="0.3">
      <c r="E25" s="91">
        <v>3</v>
      </c>
      <c r="F25" s="91">
        <v>3</v>
      </c>
      <c r="G25" s="92" t="b" cm="1">
        <f t="array" ref="G25">feidmath.GEOMETRY_IS_POINT_IN_POLYGON(E25:F25,$B$10:$C$19)</f>
        <v>0</v>
      </c>
    </row>
    <row r="26" spans="2:7" ht="17.25" x14ac:dyDescent="0.35">
      <c r="E26" s="83" t="str">
        <f ca="1">_xlfn.FORMULATEXT(G25)</f>
        <v>=feidmath.GEOMETRY_IS_POINT_IN_POLYGON(E25:F25,$B$10:$C$19)</v>
      </c>
    </row>
  </sheetData>
  <conditionalFormatting sqref="G10 G15 G20 G25">
    <cfRule type="cellIs" dxfId="4" priority="1" operator="equal">
      <formula>FALSE</formula>
    </cfRule>
    <cfRule type="cellIs" dxfId="3" priority="2" operator="equal">
      <formula>TRUE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A3D3-6775-424C-A7C7-D6D7873295B9}">
  <sheetPr>
    <tabColor theme="9" tint="0.39997558519241921"/>
  </sheetPr>
  <dimension ref="A1:L21"/>
  <sheetViews>
    <sheetView zoomScale="115" zoomScaleNormal="115" workbookViewId="0"/>
  </sheetViews>
  <sheetFormatPr defaultRowHeight="16.5" x14ac:dyDescent="0.3"/>
  <cols>
    <col min="1" max="1" width="9.140625" style="5"/>
    <col min="2" max="6" width="9.28515625" style="23" bestFit="1" customWidth="1"/>
    <col min="7" max="7" width="12.5703125" style="23" customWidth="1"/>
    <col min="8" max="23" width="9.28515625" style="23" bestFit="1" customWidth="1"/>
    <col min="24" max="16384" width="9.140625" style="23"/>
  </cols>
  <sheetData>
    <row r="1" spans="1:12" ht="21" x14ac:dyDescent="0.3">
      <c r="A1" s="4" t="s">
        <v>65</v>
      </c>
    </row>
    <row r="2" spans="1:12" ht="21" x14ac:dyDescent="0.3">
      <c r="A2" s="21" t="s">
        <v>73</v>
      </c>
    </row>
    <row r="4" spans="1:12" s="24" customFormat="1" x14ac:dyDescent="0.3">
      <c r="A4" s="18" t="s">
        <v>74</v>
      </c>
    </row>
    <row r="5" spans="1:12" x14ac:dyDescent="0.3">
      <c r="A5" s="5" t="s">
        <v>90</v>
      </c>
    </row>
    <row r="6" spans="1:12" x14ac:dyDescent="0.3">
      <c r="A6" s="5" t="s">
        <v>89</v>
      </c>
    </row>
    <row r="7" spans="1:12" ht="17.25" thickBot="1" x14ac:dyDescent="0.35"/>
    <row r="8" spans="1:12" ht="17.25" thickBot="1" x14ac:dyDescent="0.35">
      <c r="B8" s="43" t="s">
        <v>68</v>
      </c>
      <c r="E8" s="23" t="s">
        <v>72</v>
      </c>
      <c r="F8" s="113" t="b">
        <v>0</v>
      </c>
      <c r="I8" s="115" t="s">
        <v>64</v>
      </c>
      <c r="J8" s="115"/>
      <c r="K8" s="116" t="s">
        <v>70</v>
      </c>
      <c r="L8" s="116"/>
    </row>
    <row r="9" spans="1:12" ht="17.25" thickBot="1" x14ac:dyDescent="0.35">
      <c r="B9" s="93" t="s">
        <v>13</v>
      </c>
      <c r="C9" s="94" t="s">
        <v>14</v>
      </c>
      <c r="E9" s="93" t="s">
        <v>13</v>
      </c>
      <c r="F9" s="112" t="s">
        <v>14</v>
      </c>
      <c r="G9" s="111" t="s">
        <v>69</v>
      </c>
      <c r="I9" s="93" t="s">
        <v>13</v>
      </c>
      <c r="J9" s="94" t="s">
        <v>14</v>
      </c>
      <c r="K9" s="93" t="s">
        <v>13</v>
      </c>
      <c r="L9" s="94" t="s">
        <v>14</v>
      </c>
    </row>
    <row r="10" spans="1:12" x14ac:dyDescent="0.3">
      <c r="B10" s="85">
        <v>-4</v>
      </c>
      <c r="C10" s="86">
        <v>3</v>
      </c>
      <c r="E10" s="102" cm="1">
        <f t="array" aca="1" ref="E10:E19" ca="1">_xlfn.RANDARRAY(10,,MIN(B10:B19),MAX(B10:B19),$F$8)</f>
        <v>-0.22576157587914025</v>
      </c>
      <c r="F10" s="105" cm="1">
        <f t="array" aca="1" ref="F10:F19" ca="1">_xlfn.RANDARRAY(10,,MIN(C10:C19),MAX(C10:C19),$F$8)</f>
        <v>7.7231913254904576</v>
      </c>
      <c r="G10" s="110" t="b" cm="1">
        <f t="array" aca="1" ref="G10:G19" ca="1">feidmath.GEOMETRY_ARE_POINTS_IN_POLYGON(E10:F19,B10:C19)</f>
        <v>1</v>
      </c>
      <c r="I10" s="99" cm="1">
        <f t="array" aca="1" ref="I10:J15" ca="1">_xlfn._xlws.FILTER(E10:F19,_xlfn.ANCHORARRAY(G10))</f>
        <v>-0.22576157587914025</v>
      </c>
      <c r="J10" s="100">
        <f ca="1"/>
        <v>7.7231913254904576</v>
      </c>
      <c r="K10" s="99" cm="1">
        <f t="array" aca="1" ref="K10:L13" ca="1">_xlfn._xlws.FILTER($E$10:$F$19,NOT(_xlfn.ANCHORARRAY(G10)))</f>
        <v>-3.8822808026977906</v>
      </c>
      <c r="L10" s="100">
        <f ca="1"/>
        <v>-1.9643663542327054</v>
      </c>
    </row>
    <row r="11" spans="1:12" x14ac:dyDescent="0.3">
      <c r="B11" s="87">
        <v>-2</v>
      </c>
      <c r="C11" s="88">
        <v>-5</v>
      </c>
      <c r="E11" s="103">
        <f ca="1"/>
        <v>-3.8822808026977906</v>
      </c>
      <c r="F11" s="106">
        <f ca="1"/>
        <v>-1.9643663542327054</v>
      </c>
      <c r="G11" s="108" t="b">
        <f ca="1"/>
        <v>0</v>
      </c>
      <c r="I11" s="95">
        <f ca="1"/>
        <v>-0.58478756871151027</v>
      </c>
      <c r="J11" s="96">
        <f ca="1"/>
        <v>1.1871596272700398</v>
      </c>
      <c r="K11" s="95">
        <f ca="1"/>
        <v>-1.6041311759305366</v>
      </c>
      <c r="L11" s="96">
        <f ca="1"/>
        <v>6.676274704786227</v>
      </c>
    </row>
    <row r="12" spans="1:12" x14ac:dyDescent="0.3">
      <c r="B12" s="87">
        <v>0</v>
      </c>
      <c r="C12" s="88">
        <v>-2</v>
      </c>
      <c r="E12" s="103">
        <f ca="1"/>
        <v>-1.6041311759305366</v>
      </c>
      <c r="F12" s="106">
        <f ca="1"/>
        <v>6.676274704786227</v>
      </c>
      <c r="G12" s="108" t="b">
        <f ca="1"/>
        <v>0</v>
      </c>
      <c r="I12" s="95">
        <f ca="1"/>
        <v>-2.0848768991452529</v>
      </c>
      <c r="J12" s="96">
        <f ca="1"/>
        <v>1.3500512283268531</v>
      </c>
      <c r="K12" s="95">
        <f ca="1"/>
        <v>-1.0230980154992491</v>
      </c>
      <c r="L12" s="96">
        <f ca="1"/>
        <v>-5.9050080412870027</v>
      </c>
    </row>
    <row r="13" spans="1:12" x14ac:dyDescent="0.3">
      <c r="B13" s="87">
        <v>1</v>
      </c>
      <c r="C13" s="88">
        <v>-2</v>
      </c>
      <c r="E13" s="103">
        <f ca="1"/>
        <v>-1.0230980154992491</v>
      </c>
      <c r="F13" s="106">
        <f ca="1"/>
        <v>-5.9050080412870027</v>
      </c>
      <c r="G13" s="108" t="b">
        <f ca="1"/>
        <v>0</v>
      </c>
      <c r="I13" s="95">
        <f ca="1"/>
        <v>-0.73209789201555253</v>
      </c>
      <c r="J13" s="96">
        <f ca="1"/>
        <v>4.1515081002632446</v>
      </c>
      <c r="K13" s="95">
        <f ca="1"/>
        <v>4.571646638727203</v>
      </c>
      <c r="L13" s="96">
        <f ca="1"/>
        <v>3.2196087531430617</v>
      </c>
    </row>
    <row r="14" spans="1:12" x14ac:dyDescent="0.3">
      <c r="B14" s="87">
        <v>2</v>
      </c>
      <c r="C14" s="88">
        <v>-6</v>
      </c>
      <c r="E14" s="103">
        <f ca="1"/>
        <v>-0.58478756871151027</v>
      </c>
      <c r="F14" s="106">
        <f ca="1"/>
        <v>1.1871596272700398</v>
      </c>
      <c r="G14" s="108" t="b">
        <f ca="1"/>
        <v>1</v>
      </c>
      <c r="I14" s="95">
        <f ca="1"/>
        <v>0.41269013457734083</v>
      </c>
      <c r="J14" s="96">
        <f ca="1"/>
        <v>0.32209413666743458</v>
      </c>
      <c r="K14" s="95"/>
      <c r="L14" s="96"/>
    </row>
    <row r="15" spans="1:12" x14ac:dyDescent="0.3">
      <c r="B15" s="87">
        <v>5</v>
      </c>
      <c r="C15" s="88">
        <v>-5</v>
      </c>
      <c r="E15" s="103">
        <f ca="1"/>
        <v>-2.0848768991452529</v>
      </c>
      <c r="F15" s="106">
        <f ca="1"/>
        <v>1.3500512283268531</v>
      </c>
      <c r="G15" s="108" t="b">
        <f ca="1"/>
        <v>1</v>
      </c>
      <c r="I15" s="95">
        <f ca="1"/>
        <v>3.8113407495891778</v>
      </c>
      <c r="J15" s="96">
        <f ca="1"/>
        <v>-3.2039011237989463</v>
      </c>
      <c r="K15" s="95"/>
      <c r="L15" s="96"/>
    </row>
    <row r="16" spans="1:12" x14ac:dyDescent="0.3">
      <c r="A16" s="22"/>
      <c r="B16" s="87">
        <v>3</v>
      </c>
      <c r="C16" s="88">
        <v>1</v>
      </c>
      <c r="E16" s="103">
        <f ca="1"/>
        <v>4.571646638727203</v>
      </c>
      <c r="F16" s="106">
        <f ca="1"/>
        <v>3.2196087531430617</v>
      </c>
      <c r="G16" s="108" t="b">
        <f ca="1"/>
        <v>0</v>
      </c>
      <c r="I16" s="95"/>
      <c r="J16" s="96"/>
      <c r="K16" s="95"/>
      <c r="L16" s="96"/>
    </row>
    <row r="17" spans="2:12" x14ac:dyDescent="0.3">
      <c r="B17" s="87">
        <v>0</v>
      </c>
      <c r="C17" s="88">
        <v>8</v>
      </c>
      <c r="E17" s="103">
        <f ca="1"/>
        <v>-0.73209789201555253</v>
      </c>
      <c r="F17" s="106">
        <f ca="1"/>
        <v>4.1515081002632446</v>
      </c>
      <c r="G17" s="108" t="b">
        <f ca="1"/>
        <v>1</v>
      </c>
      <c r="I17" s="95"/>
      <c r="J17" s="96"/>
      <c r="K17" s="95"/>
      <c r="L17" s="96"/>
    </row>
    <row r="18" spans="2:12" x14ac:dyDescent="0.3">
      <c r="B18" s="87">
        <v>-3</v>
      </c>
      <c r="C18" s="88">
        <v>5</v>
      </c>
      <c r="E18" s="103">
        <f ca="1"/>
        <v>0.41269013457734083</v>
      </c>
      <c r="F18" s="106">
        <f ca="1"/>
        <v>0.32209413666743458</v>
      </c>
      <c r="G18" s="108" t="b">
        <f ca="1"/>
        <v>1</v>
      </c>
      <c r="I18" s="95"/>
      <c r="J18" s="96"/>
      <c r="K18" s="95"/>
      <c r="L18" s="96"/>
    </row>
    <row r="19" spans="2:12" ht="17.25" thickBot="1" x14ac:dyDescent="0.35">
      <c r="B19" s="89" cm="1">
        <f t="array" ref="B19:C19">B10:C10</f>
        <v>-4</v>
      </c>
      <c r="C19" s="90">
        <v>3</v>
      </c>
      <c r="E19" s="104">
        <f ca="1"/>
        <v>3.8113407495891778</v>
      </c>
      <c r="F19" s="107">
        <f ca="1"/>
        <v>-3.2039011237989463</v>
      </c>
      <c r="G19" s="109" t="b">
        <f ca="1"/>
        <v>1</v>
      </c>
      <c r="I19" s="97"/>
      <c r="J19" s="98"/>
      <c r="K19" s="97"/>
      <c r="L19" s="98"/>
    </row>
    <row r="21" spans="2:12" x14ac:dyDescent="0.3">
      <c r="D21" s="101" t="s">
        <v>71</v>
      </c>
      <c r="E21" s="23" t="str">
        <f ca="1">_xlfn.FORMULATEXT($G$10)</f>
        <v>=feidmath.GEOMETRY_ARE_POINTS_IN_POLYGON(E10:F19,B10:C19)</v>
      </c>
    </row>
  </sheetData>
  <conditionalFormatting sqref="G10:G19">
    <cfRule type="cellIs" dxfId="2" priority="2" operator="equal">
      <formula>TRUE</formula>
    </cfRule>
    <cfRule type="cellIs" dxfId="1" priority="3" operator="equal">
      <formula>FALSE</formula>
    </cfRule>
  </conditionalFormatting>
  <conditionalFormatting sqref="I10:L19">
    <cfRule type="containsBlanks" dxfId="0" priority="1">
      <formula>LEN(TRIM(I10))=0</formula>
    </cfRule>
  </conditionalFormatting>
  <dataValidations count="1">
    <dataValidation type="list" allowBlank="1" showInputMessage="1" showErrorMessage="1" sqref="F8" xr:uid="{F8E168E1-D6FA-4FAC-98E7-8204F78E973E}">
      <formula1>"TRUE,FALSE"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mAGUAaQBkAG0AYQB0AGgAIgAsACIAdABlAHgAdAAiADoAIgAvACoAXABuAGYAZQBpAGQAbQBhAHQAaAAgAHYAMAAuADEALgAwACAALQAgAE0AQQBUAEgAIABGAFUATgBDAFQASQBPAE4AUwAgAEIAWQAgAEYASQBBAEsATwAgAEUATgBHAEkATgBFAEUAUgBJAE4ARwBcAG4ATwBGAEYASQBDAEkAQQBMACAARwBJAFMAVAAgACgAZgBlAGkAZABtAGEAdABoACAAdgAwAC4AMQAuAHgAKQA6ACAAXABuACAAIAAgACAAaAB0AHQAcABzADoALwAvAGcAaQBzAHQALgBnAGkAdABoAHUAYgAuAGMAbwBtAC8AdABhAHIAdQBtAGEALwA4AGIAMAA5ADcAOAAyADIANwBkAGYAZgBiAGUAZQA1ADAAYwAzAGEAOQBkADUANgBlADMAMQBkADMANABmADMAXABuAFIARQBQAE8AUwBJAFQATwBSAFkAOgAgAFwAbgAgACAAIAAgAGgAdAB0AHAAcwA6AC8ALwBnAGkAdABoAHUAYgAuAGMAbwBtAC8AZgBpAGEAawBvAGUAbgBqAGkAbgBpAHIAaQBuAGcALwBmAGUAaQBkAGwAYQBtAGIAZABhAFwAbgBDAE8ATgBUAFIASQBCAFUAVABPAFIAOgAgAEAAdABhAHIAdQBtAGEALAAgAEAAaQBpAG4AZwBMAEsAXABuAFQARQBTAFQARQBEADoAIABNAGkAYwByAG8AcwBvAGYAdAAgAEUAeABjAGUAbAAgADMANgA1ACAAdgAyADMAMAA0AFwAbgAqAC8AXABuAFwAbgAvAC8AIABCAEEAVABBAFMAIABNAEEASwBTAE0ASQBNAFUATQAgAEwAQQBZAEEAUgAgAEUARABJAFQATwBSACAALQAtAC0ALQAtAC0ALQAtAC0ALQAtAC0ALQAtAC0ALQAtAC0ALQAtAC0ALQAtAC0ALQAtAC0ALQAtAC0ALQAtAC0ALQAtAC0ALQAtAC0ALQAtAC0ALQAjAFwAbgBcAG4ALwAqAFwAbgAtAC0ALQAtACAASQBOAFQARQBSAFAATwBMAEEAVABJAE8ATgAgAC0ALQAtAC0AXABuACoALwBcAG4AXABuAC8ALwAgAE4ATwBOAEUAIAAtAC0ALQA+ACAAXwBJAE4AVABFAFIAUABPAEwAQQBUAEkATwBOAF8ATABJAE4ARQBBAFIAXABuAF8ASQBOAFQARQBSAFAATwBMAEEAVABJAE8ATgBfAEwASQBOAEUAQQBSACAAPQAgAEwAQQBNAEIARABBACgAeAAsACAAawBuAG8AdwBuAF8AeQBzACwAIABrAG4AbwB3AG4AXwB4AHMALABcAG4AIAAgACAAIABMAEUAVAAoAFwAbgAgACAAIAAgACAAIAAgACAAawBuAG8AdwBuAF8AeABzACwAIABUAE8AQwBPAEwAKABrAG4AbwB3AG4AXwB4AHMAKQAsAFwAbgAgACAAIAAgACAAIAAgACAAawBuAG8AdwBuAF8AeQBzACwAIABUAE8AQwBPAEwAKABrAG4AbwB3AG4AXwB5AHMAKQAsAFwAbgAgACAAIAAgACAAIAAgACAAbgByAG8AdwAsACAAUgBPAFcAUwAoAGsAbgBvAHcAbgBfAHkAcwApACwAXABuACAAIAAgACAAIAAgACAAIABrAG4AbwB3AG4AXwB0AGEAYgBsAGUALAAgAEgAUwBUAEEAQwBLACgAawBuAG8AdwBuAF8AeABzACwAIABrAG4AbwB3AG4AXwB5AHMAKQAsAFwAbgAgACAAIAAgACAAIAAgACAAcwBvAHIAdABlAGQAXwB0AGEAYgBsAGUALAAgAFMATwBSAFQAKABrAG4AbwB3AG4AXwB0AGEAYgBsAGUALAAgADEAKQAsAFwAbgAgACAAIAAgACAAIAAgACAAcwBvAHIAdABlAGQAXwB4AHMALAAgAEMASABPAE8AUwBFAEMATwBMAFMAKABzAG8AcgB0AGUAZABfAHQAYQBiAGwAZQAsACAAMQApACwAXABuACAAIAAgACAAIAAgACAAIABzAG8AcgB0AGUAZABfAHkAcwAsACAAQwBIAE8ATwBTAEUAQwBPAEwAUwAoAHMAbwByAHQAZQBkAF8AdABhAGIAbABlACwAIAAyACkALABcAG4AIAAgACAAIAAgACAAIAAgAG4AZQBhAHIAZQBzAHQAXwB4ACwAIABJAEYAUwAoAFwAbgAgACAAIAAgACAAIAAgACAAIAAgACAAIAB4ACAAPgAgAE0AQQBYACgAcwBvAHIAdABlAGQAXwB4AHMAKQAsAFwAbgAgACAAIAAgACAAIAAgACAAIAAgACAAIABYAE0AQQBUAEMASAAoAHgALAAgAHMAbwByAHQAZQBkAF8AeABzACwAIAAtADEAKQAsAFwAbgAgACAAIAAgACAAIAAgACAAIAAgACAAIAB4ACAAPAAgAE0ASQBOACgAcwBvAHIAdABlAGQAXwB4AHMAKQAsAFwAbgAgACAAIAAgACAAIAAgACAAIAAgACAAIABYAE0AQQBUAEMASAAoAHgALAAgAHMAbwByAHQAZQBkAF8AeABzACwAIAAxACkALABcAG4AIAAgACAAIAAgACAAIAAgACAAIAAgACAAVABSAFUARQAsAFwAbgAgACAAIAAgACAAIAAgACAAIAAgACAAIABYAE0AQQBUAEMASAAoAHgALAAgAHMAbwByAHQAZQBkAF8AeABzACwAIAAtADEAKQBcAG4AIAAgACAAIAAgACAAIAAgACkALABcAG4AIAAgACAAIAAgACAAIAAgAGkAbgBkAGUAeABfAHkAcwAsACAASQBGACgAXABuACAAIAAgACAAIAAgACAAIAAgACAAIAAgAG4AZQBhAHIAZQBzAHQAXwB4ACAAPAAgAG4AcgBvAHcALABcAG4AIAAgACAAIAAgACAAIAAgACAAIAAgACAAVgBTAFQAQQBDAEsAKABuAGUAYQByAGUAcwB0AF8AeAAsACAAbgBlAGEAcgBlAHMAdABfAHgAIAArACAAMQApACwAXABuACAAIAAgACAAIAAgACAAIAAgACAAIAAgAFYAUwBUAEEAQwBLACgAbgBlAGEAcgBlAHMAdABfAHgAIAAtACAAMQAsACAAbgBlAGEAcgBlAHMAdABfAHgAKQBcAG4AIAAgACAAIAAgACAAIAAgACkALABcAG4AIAAgACAAIAAgACAAIAAgAHMAZQBsAGUAYwB0AF8AeQBzACwAIABDAEgATwBPAFMARQBSAE8AVwBTACgAcwBvAHIAdABlAGQAXwB5AHMALAAgAGkAbgBkAGUAeABfAHkAcwApACwAXABuACAAIAAgACAAIAAgACAAIABzAGUAbABlAGMAdABfAHgAcwAsACAAQwBIAE8ATwBTAEUAUgBPAFcAUwAoAHMAbwByAHQAZQBkAF8AeABzACwAIABpAG4AZABlAHgAXwB5AHMAKQAsAFwAbgAgACAAIAAgACAAIAAgACAARgBPAFIARQBDAEEAUwBUAC4ATABJAE4ARQBBAFIAKAB4ACwAIABzAGUAbABlAGMAdABfAHkAcwAsACAAcwBlAGwAZQBjAHQAXwB4AHMAKQBcAG4AIAAgACAAIAApAFwAbgApADsAXABuAFwAbgAvAC8AIABfAEkATgBUAEUAUgBQAE8ATABBAFQASQBPAE4AXwBMAEkATgBFAEEAUgAgAC0ALQAtAD4AIABJAE4AVABFAFIAUABPAEwAQQBUAEkATwBOAF8ATABJAE4ARQBBAFIAXABuAEkATgBUAEUAUgBQAE8ATABBAFQASQBPAE4AXwBMAEkATgBFAEEAUgAgAD0AIABMAEEATQBCAEQAQQAoAHgAXwB2AGUAYwB0AG8AcgAsACAAawBuAG8AdwBuAF8AeQBzACwAIABrAG4AbwB3AG4AXwB4AHMALABcAG4AIAAgACAAIABMAEUAVAAoAFwAbgAgACAAIAAgACAAIAAgACAAeABfAHYAZQBjAHQAbwByACwAIABUAE8AQwBPAEwAKAB4AF8AdgBlAGMAdABvAHIAKQAsAFwAbgAgACAAIAAgACAAIAAgACAAeQBfAHYAZQBjAHQAbwByACwAIABCAFkAUgBPAFcAKABcAG4AIAAgACAAIAAgACAAIAAgACAAIAAgACAAeABfAHYAZQBjAHQAbwByACwAXABuACAAIAAgACAAIAAgACAAIAAgACAAIAAgAEwAQQBNAEIARABBACgAeAAsACAAXwBJAE4AVABFAFIAUABPAEwAQQBUAEkATwBOAF8ATABJAE4ARQBBAFIAKAB4ACwAIABrAG4AbwB3AG4AXwB5AHMALAAgAGsAbgBvAHcAbgBfAHgAcwApACkAXABuACAAIAAgACAAIAAgACAAIAApACwAXABuACAAIAAgACAAIAAgACAAIAB5AF8AdgBlAGMAdABvAHIAXABuACAAIAAgACAAKQBcAG4AKQA7AFwAbgBcAG4ALwAqAFwAbgAtAC0ALQAtACAATABJAE4ARQBBAFIAIABBAEwARwBFAEIAUgBBACAAKABMAEkATgBBAEwARwApACAALQAtAC0ALQBcAG4AKgAvAFwAbgBcAG4ALwAvACAATgBPAE4ARQAgAC0ALQAtAD4AIABMAEkATgBBAEwARwBfAFIATwBUAEEAVABJAE8ATgBfAE0AQQBUAFIASQBYAFwAbgBMAEkATgBBAEwARwBfAFIATwBUAEEAVABJAE8ATgBfAE0AQQBUAFIASQBYACAAPQAgAEwAQQBNAEIARABBACgAdABoAGUAdABhAF8AeAAsACAAdABoAGUAdABhAF8AeQAsACAAdABoAGUAdABhAF8AegAsACAAWwBuAHUAbQBfAGQAaQBnAGkAdABzAF0ALABcAG4AIAAgACAAIABMAEUAVAAoAFwAbgAgACAAIAAgACAAIAAgACAAcgBvAHUAbgBkAF8AbgB1AG0AYgBlAHIALAAgAEkARgAoAEkAUwBPAE0ASQBUAFQARQBEACgAbgB1AG0AXwBkAGkAZwBpAHQAcwApACwAIAAwACwAIABuAHUAbQBfAGQAaQBnAGkAdABzACkALABcAG4AIAAgACAAIAAgACAAIAAgAGEAbgBnAGwAZQBfAHgALAAgAFIAQQBEAEkAQQBOAFMAKAB0AGgAZQB0AGEAXwB4ACkALABcAG4AIAAgACAAIAAgACAAIAAgAGEAbgBnAGwAZQBfAHkALAAgAFIAQQBEAEkAQQBOAFMAKAB0AGgAZQB0AGEAXwB5ACkALABcAG4AIAAgACAAIAAgACAAIAAgAGEAbgBnAGwAZQBfAHoALAAgAFIAQQBEAEkAQQBOAFMAKAB0AGgAZQB0AGEAXwB6ACkALABcAG4AIAAgACAAIAAgACAAIAAgAGMAbwBzAF8AeAAsACAAQwBPAFMAKABhAG4AZwBsAGUAXwB4ACkALABcAG4AIAAgACAAIAAgACAAIAAgAHMAaQBuAF8AeAAsACAAUwBJAE4AKABhAG4AZwBsAGUAXwB4ACkALABcAG4AIAAgACAAIAAgACAAIAAgAHIAbwB0AGEAdABpAG8AbgBfAHgALAAgAFYAUwBUAEEAQwBLACgAXABuACAAIAAgACAAIAAgACAAIAAgACAAIAAgAEgAUwBUAEEAQwBLACgAMQAsACAAMAAsACAAMAApACwAXABuACAAIAAgACAAIAAgACAAIAAgACAAIAAgAEgAUwBUAEEAQwBLACgAMAAsACAAYwBvAHMAXwB4ACwAIAAtAHMAaQBuAF8AeAApACwAXABuACAAIAAgACAAIAAgACAAIAAgACAAIAAgAEgAUwBUAEEAQwBLACgAMAAsACAAcwBpAG4AXwB4ACwAIABjAG8AcwBfAHgAKQBcAG4AIAAgACAAIAAgACAAIAAgACkALABcAG4AIAAgACAAIAAgACAAIAAgAGMAbwBzAF8AeQAsACAAQwBPAFMAKABhAG4AZwBsAGUAXwB5ACkALABcAG4AIAAgACAAIAAgACAAIAAgAHMAaQBuAF8AeQAsACAAUwBJAE4AKABhAG4AZwBsAGUAXwB5ACkALABcAG4AIAAgACAAIAAgACAAIAAgAHIAbwB0AGEAdABpAG8AbgBfAHkALAAgAFYAUwBUAEEAQwBLACgAXABuACAAIAAgACAAIAAgACAAIAAgACAAIAAgAEgAUwBUAEEAQwBLACgAYwBvAHMAXwB5ACwAIAAwACwAIABzAGkAbgBfAHkAKQAsAFwAbgAgACAAIAAgACAAIAAgACAAIAAgACAAIABIAFMAVABBAEMASwAoADAALAAgADEALAAgADAAKQAsAFwAbgAgACAAIAAgACAAIAAgACAAIAAgACAAIABIAFMAVABBAEMASwAoAC0AcwBpAG4AXwB5ACwAIAAwACwAIABjAG8AcwBfAHkAKQBcAG4AIAAgACAAIAAgACAAIAAgACkALABcAG4AIAAgACAAIAAgACAAIAAgAGMAbwBzAF8AegAsACAAQwBPAFMAKABhAG4AZwBsAGUAXwB6ACkALABcAG4AIAAgACAAIAAgACAAIAAgAHMAaQBuAF8AegAsACAAUwBJAE4AKABhAG4AZwBsAGUAXwB6ACkALABcAG4AIAAgACAAIAAgACAAIAAgAHIAbwB0AGEAdABpAG8AbgBfAHoALAAgAFYAUwBUAEEAQwBLACgAXABuACAAIAAgACAAIAAgACAAIAAgACAAIAAgAEgAUwBUAEEAQwBLACgAYwBvAHMAXwB6ACwAIAAtAHMAaQBuAF8AegAsACAAMAApACwAXABuACAAIAAgACAAIAAgACAAIAAgACAAIAAgAEgAUwBUAEEAQwBLACgAcwBpAG4AXwB6ACwAIABjAG8AcwBfAHoALAAgADAAKQAsAFwAbgAgACAAIAAgACAAIAAgACAAIAAgACAAIABIAFMAVABBAEMASwAoADAALAAgADAALAAgADEAKQBcAG4AIAAgACAAIAAgACAAIAAgACkALABcAG4AIAAgACAAIAAgACAAIAAgAHIAbwB0AGEAdABpAG8AbgBfAG0AYQB0AHIAaQB4ACwAIABNAE0AVQBMAFQAKAByAG8AdABhAHQAaQBvAG4AXwB6ACwAIABNAE0AVQBMAFQAKAByAG8AdABhAHQAaQBvAG4AXwB5ACwAIAByAG8AdABhAHQAaQBvAG4AXwB4ACkAKQAsAFwAbgAgACAAIAAgACAAIAAgACAASQBGACgAXABuACAAIAAgACAAIAAgACAAIAAgACAAIAAgAHIAbwB1AG4AZABfAG4AdQBtAGIAZQByACwAXABuACAAIAAgACAAIAAgACAAIAAgACAAIAAgAFIATwBVAE4ARAAoAHIAbwB0AGEAdABpAG8AbgBfAG0AYQB0AHIAaQB4ACwAIAByAG8AdQBuAGQAXwBuAHUAbQBiAGUAcgApACwAXABuACAAIAAgACAAIAAgACAAIAAgACAAIAAgAHIAbwB0AGEAdABpAG8AbgBfAG0AYQB0AHIAaQB4AFwAbgAgACAAIAAgACAAIAAgACAAKQBcAG4AIAAgACAAIAApAFwAbgApADsAXABuAFwAbgAvAC8AIABMAEkATgBBAEwARwBfAFIATwBUAEEAVABJAE8ATgBfAE0AQQBUAFIASQBYACAALQAtAC0APgAgAEwASQBOAEEATABHAF8AUgBPAFQAQQBUAEUAXwBQAE8ASQBOAFQAXABuAEwASQBOAEEATABHAF8AUgBPAFQAQQBUAEUAXwBQAE8ASQBOAFQAIAA9ACAATABBAE0AQgBEAEEAKABcAG4AIAAgACAAIABwAG8AaQBuAHQAXwB2AGUAYwB0AG8AcgAsAFwAbgAgACAAIAAgAHQAaABlAHQAYQBfAHgALABcAG4AIAAgACAAIAB0AGgAZQB0AGEAXwB5ACwAXABuACAAIAAgACAAdABoAGUAdABhAF8AegAsAFwAbgAgACAAIAAgAFsAYQBjAHQAaQB2AGUAXwByAG8AdABhAHQAaQBvAG4AXQAsAFwAbgAgACAAIAAgAFsAbgB1AG0AXwBkAGkAZwBpAHQAcwBdACwAXABuACAAIAAgACAATABFAFQAKABcAG4AIAAgACAAIAAgACAAIAAgAGEAYwB0AGkAdgBlAF8AcgBvAHQAYQB0AGkAbwBuACwAIABJAEYAKABcAG4AIAAgACAAIAAgACAAIAAgACAAIAAgACAASQBTAE8ATQBJAFQAVABFAEQAKABhAGMAdABpAHYAZQBfAHIAbwB0AGEAdABpAG8AbgApACwAXABuACAAIAAgACAAIAAgACAAIAAgACAAIAAgAFQAUgBVAEUALABcAG4AIAAgACAAIAAgACAAIAAgACAAIAAgACAAYQBjAHQAaQB2AGUAXwByAG8AdABhAHQAaQBvAG4AXABuACAAIAAgACAAIAAgACAAIAApACwAXABuACAAIAAgACAAIAAgACAAIAByAG8AdABhAHQAaQBvAG4AXwBtAGEAdAByAGkAeAAsACAATABJAE4AQQBMAEcAXwBSAE8AVABBAFQASQBPAE4AXwBNAEEAVABSAEkAWAAoAFwAbgAgACAAIAAgACAAIAAgACAAIAAgACAAIAB0AGgAZQB0AGEAXwB4ACwAXABuACAAIAAgACAAIAAgACAAIAAgACAAIAAgAHQAaABlAHQAYQBfAHkALABcAG4AIAAgACAAIAAgACAAIAAgACAAIAAgACAAdABoAGUAdABhAF8AegAsAFwAbgAgACAAIAAgACAAIAAgACAAIAAgACAAIABuAHUAbQBfAGQAaQBnAGkAdABzAFwAbgAgACAAIAAgACAAIAAgACAAKQAsAFwAbgAgACAAIAAgACAAIAAgACAAcABvAGkAbgB0AF8AdgBlAGMAdABvAHIALAAgAFQATwBDAE8ATAAoAHAAbwBpAG4AdABfAHYAZQBjAHQAbwByACkALABcAG4AIAAgACAAIAAgACAAIAAgAGYAaQBuAGEAbABfAHIAbwB0AGEAdABpAG8AbgAsACAASQBGACgAXABuACAAIAAgACAAIAAgACAAIAAgACAAIAAgAGEAYwB0AGkAdgBlAF8AcgBvAHQAYQB0AGkAbwBuACwAXABuACAAIAAgACAAIAAgACAAIAAgACAAIAAgAHIAbwB0AGEAdABpAG8AbgBfAG0AYQB0AHIAaQB4ACwAXABuACAAIAAgACAAIAAgACAAIAAgACAAIAAgAFQAUgBBAE4AUwBQAE8AUwBFACgAcgBvAHQAYQB0AGkAbwBuAF8AbQBhAHQAcgBpAHgAKQBcAG4AIAAgACAAIAAgACAAIAAgACkALABcAG4AIAAgACAAIAAgACAAIAAgAHAAbwBpAG4AdABfAHIAbwB0AGEAdABpAG8AbgAsACAATQBNAFUATABUACgAZgBpAG4AYQBsAF8AcgBvAHQAYQB0AGkAbwBuACwAIABwAG8AaQBuAHQAXwB2AGUAYwB0AG8AcgApACwAXABuACAAIAAgACAAIAAgACAAIABUAE8AUgBPAFcAKABwAG8AaQBuAHQAXwByAG8AdABhAHQAaQBvAG4AKQBcAG4AIAAgACAAIAApAFwAbgApADsAXABuAFwAbgAvAC8AIABMAEkATgBBAEwARwBfAFIATwBUAEEAVABFAF8AUABPAEkATgBUACAALQAtAC0APgAgAF8AUgBFAEMAVQBSAFMASQBWAEUAXwBSAE8AVABBAFQARQBfAFAATwBJAE4AVABTAFwAbgAvAC8AIABfAFIARQBDAFUAUgBTAEkAVgBFAF8AUgBPAFQAQQBUAEUAXwBQAE8ASQBOAFQAUwAgAC0ALQAtAD4AIABfAFIARQBDAFUAUgBTAEkAVgBFAF8AUgBPAFQAQQBUAEUAXwBQAE8ASQBOAFQAUwBcAG4AXwBSAEUAQwBVAFIAUwBJAFYARQBfAFIATwBUAEEAVABFAF8AUABPAEkATgBUAFMAIAA9ACAATABBAE0AQgBEAEEAKABcAG4AIAAgACAAIABuAHQAcgB5ACwAXABuACAAIAAgACAAZABhAHQAYQBfAHAAbwBpAG4AdABzACwAXABuACAAIAAgACAAdABoAGUAdABhAF8AeAAsAFwAbgAgACAAIAAgAHQAaABlAHQAYQBfAHkALABcAG4AIAAgACAAIAB0AGgAZQB0AGEAXwB6ACwAXABuACAAIAAgACAAWwBhAGMAdABpAHYAZQBfAHIAbwB0AGEAdABpAG8AbgBdACwAXABuACAAIAAgACAAWwBuAHUAbQBfAGQAaQBnAGkAdABzAF0ALABcAG4AIAAgACAAIABMAEUAVAAoAFwAbgAgACAAIAAgACAAIAAgACAAcwBlAGwAZQBjAHQAZQBkAF8AcgBvAHcALAAgAEMASABPAE8AUwBFAFIATwBXAFMAKABkAGEAdABhAF8AcABvAGkAbgB0AHMALAAgAG4AdAByAHkAKQAsAFwAbgAgACAAIAAgACAAIAAgACAASQBGACgAXABuACAAIAAgACAAIAAgACAAIAAgACAAIAAgAG4AdAByAHkAIAA9ACAAMQAsAFwAbgAgACAAIAAgACAAIAAgACAAIAAgACAAIABMAEkATgBBAEwARwBfAFIATwBUAEEAVABFAF8AUABPAEkATgBUACgAXABuACAAIAAgACAAIAAgACAAIAAgACAAIAAgACAAIAAgACAAcwBlAGwAZQBjAHQAZQBkAF8AcgBvAHcALABcAG4AIAAgACAAIAAgACAAIAAgACAAIAAgACAAIAAgACAAIAB0AGgAZQB0AGEAXwB4ACwAXABuACAAIAAgACAAIAAgACAAIAAgACAAIAAgACAAIAAgACAAdABoAGUAdABhAF8AeQAsAFwAbgAgACAAIAAgACAAIAAgACAAIAAgACAAIAAgACAAIAAgAHQAaABlAHQAYQBfAHoALABcAG4AIAAgACAAIAAgACAAIAAgACAAIAAgACAAIAAgACAAIABhAGMAdABpAHYAZQBfAHIAbwB0AGEAdABpAG8AbgAsAFwAbgAgACAAIAAgACAAIAAgACAAIAAgACAAIAAgACAAIAAgAG4AdQBtAF8AZABpAGcAaQB0AHMAXABuACAAIAAgACAAIAAgACAAIAAgACAAIAAgACkALABcAG4AIAAgACAAIAAgACAAIAAgACAAIAAgACAATABFAFQAKABcAG4AIAAgACAAIAAgACAAIAAgACAAIAAgACAAIAAgACAAIABuAGUAeAB0AF8AdAByAHkALAAgAG4AdAByAHkAIAAtACAAMQAsAFwAbgAgACAAIAAgACAAIAAgACAAIAAgACAAIAAgACAAIAAgAHIAZQBzAHUAbAB0ACwAIABMAEkATgBBAEwARwBfAFIATwBUAEEAVABFAF8AUABPAEkATgBUACgAXABuACAAIAAgACAAIAAgACAAIAAgACAAIAAgACAAIAAgACAAIAAgACAAIABzAGUAbABlAGMAdABlAGQAXwByAG8AdwAsAFwAbgAgACAAIAAgACAAIAAgACAAIAAgACAAIAAgACAAIAAgACAAIAAgACAAdABoAGUAdABhAF8AeAAsAFwAbgAgACAAIAAgACAAIAAgACAAIAAgACAAIAAgACAAIAAgACAAIAAgACAAdABoAGUAdABhAF8AeQAsAFwAbgAgACAAIAAgACAAIAAgACAAIAAgACAAIAAgACAAIAAgACAAIAAgACAAdABoAGUAdABhAF8AegAsAFwAbgAgACAAIAAgACAAIAAgACAAIAAgACAAIAAgACAAIAAgACAAIAAgACAAYQBjAHQAaQB2AGUAXwByAG8AdABhAHQAaQBvAG4ALABcAG4AIAAgACAAIAAgACAAIAAgACAAIAAgACAAIAAgACAAIAAgACAAIAAgAG4AdQBtAF8AZABpAGcAaQB0AHMAXABuACAAIAAgACAAIAAgACAAIAAgACAAIAAgACAAIAAgACAAKQAsAFwAbgAgACAAIAAgACAAIAAgACAAIAAgACAAIAAgACAAIAAgAFYAUwBUAEEAQwBLACgAXABuACAAIAAgACAAIAAgACAAIAAgACAAIAAgACAAIAAgACAAIAAgACAAIABfAFIARQBDAFUAUgBTAEkAVgBFAF8AUgBPAFQAQQBUAEUAXwBQAE8ASQBOAFQAUwAoAFwAbgAgACAAIAAgACAAIAAgACAAIAAgACAAIAAgACAAIAAgACAAIAAgACAAIAAgACAAIABuAGUAeAB0AF8AdAByAHkALABcAG4AIAAgACAAIAAgACAAIAAgACAAIAAgACAAIAAgACAAIAAgACAAIAAgACAAIAAgACAAZABhAHQAYQBfAHAAbwBpAG4AdABzACwAXABuACAAIAAgACAAIAAgACAAIAAgACAAIAAgACAAIAAgACAAIAAgACAAIAAgACAAIAAgAHQAaABlAHQAYQBfAHgALABcAG4AIAAgACAAIAAgACAAIAAgACAAIAAgACAAIAAgACAAIAAgACAAIAAgACAAIAAgACAAdABoAGUAdABhAF8AeQAsAFwAbgAgACAAIAAgACAAIAAgACAAIAAgACAAIAAgACAAIAAgACAAIAAgACAAIAAgACAAIAB0AGgAZQB0AGEAXwB6ACwAXABuACAAIAAgACAAIAAgACAAIAAgACAAIAAgACAAIAAgACAAIAAgACAAIAAgACAAIAAgAGEAYwB0AGkAdgBlAF8AcgBvAHQAYQB0AGkAbwBuACwAXABuACAAIAAgACAAIAAgACAAIAAgACAAIAAgACAAIAAgACAAIAAgACAAIAAgACAAIAAgAG4AdQBtAF8AZABpAGcAaQB0AHMAXABuACAAIAAgACAAIAAgACAAIAAgACAAIAAgACAAIAAgACAAIAAgACAAIAApACwAXABuACAAIAAgACAAIAAgACAAIAAgACAAIAAgACAAIAAgACAAIAAgACAAIAByAGUAcwB1AGwAdABcAG4AIAAgACAAIAAgACAAIAAgACAAIAAgACAAIAAgACAAIAApAFwAbgAgACAAIAAgACAAIAAgACAAIAAgACAAIAApAFwAbgAgACAAIAAgACAAIAAgACAAKQBcAG4AIAAgACAAIAApAFwAbgApADsAXABuAFwAbgAvAC8AIABfAFIARQBDAFUAUgBTAEkAVgBFAF8AUgBPAFQAQQBUAEUAXwBQAE8ASQBOAFQAUwAgAC0ALQAtAD4AIABMAEkATgBBAEwARwBfAFIATwBUAEEAVABFAF8AUABPAEkATgBUAF8AQQBSAFIAQQBZAFwAbgBMAEkATgBBAEwARwBfAFIATwBUAEEAVABFAF8AUABPAEkATgBUAF8AQQBSAFIAQQBZACAAPQAgAEwAQQBNAEIARABBACgAXABuACAAIAAgACAAZABhAHQAYQBfAHAAbwBpAG4AdABzACwAXABuACAAIAAgACAAdABoAGUAdABhAF8AeAAsAFwAbgAgACAAIAAgAHQAaABlAHQAYQBfAHkALABcAG4AIAAgACAAIAB0AGgAZQB0AGEAXwB6ACwAXABuACAAIAAgACAAWwBhAGMAdABpAHYAZQBfAHIAbwB0AGEAdABpAG8AbgBdACwAXABuACAAIAAgACAAWwBuAHUAbQBfAGQAaQBnAGkAdABzAF0ALABcAG4AIAAgACAAIABfAFIARQBDAFUAUgBTAEkAVgBFAF8AUgBPAFQAQQBUAEUAXwBQAE8ASQBOAFQAUwAoAFwAbgAgACAAIAAgACAAIAAgACAAUgBPAFcAUwAoAGQAYQB0AGEAXwBwAG8AaQBuAHQAcwApACwAXABuACAAIAAgACAAIAAgACAAIABkAGEAdABhAF8AcABvAGkAbgB0AHMALABcAG4AIAAgACAAIAAgACAAIAAgAHQAaABlAHQAYQBfAHgALABcAG4AIAAgACAAIAAgACAAIAAgAHQAaABlAHQAYQBfAHkALABcAG4AIAAgACAAIAAgACAAIAAgAHQAaABlAHQAYQBfAHoALABcAG4AIAAgACAAIAAgACAAIAAgAGEAYwB0AGkAdgBlAF8AcgBvAHQAYQB0AGkAbwBuACwAXABuACAAIAAgACAAIAAgACAAIABuAHUAbQBfAGQAaQBnAGkAdABzAFwAbgAgACAAIAAgACkAXABuACkAOwBcAG4AXABuAC8AKgBcAG4ALQAtAC0ALQAgAEcARQBPAE0ARQBUAFIAWQAgAC0ALQAtAC0AXABuACoALwBcAG4AXABuAC8ALwAgAE4ATwBOAEUAIAAtAC0ALQA+ACAARwBFAE8ATQBFAFQAUgBZAF8ASQBTAF8AUABPAEkATgBUAF8ASQBOAF8AUABPAEwAWQBHAE8ATgBcAG4ARwBFAE8ATQBFAFQAUgBZAF8ASQBTAF8AUABPAEkATgBUAF8ASQBOAF8AUABPAEwAWQBHAE8ATgAgAD0AIABMAEEATQBCAEQAQQAoAHAAbwBpAG4AdABfAHYAZQBjAHQAbwByACwAIABkAGEAdABhAF8AcABvAGwAeQBnAG8AbgAsAFwAbgAgACAAIAAgAEwARQBUACgAXABuACAAIAAgACAAIAAgACAAIABwAG8AaQBuAHQAXwB2AGUAYwB0AG8AcgAsACAAVABPAEMATwBMACgAcABvAGkAbgB0AF8AdgBlAGMAdABvAHIAKQAsAFwAbgAgACAAIAAgACAAIAAgACAAeABwACwAIABJAE4ARABFAFgAKABwAG8AaQBuAHQAXwB2AGUAYwB0AG8AcgAsACAAMQApACwAXABuACAAIAAgACAAIAAgACAAIAB5AHAALAAgAEkATgBEAEUAWAAoAHAAbwBpAG4AdABfAHYAZQBjAHQAbwByACwAIAAyACkALABcAG4AIAAgACAAIAAgACAAIAAgAGQAYQB0AGEAXwAxACwAIABEAFIATwBQACgAZABhAHQAYQBfAHAAbwBsAHkAZwBvAG4ALAAgAC0AMQApACwAXABuACAAIAAgACAAIAAgACAAIABkAGEAdABhAF8AMgAsACAARABSAE8AUAAoAGQAYQB0AGEAXwBwAG8AbAB5AGcAbwBuACwAIAAxACkALABcAG4AIAAgACAAIAAgACAAIAAgAGQAYQB0AGEAXwBqAG8AaQBuAGUAZAAsACAASABTAFQAQQBDAEsAKABkAGEAdABhAF8AMQAsACAAZABhAHQAYQBfADIAKQAsAFwAbgAgACAAIAAgACAAIAAgACAAXwB4ADEALAAgAEMASABPAE8AUwBFAEMATwBMAFMAKABkAGEAdABhAF8AagBvAGkAbgBlAGQALAAgADEAKQAsAFwAbgAgACAAIAAgACAAIAAgACAAXwB5ADEALAAgAEMASABPAE8AUwBFAEMATwBMAFMAKABkAGEAdABhAF8AagBvAGkAbgBlAGQALAAgADIAKQAsAFwAbgAgACAAIAAgACAAIAAgACAAXwB4ADIALAAgAEMASABPAE8AUwBFAEMATwBMAFMAKABkAGEAdABhAF8AagBvAGkAbgBlAGQALAAgADMAKQAsAFwAbgAgACAAIAAgACAAIAAgACAAXwB5ADIALAAgAEMASABPAE8AUwBFAEMATwBMAFMAKABkAGEAdABhAF8AagBvAGkAbgBlAGQALAAgADQAKQAsAFwAbgAgACAAIAAgACAAIAAgACAAZgBpAHIAcwB0AF8AYwBvAG4AZABpAHQAaQBvAG4ALAAgACgAeQBwACAAPAAgAF8AeQAxACkAIAA8AD4AIAAoAHkAcAAgADwAIABfAHkAMgApACwAXABuACAAIAAgACAAIAAgACAAIABzAGUAYwBvAG4AZABfAGMAbwBuAGQAaQB0AGkAbwBuACwAIAB4AHAAIAA8AFwAbgAgACAAIAAgACAAIAAgACAAIAAgACAAIAAoAF8AeAAxACAAKwAgACgAKAAoAHkAcAAgAC0AIABfAHkAMQApACAALwAgACgAXwB5ADIAIAAtACAAXwB5ADEAKQApACAAKgAgACgAXwB4ADIAIAAtACAAXwB4ADEAKQApACkALABcAG4AIAAgACAAIAAgACAAIAAgAGYAaQBuAGEAbABfAGMAbwBuAGQAaQB0AGkAbwBuACwAIABJAEYARQBSAFIATwBSACgAXABuACAAIAAgACAAIAAgACAAIAAgACAAIAAgACgAZgBpAHIAcwB0AF8AYwBvAG4AZABpAHQAaQBvAG4AIAAqACAAcwBlAGMAbwBuAGQAXwBjAG8AbgBkAGkAdABpAG8AbgApACAAPQAgADEALABcAG4AIAAgACAAIAAgACAAIAAgACAAIAAgACAARgBBAEwAUwBFAFwAbgAgACAAIAAgACAAIAAgACAAKQAsAFwAbgAgACAAIAAgACAAIAAgACAAaQBzAF8AaQBuAHMAaQBkAGUALAAgAE0ATwBEACgAUwBVAE0AKABJAE4AVAAoAGYAaQBuAGEAbABfAGMAbwBuAGQAaQB0AGkAbwBuACkAKQAsACAAMgApACAAPQAgADEALABcAG4AIAAgACAAIAAgACAAIAAgAGkAcwBfAGkAbgBzAGkAZABlAFwAbgAgACAAIAAgACkAXABuACkAOwBcAG4AXABuAC8ALwAgAEcARQBPAE0ARQBUAFIAWQBfAEkAUwBfAFAATwBJAE4AVABfAEkATgBfAFAATwBMAFkARwBPAE4AIAAtAC0ALQA+ACAARwBFAE8ATQBFAFQAUgBZAF8AQQBSAEUAXwBQAE8ASQBOAFQAUwBfAEkATgBfAFAATwBMAFkARwBPAE4AXABuAEcARQBPAE0ARQBUAFIAWQBfAEEAUgBFAF8AUABPAEkATgBUAFMAXwBJAE4AXwBQAE8ATABZAEcATwBOACAAPQAgAEwAQQBNAEIARABBACgAZABhAHQAYQBfAHAAbwBpAG4AdABzACwAIABwAG8AbAB5AGcAbwBuAF8AcABvAGkAbgB0AHMALABcAG4AIAAgACAAIABCAFkAUgBPAFcAKABcAG4AIAAgACAAIAAgACAAIAAgAGQAYQB0AGEAXwBwAG8AaQBuAHQAcwAsAFwAbgAgACAAIAAgACAAIAAgACAATABBAE0AQgBEAEEAKAByAG8AdwAsACAARwBFAE8ATQBFAFQAUgBZAF8ASQBTAF8AUABPAEkATgBUAF8ASQBOAF8AUABPAEwAWQBHAE8ATgAoAHIAbwB3ACwAIABwAG8AbAB5AGcAbwBuAF8AcABvAGkAbgB0AHMAKQApAFwAbgAgACAAIAAgACkAXABuACkAOwAiAH0AXQAsACIAcAByAG8AagBlAGMAdABOAGEAbQBlAHMAIgA6AFsAIgBmAGUAaQBkAG0AYQB0AGgALgBfAEkATgBUAEUAUgBQAE8ATABBAFQASQBPAE4AXwBMAEkATgBFAEEAUgAiACwAIgBmAGUAaQBkAG0AYQB0AGgALgBJAE4AVABFAFIAUABPAEwAQQBUAEkATwBOAF8ATABJAE4ARQBBAFIAIgAsACIAZgBlAGkAZABtAGEAdABoAC4ATABJAE4AQQBMAEcAXwBSAE8AVABBAFQASQBPAE4AXwBNAEEAVABSAEkAWAAiACwAIgBmAGUAaQBkAG0AYQB0AGgALgBMAEkATgBBAEwARwBfAFIATwBUAEEAVABFAF8AUABPAEkATgBUACIALAAiAGYAZQBpAGQAbQBhAHQAaAAuAF8AUgBFAEMAVQBSAFMASQBWAEUAXwBSAE8AVABBAFQARQBfAFAATwBJAE4AVABTACIALAAiAGYAZQBpAGQAbQBhAHQAaAAuAEwASQBOAEEATABHAF8AUgBPAFQAQQBUAEUAXwBQAE8ASQBOAFQAXwBBAFIAUgBBAFkAIgAsACIAZgBlAGkAZABtAGEAdABoAC4ARwBFAE8ATQBFAFQAUgBZAF8ASQBTAF8AUABPAEkATgBUAF8ASQBOAF8AUABPAEwAWQBHAE8ATgAiACwAIgBmAGUAaQBkAG0AYQB0AGgALgBHAEUATwBNAEUAVABSAFkAXwBBAFIARQBfAFAATwBJAE4AVABTAF8ASQBOAF8AUABPAEwAWQBHAE8AT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15826EE-180C-4826-A130-5225CB694C7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_INTRO</vt:lpstr>
      <vt:lpstr>INTERPOLATION_1</vt:lpstr>
      <vt:lpstr>INTERPOLATION_2</vt:lpstr>
      <vt:lpstr>LINALG_1</vt:lpstr>
      <vt:lpstr>LINALG_2</vt:lpstr>
      <vt:lpstr>LINALG_3</vt:lpstr>
      <vt:lpstr>GEOMETRY_1</vt:lpstr>
      <vt:lpstr>GEOMETRY_2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2023-01-05T01:41:58Z</dcterms:created>
  <dcterms:modified xsi:type="dcterms:W3CDTF">2023-05-26T08:36:47Z</dcterms:modified>
</cp:coreProperties>
</file>