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ansyah\Documents\GitHub\python_solution\"/>
    </mc:Choice>
  </mc:AlternateContent>
  <bookViews>
    <workbookView xWindow="0" yWindow="0" windowWidth="25520" windowHeight="12000" tabRatio="500" firstSheet="5" activeTab="7"/>
  </bookViews>
  <sheets>
    <sheet name="DAFTAR GAMBAR TOTAL" sheetId="12" r:id="rId1"/>
    <sheet name="TC1 (E121)" sheetId="1" r:id="rId2"/>
    <sheet name="M1 (E122)" sheetId="2" r:id="rId3"/>
    <sheet name="M2 (E123)" sheetId="3" r:id="rId4"/>
    <sheet name="T1 (E124)" sheetId="4" r:id="rId5"/>
    <sheet name="T2 (E125)" sheetId="5" r:id="rId6"/>
    <sheet name="T3 (E126)" sheetId="6" r:id="rId7"/>
    <sheet name="TC2 (E127)" sheetId="10" r:id="rId8"/>
    <sheet name="RESUME" sheetId="9" state="hidden" r:id="rId9"/>
    <sheet name="DAFTAR GAMBAR TOTAL REAL" sheetId="7" r:id="rId10"/>
    <sheet name="FEM ANALISIS" sheetId="11" r:id="rId11"/>
    <sheet name="MASTER SCEDULE" sheetId="8" r:id="rId12"/>
  </sheets>
  <externalReferences>
    <externalReference r:id="rId13"/>
  </externalReferences>
  <definedNames>
    <definedName name="____Nam1" localSheetId="0">#REF!</definedName>
    <definedName name="____Nam1">#REF!</definedName>
    <definedName name="___Nam1" localSheetId="0">#REF!</definedName>
    <definedName name="___Nam1">#REF!</definedName>
    <definedName name="___nam2" localSheetId="0">#REF!</definedName>
    <definedName name="___nam2">#REF!</definedName>
    <definedName name="__Nam1" localSheetId="0">#REF!</definedName>
    <definedName name="__Nam1">#REF!</definedName>
    <definedName name="__nam2" localSheetId="0">#REF!</definedName>
    <definedName name="__nam2">#REF!</definedName>
    <definedName name="_BQ4.1" localSheetId="0">#REF!</definedName>
    <definedName name="_BQ4.1">#REF!</definedName>
    <definedName name="_xlnm._FilterDatabase" localSheetId="10">'FEM ANALISIS'!$A$8:$J$9</definedName>
    <definedName name="_xlnm._FilterDatabase" localSheetId="2">'M1 (E122)'!$A$8:$J$9</definedName>
    <definedName name="_xlnm._FilterDatabase" localSheetId="3">'M2 (E123)'!$A$8:$J$9</definedName>
    <definedName name="_xlnm._FilterDatabase" localSheetId="4">'T1 (E124)'!$A$8:$J$9</definedName>
    <definedName name="_xlnm._FilterDatabase" localSheetId="5">'T2 (E125)'!$A$8:$J$9</definedName>
    <definedName name="_xlnm._FilterDatabase" localSheetId="6">'T3 (E126)'!$A$8:$J$9</definedName>
    <definedName name="_xlnm._FilterDatabase" localSheetId="1">'TC1 (E121)'!$A$8:$J$9</definedName>
    <definedName name="_xlnm._FilterDatabase" localSheetId="7">'TC2 (E127)'!$A$8:$J$9</definedName>
    <definedName name="_Key1" localSheetId="0">#REF!</definedName>
    <definedName name="_Key1">#REF!</definedName>
    <definedName name="_Nam1" localSheetId="0">#REF!</definedName>
    <definedName name="_Nam1">#REF!</definedName>
    <definedName name="_nam2" localSheetId="0">#REF!</definedName>
    <definedName name="_nam2">#REF!</definedName>
    <definedName name="_Order1">255</definedName>
    <definedName name="_Sort" localSheetId="0">#REF!</definedName>
    <definedName name="_Sort">#REF!</definedName>
    <definedName name="Actual" localSheetId="0">(PeriodInActual*(#REF!&gt;0))*PeriodInPlan</definedName>
    <definedName name="Actual" localSheetId="10">(PeriodInActual*(#REF!&gt;0))*PeriodInPlan</definedName>
    <definedName name="Actual" localSheetId="1">(PeriodInActual*(#REF!&gt;0))*PeriodInPlan</definedName>
    <definedName name="Actual" localSheetId="7">(PeriodInActual*(#REF!&gt;0))*PeriodInPlan</definedName>
    <definedName name="Actual">(PeriodInActual*(#REF!&gt;0))*PeriodInPlan</definedName>
    <definedName name="ActualBeyond" localSheetId="0">PeriodInActual*(#REF!&gt;0)</definedName>
    <definedName name="ActualBeyond" localSheetId="10">PeriodInActual*(#REF!&gt;0)</definedName>
    <definedName name="ActualBeyond" localSheetId="1">PeriodInActual*(#REF!&gt;0)</definedName>
    <definedName name="ActualBeyond" localSheetId="7">PeriodInActual*(#REF!&gt;0)</definedName>
    <definedName name="ActualBeyond">PeriodInActual*(#REF!&gt;0)</definedName>
    <definedName name="ghjghjg" localSheetId="0">prozentabgeschlossenunter*zeitrauminplanenung</definedName>
    <definedName name="ghjghjg" localSheetId="10">prozentabgeschlossenunter*zeitrauminplanenung</definedName>
    <definedName name="ghjghjg" localSheetId="2">prozentabgeschlossenunter*zeitrauminplanenung</definedName>
    <definedName name="ghjghjg" localSheetId="3">prozentabgeschlossenunter*zeitrauminplanenung</definedName>
    <definedName name="ghjghjg" localSheetId="4">prozentabgeschlossenunter*zeitrauminplanenung</definedName>
    <definedName name="ghjghjg" localSheetId="5">prozentabgeschlossenunter*zeitrauminplanenung</definedName>
    <definedName name="ghjghjg" localSheetId="6">prozentabgeschlossenunter*zeitrauminplanenung</definedName>
    <definedName name="ghjghjg" localSheetId="1">prozentabgeschlossenunter*zeitrauminplanenung</definedName>
    <definedName name="ghjghjg" localSheetId="7">prozentabgeschlossenunter*zeitrauminplanenung</definedName>
    <definedName name="ghjghjg">prozentabgeschlossenunter*zeitrauminplanenung</definedName>
    <definedName name="Name" localSheetId="0">#REF!</definedName>
    <definedName name="Name">#REF!</definedName>
    <definedName name="PercentComplete" localSheetId="0">PercentCompleteBeyond*PeriodInPlan</definedName>
    <definedName name="PercentComplete" localSheetId="10">PercentCompleteBeyond*PeriodInPlan</definedName>
    <definedName name="PercentComplete" localSheetId="1">PercentCompleteBeyond*PeriodInPlan</definedName>
    <definedName name="PercentComplete" localSheetId="7">PercentCompleteBeyond*PeriodInPlan</definedName>
    <definedName name="PercentComplete">PercentCompleteBeyond*PeriodInPlan</definedName>
    <definedName name="PercentCompleteBeyond" localSheetId="0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0">#REF!</definedName>
    <definedName name="period_selected">#REF!</definedName>
    <definedName name="PeriodInActual" localSheetId="0">#REF!=MEDIAN(#REF!,#REF!,#REF!+#REF!-1)</definedName>
    <definedName name="PeriodInActual">#REF!=MEDIAN(#REF!,#REF!,#REF!+#REF!-1)</definedName>
    <definedName name="PeriodInPlan" localSheetId="0">#REF!=MEDIAN(#REF!,#REF!,#REF!+#REF!-1)</definedName>
    <definedName name="PeriodInPlan">#REF!=MEDIAN(#REF!,#REF!,#REF!+#REF!-1)</definedName>
    <definedName name="Plan" localSheetId="0">'DAFTAR GAMBAR TOTAL'!PeriodInPlan*(#REF!&gt;0)</definedName>
    <definedName name="Plan" localSheetId="10">PeriodInPlan*(#REF!&gt;0)</definedName>
    <definedName name="Plan" localSheetId="1">PeriodInPlan*(#REF!&gt;0)</definedName>
    <definedName name="Plan" localSheetId="7">PeriodInPlan*(#REF!&gt;0)</definedName>
    <definedName name="Plan">PeriodInPlan*(#REF!&gt;0)</definedName>
    <definedName name="_xlnm.Print_Area" localSheetId="0">'DAFTAR GAMBAR TOTAL'!$Q$2:$AC$12</definedName>
    <definedName name="_xlnm.Print_Area" localSheetId="9">'DAFTAR GAMBAR TOTAL REAL'!$Q$2:$AC$11</definedName>
    <definedName name="_xlnm.Print_Area" localSheetId="10">'FEM ANALISIS'!$A$1:$J$16</definedName>
    <definedName name="_xlnm.Print_Area" localSheetId="2">'M1 (E122)'!$B$8:$W$122</definedName>
    <definedName name="_xlnm.Print_Area" localSheetId="3">'M2 (E123)'!$A$1:$J$110</definedName>
    <definedName name="_xlnm.Print_Area" localSheetId="4">'T1 (E124)'!$A$1:$J$107</definedName>
    <definedName name="_xlnm.Print_Area" localSheetId="5">'T2 (E125)'!$A$1:$J$100</definedName>
    <definedName name="_xlnm.Print_Area" localSheetId="6">'T3 (E126)'!$A$1:$J$96</definedName>
    <definedName name="_xlnm.Print_Area" localSheetId="1">'TC1 (E121)'!$G$153:$P$175</definedName>
    <definedName name="_xlnm.Print_Area" localSheetId="7">'TC2 (E127)'!$A$1:$J$139</definedName>
    <definedName name="Print_Titles_MI" localSheetId="10">'FEM ANALISIS'!$A$1:$HU$12</definedName>
    <definedName name="Print_Titles_MI" localSheetId="2">'M1 (E122)'!$A$1:$HG$10</definedName>
    <definedName name="Print_Titles_MI" localSheetId="3">'M2 (E123)'!$A$1:$HG$10</definedName>
    <definedName name="Print_Titles_MI" localSheetId="4">'T1 (E124)'!$A$1:$HG$10</definedName>
    <definedName name="Print_Titles_MI" localSheetId="5">'T2 (E125)'!$A$1:$HF$10</definedName>
    <definedName name="Print_Titles_MI" localSheetId="6">'T3 (E126)'!$A$1:$HF$10</definedName>
    <definedName name="Print_Titles_MI" localSheetId="1">'TC1 (E121)'!$A$1:$HU$12</definedName>
    <definedName name="Print_Titles_MI" localSheetId="7">'TC2 (E127)'!$A$1:$HU$12</definedName>
    <definedName name="SAPBEXrevision">1</definedName>
    <definedName name="SAPBEXsysID">"PPX"</definedName>
    <definedName name="SAPBEXwbID">"3QCIQFE1QA31BU1YZNPHHFNRF"</definedName>
    <definedName name="Z_11D421AF_6E0A_4A42_BD13_4BD547C54C79_.wvu.FilterData" localSheetId="10">'FEM ANALISIS'!$A$8:$J$9</definedName>
    <definedName name="Z_11D421AF_6E0A_4A42_BD13_4BD547C54C79_.wvu.FilterData" localSheetId="2">'M1 (E122)'!$A$8:$J$9</definedName>
    <definedName name="Z_11D421AF_6E0A_4A42_BD13_4BD547C54C79_.wvu.FilterData" localSheetId="3">'M2 (E123)'!$A$8:$J$9</definedName>
    <definedName name="Z_11D421AF_6E0A_4A42_BD13_4BD547C54C79_.wvu.FilterData" localSheetId="4">'T1 (E124)'!$A$8:$J$9</definedName>
    <definedName name="Z_11D421AF_6E0A_4A42_BD13_4BD547C54C79_.wvu.FilterData" localSheetId="5">'T2 (E125)'!$A$8:$J$9</definedName>
    <definedName name="Z_11D421AF_6E0A_4A42_BD13_4BD547C54C79_.wvu.FilterData" localSheetId="6">'T3 (E126)'!$A$8:$J$9</definedName>
    <definedName name="Z_11D421AF_6E0A_4A42_BD13_4BD547C54C79_.wvu.FilterData" localSheetId="1">'TC1 (E121)'!$A$8:$J$9</definedName>
    <definedName name="Z_11D421AF_6E0A_4A42_BD13_4BD547C54C79_.wvu.FilterData" localSheetId="7">'TC2 (E127)'!$A$8:$J$9</definedName>
    <definedName name="Z_3741C409_A7D9_4A25_AE34_2D3EBB31EA39_.wvu.FilterData" localSheetId="10">'FEM ANALISIS'!$A$8:$J$9</definedName>
    <definedName name="Z_3741C409_A7D9_4A25_AE34_2D3EBB31EA39_.wvu.FilterData" localSheetId="2">'M1 (E122)'!$A$8:$J$9</definedName>
    <definedName name="Z_3741C409_A7D9_4A25_AE34_2D3EBB31EA39_.wvu.FilterData" localSheetId="3">'M2 (E123)'!$A$8:$J$9</definedName>
    <definedName name="Z_3741C409_A7D9_4A25_AE34_2D3EBB31EA39_.wvu.FilterData" localSheetId="4">'T1 (E124)'!$A$8:$J$9</definedName>
    <definedName name="Z_3741C409_A7D9_4A25_AE34_2D3EBB31EA39_.wvu.FilterData" localSheetId="5">'T2 (E125)'!$A$8:$J$9</definedName>
    <definedName name="Z_3741C409_A7D9_4A25_AE34_2D3EBB31EA39_.wvu.FilterData" localSheetId="6">'T3 (E126)'!$A$8:$J$9</definedName>
    <definedName name="Z_3741C409_A7D9_4A25_AE34_2D3EBB31EA39_.wvu.FilterData" localSheetId="1">'TC1 (E121)'!$A$8:$J$9</definedName>
    <definedName name="Z_3741C409_A7D9_4A25_AE34_2D3EBB31EA39_.wvu.FilterData" localSheetId="7">'TC2 (E127)'!$A$8:$J$9</definedName>
    <definedName name="Z_3741C409_A7D9_4A25_AE34_2D3EBB31EA39_.wvu.PrintArea" localSheetId="10">'FEM ANALISIS'!$A$1:$J$9</definedName>
    <definedName name="Z_3741C409_A7D9_4A25_AE34_2D3EBB31EA39_.wvu.PrintArea" localSheetId="2">'M1 (E122)'!$A$1:$J$9</definedName>
    <definedName name="Z_3741C409_A7D9_4A25_AE34_2D3EBB31EA39_.wvu.PrintArea" localSheetId="3">'M2 (E123)'!$A$1:$J$9</definedName>
    <definedName name="Z_3741C409_A7D9_4A25_AE34_2D3EBB31EA39_.wvu.PrintArea" localSheetId="4">'T1 (E124)'!$A$1:$J$9</definedName>
    <definedName name="Z_3741C409_A7D9_4A25_AE34_2D3EBB31EA39_.wvu.PrintArea" localSheetId="5">'T2 (E125)'!$A$1:$J$9</definedName>
    <definedName name="Z_3741C409_A7D9_4A25_AE34_2D3EBB31EA39_.wvu.PrintArea" localSheetId="6">'T3 (E126)'!$A$1:$J$9</definedName>
    <definedName name="Z_3741C409_A7D9_4A25_AE34_2D3EBB31EA39_.wvu.PrintArea" localSheetId="1">'TC1 (E121)'!$A$1:$J$9</definedName>
    <definedName name="Z_3741C409_A7D9_4A25_AE34_2D3EBB31EA39_.wvu.PrintArea" localSheetId="7">'TC2 (E127)'!$A$1:$J$9</definedName>
    <definedName name="Z_3741C409_A7D9_4A25_AE34_2D3EBB31EA39_.wvu.PrintTitles" localSheetId="10">'FEM ANALISIS'!$A$1:$HU$12</definedName>
    <definedName name="Z_3741C409_A7D9_4A25_AE34_2D3EBB31EA39_.wvu.PrintTitles" localSheetId="2">'M1 (E122)'!$A$1:$HG$10</definedName>
    <definedName name="Z_3741C409_A7D9_4A25_AE34_2D3EBB31EA39_.wvu.PrintTitles" localSheetId="3">'M2 (E123)'!$A$1:$HG$10</definedName>
    <definedName name="Z_3741C409_A7D9_4A25_AE34_2D3EBB31EA39_.wvu.PrintTitles" localSheetId="4">'T1 (E124)'!$A$1:$HG$10</definedName>
    <definedName name="Z_3741C409_A7D9_4A25_AE34_2D3EBB31EA39_.wvu.PrintTitles" localSheetId="5">'T2 (E125)'!$A$1:$HF$10</definedName>
    <definedName name="Z_3741C409_A7D9_4A25_AE34_2D3EBB31EA39_.wvu.PrintTitles" localSheetId="6">'T3 (E126)'!$A$1:$HF$10</definedName>
    <definedName name="Z_3741C409_A7D9_4A25_AE34_2D3EBB31EA39_.wvu.PrintTitles" localSheetId="1">'TC1 (E121)'!$A$1:$HU$12</definedName>
    <definedName name="Z_3741C409_A7D9_4A25_AE34_2D3EBB31EA39_.wvu.PrintTitles" localSheetId="7">'TC2 (E127)'!$A$1:$HU$12</definedName>
    <definedName name="Z_6ED6205F_5FD0_429B_ADAF_ED37D522C502_.wvu.FilterData" localSheetId="10">'FEM ANALISIS'!$A$8:$J$9</definedName>
    <definedName name="Z_6ED6205F_5FD0_429B_ADAF_ED37D522C502_.wvu.FilterData" localSheetId="2">'M1 (E122)'!$A$8:$J$9</definedName>
    <definedName name="Z_6ED6205F_5FD0_429B_ADAF_ED37D522C502_.wvu.FilterData" localSheetId="3">'M2 (E123)'!$A$8:$J$9</definedName>
    <definedName name="Z_6ED6205F_5FD0_429B_ADAF_ED37D522C502_.wvu.FilterData" localSheetId="4">'T1 (E124)'!$A$8:$J$9</definedName>
    <definedName name="Z_6ED6205F_5FD0_429B_ADAF_ED37D522C502_.wvu.FilterData" localSheetId="5">'T2 (E125)'!$A$8:$J$9</definedName>
    <definedName name="Z_6ED6205F_5FD0_429B_ADAF_ED37D522C502_.wvu.FilterData" localSheetId="6">'T3 (E126)'!$A$8:$J$9</definedName>
    <definedName name="Z_6ED6205F_5FD0_429B_ADAF_ED37D522C502_.wvu.FilterData" localSheetId="1">'TC1 (E121)'!$A$8:$J$9</definedName>
    <definedName name="Z_6ED6205F_5FD0_429B_ADAF_ED37D522C502_.wvu.FilterData" localSheetId="7">'TC2 (E127)'!$A$8:$J$9</definedName>
    <definedName name="Z_A8860333_EFDC_4EF9_9457_D4B6A3BE584D_.wvu.FilterData" localSheetId="10">'FEM ANALISIS'!$A$8:$J$9</definedName>
    <definedName name="Z_A8860333_EFDC_4EF9_9457_D4B6A3BE584D_.wvu.FilterData" localSheetId="2">'M1 (E122)'!$A$8:$J$9</definedName>
    <definedName name="Z_A8860333_EFDC_4EF9_9457_D4B6A3BE584D_.wvu.FilterData" localSheetId="3">'M2 (E123)'!$A$8:$J$9</definedName>
    <definedName name="Z_A8860333_EFDC_4EF9_9457_D4B6A3BE584D_.wvu.FilterData" localSheetId="4">'T1 (E124)'!$A$8:$J$9</definedName>
    <definedName name="Z_A8860333_EFDC_4EF9_9457_D4B6A3BE584D_.wvu.FilterData" localSheetId="5">'T2 (E125)'!$A$8:$J$9</definedName>
    <definedName name="Z_A8860333_EFDC_4EF9_9457_D4B6A3BE584D_.wvu.FilterData" localSheetId="6">'T3 (E126)'!$A$8:$J$9</definedName>
    <definedName name="Z_A8860333_EFDC_4EF9_9457_D4B6A3BE584D_.wvu.FilterData" localSheetId="1">'TC1 (E121)'!$A$8:$J$9</definedName>
    <definedName name="Z_A8860333_EFDC_4EF9_9457_D4B6A3BE584D_.wvu.FilterData" localSheetId="7">'TC2 (E127)'!$A$8:$J$9</definedName>
    <definedName name="Z_A9BF8B8E_F7E2_4C13_9CC3_9BC4E793E8B6_.wvu.FilterData" localSheetId="10">'FEM ANALISIS'!$A$8:$J$9</definedName>
    <definedName name="Z_A9BF8B8E_F7E2_4C13_9CC3_9BC4E793E8B6_.wvu.FilterData" localSheetId="2">'M1 (E122)'!$A$8:$J$9</definedName>
    <definedName name="Z_A9BF8B8E_F7E2_4C13_9CC3_9BC4E793E8B6_.wvu.FilterData" localSheetId="3">'M2 (E123)'!$A$8:$J$9</definedName>
    <definedName name="Z_A9BF8B8E_F7E2_4C13_9CC3_9BC4E793E8B6_.wvu.FilterData" localSheetId="4">'T1 (E124)'!$A$8:$J$9</definedName>
    <definedName name="Z_A9BF8B8E_F7E2_4C13_9CC3_9BC4E793E8B6_.wvu.FilterData" localSheetId="5">'T2 (E125)'!$A$8:$J$9</definedName>
    <definedName name="Z_A9BF8B8E_F7E2_4C13_9CC3_9BC4E793E8B6_.wvu.FilterData" localSheetId="6">'T3 (E126)'!$A$8:$J$9</definedName>
    <definedName name="Z_A9BF8B8E_F7E2_4C13_9CC3_9BC4E793E8B6_.wvu.FilterData" localSheetId="1">'TC1 (E121)'!$A$8:$J$9</definedName>
    <definedName name="Z_A9BF8B8E_F7E2_4C13_9CC3_9BC4E793E8B6_.wvu.FilterData" localSheetId="7">'TC2 (E127)'!$A$8:$J$9</definedName>
    <definedName name="Z_B412866C_6A81_4210_8D89_F69015606F4D_.wvu.FilterData" localSheetId="10">'FEM ANALISIS'!$A$8:$J$9</definedName>
    <definedName name="Z_B412866C_6A81_4210_8D89_F69015606F4D_.wvu.FilterData" localSheetId="2">'M1 (E122)'!$A$8:$J$9</definedName>
    <definedName name="Z_B412866C_6A81_4210_8D89_F69015606F4D_.wvu.FilterData" localSheetId="3">'M2 (E123)'!$A$8:$J$9</definedName>
    <definedName name="Z_B412866C_6A81_4210_8D89_F69015606F4D_.wvu.FilterData" localSheetId="4">'T1 (E124)'!$A$8:$J$9</definedName>
    <definedName name="Z_B412866C_6A81_4210_8D89_F69015606F4D_.wvu.FilterData" localSheetId="5">'T2 (E125)'!$A$8:$J$9</definedName>
    <definedName name="Z_B412866C_6A81_4210_8D89_F69015606F4D_.wvu.FilterData" localSheetId="6">'T3 (E126)'!$A$8:$J$9</definedName>
    <definedName name="Z_B412866C_6A81_4210_8D89_F69015606F4D_.wvu.FilterData" localSheetId="1">'TC1 (E121)'!$A$8:$J$9</definedName>
    <definedName name="Z_B412866C_6A81_4210_8D89_F69015606F4D_.wvu.FilterData" localSheetId="7">'TC2 (E127)'!$A$8:$J$9</definedName>
    <definedName name="Z_CE38BE73_1704_440B_B78A_70A3338462AD_.wvu.FilterData" localSheetId="10">'FEM ANALISIS'!$A$8:$J$9</definedName>
    <definedName name="Z_CE38BE73_1704_440B_B78A_70A3338462AD_.wvu.FilterData" localSheetId="2">'M1 (E122)'!$A$8:$J$9</definedName>
    <definedName name="Z_CE38BE73_1704_440B_B78A_70A3338462AD_.wvu.FilterData" localSheetId="3">'M2 (E123)'!$A$8:$J$9</definedName>
    <definedName name="Z_CE38BE73_1704_440B_B78A_70A3338462AD_.wvu.FilterData" localSheetId="4">'T1 (E124)'!$A$8:$J$9</definedName>
    <definedName name="Z_CE38BE73_1704_440B_B78A_70A3338462AD_.wvu.FilterData" localSheetId="5">'T2 (E125)'!$A$8:$J$9</definedName>
    <definedName name="Z_CE38BE73_1704_440B_B78A_70A3338462AD_.wvu.FilterData" localSheetId="6">'T3 (E126)'!$A$8:$J$9</definedName>
    <definedName name="Z_CE38BE73_1704_440B_B78A_70A3338462AD_.wvu.FilterData" localSheetId="1">'TC1 (E121)'!$A$8:$J$9</definedName>
    <definedName name="Z_CE38BE73_1704_440B_B78A_70A3338462AD_.wvu.FilterData" localSheetId="7">'TC2 (E127)'!$A$8:$J$9</definedName>
    <definedName name="Z_CE38BE73_1704_440B_B78A_70A3338462AD_.wvu.PrintArea" localSheetId="10">'FEM ANALISIS'!$A$1:$J$9</definedName>
    <definedName name="Z_CE38BE73_1704_440B_B78A_70A3338462AD_.wvu.PrintArea" localSheetId="2">'M1 (E122)'!$A$1:$J$9</definedName>
    <definedName name="Z_CE38BE73_1704_440B_B78A_70A3338462AD_.wvu.PrintArea" localSheetId="3">'M2 (E123)'!$A$1:$J$9</definedName>
    <definedName name="Z_CE38BE73_1704_440B_B78A_70A3338462AD_.wvu.PrintArea" localSheetId="4">'T1 (E124)'!$A$1:$J$9</definedName>
    <definedName name="Z_CE38BE73_1704_440B_B78A_70A3338462AD_.wvu.PrintArea" localSheetId="5">'T2 (E125)'!$A$1:$J$9</definedName>
    <definedName name="Z_CE38BE73_1704_440B_B78A_70A3338462AD_.wvu.PrintArea" localSheetId="6">'T3 (E126)'!$A$1:$J$9</definedName>
    <definedName name="Z_CE38BE73_1704_440B_B78A_70A3338462AD_.wvu.PrintArea" localSheetId="1">'TC1 (E121)'!$A$1:$J$9</definedName>
    <definedName name="Z_CE38BE73_1704_440B_B78A_70A3338462AD_.wvu.PrintArea" localSheetId="7">'TC2 (E127)'!$A$1:$J$9</definedName>
    <definedName name="Z_CE38BE73_1704_440B_B78A_70A3338462AD_.wvu.PrintTitles" localSheetId="10">'FEM ANALISIS'!$A$1:$HU$12</definedName>
    <definedName name="Z_CE38BE73_1704_440B_B78A_70A3338462AD_.wvu.PrintTitles" localSheetId="2">'M1 (E122)'!$A$1:$HG$10</definedName>
    <definedName name="Z_CE38BE73_1704_440B_B78A_70A3338462AD_.wvu.PrintTitles" localSheetId="3">'M2 (E123)'!$A$1:$HG$10</definedName>
    <definedName name="Z_CE38BE73_1704_440B_B78A_70A3338462AD_.wvu.PrintTitles" localSheetId="4">'T1 (E124)'!$A$1:$HG$10</definedName>
    <definedName name="Z_CE38BE73_1704_440B_B78A_70A3338462AD_.wvu.PrintTitles" localSheetId="5">'T2 (E125)'!$A$1:$HF$10</definedName>
    <definedName name="Z_CE38BE73_1704_440B_B78A_70A3338462AD_.wvu.PrintTitles" localSheetId="6">'T3 (E126)'!$A$1:$HF$10</definedName>
    <definedName name="Z_CE38BE73_1704_440B_B78A_70A3338462AD_.wvu.PrintTitles" localSheetId="1">'TC1 (E121)'!$A$1:$HU$12</definedName>
    <definedName name="Z_CE38BE73_1704_440B_B78A_70A3338462AD_.wvu.PrintTitles" localSheetId="7">'TC2 (E127)'!$A$1:$HU$12</definedName>
    <definedName name="Z_DEC30714_C6DD_415F_9B00_3B7B4BED635C_.wvu.FilterData" localSheetId="10">'FEM ANALISIS'!$A$8:$J$9</definedName>
    <definedName name="Z_DEC30714_C6DD_415F_9B00_3B7B4BED635C_.wvu.FilterData" localSheetId="2">'M1 (E122)'!$A$8:$J$9</definedName>
    <definedName name="Z_DEC30714_C6DD_415F_9B00_3B7B4BED635C_.wvu.FilterData" localSheetId="3">'M2 (E123)'!$A$8:$J$9</definedName>
    <definedName name="Z_DEC30714_C6DD_415F_9B00_3B7B4BED635C_.wvu.FilterData" localSheetId="4">'T1 (E124)'!$A$8:$J$9</definedName>
    <definedName name="Z_DEC30714_C6DD_415F_9B00_3B7B4BED635C_.wvu.FilterData" localSheetId="5">'T2 (E125)'!$A$8:$J$9</definedName>
    <definedName name="Z_DEC30714_C6DD_415F_9B00_3B7B4BED635C_.wvu.FilterData" localSheetId="6">'T3 (E126)'!$A$8:$J$9</definedName>
    <definedName name="Z_DEC30714_C6DD_415F_9B00_3B7B4BED635C_.wvu.FilterData" localSheetId="1">'TC1 (E121)'!$A$8:$J$9</definedName>
    <definedName name="Z_DEC30714_C6DD_415F_9B00_3B7B4BED635C_.wvu.FilterData" localSheetId="7">'TC2 (E127)'!$A$8:$J$9</definedName>
    <definedName name="Z_F27D22A0_CBE5_41EA_A146_21D7249EAF7A_.wvu.FilterData" localSheetId="10">'FEM ANALISIS'!$A$8:$J$9</definedName>
    <definedName name="Z_F27D22A0_CBE5_41EA_A146_21D7249EAF7A_.wvu.FilterData" localSheetId="2">'M1 (E122)'!$A$8:$J$9</definedName>
    <definedName name="Z_F27D22A0_CBE5_41EA_A146_21D7249EAF7A_.wvu.FilterData" localSheetId="3">'M2 (E123)'!$A$8:$J$9</definedName>
    <definedName name="Z_F27D22A0_CBE5_41EA_A146_21D7249EAF7A_.wvu.FilterData" localSheetId="4">'T1 (E124)'!$A$8:$J$9</definedName>
    <definedName name="Z_F27D22A0_CBE5_41EA_A146_21D7249EAF7A_.wvu.FilterData" localSheetId="5">'T2 (E125)'!$A$8:$J$9</definedName>
    <definedName name="Z_F27D22A0_CBE5_41EA_A146_21D7249EAF7A_.wvu.FilterData" localSheetId="6">'T3 (E126)'!$A$8:$J$9</definedName>
    <definedName name="Z_F27D22A0_CBE5_41EA_A146_21D7249EAF7A_.wvu.FilterData" localSheetId="1">'TC1 (E121)'!$A$8:$J$9</definedName>
    <definedName name="Z_F27D22A0_CBE5_41EA_A146_21D7249EAF7A_.wvu.FilterData" localSheetId="7">'TC2 (E127)'!$A$8:$J$9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" i="11" l="1"/>
  <c r="M76" i="11"/>
  <c r="K76" i="11"/>
  <c r="O74" i="11"/>
  <c r="M74" i="11"/>
  <c r="K74" i="11"/>
  <c r="J74" i="11"/>
  <c r="O73" i="11"/>
  <c r="M73" i="11"/>
  <c r="K73" i="11"/>
  <c r="J73" i="11"/>
  <c r="O72" i="11"/>
  <c r="M72" i="11"/>
  <c r="K72" i="11"/>
  <c r="J72" i="11"/>
  <c r="O71" i="11"/>
  <c r="M71" i="11"/>
  <c r="K71" i="11"/>
  <c r="J71" i="11"/>
  <c r="O70" i="11"/>
  <c r="M70" i="11"/>
  <c r="K70" i="11"/>
  <c r="J70" i="11"/>
  <c r="M65" i="11"/>
  <c r="O62" i="11"/>
  <c r="M61" i="11"/>
  <c r="K61" i="11"/>
  <c r="K59" i="11"/>
  <c r="O58" i="11"/>
  <c r="M58" i="11"/>
  <c r="K58" i="11"/>
  <c r="J58" i="11"/>
  <c r="H58" i="11"/>
  <c r="O57" i="11"/>
  <c r="M57" i="11"/>
  <c r="K57" i="11"/>
  <c r="J57" i="11"/>
  <c r="H57" i="11"/>
  <c r="O56" i="11"/>
  <c r="M56" i="11"/>
  <c r="K56" i="11"/>
  <c r="J56" i="11"/>
  <c r="H56" i="11"/>
  <c r="O55" i="11"/>
  <c r="M55" i="11"/>
  <c r="K55" i="11"/>
  <c r="J55" i="11"/>
  <c r="H55" i="11"/>
  <c r="O54" i="11"/>
  <c r="M54" i="11"/>
  <c r="K54" i="11"/>
  <c r="J54" i="11"/>
  <c r="H54" i="11"/>
  <c r="O53" i="11"/>
  <c r="M53" i="11"/>
  <c r="K53" i="11"/>
  <c r="J53" i="11"/>
  <c r="H53" i="11"/>
  <c r="O52" i="11"/>
  <c r="M52" i="11"/>
  <c r="K52" i="11"/>
  <c r="J52" i="11"/>
  <c r="H52" i="11"/>
  <c r="O51" i="11"/>
  <c r="M51" i="11"/>
  <c r="K51" i="11"/>
  <c r="J51" i="11"/>
  <c r="H51" i="11"/>
  <c r="O50" i="11"/>
  <c r="M50" i="11"/>
  <c r="K50" i="11"/>
  <c r="J50" i="11"/>
  <c r="H50" i="11"/>
  <c r="O49" i="11"/>
  <c r="M49" i="11"/>
  <c r="K49" i="11"/>
  <c r="J49" i="11"/>
  <c r="O47" i="11"/>
  <c r="K47" i="11"/>
  <c r="O46" i="11"/>
  <c r="M46" i="11"/>
  <c r="K46" i="11"/>
  <c r="J46" i="11"/>
  <c r="H46" i="11"/>
  <c r="O45" i="11"/>
  <c r="M45" i="11"/>
  <c r="K45" i="11"/>
  <c r="J45" i="11"/>
  <c r="H45" i="11"/>
  <c r="O44" i="11"/>
  <c r="M44" i="11"/>
  <c r="K44" i="11"/>
  <c r="J44" i="11"/>
  <c r="H44" i="11"/>
  <c r="O43" i="11"/>
  <c r="M43" i="11"/>
  <c r="K43" i="11"/>
  <c r="J43" i="11"/>
  <c r="H43" i="11"/>
  <c r="O42" i="11"/>
  <c r="M42" i="11"/>
  <c r="K42" i="11"/>
  <c r="J42" i="11"/>
  <c r="O40" i="11"/>
  <c r="M40" i="11"/>
  <c r="K40" i="11"/>
  <c r="J40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B3" i="11"/>
  <c r="U3" i="11"/>
  <c r="AB2" i="11"/>
  <c r="A277" i="7"/>
  <c r="O276" i="7"/>
  <c r="M276" i="7"/>
  <c r="K276" i="7"/>
  <c r="A276" i="7"/>
  <c r="K275" i="7"/>
  <c r="C275" i="7"/>
  <c r="B275" i="7"/>
  <c r="A275" i="7"/>
  <c r="K274" i="7"/>
  <c r="A274" i="7"/>
  <c r="K273" i="7"/>
  <c r="C273" i="7"/>
  <c r="B273" i="7"/>
  <c r="A273" i="7"/>
  <c r="K272" i="7"/>
  <c r="A272" i="7"/>
  <c r="K271" i="7"/>
  <c r="C271" i="7"/>
  <c r="B271" i="7"/>
  <c r="A271" i="7"/>
  <c r="K270" i="7"/>
  <c r="C270" i="7"/>
  <c r="B270" i="7"/>
  <c r="A270" i="7"/>
  <c r="K269" i="7"/>
  <c r="C269" i="7"/>
  <c r="B269" i="7"/>
  <c r="A269" i="7"/>
  <c r="K268" i="7"/>
  <c r="C268" i="7"/>
  <c r="B268" i="7"/>
  <c r="A268" i="7"/>
  <c r="K267" i="7"/>
  <c r="C267" i="7"/>
  <c r="B267" i="7"/>
  <c r="A267" i="7"/>
  <c r="A266" i="7"/>
  <c r="K265" i="7"/>
  <c r="C265" i="7"/>
  <c r="B265" i="7"/>
  <c r="A265" i="7"/>
  <c r="K264" i="7"/>
  <c r="C264" i="7"/>
  <c r="B264" i="7"/>
  <c r="A264" i="7"/>
  <c r="K263" i="7"/>
  <c r="A263" i="7"/>
  <c r="K262" i="7"/>
  <c r="C262" i="7"/>
  <c r="B262" i="7"/>
  <c r="A262" i="7"/>
  <c r="K261" i="7"/>
  <c r="A261" i="7"/>
  <c r="K260" i="7"/>
  <c r="C260" i="7"/>
  <c r="B260" i="7"/>
  <c r="A260" i="7"/>
  <c r="L259" i="7"/>
  <c r="K259" i="7"/>
  <c r="A259" i="7"/>
  <c r="K258" i="7"/>
  <c r="B258" i="7"/>
  <c r="A258" i="7"/>
  <c r="K257" i="7"/>
  <c r="A257" i="7"/>
  <c r="K256" i="7"/>
  <c r="A256" i="7"/>
  <c r="K255" i="7"/>
  <c r="A255" i="7"/>
  <c r="K254" i="7"/>
  <c r="A254" i="7"/>
  <c r="K253" i="7"/>
  <c r="A253" i="7"/>
  <c r="A252" i="7"/>
  <c r="K251" i="7"/>
  <c r="A251" i="7"/>
  <c r="L250" i="7"/>
  <c r="K250" i="7"/>
  <c r="A250" i="7"/>
  <c r="L249" i="7"/>
  <c r="K249" i="7"/>
  <c r="A249" i="7"/>
  <c r="L248" i="7"/>
  <c r="K248" i="7"/>
  <c r="A248" i="7"/>
  <c r="L247" i="7"/>
  <c r="K247" i="7"/>
  <c r="A247" i="7"/>
  <c r="L246" i="7"/>
  <c r="K246" i="7"/>
  <c r="A246" i="7"/>
  <c r="K245" i="7"/>
  <c r="A245" i="7"/>
  <c r="K244" i="7"/>
  <c r="A244" i="7"/>
  <c r="A243" i="7"/>
  <c r="K242" i="7"/>
  <c r="A242" i="7"/>
  <c r="K241" i="7"/>
  <c r="A241" i="7"/>
  <c r="K240" i="7"/>
  <c r="A240" i="7"/>
  <c r="K239" i="7"/>
  <c r="C239" i="7"/>
  <c r="B239" i="7"/>
  <c r="A239" i="7"/>
  <c r="K238" i="7"/>
  <c r="C238" i="7"/>
  <c r="B238" i="7"/>
  <c r="A238" i="7"/>
  <c r="L237" i="7"/>
  <c r="K237" i="7"/>
  <c r="C237" i="7"/>
  <c r="B237" i="7"/>
  <c r="A237" i="7"/>
  <c r="A236" i="7"/>
  <c r="L235" i="7"/>
  <c r="K235" i="7"/>
  <c r="A235" i="7"/>
  <c r="K234" i="7"/>
  <c r="A234" i="7"/>
  <c r="K233" i="7"/>
  <c r="A233" i="7"/>
  <c r="K232" i="7"/>
  <c r="A232" i="7"/>
  <c r="K231" i="7"/>
  <c r="A231" i="7"/>
  <c r="K230" i="7"/>
  <c r="A230" i="7"/>
  <c r="A229" i="7"/>
  <c r="L228" i="7"/>
  <c r="K228" i="7"/>
  <c r="A228" i="7"/>
  <c r="K227" i="7"/>
  <c r="A227" i="7"/>
  <c r="K226" i="7"/>
  <c r="A226" i="7"/>
  <c r="K225" i="7"/>
  <c r="A225" i="7"/>
  <c r="K224" i="7"/>
  <c r="A224" i="7"/>
  <c r="A223" i="7"/>
  <c r="L222" i="7"/>
  <c r="K222" i="7"/>
  <c r="A222" i="7"/>
  <c r="K221" i="7"/>
  <c r="A221" i="7"/>
  <c r="K220" i="7"/>
  <c r="A220" i="7"/>
  <c r="K219" i="7"/>
  <c r="A219" i="7"/>
  <c r="K218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K196" i="7"/>
  <c r="A196" i="7"/>
  <c r="K195" i="7"/>
  <c r="A195" i="7"/>
  <c r="K194" i="7"/>
  <c r="A194" i="7"/>
  <c r="K193" i="7"/>
  <c r="A193" i="7"/>
  <c r="K192" i="7"/>
  <c r="C192" i="7"/>
  <c r="A192" i="7"/>
  <c r="K191" i="7"/>
  <c r="A191" i="7"/>
  <c r="K190" i="7"/>
  <c r="C190" i="7"/>
  <c r="B190" i="7"/>
  <c r="A190" i="7"/>
  <c r="K189" i="7"/>
  <c r="C189" i="7"/>
  <c r="B189" i="7"/>
  <c r="A189" i="7"/>
  <c r="K188" i="7"/>
  <c r="A188" i="7"/>
  <c r="K187" i="7"/>
  <c r="A187" i="7"/>
  <c r="K186" i="7"/>
  <c r="A186" i="7"/>
  <c r="K185" i="7"/>
  <c r="A185" i="7"/>
  <c r="K184" i="7"/>
  <c r="A184" i="7"/>
  <c r="K183" i="7"/>
  <c r="A183" i="7"/>
  <c r="K182" i="7"/>
  <c r="A182" i="7"/>
  <c r="K181" i="7"/>
  <c r="A181" i="7"/>
  <c r="K180" i="7"/>
  <c r="A180" i="7"/>
  <c r="K179" i="7"/>
  <c r="A179" i="7"/>
  <c r="K178" i="7"/>
  <c r="A178" i="7"/>
  <c r="K177" i="7"/>
  <c r="A177" i="7"/>
  <c r="K176" i="7"/>
  <c r="A176" i="7"/>
  <c r="K175" i="7"/>
  <c r="C175" i="7"/>
  <c r="A175" i="7"/>
  <c r="K174" i="7"/>
  <c r="A174" i="7"/>
  <c r="K173" i="7"/>
  <c r="C173" i="7"/>
  <c r="B173" i="7"/>
  <c r="A173" i="7"/>
  <c r="K172" i="7"/>
  <c r="C172" i="7"/>
  <c r="B172" i="7"/>
  <c r="A172" i="7"/>
  <c r="K171" i="7"/>
  <c r="C171" i="7"/>
  <c r="A171" i="7"/>
  <c r="A170" i="7"/>
  <c r="K169" i="7"/>
  <c r="A169" i="7"/>
  <c r="K168" i="7"/>
  <c r="A168" i="7"/>
  <c r="K167" i="7"/>
  <c r="A167" i="7"/>
  <c r="K166" i="7"/>
  <c r="A166" i="7"/>
  <c r="K165" i="7"/>
  <c r="A165" i="7"/>
  <c r="L164" i="7"/>
  <c r="K164" i="7"/>
  <c r="A164" i="7"/>
  <c r="L163" i="7"/>
  <c r="K163" i="7"/>
  <c r="A163" i="7"/>
  <c r="L162" i="7"/>
  <c r="K162" i="7"/>
  <c r="C162" i="7"/>
  <c r="A162" i="7"/>
  <c r="L161" i="7"/>
  <c r="K161" i="7"/>
  <c r="A161" i="7"/>
  <c r="L160" i="7"/>
  <c r="K160" i="7"/>
  <c r="A160" i="7"/>
  <c r="L159" i="7"/>
  <c r="K159" i="7"/>
  <c r="A159" i="7"/>
  <c r="L158" i="7"/>
  <c r="K158" i="7"/>
  <c r="A158" i="7"/>
  <c r="A157" i="7"/>
  <c r="L156" i="7"/>
  <c r="K156" i="7"/>
  <c r="A156" i="7"/>
  <c r="A155" i="7"/>
  <c r="L154" i="7"/>
  <c r="K154" i="7"/>
  <c r="A154" i="7"/>
  <c r="L153" i="7"/>
  <c r="K153" i="7"/>
  <c r="A153" i="7"/>
  <c r="L152" i="7"/>
  <c r="K152" i="7"/>
  <c r="A152" i="7"/>
  <c r="A151" i="7"/>
  <c r="A150" i="7"/>
  <c r="L149" i="7"/>
  <c r="K149" i="7"/>
  <c r="A149" i="7"/>
  <c r="L148" i="7"/>
  <c r="K148" i="7"/>
  <c r="A148" i="7"/>
  <c r="L147" i="7"/>
  <c r="K147" i="7"/>
  <c r="A147" i="7"/>
  <c r="L146" i="7"/>
  <c r="K146" i="7"/>
  <c r="A146" i="7"/>
  <c r="L145" i="7"/>
  <c r="K145" i="7"/>
  <c r="C145" i="7"/>
  <c r="A145" i="7"/>
  <c r="L144" i="7"/>
  <c r="K144" i="7"/>
  <c r="C144" i="7"/>
  <c r="A144" i="7"/>
  <c r="K143" i="7"/>
  <c r="C143" i="7"/>
  <c r="A143" i="7"/>
  <c r="K142" i="7"/>
  <c r="C142" i="7"/>
  <c r="A142" i="7"/>
  <c r="K141" i="7"/>
  <c r="C141" i="7"/>
  <c r="A141" i="7"/>
  <c r="K140" i="7"/>
  <c r="C140" i="7"/>
  <c r="A140" i="7"/>
  <c r="L139" i="7"/>
  <c r="K139" i="7"/>
  <c r="C139" i="7"/>
  <c r="A139" i="7"/>
  <c r="L138" i="7"/>
  <c r="K138" i="7"/>
  <c r="C138" i="7"/>
  <c r="A138" i="7"/>
  <c r="L137" i="7"/>
  <c r="K137" i="7"/>
  <c r="C137" i="7"/>
  <c r="A137" i="7"/>
  <c r="K136" i="7"/>
  <c r="C136" i="7"/>
  <c r="A136" i="7"/>
  <c r="K135" i="7"/>
  <c r="C135" i="7"/>
  <c r="A135" i="7"/>
  <c r="K134" i="7"/>
  <c r="C134" i="7"/>
  <c r="A134" i="7"/>
  <c r="K133" i="7"/>
  <c r="C133" i="7"/>
  <c r="A133" i="7"/>
  <c r="K132" i="7"/>
  <c r="C132" i="7"/>
  <c r="A132" i="7"/>
  <c r="K131" i="7"/>
  <c r="C131" i="7"/>
  <c r="A131" i="7"/>
  <c r="K130" i="7"/>
  <c r="C130" i="7"/>
  <c r="A130" i="7"/>
  <c r="K129" i="7"/>
  <c r="C129" i="7"/>
  <c r="A129" i="7"/>
  <c r="K128" i="7"/>
  <c r="C128" i="7"/>
  <c r="A128" i="7"/>
  <c r="K127" i="7"/>
  <c r="C127" i="7"/>
  <c r="A127" i="7"/>
  <c r="K126" i="7"/>
  <c r="C126" i="7"/>
  <c r="A126" i="7"/>
  <c r="L125" i="7"/>
  <c r="K125" i="7"/>
  <c r="C125" i="7"/>
  <c r="A125" i="7"/>
  <c r="K124" i="7"/>
  <c r="A124" i="7"/>
  <c r="K123" i="7"/>
  <c r="A123" i="7"/>
  <c r="K122" i="7"/>
  <c r="A122" i="7"/>
  <c r="K121" i="7"/>
  <c r="A121" i="7"/>
  <c r="K120" i="7"/>
  <c r="C120" i="7"/>
  <c r="A120" i="7"/>
  <c r="K119" i="7"/>
  <c r="A119" i="7"/>
  <c r="K118" i="7"/>
  <c r="A118" i="7"/>
  <c r="K117" i="7"/>
  <c r="A117" i="7"/>
  <c r="K116" i="7"/>
  <c r="A116" i="7"/>
  <c r="K115" i="7"/>
  <c r="C115" i="7"/>
  <c r="A115" i="7"/>
  <c r="K114" i="7"/>
  <c r="A114" i="7"/>
  <c r="K113" i="7"/>
  <c r="A113" i="7"/>
  <c r="K112" i="7"/>
  <c r="A112" i="7"/>
  <c r="K111" i="7"/>
  <c r="A111" i="7"/>
  <c r="L110" i="7"/>
  <c r="K110" i="7"/>
  <c r="C110" i="7"/>
  <c r="A110" i="7"/>
  <c r="K109" i="7"/>
  <c r="A109" i="7"/>
  <c r="K108" i="7"/>
  <c r="A108" i="7"/>
  <c r="K107" i="7"/>
  <c r="A107" i="7"/>
  <c r="K106" i="7"/>
  <c r="A106" i="7"/>
  <c r="K105" i="7"/>
  <c r="A105" i="7"/>
  <c r="K104" i="7"/>
  <c r="A104" i="7"/>
  <c r="A103" i="7"/>
  <c r="K102" i="7"/>
  <c r="A102" i="7"/>
  <c r="K101" i="7"/>
  <c r="A101" i="7"/>
  <c r="K100" i="7"/>
  <c r="M99" i="7"/>
  <c r="K99" i="7"/>
  <c r="A99" i="7"/>
  <c r="K98" i="7"/>
  <c r="A98" i="7"/>
  <c r="K97" i="7"/>
  <c r="A97" i="7"/>
  <c r="K96" i="7"/>
  <c r="A96" i="7"/>
  <c r="K95" i="7"/>
  <c r="A95" i="7"/>
  <c r="K94" i="7"/>
  <c r="A94" i="7"/>
  <c r="K93" i="7"/>
  <c r="A93" i="7"/>
  <c r="K92" i="7"/>
  <c r="A92" i="7"/>
  <c r="K91" i="7"/>
  <c r="A91" i="7"/>
  <c r="A90" i="7"/>
  <c r="A89" i="7"/>
  <c r="K88" i="7"/>
  <c r="A88" i="7"/>
  <c r="A87" i="7"/>
  <c r="A86" i="7"/>
  <c r="K85" i="7"/>
  <c r="A85" i="7"/>
  <c r="K84" i="7"/>
  <c r="A84" i="7"/>
  <c r="K83" i="7"/>
  <c r="A83" i="7"/>
  <c r="A82" i="7"/>
  <c r="A81" i="7"/>
  <c r="A80" i="7"/>
  <c r="K79" i="7"/>
  <c r="A79" i="7"/>
  <c r="K78" i="7"/>
  <c r="A78" i="7"/>
  <c r="K77" i="7"/>
  <c r="A77" i="7"/>
  <c r="K76" i="7"/>
  <c r="A76" i="7"/>
  <c r="K75" i="7"/>
  <c r="A75" i="7"/>
  <c r="K74" i="7"/>
  <c r="A74" i="7"/>
  <c r="K73" i="7"/>
  <c r="A73" i="7"/>
  <c r="A72" i="7"/>
  <c r="K71" i="7"/>
  <c r="A71" i="7"/>
  <c r="K70" i="7"/>
  <c r="A70" i="7"/>
  <c r="K69" i="7"/>
  <c r="A69" i="7"/>
  <c r="K68" i="7"/>
  <c r="A68" i="7"/>
  <c r="K67" i="7"/>
  <c r="A67" i="7"/>
  <c r="K66" i="7"/>
  <c r="A66" i="7"/>
  <c r="K65" i="7"/>
  <c r="A65" i="7"/>
  <c r="A64" i="7"/>
  <c r="K63" i="7"/>
  <c r="A63" i="7"/>
  <c r="K62" i="7"/>
  <c r="A62" i="7"/>
  <c r="K61" i="7"/>
  <c r="A61" i="7"/>
  <c r="K60" i="7"/>
  <c r="A60" i="7"/>
  <c r="K59" i="7"/>
  <c r="A59" i="7"/>
  <c r="K58" i="7"/>
  <c r="A58" i="7"/>
  <c r="K57" i="7"/>
  <c r="A57" i="7"/>
  <c r="K56" i="7"/>
  <c r="A56" i="7"/>
  <c r="K55" i="7"/>
  <c r="A55" i="7"/>
  <c r="K54" i="7"/>
  <c r="A54" i="7"/>
  <c r="K53" i="7"/>
  <c r="A53" i="7"/>
  <c r="K52" i="7"/>
  <c r="A52" i="7"/>
  <c r="K51" i="7"/>
  <c r="A51" i="7"/>
  <c r="K50" i="7"/>
  <c r="A50" i="7"/>
  <c r="A49" i="7"/>
  <c r="K48" i="7"/>
  <c r="A48" i="7"/>
  <c r="A47" i="7"/>
  <c r="A46" i="7"/>
  <c r="A45" i="7"/>
  <c r="A44" i="7"/>
  <c r="A43" i="7"/>
  <c r="A42" i="7"/>
  <c r="A41" i="7"/>
  <c r="A40" i="7"/>
  <c r="A39" i="7"/>
  <c r="A38" i="7"/>
  <c r="A37" i="7"/>
  <c r="AJ12" i="7"/>
  <c r="AI12" i="7"/>
  <c r="AG12" i="7"/>
  <c r="AG11" i="7"/>
  <c r="AF11" i="7"/>
  <c r="AE11" i="7"/>
  <c r="AC11" i="7"/>
  <c r="AB11" i="7"/>
  <c r="AA11" i="7"/>
  <c r="Z11" i="7"/>
  <c r="Y11" i="7"/>
  <c r="X11" i="7"/>
  <c r="W11" i="7"/>
  <c r="V11" i="7"/>
  <c r="U11" i="7"/>
  <c r="T11" i="7"/>
  <c r="S11" i="7"/>
  <c r="R11" i="7"/>
  <c r="AG10" i="7"/>
  <c r="AF10" i="7"/>
  <c r="AE10" i="7"/>
  <c r="AC10" i="7"/>
  <c r="AB10" i="7"/>
  <c r="AA10" i="7"/>
  <c r="Z10" i="7"/>
  <c r="Y10" i="7"/>
  <c r="X10" i="7"/>
  <c r="W10" i="7"/>
  <c r="V10" i="7"/>
  <c r="U10" i="7"/>
  <c r="T10" i="7"/>
  <c r="S10" i="7"/>
  <c r="R10" i="7"/>
  <c r="AG9" i="7"/>
  <c r="AF9" i="7"/>
  <c r="AE9" i="7"/>
  <c r="AC9" i="7"/>
  <c r="AB9" i="7"/>
  <c r="AA9" i="7"/>
  <c r="Z9" i="7"/>
  <c r="Y9" i="7"/>
  <c r="X9" i="7"/>
  <c r="W9" i="7"/>
  <c r="V9" i="7"/>
  <c r="U9" i="7"/>
  <c r="T9" i="7"/>
  <c r="S9" i="7"/>
  <c r="R9" i="7"/>
  <c r="AG8" i="7"/>
  <c r="AF8" i="7"/>
  <c r="AE8" i="7"/>
  <c r="AC8" i="7"/>
  <c r="AB8" i="7"/>
  <c r="AA8" i="7"/>
  <c r="Z8" i="7"/>
  <c r="Y8" i="7"/>
  <c r="X8" i="7"/>
  <c r="W8" i="7"/>
  <c r="V8" i="7"/>
  <c r="U8" i="7"/>
  <c r="T8" i="7"/>
  <c r="S8" i="7"/>
  <c r="R8" i="7"/>
  <c r="AG7" i="7"/>
  <c r="AF7" i="7"/>
  <c r="AE7" i="7"/>
  <c r="AC7" i="7"/>
  <c r="AB7" i="7"/>
  <c r="AA7" i="7"/>
  <c r="Z7" i="7"/>
  <c r="Y7" i="7"/>
  <c r="X7" i="7"/>
  <c r="W7" i="7"/>
  <c r="V7" i="7"/>
  <c r="U7" i="7"/>
  <c r="T7" i="7"/>
  <c r="S7" i="7"/>
  <c r="R7" i="7"/>
  <c r="AG6" i="7"/>
  <c r="AF6" i="7"/>
  <c r="AE6" i="7"/>
  <c r="AC6" i="7"/>
  <c r="AB6" i="7"/>
  <c r="AA6" i="7"/>
  <c r="Z6" i="7"/>
  <c r="Y6" i="7"/>
  <c r="X6" i="7"/>
  <c r="W6" i="7"/>
  <c r="V6" i="7"/>
  <c r="U6" i="7"/>
  <c r="T6" i="7"/>
  <c r="S6" i="7"/>
  <c r="R6" i="7"/>
  <c r="AG5" i="7"/>
  <c r="AF5" i="7"/>
  <c r="AE5" i="7"/>
  <c r="AC5" i="7"/>
  <c r="AB5" i="7"/>
  <c r="AA5" i="7"/>
  <c r="Z5" i="7"/>
  <c r="Y5" i="7"/>
  <c r="X5" i="7"/>
  <c r="W5" i="7"/>
  <c r="V5" i="7"/>
  <c r="U5" i="7"/>
  <c r="T5" i="7"/>
  <c r="S5" i="7"/>
  <c r="R5" i="7"/>
  <c r="P4" i="7"/>
  <c r="O4" i="7"/>
  <c r="N4" i="7"/>
  <c r="M4" i="7"/>
  <c r="O190" i="10"/>
  <c r="M189" i="10"/>
  <c r="K189" i="10"/>
  <c r="O187" i="10"/>
  <c r="M187" i="10"/>
  <c r="K187" i="10"/>
  <c r="J187" i="10"/>
  <c r="O186" i="10"/>
  <c r="M186" i="10"/>
  <c r="K186" i="10"/>
  <c r="J186" i="10"/>
  <c r="O185" i="10"/>
  <c r="M185" i="10"/>
  <c r="K185" i="10"/>
  <c r="J185" i="10"/>
  <c r="O184" i="10"/>
  <c r="M184" i="10"/>
  <c r="K184" i="10"/>
  <c r="J184" i="10"/>
  <c r="O183" i="10"/>
  <c r="M183" i="10"/>
  <c r="K183" i="10"/>
  <c r="J183" i="10"/>
  <c r="M178" i="10"/>
  <c r="O175" i="10"/>
  <c r="M174" i="10"/>
  <c r="K174" i="10"/>
  <c r="O172" i="10"/>
  <c r="M172" i="10"/>
  <c r="K172" i="10"/>
  <c r="O171" i="10"/>
  <c r="M171" i="10"/>
  <c r="K171" i="10"/>
  <c r="J171" i="10"/>
  <c r="H171" i="10"/>
  <c r="O170" i="10"/>
  <c r="M170" i="10"/>
  <c r="K170" i="10"/>
  <c r="J170" i="10"/>
  <c r="H170" i="10"/>
  <c r="O169" i="10"/>
  <c r="M169" i="10"/>
  <c r="K169" i="10"/>
  <c r="J169" i="10"/>
  <c r="H169" i="10"/>
  <c r="O168" i="10"/>
  <c r="M168" i="10"/>
  <c r="K168" i="10"/>
  <c r="J168" i="10"/>
  <c r="H168" i="10"/>
  <c r="O167" i="10"/>
  <c r="M167" i="10"/>
  <c r="K167" i="10"/>
  <c r="J167" i="10"/>
  <c r="H167" i="10"/>
  <c r="O166" i="10"/>
  <c r="M166" i="10"/>
  <c r="K166" i="10"/>
  <c r="J166" i="10"/>
  <c r="H166" i="10"/>
  <c r="O165" i="10"/>
  <c r="M165" i="10"/>
  <c r="K165" i="10"/>
  <c r="J165" i="10"/>
  <c r="H165" i="10"/>
  <c r="O164" i="10"/>
  <c r="M164" i="10"/>
  <c r="K164" i="10"/>
  <c r="J164" i="10"/>
  <c r="H164" i="10"/>
  <c r="O163" i="10"/>
  <c r="M163" i="10"/>
  <c r="K163" i="10"/>
  <c r="J163" i="10"/>
  <c r="O161" i="10"/>
  <c r="M161" i="10"/>
  <c r="K161" i="10"/>
  <c r="O160" i="10"/>
  <c r="M160" i="10"/>
  <c r="K160" i="10"/>
  <c r="J160" i="10"/>
  <c r="H160" i="10"/>
  <c r="O159" i="10"/>
  <c r="M159" i="10"/>
  <c r="K159" i="10"/>
  <c r="J159" i="10"/>
  <c r="H159" i="10"/>
  <c r="O158" i="10"/>
  <c r="M158" i="10"/>
  <c r="K158" i="10"/>
  <c r="J158" i="10"/>
  <c r="H158" i="10"/>
  <c r="O157" i="10"/>
  <c r="M157" i="10"/>
  <c r="K157" i="10"/>
  <c r="J157" i="10"/>
  <c r="H157" i="10"/>
  <c r="O156" i="10"/>
  <c r="M156" i="10"/>
  <c r="K156" i="10"/>
  <c r="J156" i="10"/>
  <c r="O154" i="10"/>
  <c r="M154" i="10"/>
  <c r="K154" i="10"/>
  <c r="J154" i="10"/>
  <c r="AK142" i="10"/>
  <c r="AK141" i="10"/>
  <c r="W140" i="10"/>
  <c r="J140" i="10"/>
  <c r="G140" i="10"/>
  <c r="A140" i="10"/>
  <c r="AK139" i="10"/>
  <c r="W139" i="10"/>
  <c r="A139" i="10"/>
  <c r="AK138" i="10"/>
  <c r="W138" i="10"/>
  <c r="A138" i="10"/>
  <c r="AK137" i="10"/>
  <c r="W137" i="10"/>
  <c r="A137" i="10"/>
  <c r="AK136" i="10"/>
  <c r="W136" i="10"/>
  <c r="A136" i="10"/>
  <c r="AK135" i="10"/>
  <c r="W135" i="10"/>
  <c r="A135" i="10"/>
  <c r="AK134" i="10"/>
  <c r="W134" i="10"/>
  <c r="A134" i="10"/>
  <c r="AK133" i="10"/>
  <c r="W133" i="10"/>
  <c r="A133" i="10"/>
  <c r="AK132" i="10"/>
  <c r="Z132" i="10"/>
  <c r="A132" i="10"/>
  <c r="W131" i="10"/>
  <c r="J131" i="10"/>
  <c r="G131" i="10"/>
  <c r="A131" i="10"/>
  <c r="AK130" i="10"/>
  <c r="Z130" i="10"/>
  <c r="W130" i="10"/>
  <c r="A130" i="10"/>
  <c r="AK129" i="10"/>
  <c r="Z129" i="10"/>
  <c r="A129" i="10"/>
  <c r="AK128" i="10"/>
  <c r="AD128" i="10"/>
  <c r="A128" i="10"/>
  <c r="AK127" i="10"/>
  <c r="AD127" i="10"/>
  <c r="A127" i="10"/>
  <c r="AK126" i="10"/>
  <c r="AD126" i="10"/>
  <c r="A126" i="10"/>
  <c r="AK125" i="10"/>
  <c r="AD125" i="10"/>
  <c r="A125" i="10"/>
  <c r="AK124" i="10"/>
  <c r="AD124" i="10"/>
  <c r="A124" i="10"/>
  <c r="AK123" i="10"/>
  <c r="AC123" i="10"/>
  <c r="Z123" i="10"/>
  <c r="A123" i="10"/>
  <c r="AK122" i="10"/>
  <c r="A122" i="10"/>
  <c r="W121" i="10"/>
  <c r="J121" i="10"/>
  <c r="G121" i="10"/>
  <c r="A121" i="10"/>
  <c r="AK120" i="10"/>
  <c r="W120" i="10"/>
  <c r="J120" i="10"/>
  <c r="A120" i="10"/>
  <c r="AK119" i="10"/>
  <c r="W119" i="10"/>
  <c r="J119" i="10"/>
  <c r="A119" i="10"/>
  <c r="AK118" i="10"/>
  <c r="Z118" i="10"/>
  <c r="A118" i="10"/>
  <c r="AK117" i="10"/>
  <c r="W117" i="10"/>
  <c r="A117" i="10"/>
  <c r="AK116" i="10"/>
  <c r="W116" i="10"/>
  <c r="A116" i="10"/>
  <c r="AK115" i="10"/>
  <c r="Z115" i="10"/>
  <c r="A115" i="10"/>
  <c r="W114" i="10"/>
  <c r="J114" i="10"/>
  <c r="G114" i="10"/>
  <c r="A114" i="10"/>
  <c r="W113" i="10"/>
  <c r="J113" i="10"/>
  <c r="G113" i="10"/>
  <c r="A113" i="10"/>
  <c r="AK112" i="10"/>
  <c r="AD112" i="10"/>
  <c r="W112" i="10"/>
  <c r="A112" i="10"/>
  <c r="AK111" i="10"/>
  <c r="AD111" i="10"/>
  <c r="W111" i="10"/>
  <c r="A111" i="10"/>
  <c r="AK110" i="10"/>
  <c r="AC110" i="10"/>
  <c r="Z110" i="10"/>
  <c r="W110" i="10"/>
  <c r="A110" i="10"/>
  <c r="AK109" i="10"/>
  <c r="A109" i="10"/>
  <c r="AK108" i="10"/>
  <c r="A108" i="10"/>
  <c r="AK107" i="10"/>
  <c r="W107" i="10"/>
  <c r="A107" i="10"/>
  <c r="AK106" i="10"/>
  <c r="W106" i="10"/>
  <c r="A106" i="10"/>
  <c r="AK105" i="10"/>
  <c r="W105" i="10"/>
  <c r="A105" i="10"/>
  <c r="AK104" i="10"/>
  <c r="W104" i="10"/>
  <c r="A104" i="10"/>
  <c r="AK103" i="10"/>
  <c r="Z103" i="10"/>
  <c r="A103" i="10"/>
  <c r="AK102" i="10"/>
  <c r="AD102" i="10"/>
  <c r="A102" i="10"/>
  <c r="AK101" i="10"/>
  <c r="AD101" i="10"/>
  <c r="A101" i="10"/>
  <c r="AK100" i="10"/>
  <c r="AC100" i="10"/>
  <c r="Z100" i="10"/>
  <c r="A100" i="10"/>
  <c r="AK99" i="10"/>
  <c r="A99" i="10"/>
  <c r="W98" i="10"/>
  <c r="J98" i="10"/>
  <c r="G98" i="10"/>
  <c r="A98" i="10"/>
  <c r="W97" i="10"/>
  <c r="J97" i="10"/>
  <c r="G97" i="10"/>
  <c r="A97" i="10"/>
  <c r="W96" i="10"/>
  <c r="J96" i="10"/>
  <c r="G96" i="10"/>
  <c r="A96" i="10"/>
  <c r="W95" i="10"/>
  <c r="J95" i="10"/>
  <c r="G95" i="10"/>
  <c r="A95" i="10"/>
  <c r="W94" i="10"/>
  <c r="A94" i="10"/>
  <c r="AK93" i="10"/>
  <c r="W93" i="10"/>
  <c r="A93" i="10"/>
  <c r="AK92" i="10"/>
  <c r="W92" i="10"/>
  <c r="A92" i="10"/>
  <c r="AK91" i="10"/>
  <c r="AE91" i="10"/>
  <c r="W91" i="10"/>
  <c r="S91" i="10"/>
  <c r="R91" i="10"/>
  <c r="A91" i="10"/>
  <c r="AK90" i="10"/>
  <c r="W90" i="10"/>
  <c r="A90" i="10"/>
  <c r="AK89" i="10"/>
  <c r="W89" i="10"/>
  <c r="A89" i="10"/>
  <c r="AK88" i="10"/>
  <c r="W88" i="10"/>
  <c r="A88" i="10"/>
  <c r="AK87" i="10"/>
  <c r="W87" i="10"/>
  <c r="A87" i="10"/>
  <c r="AK86" i="10"/>
  <c r="W86" i="10"/>
  <c r="A86" i="10"/>
  <c r="AK85" i="10"/>
  <c r="Z85" i="10"/>
  <c r="A85" i="10"/>
  <c r="AK84" i="10"/>
  <c r="AD84" i="10"/>
  <c r="A84" i="10"/>
  <c r="AK83" i="10"/>
  <c r="AD83" i="10"/>
  <c r="A83" i="10"/>
  <c r="AK82" i="10"/>
  <c r="AD82" i="10"/>
  <c r="A82" i="10"/>
  <c r="AK81" i="10"/>
  <c r="AD81" i="10"/>
  <c r="A81" i="10"/>
  <c r="AK80" i="10"/>
  <c r="AD80" i="10"/>
  <c r="A80" i="10"/>
  <c r="AK79" i="10"/>
  <c r="AD79" i="10"/>
  <c r="A79" i="10"/>
  <c r="AK78" i="10"/>
  <c r="AD78" i="10"/>
  <c r="A78" i="10"/>
  <c r="AK77" i="10"/>
  <c r="AD77" i="10"/>
  <c r="A77" i="10"/>
  <c r="AK76" i="10"/>
  <c r="AD76" i="10"/>
  <c r="A76" i="10"/>
  <c r="AK75" i="10"/>
  <c r="AD75" i="10"/>
  <c r="A75" i="10"/>
  <c r="AK74" i="10"/>
  <c r="AD74" i="10"/>
  <c r="A74" i="10"/>
  <c r="AK73" i="10"/>
  <c r="AD73" i="10"/>
  <c r="A73" i="10"/>
  <c r="AK72" i="10"/>
  <c r="AD72" i="10"/>
  <c r="A72" i="10"/>
  <c r="AK71" i="10"/>
  <c r="AD71" i="10"/>
  <c r="A71" i="10"/>
  <c r="AK70" i="10"/>
  <c r="AD70" i="10"/>
  <c r="A70" i="10"/>
  <c r="AK69" i="10"/>
  <c r="AD69" i="10"/>
  <c r="W69" i="10"/>
  <c r="A69" i="10"/>
  <c r="AK68" i="10"/>
  <c r="AD68" i="10"/>
  <c r="W68" i="10"/>
  <c r="A68" i="10"/>
  <c r="AK67" i="10"/>
  <c r="AC67" i="10"/>
  <c r="Z67" i="10"/>
  <c r="W67" i="10"/>
  <c r="A67" i="10"/>
  <c r="AK66" i="10"/>
  <c r="A66" i="10"/>
  <c r="AK65" i="10"/>
  <c r="A65" i="10"/>
  <c r="AK64" i="10"/>
  <c r="A64" i="10"/>
  <c r="AK63" i="10"/>
  <c r="A63" i="10"/>
  <c r="AK62" i="10"/>
  <c r="A62" i="10"/>
  <c r="AK61" i="10"/>
  <c r="A61" i="10"/>
  <c r="AK60" i="10"/>
  <c r="A60" i="10"/>
  <c r="AK59" i="10"/>
  <c r="A59" i="10"/>
  <c r="AK58" i="10"/>
  <c r="A58" i="10"/>
  <c r="AK57" i="10"/>
  <c r="A57" i="10"/>
  <c r="AK56" i="10"/>
  <c r="A56" i="10"/>
  <c r="AK55" i="10"/>
  <c r="A55" i="10"/>
  <c r="AK54" i="10"/>
  <c r="A54" i="10"/>
  <c r="AK53" i="10"/>
  <c r="A53" i="10"/>
  <c r="AK52" i="10"/>
  <c r="A52" i="10"/>
  <c r="AK51" i="10"/>
  <c r="A51" i="10"/>
  <c r="AK50" i="10"/>
  <c r="W50" i="10"/>
  <c r="A50" i="10"/>
  <c r="AK49" i="10"/>
  <c r="A49" i="10"/>
  <c r="AK48" i="10"/>
  <c r="A48" i="10"/>
  <c r="AK47" i="10"/>
  <c r="A47" i="10"/>
  <c r="AK46" i="10"/>
  <c r="A46" i="10"/>
  <c r="AK45" i="10"/>
  <c r="A45" i="10"/>
  <c r="AK44" i="10"/>
  <c r="W44" i="10"/>
  <c r="A44" i="10"/>
  <c r="AK43" i="10"/>
  <c r="W43" i="10"/>
  <c r="A43" i="10"/>
  <c r="AK42" i="10"/>
  <c r="A42" i="10"/>
  <c r="AK41" i="10"/>
  <c r="Z41" i="10"/>
  <c r="A41" i="10"/>
  <c r="A40" i="10"/>
  <c r="AK39" i="10"/>
  <c r="A39" i="10"/>
  <c r="AK38" i="10"/>
  <c r="A38" i="10"/>
  <c r="AK37" i="10"/>
  <c r="A37" i="10"/>
  <c r="AK36" i="10"/>
  <c r="A36" i="10"/>
  <c r="AK35" i="10"/>
  <c r="A35" i="10"/>
  <c r="AK34" i="10"/>
  <c r="A34" i="10"/>
  <c r="AK33" i="10"/>
  <c r="A33" i="10"/>
  <c r="AK32" i="10"/>
  <c r="Z32" i="10"/>
  <c r="A32" i="10"/>
  <c r="AK31" i="10"/>
  <c r="A31" i="10"/>
  <c r="AK30" i="10"/>
  <c r="A30" i="10"/>
  <c r="AK29" i="10"/>
  <c r="Z29" i="10"/>
  <c r="A29" i="10"/>
  <c r="AK28" i="10"/>
  <c r="W28" i="10"/>
  <c r="A28" i="10"/>
  <c r="AK27" i="10"/>
  <c r="A27" i="10"/>
  <c r="AK26" i="10"/>
  <c r="A26" i="10"/>
  <c r="AK25" i="10"/>
  <c r="A25" i="10"/>
  <c r="AK24" i="10"/>
  <c r="A24" i="10"/>
  <c r="AK23" i="10"/>
  <c r="A23" i="10"/>
  <c r="AK22" i="10"/>
  <c r="A22" i="10"/>
  <c r="AK21" i="10"/>
  <c r="A21" i="10"/>
  <c r="AK20" i="10"/>
  <c r="A20" i="10"/>
  <c r="AK19" i="10"/>
  <c r="A19" i="10"/>
  <c r="AK18" i="10"/>
  <c r="A18" i="10"/>
  <c r="AK17" i="10"/>
  <c r="AC17" i="10"/>
  <c r="Z17" i="10"/>
  <c r="A17" i="10"/>
  <c r="A16" i="10"/>
  <c r="A15" i="10"/>
  <c r="A14" i="10"/>
  <c r="A13" i="10"/>
  <c r="A12" i="10"/>
  <c r="A11" i="10"/>
  <c r="AL6" i="10"/>
  <c r="AK6" i="10"/>
  <c r="AM5" i="10"/>
  <c r="AL5" i="10"/>
  <c r="AK5" i="10"/>
  <c r="AM4" i="10"/>
  <c r="AL4" i="10"/>
  <c r="AK4" i="10"/>
  <c r="AM3" i="10"/>
  <c r="AL3" i="10"/>
  <c r="AK3" i="10"/>
  <c r="AB3" i="10"/>
  <c r="AB2" i="10"/>
  <c r="O141" i="6"/>
  <c r="M140" i="6"/>
  <c r="K140" i="6"/>
  <c r="O138" i="6"/>
  <c r="M138" i="6"/>
  <c r="K138" i="6"/>
  <c r="J138" i="6"/>
  <c r="O137" i="6"/>
  <c r="M137" i="6"/>
  <c r="K137" i="6"/>
  <c r="J137" i="6"/>
  <c r="O136" i="6"/>
  <c r="M136" i="6"/>
  <c r="K136" i="6"/>
  <c r="J136" i="6"/>
  <c r="O135" i="6"/>
  <c r="M135" i="6"/>
  <c r="K135" i="6"/>
  <c r="J135" i="6"/>
  <c r="O129" i="6"/>
  <c r="Q128" i="6"/>
  <c r="M128" i="6"/>
  <c r="K128" i="6"/>
  <c r="Q126" i="6"/>
  <c r="O126" i="6"/>
  <c r="M126" i="6"/>
  <c r="K126" i="6"/>
  <c r="Q125" i="6"/>
  <c r="O125" i="6"/>
  <c r="M125" i="6"/>
  <c r="K125" i="6"/>
  <c r="J125" i="6"/>
  <c r="Q124" i="6"/>
  <c r="O124" i="6"/>
  <c r="M124" i="6"/>
  <c r="K124" i="6"/>
  <c r="J124" i="6"/>
  <c r="U123" i="6"/>
  <c r="Q123" i="6"/>
  <c r="O123" i="6"/>
  <c r="M123" i="6"/>
  <c r="K123" i="6"/>
  <c r="J123" i="6"/>
  <c r="U122" i="6"/>
  <c r="Q122" i="6"/>
  <c r="O122" i="6"/>
  <c r="M122" i="6"/>
  <c r="K122" i="6"/>
  <c r="J122" i="6"/>
  <c r="Q121" i="6"/>
  <c r="O121" i="6"/>
  <c r="M121" i="6"/>
  <c r="K121" i="6"/>
  <c r="J121" i="6"/>
  <c r="Q120" i="6"/>
  <c r="O120" i="6"/>
  <c r="M120" i="6"/>
  <c r="K120" i="6"/>
  <c r="J120" i="6"/>
  <c r="Q119" i="6"/>
  <c r="O119" i="6"/>
  <c r="M119" i="6"/>
  <c r="K119" i="6"/>
  <c r="J119" i="6"/>
  <c r="Q117" i="6"/>
  <c r="O117" i="6"/>
  <c r="M117" i="6"/>
  <c r="K117" i="6"/>
  <c r="Q116" i="6"/>
  <c r="O116" i="6"/>
  <c r="M116" i="6"/>
  <c r="K116" i="6"/>
  <c r="J116" i="6"/>
  <c r="Q115" i="6"/>
  <c r="O115" i="6"/>
  <c r="M115" i="6"/>
  <c r="K115" i="6"/>
  <c r="J115" i="6"/>
  <c r="Q114" i="6"/>
  <c r="O114" i="6"/>
  <c r="M114" i="6"/>
  <c r="K114" i="6"/>
  <c r="J114" i="6"/>
  <c r="Q113" i="6"/>
  <c r="O113" i="6"/>
  <c r="M113" i="6"/>
  <c r="K113" i="6"/>
  <c r="J113" i="6"/>
  <c r="O111" i="6"/>
  <c r="M111" i="6"/>
  <c r="K111" i="6"/>
  <c r="J111" i="6"/>
  <c r="W97" i="6"/>
  <c r="J97" i="6"/>
  <c r="G97" i="6"/>
  <c r="A97" i="6"/>
  <c r="AG96" i="6"/>
  <c r="W96" i="6"/>
  <c r="A96" i="6"/>
  <c r="AG95" i="6"/>
  <c r="W95" i="6"/>
  <c r="A95" i="6"/>
  <c r="AG94" i="6"/>
  <c r="W94" i="6"/>
  <c r="A94" i="6"/>
  <c r="AG93" i="6"/>
  <c r="W93" i="6"/>
  <c r="A93" i="6"/>
  <c r="AG92" i="6"/>
  <c r="W92" i="6"/>
  <c r="A92" i="6"/>
  <c r="AG91" i="6"/>
  <c r="W91" i="6"/>
  <c r="A91" i="6"/>
  <c r="AG90" i="6"/>
  <c r="AC90" i="6"/>
  <c r="A90" i="6"/>
  <c r="W89" i="6"/>
  <c r="J89" i="6"/>
  <c r="G89" i="6"/>
  <c r="A89" i="6"/>
  <c r="AG88" i="6"/>
  <c r="A88" i="6"/>
  <c r="AG87" i="6"/>
  <c r="AC87" i="6"/>
  <c r="A87" i="6"/>
  <c r="AG86" i="6"/>
  <c r="A86" i="6"/>
  <c r="AG85" i="6"/>
  <c r="A85" i="6"/>
  <c r="AG84" i="6"/>
  <c r="A84" i="6"/>
  <c r="AG83" i="6"/>
  <c r="A83" i="6"/>
  <c r="AG82" i="6"/>
  <c r="A82" i="6"/>
  <c r="AG81" i="6"/>
  <c r="AC81" i="6"/>
  <c r="A81" i="6"/>
  <c r="AG80" i="6"/>
  <c r="A80" i="6"/>
  <c r="AG79" i="6"/>
  <c r="A79" i="6"/>
  <c r="AG78" i="6"/>
  <c r="A78" i="6"/>
  <c r="AG77" i="6"/>
  <c r="W77" i="6"/>
  <c r="A77" i="6"/>
  <c r="AG76" i="6"/>
  <c r="W76" i="6"/>
  <c r="A76" i="6"/>
  <c r="AG75" i="6"/>
  <c r="W75" i="6"/>
  <c r="A75" i="6"/>
  <c r="AG74" i="6"/>
  <c r="AC74" i="6"/>
  <c r="A74" i="6"/>
  <c r="AG73" i="6"/>
  <c r="A73" i="6"/>
  <c r="AG72" i="6"/>
  <c r="A72" i="6"/>
  <c r="AG71" i="6"/>
  <c r="AC71" i="6"/>
  <c r="A71" i="6"/>
  <c r="AG70" i="6"/>
  <c r="A70" i="6"/>
  <c r="J69" i="6"/>
  <c r="G69" i="6"/>
  <c r="A69" i="6"/>
  <c r="J68" i="6"/>
  <c r="G68" i="6"/>
  <c r="A68" i="6"/>
  <c r="A67" i="6"/>
  <c r="AG66" i="6"/>
  <c r="S66" i="6"/>
  <c r="R66" i="6"/>
  <c r="A66" i="6"/>
  <c r="AG65" i="6"/>
  <c r="S65" i="6"/>
  <c r="R65" i="6"/>
  <c r="A65" i="6"/>
  <c r="AG64" i="6"/>
  <c r="S64" i="6"/>
  <c r="R64" i="6"/>
  <c r="A64" i="6"/>
  <c r="AG63" i="6"/>
  <c r="AE63" i="6"/>
  <c r="S63" i="6"/>
  <c r="R63" i="6"/>
  <c r="A63" i="6"/>
  <c r="AG62" i="6"/>
  <c r="A62" i="6"/>
  <c r="AG61" i="6"/>
  <c r="S61" i="6"/>
  <c r="R61" i="6"/>
  <c r="A61" i="6"/>
  <c r="AG60" i="6"/>
  <c r="W60" i="6"/>
  <c r="S60" i="6"/>
  <c r="R60" i="6"/>
  <c r="A60" i="6"/>
  <c r="AG59" i="6"/>
  <c r="S59" i="6"/>
  <c r="R59" i="6"/>
  <c r="A59" i="6"/>
  <c r="AG58" i="6"/>
  <c r="W58" i="6"/>
  <c r="S58" i="6"/>
  <c r="R58" i="6"/>
  <c r="A58" i="6"/>
  <c r="AG57" i="6"/>
  <c r="AC57" i="6"/>
  <c r="A57" i="6"/>
  <c r="AG56" i="6"/>
  <c r="A56" i="6"/>
  <c r="AG55" i="6"/>
  <c r="A55" i="6"/>
  <c r="AG54" i="6"/>
  <c r="A54" i="6"/>
  <c r="AG53" i="6"/>
  <c r="A53" i="6"/>
  <c r="AG52" i="6"/>
  <c r="A52" i="6"/>
  <c r="AG51" i="6"/>
  <c r="A51" i="6"/>
  <c r="AG50" i="6"/>
  <c r="A50" i="6"/>
  <c r="AG49" i="6"/>
  <c r="W49" i="6"/>
  <c r="A49" i="6"/>
  <c r="AG48" i="6"/>
  <c r="W48" i="6"/>
  <c r="A48" i="6"/>
  <c r="AG47" i="6"/>
  <c r="AC47" i="6"/>
  <c r="A47" i="6"/>
  <c r="AG46" i="6"/>
  <c r="A46" i="6"/>
  <c r="AG45" i="6"/>
  <c r="AD45" i="6"/>
  <c r="A45" i="6"/>
  <c r="AG44" i="6"/>
  <c r="AD44" i="6"/>
  <c r="A44" i="6"/>
  <c r="AG43" i="6"/>
  <c r="AD43" i="6"/>
  <c r="W43" i="6"/>
  <c r="V43" i="6"/>
  <c r="A43" i="6"/>
  <c r="AG42" i="6"/>
  <c r="AD42" i="6"/>
  <c r="V42" i="6"/>
  <c r="A42" i="6"/>
  <c r="AG41" i="6"/>
  <c r="A41" i="6"/>
  <c r="AG40" i="6"/>
  <c r="AD40" i="6"/>
  <c r="W40" i="6"/>
  <c r="V40" i="6"/>
  <c r="A40" i="6"/>
  <c r="AG39" i="6"/>
  <c r="AD39" i="6"/>
  <c r="W39" i="6"/>
  <c r="V39" i="6"/>
  <c r="J39" i="6"/>
  <c r="A39" i="6"/>
  <c r="AG38" i="6"/>
  <c r="AD38" i="6"/>
  <c r="W38" i="6"/>
  <c r="V38" i="6"/>
  <c r="A38" i="6"/>
  <c r="AG37" i="6"/>
  <c r="AD37" i="6"/>
  <c r="W37" i="6"/>
  <c r="A37" i="6"/>
  <c r="AG36" i="6"/>
  <c r="AD36" i="6"/>
  <c r="W36" i="6"/>
  <c r="A36" i="6"/>
  <c r="AG35" i="6"/>
  <c r="AD35" i="6"/>
  <c r="W35" i="6"/>
  <c r="A35" i="6"/>
  <c r="AG34" i="6"/>
  <c r="W34" i="6"/>
  <c r="A34" i="6"/>
  <c r="AG33" i="6"/>
  <c r="AC33" i="6"/>
  <c r="A33" i="6"/>
  <c r="AG32" i="6"/>
  <c r="A32" i="6"/>
  <c r="AG31" i="6"/>
  <c r="W31" i="6"/>
  <c r="J31" i="6"/>
  <c r="A31" i="6"/>
  <c r="AG30" i="6"/>
  <c r="W30" i="6"/>
  <c r="A30" i="6"/>
  <c r="AG29" i="6"/>
  <c r="A29" i="6"/>
  <c r="AG28" i="6"/>
  <c r="A28" i="6"/>
  <c r="AG27" i="6"/>
  <c r="A27" i="6"/>
  <c r="AG26" i="6"/>
  <c r="AC26" i="6"/>
  <c r="A26" i="6"/>
  <c r="AG25" i="6"/>
  <c r="A25" i="6"/>
  <c r="AG24" i="6"/>
  <c r="AC24" i="6"/>
  <c r="A24" i="6"/>
  <c r="AG23" i="6"/>
  <c r="A23" i="6"/>
  <c r="AG22" i="6"/>
  <c r="W22" i="6"/>
  <c r="A22" i="6"/>
  <c r="AG21" i="6"/>
  <c r="A21" i="6"/>
  <c r="AG20" i="6"/>
  <c r="A20" i="6"/>
  <c r="AG19" i="6"/>
  <c r="A19" i="6"/>
  <c r="AG18" i="6"/>
  <c r="A18" i="6"/>
  <c r="AG17" i="6"/>
  <c r="AC17" i="6"/>
  <c r="A17" i="6"/>
  <c r="A16" i="6"/>
  <c r="A15" i="6"/>
  <c r="A14" i="6"/>
  <c r="A13" i="6"/>
  <c r="AH6" i="6"/>
  <c r="AG6" i="6"/>
  <c r="AI5" i="6"/>
  <c r="AG5" i="6"/>
  <c r="AI4" i="6"/>
  <c r="AH4" i="6"/>
  <c r="AG4" i="6"/>
  <c r="AI3" i="6"/>
  <c r="AH3" i="6"/>
  <c r="AG3" i="6"/>
  <c r="AE3" i="6"/>
  <c r="AE2" i="6"/>
  <c r="O143" i="5"/>
  <c r="M142" i="5"/>
  <c r="K142" i="5"/>
  <c r="O140" i="5"/>
  <c r="M140" i="5"/>
  <c r="K140" i="5"/>
  <c r="J140" i="5"/>
  <c r="O139" i="5"/>
  <c r="M139" i="5"/>
  <c r="K139" i="5"/>
  <c r="J139" i="5"/>
  <c r="O138" i="5"/>
  <c r="M138" i="5"/>
  <c r="K138" i="5"/>
  <c r="J138" i="5"/>
  <c r="O137" i="5"/>
  <c r="M137" i="5"/>
  <c r="K137" i="5"/>
  <c r="J137" i="5"/>
  <c r="O133" i="5"/>
  <c r="Q132" i="5"/>
  <c r="M132" i="5"/>
  <c r="K132" i="5"/>
  <c r="Q130" i="5"/>
  <c r="O130" i="5"/>
  <c r="M130" i="5"/>
  <c r="K130" i="5"/>
  <c r="Q129" i="5"/>
  <c r="O129" i="5"/>
  <c r="M129" i="5"/>
  <c r="K129" i="5"/>
  <c r="J129" i="5"/>
  <c r="Q128" i="5"/>
  <c r="O128" i="5"/>
  <c r="M128" i="5"/>
  <c r="K128" i="5"/>
  <c r="J128" i="5"/>
  <c r="W127" i="5"/>
  <c r="Q127" i="5"/>
  <c r="O127" i="5"/>
  <c r="M127" i="5"/>
  <c r="K127" i="5"/>
  <c r="J127" i="5"/>
  <c r="W126" i="5"/>
  <c r="U126" i="5"/>
  <c r="Q126" i="5"/>
  <c r="O126" i="5"/>
  <c r="M126" i="5"/>
  <c r="K126" i="5"/>
  <c r="J126" i="5"/>
  <c r="Q125" i="5"/>
  <c r="O125" i="5"/>
  <c r="M125" i="5"/>
  <c r="K125" i="5"/>
  <c r="J125" i="5"/>
  <c r="Q124" i="5"/>
  <c r="O124" i="5"/>
  <c r="M124" i="5"/>
  <c r="K124" i="5"/>
  <c r="J124" i="5"/>
  <c r="Q123" i="5"/>
  <c r="O123" i="5"/>
  <c r="M123" i="5"/>
  <c r="K123" i="5"/>
  <c r="J123" i="5"/>
  <c r="Q121" i="5"/>
  <c r="O121" i="5"/>
  <c r="M121" i="5"/>
  <c r="K121" i="5"/>
  <c r="Q120" i="5"/>
  <c r="O120" i="5"/>
  <c r="M120" i="5"/>
  <c r="K120" i="5"/>
  <c r="J120" i="5"/>
  <c r="Q119" i="5"/>
  <c r="O119" i="5"/>
  <c r="K119" i="5"/>
  <c r="J119" i="5"/>
  <c r="Q118" i="5"/>
  <c r="O118" i="5"/>
  <c r="M118" i="5"/>
  <c r="K118" i="5"/>
  <c r="J118" i="5"/>
  <c r="Q117" i="5"/>
  <c r="O117" i="5"/>
  <c r="M117" i="5"/>
  <c r="K117" i="5"/>
  <c r="J117" i="5"/>
  <c r="O115" i="5"/>
  <c r="M115" i="5"/>
  <c r="K115" i="5"/>
  <c r="J115" i="5"/>
  <c r="W101" i="5"/>
  <c r="J101" i="5"/>
  <c r="G101" i="5"/>
  <c r="A101" i="5"/>
  <c r="AG100" i="5"/>
  <c r="W100" i="5"/>
  <c r="A100" i="5"/>
  <c r="AG99" i="5"/>
  <c r="W99" i="5"/>
  <c r="A99" i="5"/>
  <c r="AG98" i="5"/>
  <c r="W98" i="5"/>
  <c r="A98" i="5"/>
  <c r="AG97" i="5"/>
  <c r="W97" i="5"/>
  <c r="A97" i="5"/>
  <c r="AG96" i="5"/>
  <c r="W96" i="5"/>
  <c r="A96" i="5"/>
  <c r="AG95" i="5"/>
  <c r="W95" i="5"/>
  <c r="A95" i="5"/>
  <c r="AG94" i="5"/>
  <c r="AC94" i="5"/>
  <c r="A94" i="5"/>
  <c r="W93" i="5"/>
  <c r="J93" i="5"/>
  <c r="G93" i="5"/>
  <c r="A93" i="5"/>
  <c r="AG92" i="5"/>
  <c r="A92" i="5"/>
  <c r="AG91" i="5"/>
  <c r="AC91" i="5"/>
  <c r="A91" i="5"/>
  <c r="AG90" i="5"/>
  <c r="A90" i="5"/>
  <c r="AG89" i="5"/>
  <c r="A89" i="5"/>
  <c r="AG88" i="5"/>
  <c r="A88" i="5"/>
  <c r="AG87" i="5"/>
  <c r="A87" i="5"/>
  <c r="AG86" i="5"/>
  <c r="A86" i="5"/>
  <c r="AG85" i="5"/>
  <c r="AC85" i="5"/>
  <c r="A85" i="5"/>
  <c r="AG84" i="5"/>
  <c r="Z84" i="5"/>
  <c r="A84" i="5"/>
  <c r="AG83" i="5"/>
  <c r="A83" i="5"/>
  <c r="AG82" i="5"/>
  <c r="A82" i="5"/>
  <c r="AG81" i="5"/>
  <c r="W81" i="5"/>
  <c r="A81" i="5"/>
  <c r="AG80" i="5"/>
  <c r="W80" i="5"/>
  <c r="A80" i="5"/>
  <c r="AG79" i="5"/>
  <c r="W79" i="5"/>
  <c r="A79" i="5"/>
  <c r="AG78" i="5"/>
  <c r="AC78" i="5"/>
  <c r="A78" i="5"/>
  <c r="AG77" i="5"/>
  <c r="A77" i="5"/>
  <c r="AG76" i="5"/>
  <c r="A76" i="5"/>
  <c r="AG75" i="5"/>
  <c r="AC75" i="5"/>
  <c r="A75" i="5"/>
  <c r="AG74" i="5"/>
  <c r="Z74" i="5"/>
  <c r="A74" i="5"/>
  <c r="J73" i="5"/>
  <c r="G73" i="5"/>
  <c r="A73" i="5"/>
  <c r="J72" i="5"/>
  <c r="G72" i="5"/>
  <c r="A72" i="5"/>
  <c r="A71" i="5"/>
  <c r="AG70" i="5"/>
  <c r="W70" i="5"/>
  <c r="S70" i="5"/>
  <c r="R70" i="5"/>
  <c r="A70" i="5"/>
  <c r="AG69" i="5"/>
  <c r="W69" i="5"/>
  <c r="S69" i="5"/>
  <c r="R69" i="5"/>
  <c r="A69" i="5"/>
  <c r="AG68" i="5"/>
  <c r="W68" i="5"/>
  <c r="S68" i="5"/>
  <c r="R68" i="5"/>
  <c r="A68" i="5"/>
  <c r="AG67" i="5"/>
  <c r="AE67" i="5"/>
  <c r="W67" i="5"/>
  <c r="S67" i="5"/>
  <c r="R67" i="5"/>
  <c r="A67" i="5"/>
  <c r="AG66" i="5"/>
  <c r="W66" i="5"/>
  <c r="A66" i="5"/>
  <c r="AG65" i="5"/>
  <c r="W65" i="5"/>
  <c r="S65" i="5"/>
  <c r="R65" i="5"/>
  <c r="A65" i="5"/>
  <c r="AG64" i="5"/>
  <c r="W64" i="5"/>
  <c r="S64" i="5"/>
  <c r="R64" i="5"/>
  <c r="A64" i="5"/>
  <c r="AG63" i="5"/>
  <c r="W63" i="5"/>
  <c r="S63" i="5"/>
  <c r="R63" i="5"/>
  <c r="A63" i="5"/>
  <c r="AG62" i="5"/>
  <c r="W62" i="5"/>
  <c r="S62" i="5"/>
  <c r="R62" i="5"/>
  <c r="A62" i="5"/>
  <c r="AG61" i="5"/>
  <c r="AC61" i="5"/>
  <c r="A61" i="5"/>
  <c r="AG60" i="5"/>
  <c r="A60" i="5"/>
  <c r="AG59" i="5"/>
  <c r="A59" i="5"/>
  <c r="AG58" i="5"/>
  <c r="A58" i="5"/>
  <c r="AG57" i="5"/>
  <c r="A57" i="5"/>
  <c r="AG56" i="5"/>
  <c r="A56" i="5"/>
  <c r="AG55" i="5"/>
  <c r="A55" i="5"/>
  <c r="AG54" i="5"/>
  <c r="W54" i="5"/>
  <c r="A54" i="5"/>
  <c r="AG53" i="5"/>
  <c r="W53" i="5"/>
  <c r="A53" i="5"/>
  <c r="AG52" i="5"/>
  <c r="W52" i="5"/>
  <c r="A52" i="5"/>
  <c r="AG51" i="5"/>
  <c r="AC51" i="5"/>
  <c r="A51" i="5"/>
  <c r="AG50" i="5"/>
  <c r="Z50" i="5"/>
  <c r="A50" i="5"/>
  <c r="AG49" i="5"/>
  <c r="AD49" i="5"/>
  <c r="A49" i="5"/>
  <c r="AG48" i="5"/>
  <c r="AD48" i="5"/>
  <c r="A48" i="5"/>
  <c r="AG47" i="5"/>
  <c r="AD47" i="5"/>
  <c r="A47" i="5"/>
  <c r="AG46" i="5"/>
  <c r="A46" i="5"/>
  <c r="AG45" i="5"/>
  <c r="A45" i="5"/>
  <c r="AG44" i="5"/>
  <c r="A44" i="5"/>
  <c r="AG43" i="5"/>
  <c r="AD43" i="5"/>
  <c r="A43" i="5"/>
  <c r="AG42" i="5"/>
  <c r="AD42" i="5"/>
  <c r="A42" i="5"/>
  <c r="AG41" i="5"/>
  <c r="A41" i="5"/>
  <c r="AG40" i="5"/>
  <c r="AD40" i="5"/>
  <c r="W40" i="5"/>
  <c r="A40" i="5"/>
  <c r="AG39" i="5"/>
  <c r="AD39" i="5"/>
  <c r="W39" i="5"/>
  <c r="A39" i="5"/>
  <c r="AG38" i="5"/>
  <c r="AD38" i="5"/>
  <c r="W38" i="5"/>
  <c r="A38" i="5"/>
  <c r="AG37" i="5"/>
  <c r="AD37" i="5"/>
  <c r="Z37" i="5"/>
  <c r="W37" i="5"/>
  <c r="A37" i="5"/>
  <c r="AG36" i="5"/>
  <c r="AD36" i="5"/>
  <c r="Z36" i="5"/>
  <c r="W36" i="5"/>
  <c r="A36" i="5"/>
  <c r="AG35" i="5"/>
  <c r="AD35" i="5"/>
  <c r="Z35" i="5"/>
  <c r="W35" i="5"/>
  <c r="A35" i="5"/>
  <c r="AG34" i="5"/>
  <c r="W34" i="5"/>
  <c r="A34" i="5"/>
  <c r="AG33" i="5"/>
  <c r="AC33" i="5"/>
  <c r="A33" i="5"/>
  <c r="AG32" i="5"/>
  <c r="A32" i="5"/>
  <c r="AG31" i="5"/>
  <c r="W31" i="5"/>
  <c r="J31" i="5"/>
  <c r="A31" i="5"/>
  <c r="AG30" i="5"/>
  <c r="W30" i="5"/>
  <c r="A30" i="5"/>
  <c r="AG29" i="5"/>
  <c r="A29" i="5"/>
  <c r="AG28" i="5"/>
  <c r="A28" i="5"/>
  <c r="AG27" i="5"/>
  <c r="A27" i="5"/>
  <c r="AG26" i="5"/>
  <c r="AC26" i="5"/>
  <c r="A26" i="5"/>
  <c r="AG25" i="5"/>
  <c r="A25" i="5"/>
  <c r="AG24" i="5"/>
  <c r="AC24" i="5"/>
  <c r="A24" i="5"/>
  <c r="AG23" i="5"/>
  <c r="A23" i="5"/>
  <c r="AG22" i="5"/>
  <c r="W22" i="5"/>
  <c r="A22" i="5"/>
  <c r="AG21" i="5"/>
  <c r="A21" i="5"/>
  <c r="AG20" i="5"/>
  <c r="A20" i="5"/>
  <c r="AG19" i="5"/>
  <c r="A19" i="5"/>
  <c r="AG18" i="5"/>
  <c r="A18" i="5"/>
  <c r="AG17" i="5"/>
  <c r="AC17" i="5"/>
  <c r="A17" i="5"/>
  <c r="Z16" i="5"/>
  <c r="A16" i="5"/>
  <c r="A15" i="5"/>
  <c r="A14" i="5"/>
  <c r="A13" i="5"/>
  <c r="AH6" i="5"/>
  <c r="AG6" i="5"/>
  <c r="AI5" i="5"/>
  <c r="AG5" i="5"/>
  <c r="AI4" i="5"/>
  <c r="AH4" i="5"/>
  <c r="AG4" i="5"/>
  <c r="AI3" i="5"/>
  <c r="AH3" i="5"/>
  <c r="AG3" i="5"/>
  <c r="AE3" i="5"/>
  <c r="AE2" i="5"/>
  <c r="O150" i="4"/>
  <c r="M149" i="4"/>
  <c r="K149" i="4"/>
  <c r="O147" i="4"/>
  <c r="M147" i="4"/>
  <c r="K147" i="4"/>
  <c r="J147" i="4"/>
  <c r="O146" i="4"/>
  <c r="M146" i="4"/>
  <c r="K146" i="4"/>
  <c r="J146" i="4"/>
  <c r="O145" i="4"/>
  <c r="M145" i="4"/>
  <c r="K145" i="4"/>
  <c r="J145" i="4"/>
  <c r="O144" i="4"/>
  <c r="M144" i="4"/>
  <c r="K144" i="4"/>
  <c r="J144" i="4"/>
  <c r="O140" i="4"/>
  <c r="Q139" i="4"/>
  <c r="M139" i="4"/>
  <c r="K139" i="4"/>
  <c r="Q137" i="4"/>
  <c r="O137" i="4"/>
  <c r="M137" i="4"/>
  <c r="K137" i="4"/>
  <c r="Q136" i="4"/>
  <c r="O136" i="4"/>
  <c r="M136" i="4"/>
  <c r="K136" i="4"/>
  <c r="J136" i="4"/>
  <c r="Q135" i="4"/>
  <c r="O135" i="4"/>
  <c r="M135" i="4"/>
  <c r="K135" i="4"/>
  <c r="J135" i="4"/>
  <c r="U134" i="4"/>
  <c r="Q134" i="4"/>
  <c r="O134" i="4"/>
  <c r="M134" i="4"/>
  <c r="K134" i="4"/>
  <c r="J134" i="4"/>
  <c r="U133" i="4"/>
  <c r="Q133" i="4"/>
  <c r="O133" i="4"/>
  <c r="M133" i="4"/>
  <c r="K133" i="4"/>
  <c r="J133" i="4"/>
  <c r="V132" i="4"/>
  <c r="Q132" i="4"/>
  <c r="O132" i="4"/>
  <c r="M132" i="4"/>
  <c r="K132" i="4"/>
  <c r="J132" i="4"/>
  <c r="Q131" i="4"/>
  <c r="O131" i="4"/>
  <c r="M131" i="4"/>
  <c r="K131" i="4"/>
  <c r="J131" i="4"/>
  <c r="Q130" i="4"/>
  <c r="O130" i="4"/>
  <c r="M130" i="4"/>
  <c r="K130" i="4"/>
  <c r="J130" i="4"/>
  <c r="Q128" i="4"/>
  <c r="O128" i="4"/>
  <c r="M128" i="4"/>
  <c r="K128" i="4"/>
  <c r="Q127" i="4"/>
  <c r="O127" i="4"/>
  <c r="M127" i="4"/>
  <c r="K127" i="4"/>
  <c r="J127" i="4"/>
  <c r="Q126" i="4"/>
  <c r="O126" i="4"/>
  <c r="M126" i="4"/>
  <c r="K126" i="4"/>
  <c r="J126" i="4"/>
  <c r="Q125" i="4"/>
  <c r="O125" i="4"/>
  <c r="M125" i="4"/>
  <c r="K125" i="4"/>
  <c r="J125" i="4"/>
  <c r="Q124" i="4"/>
  <c r="O124" i="4"/>
  <c r="M124" i="4"/>
  <c r="K124" i="4"/>
  <c r="J124" i="4"/>
  <c r="O122" i="4"/>
  <c r="M122" i="4"/>
  <c r="K122" i="4"/>
  <c r="J122" i="4"/>
  <c r="W108" i="4"/>
  <c r="J108" i="4"/>
  <c r="G108" i="4"/>
  <c r="A108" i="4"/>
  <c r="AH107" i="4"/>
  <c r="AD107" i="4"/>
  <c r="W107" i="4"/>
  <c r="A107" i="4"/>
  <c r="AH106" i="4"/>
  <c r="AD106" i="4"/>
  <c r="W106" i="4"/>
  <c r="A106" i="4"/>
  <c r="AH105" i="4"/>
  <c r="AD105" i="4"/>
  <c r="W105" i="4"/>
  <c r="A105" i="4"/>
  <c r="AH104" i="4"/>
  <c r="AD104" i="4"/>
  <c r="W104" i="4"/>
  <c r="A104" i="4"/>
  <c r="AH103" i="4"/>
  <c r="AD103" i="4"/>
  <c r="W103" i="4"/>
  <c r="A103" i="4"/>
  <c r="AH102" i="4"/>
  <c r="AD102" i="4"/>
  <c r="W102" i="4"/>
  <c r="A102" i="4"/>
  <c r="AH101" i="4"/>
  <c r="AC101" i="4"/>
  <c r="A101" i="4"/>
  <c r="W100" i="4"/>
  <c r="J100" i="4"/>
  <c r="G100" i="4"/>
  <c r="A100" i="4"/>
  <c r="AH99" i="4"/>
  <c r="A99" i="4"/>
  <c r="AH98" i="4"/>
  <c r="AC98" i="4"/>
  <c r="A98" i="4"/>
  <c r="AH97" i="4"/>
  <c r="W97" i="4"/>
  <c r="A97" i="4"/>
  <c r="AH96" i="4"/>
  <c r="A96" i="4"/>
  <c r="AH95" i="4"/>
  <c r="AD95" i="4"/>
  <c r="W95" i="4"/>
  <c r="A95" i="4"/>
  <c r="AH94" i="4"/>
  <c r="A94" i="4"/>
  <c r="AH93" i="4"/>
  <c r="A93" i="4"/>
  <c r="AH92" i="4"/>
  <c r="AC92" i="4"/>
  <c r="A92" i="4"/>
  <c r="AH91" i="4"/>
  <c r="Z91" i="4"/>
  <c r="A91" i="4"/>
  <c r="AH90" i="4"/>
  <c r="A90" i="4"/>
  <c r="AH89" i="4"/>
  <c r="A89" i="4"/>
  <c r="AH88" i="4"/>
  <c r="A88" i="4"/>
  <c r="AH87" i="4"/>
  <c r="A87" i="4"/>
  <c r="A86" i="4"/>
  <c r="AH85" i="4"/>
  <c r="AC85" i="4"/>
  <c r="Z85" i="4"/>
  <c r="A85" i="4"/>
  <c r="AH84" i="4"/>
  <c r="W84" i="4"/>
  <c r="A84" i="4"/>
  <c r="AH83" i="4"/>
  <c r="W83" i="4"/>
  <c r="A83" i="4"/>
  <c r="AH82" i="4"/>
  <c r="AC82" i="4"/>
  <c r="W82" i="4"/>
  <c r="A82" i="4"/>
  <c r="AH81" i="4"/>
  <c r="Z81" i="4"/>
  <c r="A81" i="4"/>
  <c r="W80" i="4"/>
  <c r="J80" i="4"/>
  <c r="G80" i="4"/>
  <c r="A80" i="4"/>
  <c r="W79" i="4"/>
  <c r="J79" i="4"/>
  <c r="G79" i="4"/>
  <c r="A79" i="4"/>
  <c r="A78" i="4"/>
  <c r="A77" i="4"/>
  <c r="AH76" i="4"/>
  <c r="W76" i="4"/>
  <c r="S76" i="4"/>
  <c r="R76" i="4"/>
  <c r="A76" i="4"/>
  <c r="AH75" i="4"/>
  <c r="W75" i="4"/>
  <c r="S75" i="4"/>
  <c r="R75" i="4"/>
  <c r="A75" i="4"/>
  <c r="AH74" i="4"/>
  <c r="W74" i="4"/>
  <c r="S74" i="4"/>
  <c r="R74" i="4"/>
  <c r="A74" i="4"/>
  <c r="AH73" i="4"/>
  <c r="AE73" i="4"/>
  <c r="W73" i="4"/>
  <c r="S73" i="4"/>
  <c r="R73" i="4"/>
  <c r="A73" i="4"/>
  <c r="AH72" i="4"/>
  <c r="W72" i="4"/>
  <c r="A72" i="4"/>
  <c r="AH71" i="4"/>
  <c r="W71" i="4"/>
  <c r="S71" i="4"/>
  <c r="R71" i="4"/>
  <c r="A71" i="4"/>
  <c r="AH70" i="4"/>
  <c r="W70" i="4"/>
  <c r="S70" i="4"/>
  <c r="R70" i="4"/>
  <c r="A70" i="4"/>
  <c r="AH69" i="4"/>
  <c r="W69" i="4"/>
  <c r="S69" i="4"/>
  <c r="R69" i="4"/>
  <c r="A69" i="4"/>
  <c r="AH68" i="4"/>
  <c r="S68" i="4"/>
  <c r="R68" i="4"/>
  <c r="A68" i="4"/>
  <c r="AH67" i="4"/>
  <c r="AC67" i="4"/>
  <c r="A67" i="4"/>
  <c r="AH66" i="4"/>
  <c r="AE66" i="4"/>
  <c r="AD66" i="4"/>
  <c r="W66" i="4"/>
  <c r="A66" i="4"/>
  <c r="AH65" i="4"/>
  <c r="AE65" i="4"/>
  <c r="AD65" i="4"/>
  <c r="W65" i="4"/>
  <c r="A65" i="4"/>
  <c r="AH64" i="4"/>
  <c r="AE64" i="4"/>
  <c r="AD64" i="4"/>
  <c r="W64" i="4"/>
  <c r="A64" i="4"/>
  <c r="AH63" i="4"/>
  <c r="AE63" i="4"/>
  <c r="AD63" i="4"/>
  <c r="W63" i="4"/>
  <c r="A63" i="4"/>
  <c r="AH62" i="4"/>
  <c r="AE62" i="4"/>
  <c r="AD62" i="4"/>
  <c r="W62" i="4"/>
  <c r="A62" i="4"/>
  <c r="AH61" i="4"/>
  <c r="AE61" i="4"/>
  <c r="AD61" i="4"/>
  <c r="W61" i="4"/>
  <c r="A61" i="4"/>
  <c r="AH60" i="4"/>
  <c r="AE60" i="4"/>
  <c r="AD60" i="4"/>
  <c r="W60" i="4"/>
  <c r="A60" i="4"/>
  <c r="AH59" i="4"/>
  <c r="AE59" i="4"/>
  <c r="AD59" i="4"/>
  <c r="W59" i="4"/>
  <c r="A59" i="4"/>
  <c r="AH58" i="4"/>
  <c r="AE58" i="4"/>
  <c r="AD58" i="4"/>
  <c r="W58" i="4"/>
  <c r="A58" i="4"/>
  <c r="AH57" i="4"/>
  <c r="W57" i="4"/>
  <c r="A57" i="4"/>
  <c r="AH56" i="4"/>
  <c r="Z56" i="4"/>
  <c r="A56" i="4"/>
  <c r="AH55" i="4"/>
  <c r="AD55" i="4"/>
  <c r="A55" i="4"/>
  <c r="AH54" i="4"/>
  <c r="AD54" i="4"/>
  <c r="A54" i="4"/>
  <c r="AH53" i="4"/>
  <c r="AD53" i="4"/>
  <c r="A53" i="4"/>
  <c r="AH52" i="4"/>
  <c r="A52" i="4"/>
  <c r="AH51" i="4"/>
  <c r="AD51" i="4"/>
  <c r="A51" i="4"/>
  <c r="AH50" i="4"/>
  <c r="A50" i="4"/>
  <c r="AH49" i="4"/>
  <c r="AD49" i="4"/>
  <c r="A49" i="4"/>
  <c r="AH48" i="4"/>
  <c r="AD48" i="4"/>
  <c r="A48" i="4"/>
  <c r="AH47" i="4"/>
  <c r="AD47" i="4"/>
  <c r="A47" i="4"/>
  <c r="AH46" i="4"/>
  <c r="AD46" i="4"/>
  <c r="A46" i="4"/>
  <c r="AH45" i="4"/>
  <c r="AD45" i="4"/>
  <c r="A45" i="4"/>
  <c r="AH44" i="4"/>
  <c r="AD44" i="4"/>
  <c r="A44" i="4"/>
  <c r="AH43" i="4"/>
  <c r="AD43" i="4"/>
  <c r="A43" i="4"/>
  <c r="AH42" i="4"/>
  <c r="AD42" i="4"/>
  <c r="A42" i="4"/>
  <c r="AH41" i="4"/>
  <c r="A41" i="4"/>
  <c r="AH40" i="4"/>
  <c r="AD40" i="4"/>
  <c r="A40" i="4"/>
  <c r="AH39" i="4"/>
  <c r="AD39" i="4"/>
  <c r="A39" i="4"/>
  <c r="AH38" i="4"/>
  <c r="AD38" i="4"/>
  <c r="A38" i="4"/>
  <c r="AH37" i="4"/>
  <c r="W37" i="4"/>
  <c r="A37" i="4"/>
  <c r="AH36" i="4"/>
  <c r="AD36" i="4"/>
  <c r="A36" i="4"/>
  <c r="AH35" i="4"/>
  <c r="W35" i="4"/>
  <c r="A35" i="4"/>
  <c r="AH34" i="4"/>
  <c r="W34" i="4"/>
  <c r="A34" i="4"/>
  <c r="AH33" i="4"/>
  <c r="AC33" i="4"/>
  <c r="A33" i="4"/>
  <c r="AH32" i="4"/>
  <c r="A32" i="4"/>
  <c r="AH31" i="4"/>
  <c r="A31" i="4"/>
  <c r="AH30" i="4"/>
  <c r="A30" i="4"/>
  <c r="AH29" i="4"/>
  <c r="A29" i="4"/>
  <c r="AH28" i="4"/>
  <c r="A28" i="4"/>
  <c r="AH27" i="4"/>
  <c r="A27" i="4"/>
  <c r="AH26" i="4"/>
  <c r="AC26" i="4"/>
  <c r="A26" i="4"/>
  <c r="AH25" i="4"/>
  <c r="A25" i="4"/>
  <c r="AH24" i="4"/>
  <c r="A24" i="4"/>
  <c r="AH23" i="4"/>
  <c r="AE23" i="4"/>
  <c r="AD23" i="4"/>
  <c r="W23" i="4"/>
  <c r="A23" i="4"/>
  <c r="AH22" i="4"/>
  <c r="AD22" i="4"/>
  <c r="A22" i="4"/>
  <c r="AH21" i="4"/>
  <c r="AD21" i="4"/>
  <c r="A21" i="4"/>
  <c r="AH20" i="4"/>
  <c r="A20" i="4"/>
  <c r="AH19" i="4"/>
  <c r="A19" i="4"/>
  <c r="AH18" i="4"/>
  <c r="AD18" i="4"/>
  <c r="A18" i="4"/>
  <c r="AH17" i="4"/>
  <c r="AF17" i="4"/>
  <c r="A17" i="4"/>
  <c r="Z16" i="4"/>
  <c r="A16" i="4"/>
  <c r="A15" i="4"/>
  <c r="A14" i="4"/>
  <c r="A13" i="4"/>
  <c r="AI6" i="4"/>
  <c r="AH6" i="4"/>
  <c r="AJ5" i="4"/>
  <c r="AI5" i="4"/>
  <c r="AH5" i="4"/>
  <c r="AJ4" i="4"/>
  <c r="AI4" i="4"/>
  <c r="AH4" i="4"/>
  <c r="AJ3" i="4"/>
  <c r="AI3" i="4"/>
  <c r="AH3" i="4"/>
  <c r="AB3" i="4"/>
  <c r="AB2" i="4"/>
  <c r="O143" i="3"/>
  <c r="S142" i="3"/>
  <c r="Q142" i="3"/>
  <c r="M142" i="3"/>
  <c r="K142" i="3"/>
  <c r="S140" i="3"/>
  <c r="Q140" i="3"/>
  <c r="O140" i="3"/>
  <c r="M140" i="3"/>
  <c r="K140" i="3"/>
  <c r="S139" i="3"/>
  <c r="Q139" i="3"/>
  <c r="O139" i="3"/>
  <c r="M139" i="3"/>
  <c r="K139" i="3"/>
  <c r="J139" i="3"/>
  <c r="W138" i="3"/>
  <c r="S138" i="3"/>
  <c r="Q138" i="3"/>
  <c r="O138" i="3"/>
  <c r="M138" i="3"/>
  <c r="K138" i="3"/>
  <c r="J138" i="3"/>
  <c r="W137" i="3"/>
  <c r="S137" i="3"/>
  <c r="Q137" i="3"/>
  <c r="O137" i="3"/>
  <c r="M137" i="3"/>
  <c r="K137" i="3"/>
  <c r="J137" i="3"/>
  <c r="W136" i="3"/>
  <c r="S136" i="3"/>
  <c r="Q136" i="3"/>
  <c r="O136" i="3"/>
  <c r="M136" i="3"/>
  <c r="K136" i="3"/>
  <c r="J136" i="3"/>
  <c r="W135" i="3"/>
  <c r="U135" i="3"/>
  <c r="S135" i="3"/>
  <c r="Q135" i="3"/>
  <c r="O135" i="3"/>
  <c r="M135" i="3"/>
  <c r="K135" i="3"/>
  <c r="J135" i="3"/>
  <c r="S134" i="3"/>
  <c r="Q134" i="3"/>
  <c r="O134" i="3"/>
  <c r="M134" i="3"/>
  <c r="K134" i="3"/>
  <c r="J134" i="3"/>
  <c r="U133" i="3"/>
  <c r="S133" i="3"/>
  <c r="Q133" i="3"/>
  <c r="O133" i="3"/>
  <c r="M133" i="3"/>
  <c r="K133" i="3"/>
  <c r="J133" i="3"/>
  <c r="S131" i="3"/>
  <c r="Q131" i="3"/>
  <c r="O131" i="3"/>
  <c r="M131" i="3"/>
  <c r="K131" i="3"/>
  <c r="S130" i="3"/>
  <c r="Q130" i="3"/>
  <c r="O130" i="3"/>
  <c r="K130" i="3"/>
  <c r="J130" i="3"/>
  <c r="S129" i="3"/>
  <c r="Q129" i="3"/>
  <c r="O129" i="3"/>
  <c r="M129" i="3"/>
  <c r="K129" i="3"/>
  <c r="J129" i="3"/>
  <c r="S128" i="3"/>
  <c r="Q128" i="3"/>
  <c r="O128" i="3"/>
  <c r="M128" i="3"/>
  <c r="K128" i="3"/>
  <c r="J128" i="3"/>
  <c r="T127" i="3"/>
  <c r="S127" i="3"/>
  <c r="Q127" i="3"/>
  <c r="O127" i="3"/>
  <c r="M127" i="3"/>
  <c r="K127" i="3"/>
  <c r="J127" i="3"/>
  <c r="O125" i="3"/>
  <c r="M125" i="3"/>
  <c r="K125" i="3"/>
  <c r="J125" i="3"/>
  <c r="A111" i="3"/>
  <c r="AH110" i="3"/>
  <c r="A110" i="3"/>
  <c r="AH109" i="3"/>
  <c r="W109" i="3"/>
  <c r="A109" i="3"/>
  <c r="AH108" i="3"/>
  <c r="A108" i="3"/>
  <c r="AH107" i="3"/>
  <c r="W107" i="3"/>
  <c r="A107" i="3"/>
  <c r="AH106" i="3"/>
  <c r="A106" i="3"/>
  <c r="AH105" i="3"/>
  <c r="A105" i="3"/>
  <c r="AH104" i="3"/>
  <c r="AB104" i="3"/>
  <c r="A104" i="3"/>
  <c r="W103" i="3"/>
  <c r="J103" i="3"/>
  <c r="G103" i="3"/>
  <c r="A103" i="3"/>
  <c r="AH102" i="3"/>
  <c r="A102" i="3"/>
  <c r="AH101" i="3"/>
  <c r="AB101" i="3"/>
  <c r="A101" i="3"/>
  <c r="AH100" i="3"/>
  <c r="W100" i="3"/>
  <c r="A100" i="3"/>
  <c r="AH99" i="3"/>
  <c r="A99" i="3"/>
  <c r="AH98" i="3"/>
  <c r="W98" i="3"/>
  <c r="A98" i="3"/>
  <c r="AH97" i="3"/>
  <c r="A97" i="3"/>
  <c r="AH96" i="3"/>
  <c r="A96" i="3"/>
  <c r="AH95" i="3"/>
  <c r="A95" i="3"/>
  <c r="AH94" i="3"/>
  <c r="AA94" i="3"/>
  <c r="A94" i="3"/>
  <c r="AH93" i="3"/>
  <c r="A93" i="3"/>
  <c r="AH92" i="3"/>
  <c r="A92" i="3"/>
  <c r="AH91" i="3"/>
  <c r="A91" i="3"/>
  <c r="AH90" i="3"/>
  <c r="A90" i="3"/>
  <c r="AH89" i="3"/>
  <c r="A89" i="3"/>
  <c r="AH88" i="3"/>
  <c r="AB88" i="3"/>
  <c r="A88" i="3"/>
  <c r="AH87" i="3"/>
  <c r="A87" i="3"/>
  <c r="AH86" i="3"/>
  <c r="A86" i="3"/>
  <c r="AH85" i="3"/>
  <c r="AB85" i="3"/>
  <c r="A85" i="3"/>
  <c r="AH84" i="3"/>
  <c r="AA84" i="3"/>
  <c r="A84" i="3"/>
  <c r="W83" i="3"/>
  <c r="J83" i="3"/>
  <c r="G83" i="3"/>
  <c r="A83" i="3"/>
  <c r="W82" i="3"/>
  <c r="J82" i="3"/>
  <c r="G82" i="3"/>
  <c r="A82" i="3"/>
  <c r="W81" i="3"/>
  <c r="A81" i="3"/>
  <c r="A80" i="3"/>
  <c r="AH79" i="3"/>
  <c r="W79" i="3"/>
  <c r="S79" i="3"/>
  <c r="R79" i="3"/>
  <c r="A79" i="3"/>
  <c r="AH78" i="3"/>
  <c r="W78" i="3"/>
  <c r="S78" i="3"/>
  <c r="R78" i="3"/>
  <c r="A78" i="3"/>
  <c r="AH77" i="3"/>
  <c r="W77" i="3"/>
  <c r="S77" i="3"/>
  <c r="R77" i="3"/>
  <c r="A77" i="3"/>
  <c r="AH76" i="3"/>
  <c r="AE76" i="3"/>
  <c r="W76" i="3"/>
  <c r="S76" i="3"/>
  <c r="R76" i="3"/>
  <c r="A76" i="3"/>
  <c r="AH75" i="3"/>
  <c r="W75" i="3"/>
  <c r="A75" i="3"/>
  <c r="AH74" i="3"/>
  <c r="W74" i="3"/>
  <c r="S74" i="3"/>
  <c r="R74" i="3"/>
  <c r="A74" i="3"/>
  <c r="AH73" i="3"/>
  <c r="W73" i="3"/>
  <c r="S73" i="3"/>
  <c r="R73" i="3"/>
  <c r="A73" i="3"/>
  <c r="AH72" i="3"/>
  <c r="W72" i="3"/>
  <c r="S72" i="3"/>
  <c r="R72" i="3"/>
  <c r="A72" i="3"/>
  <c r="AH71" i="3"/>
  <c r="W71" i="3"/>
  <c r="S71" i="3"/>
  <c r="R71" i="3"/>
  <c r="A71" i="3"/>
  <c r="AH70" i="3"/>
  <c r="AB70" i="3"/>
  <c r="A70" i="3"/>
  <c r="AH69" i="3"/>
  <c r="A69" i="3"/>
  <c r="AH68" i="3"/>
  <c r="W68" i="3"/>
  <c r="A68" i="3"/>
  <c r="AH67" i="3"/>
  <c r="W67" i="3"/>
  <c r="A67" i="3"/>
  <c r="AH66" i="3"/>
  <c r="W66" i="3"/>
  <c r="A66" i="3"/>
  <c r="AH65" i="3"/>
  <c r="W65" i="3"/>
  <c r="A65" i="3"/>
  <c r="AH64" i="3"/>
  <c r="W64" i="3"/>
  <c r="A64" i="3"/>
  <c r="AH63" i="3"/>
  <c r="W63" i="3"/>
  <c r="A63" i="3"/>
  <c r="AH62" i="3"/>
  <c r="W62" i="3"/>
  <c r="A62" i="3"/>
  <c r="AH61" i="3"/>
  <c r="W61" i="3"/>
  <c r="A61" i="3"/>
  <c r="AH60" i="3"/>
  <c r="W60" i="3"/>
  <c r="A60" i="3"/>
  <c r="AH59" i="3"/>
  <c r="AB59" i="3"/>
  <c r="A59" i="3"/>
  <c r="AH58" i="3"/>
  <c r="AA58" i="3"/>
  <c r="A58" i="3"/>
  <c r="AH57" i="3"/>
  <c r="W57" i="3"/>
  <c r="A57" i="3"/>
  <c r="Y56" i="3"/>
  <c r="W56" i="3"/>
  <c r="V56" i="3"/>
  <c r="J56" i="3"/>
  <c r="A56" i="3"/>
  <c r="AH55" i="3"/>
  <c r="A55" i="3"/>
  <c r="AH54" i="3"/>
  <c r="A54" i="3"/>
  <c r="AH53" i="3"/>
  <c r="A53" i="3"/>
  <c r="AH52" i="3"/>
  <c r="A52" i="3"/>
  <c r="AH51" i="3"/>
  <c r="A51" i="3"/>
  <c r="AH50" i="3"/>
  <c r="A50" i="3"/>
  <c r="AH49" i="3"/>
  <c r="A49" i="3"/>
  <c r="AH48" i="3"/>
  <c r="W48" i="3"/>
  <c r="A48" i="3"/>
  <c r="AH47" i="3"/>
  <c r="A47" i="3"/>
  <c r="AH46" i="3"/>
  <c r="W46" i="3"/>
  <c r="A46" i="3"/>
  <c r="AH45" i="3"/>
  <c r="W45" i="3"/>
  <c r="J45" i="3"/>
  <c r="A45" i="3"/>
  <c r="AH44" i="3"/>
  <c r="W44" i="3"/>
  <c r="A44" i="3"/>
  <c r="AH43" i="3"/>
  <c r="W43" i="3"/>
  <c r="A43" i="3"/>
  <c r="AH42" i="3"/>
  <c r="W42" i="3"/>
  <c r="A42" i="3"/>
  <c r="AH41" i="3"/>
  <c r="W41" i="3"/>
  <c r="A41" i="3"/>
  <c r="AH40" i="3"/>
  <c r="W40" i="3"/>
  <c r="A40" i="3"/>
  <c r="AH39" i="3"/>
  <c r="W39" i="3"/>
  <c r="A39" i="3"/>
  <c r="AH38" i="3"/>
  <c r="W38" i="3"/>
  <c r="A38" i="3"/>
  <c r="AH37" i="3"/>
  <c r="A37" i="3"/>
  <c r="AH36" i="3"/>
  <c r="W36" i="3"/>
  <c r="A36" i="3"/>
  <c r="AH35" i="3"/>
  <c r="W35" i="3"/>
  <c r="A35" i="3"/>
  <c r="AH34" i="3"/>
  <c r="AB34" i="3"/>
  <c r="A34" i="3"/>
  <c r="AH33" i="3"/>
  <c r="W33" i="3"/>
  <c r="A33" i="3"/>
  <c r="AH32" i="3"/>
  <c r="W32" i="3"/>
  <c r="J32" i="3"/>
  <c r="A32" i="3"/>
  <c r="AH31" i="3"/>
  <c r="W31" i="3"/>
  <c r="A31" i="3"/>
  <c r="AH30" i="3"/>
  <c r="W30" i="3"/>
  <c r="A30" i="3"/>
  <c r="AH29" i="3"/>
  <c r="W29" i="3"/>
  <c r="A29" i="3"/>
  <c r="AH28" i="3"/>
  <c r="W28" i="3"/>
  <c r="A28" i="3"/>
  <c r="AH27" i="3"/>
  <c r="AB27" i="3"/>
  <c r="A27" i="3"/>
  <c r="AH26" i="3"/>
  <c r="W26" i="3"/>
  <c r="A26" i="3"/>
  <c r="AH25" i="3"/>
  <c r="AB25" i="3"/>
  <c r="A25" i="3"/>
  <c r="AH24" i="3"/>
  <c r="W24" i="3"/>
  <c r="A24" i="3"/>
  <c r="AH23" i="3"/>
  <c r="A23" i="3"/>
  <c r="AH22" i="3"/>
  <c r="A22" i="3"/>
  <c r="AH21" i="3"/>
  <c r="A21" i="3"/>
  <c r="AH20" i="3"/>
  <c r="A20" i="3"/>
  <c r="AH19" i="3"/>
  <c r="A19" i="3"/>
  <c r="AH18" i="3"/>
  <c r="A18" i="3"/>
  <c r="AH17" i="3"/>
  <c r="AB17" i="3"/>
  <c r="A17" i="3"/>
  <c r="AA16" i="3"/>
  <c r="A16" i="3"/>
  <c r="A15" i="3"/>
  <c r="A14" i="3"/>
  <c r="A13" i="3"/>
  <c r="AI6" i="3"/>
  <c r="AH6" i="3"/>
  <c r="AJ5" i="3"/>
  <c r="AI5" i="3"/>
  <c r="AH5" i="3"/>
  <c r="AJ4" i="3"/>
  <c r="AI4" i="3"/>
  <c r="AH4" i="3"/>
  <c r="AJ3" i="3"/>
  <c r="AI3" i="3"/>
  <c r="AH3" i="3"/>
  <c r="AE3" i="3"/>
  <c r="AE2" i="3"/>
  <c r="S239" i="2"/>
  <c r="S238" i="2"/>
  <c r="S237" i="2"/>
  <c r="R236" i="2"/>
  <c r="K236" i="2"/>
  <c r="R235" i="2"/>
  <c r="K235" i="2"/>
  <c r="R234" i="2"/>
  <c r="K234" i="2"/>
  <c r="S232" i="2"/>
  <c r="R232" i="2"/>
  <c r="K232" i="2"/>
  <c r="J232" i="2"/>
  <c r="S231" i="2"/>
  <c r="R231" i="2"/>
  <c r="K231" i="2"/>
  <c r="J231" i="2"/>
  <c r="S230" i="2"/>
  <c r="R230" i="2"/>
  <c r="K230" i="2"/>
  <c r="J230" i="2"/>
  <c r="S229" i="2"/>
  <c r="R229" i="2"/>
  <c r="K229" i="2"/>
  <c r="J229" i="2"/>
  <c r="S228" i="2"/>
  <c r="R228" i="2"/>
  <c r="K228" i="2"/>
  <c r="J228" i="2"/>
  <c r="S227" i="2"/>
  <c r="R227" i="2"/>
  <c r="K227" i="2"/>
  <c r="J227" i="2"/>
  <c r="S226" i="2"/>
  <c r="R226" i="2"/>
  <c r="K226" i="2"/>
  <c r="J226" i="2"/>
  <c r="S225" i="2"/>
  <c r="R225" i="2"/>
  <c r="K225" i="2"/>
  <c r="J225" i="2"/>
  <c r="S224" i="2"/>
  <c r="R224" i="2"/>
  <c r="K224" i="2"/>
  <c r="J224" i="2"/>
  <c r="S223" i="2"/>
  <c r="R223" i="2"/>
  <c r="K223" i="2"/>
  <c r="J223" i="2"/>
  <c r="O170" i="2"/>
  <c r="M169" i="2"/>
  <c r="K169" i="2"/>
  <c r="O167" i="2"/>
  <c r="M167" i="2"/>
  <c r="K167" i="2"/>
  <c r="J167" i="2"/>
  <c r="O166" i="2"/>
  <c r="M166" i="2"/>
  <c r="K166" i="2"/>
  <c r="J166" i="2"/>
  <c r="O165" i="2"/>
  <c r="M165" i="2"/>
  <c r="K165" i="2"/>
  <c r="J165" i="2"/>
  <c r="O164" i="2"/>
  <c r="M164" i="2"/>
  <c r="K164" i="2"/>
  <c r="J164" i="2"/>
  <c r="O156" i="2"/>
  <c r="T155" i="2"/>
  <c r="S155" i="2"/>
  <c r="Q155" i="2"/>
  <c r="M155" i="2"/>
  <c r="K155" i="2"/>
  <c r="S153" i="2"/>
  <c r="Q153" i="2"/>
  <c r="O153" i="2"/>
  <c r="M153" i="2"/>
  <c r="K153" i="2"/>
  <c r="W152" i="2"/>
  <c r="S152" i="2"/>
  <c r="Q152" i="2"/>
  <c r="O152" i="2"/>
  <c r="M152" i="2"/>
  <c r="K152" i="2"/>
  <c r="J152" i="2"/>
  <c r="H152" i="2"/>
  <c r="W151" i="2"/>
  <c r="S151" i="2"/>
  <c r="Q151" i="2"/>
  <c r="O151" i="2"/>
  <c r="M151" i="2"/>
  <c r="K151" i="2"/>
  <c r="J151" i="2"/>
  <c r="H151" i="2"/>
  <c r="W150" i="2"/>
  <c r="S150" i="2"/>
  <c r="Q150" i="2"/>
  <c r="O150" i="2"/>
  <c r="M150" i="2"/>
  <c r="K150" i="2"/>
  <c r="J150" i="2"/>
  <c r="H150" i="2"/>
  <c r="W149" i="2"/>
  <c r="S149" i="2"/>
  <c r="Q149" i="2"/>
  <c r="O149" i="2"/>
  <c r="M149" i="2"/>
  <c r="K149" i="2"/>
  <c r="J149" i="2"/>
  <c r="H149" i="2"/>
  <c r="W148" i="2"/>
  <c r="U148" i="2"/>
  <c r="S148" i="2"/>
  <c r="Q148" i="2"/>
  <c r="O148" i="2"/>
  <c r="M148" i="2"/>
  <c r="K148" i="2"/>
  <c r="J148" i="2"/>
  <c r="H148" i="2"/>
  <c r="S147" i="2"/>
  <c r="Q147" i="2"/>
  <c r="O147" i="2"/>
  <c r="M147" i="2"/>
  <c r="K147" i="2"/>
  <c r="J147" i="2"/>
  <c r="H147" i="2"/>
  <c r="U146" i="2"/>
  <c r="S146" i="2"/>
  <c r="Q146" i="2"/>
  <c r="O146" i="2"/>
  <c r="M146" i="2"/>
  <c r="K146" i="2"/>
  <c r="J146" i="2"/>
  <c r="S144" i="2"/>
  <c r="Q144" i="2"/>
  <c r="O144" i="2"/>
  <c r="M144" i="2"/>
  <c r="K144" i="2"/>
  <c r="Q143" i="2"/>
  <c r="O143" i="2"/>
  <c r="M143" i="2"/>
  <c r="K143" i="2"/>
  <c r="J143" i="2"/>
  <c r="H143" i="2"/>
  <c r="Q142" i="2"/>
  <c r="O142" i="2"/>
  <c r="M142" i="2"/>
  <c r="K142" i="2"/>
  <c r="J142" i="2"/>
  <c r="H142" i="2"/>
  <c r="Q141" i="2"/>
  <c r="O141" i="2"/>
  <c r="M141" i="2"/>
  <c r="K141" i="2"/>
  <c r="J141" i="2"/>
  <c r="H141" i="2"/>
  <c r="T140" i="2"/>
  <c r="Q140" i="2"/>
  <c r="O140" i="2"/>
  <c r="M140" i="2"/>
  <c r="K140" i="2"/>
  <c r="J140" i="2"/>
  <c r="O138" i="2"/>
  <c r="K138" i="2"/>
  <c r="AF124" i="2"/>
  <c r="AK123" i="2"/>
  <c r="A122" i="2"/>
  <c r="AH121" i="2"/>
  <c r="A121" i="2"/>
  <c r="AH120" i="2"/>
  <c r="A120" i="2"/>
  <c r="AH119" i="2"/>
  <c r="A119" i="2"/>
  <c r="AH118" i="2"/>
  <c r="W118" i="2"/>
  <c r="A118" i="2"/>
  <c r="AH117" i="2"/>
  <c r="A117" i="2"/>
  <c r="AH116" i="2"/>
  <c r="A116" i="2"/>
  <c r="AH115" i="2"/>
  <c r="A115" i="2"/>
  <c r="AH114" i="2"/>
  <c r="A114" i="2"/>
  <c r="AH113" i="2"/>
  <c r="AD113" i="2"/>
  <c r="V113" i="2"/>
  <c r="A113" i="2"/>
  <c r="AH112" i="2"/>
  <c r="A112" i="2"/>
  <c r="AH111" i="2"/>
  <c r="A111" i="2"/>
  <c r="AH110" i="2"/>
  <c r="AC110" i="2"/>
  <c r="A110" i="2"/>
  <c r="AD109" i="2"/>
  <c r="W109" i="2"/>
  <c r="V109" i="2"/>
  <c r="J109" i="2"/>
  <c r="G109" i="2"/>
  <c r="A109" i="2"/>
  <c r="AH108" i="2"/>
  <c r="A108" i="2"/>
  <c r="AH107" i="2"/>
  <c r="AF107" i="2"/>
  <c r="AC107" i="2"/>
  <c r="A107" i="2"/>
  <c r="AH106" i="2"/>
  <c r="AD106" i="2"/>
  <c r="A106" i="2"/>
  <c r="AH105" i="2"/>
  <c r="AD105" i="2"/>
  <c r="A105" i="2"/>
  <c r="AH104" i="2"/>
  <c r="AD104" i="2"/>
  <c r="A104" i="2"/>
  <c r="AH103" i="2"/>
  <c r="AE103" i="2"/>
  <c r="AD103" i="2"/>
  <c r="A103" i="2"/>
  <c r="AH102" i="2"/>
  <c r="AD102" i="2"/>
  <c r="A102" i="2"/>
  <c r="AH101" i="2"/>
  <c r="AD101" i="2"/>
  <c r="A101" i="2"/>
  <c r="AK100" i="2"/>
  <c r="AJ100" i="2"/>
  <c r="AH100" i="2"/>
  <c r="A100" i="2"/>
  <c r="AH99" i="2"/>
  <c r="Z99" i="2"/>
  <c r="A99" i="2"/>
  <c r="AH98" i="2"/>
  <c r="A98" i="2"/>
  <c r="AH97" i="2"/>
  <c r="A97" i="2"/>
  <c r="AH96" i="2"/>
  <c r="A96" i="2"/>
  <c r="AH95" i="2"/>
  <c r="A95" i="2"/>
  <c r="AH94" i="2"/>
  <c r="A94" i="2"/>
  <c r="AH93" i="2"/>
  <c r="A93" i="2"/>
  <c r="AH92" i="2"/>
  <c r="AF92" i="2"/>
  <c r="AC92" i="2"/>
  <c r="A92" i="2"/>
  <c r="AH91" i="2"/>
  <c r="AD91" i="2"/>
  <c r="A91" i="2"/>
  <c r="AH90" i="2"/>
  <c r="AE90" i="2"/>
  <c r="AD90" i="2"/>
  <c r="A90" i="2"/>
  <c r="AH89" i="2"/>
  <c r="A89" i="2"/>
  <c r="AH88" i="2"/>
  <c r="AE88" i="2"/>
  <c r="AD88" i="2"/>
  <c r="A88" i="2"/>
  <c r="AH87" i="2"/>
  <c r="AD87" i="2"/>
  <c r="A87" i="2"/>
  <c r="AK86" i="2"/>
  <c r="AJ86" i="2"/>
  <c r="AH86" i="2"/>
  <c r="A86" i="2"/>
  <c r="AH85" i="2"/>
  <c r="Z85" i="2"/>
  <c r="A85" i="2"/>
  <c r="S84" i="2"/>
  <c r="R84" i="2"/>
  <c r="A84" i="2"/>
  <c r="S83" i="2"/>
  <c r="R83" i="2"/>
  <c r="J83" i="2"/>
  <c r="A83" i="2"/>
  <c r="A82" i="2"/>
  <c r="A81" i="2"/>
  <c r="AH80" i="2"/>
  <c r="A80" i="2"/>
  <c r="AH79" i="2"/>
  <c r="W79" i="2"/>
  <c r="A79" i="2"/>
  <c r="AH78" i="2"/>
  <c r="W78" i="2"/>
  <c r="S78" i="2"/>
  <c r="R78" i="2"/>
  <c r="A78" i="2"/>
  <c r="AH77" i="2"/>
  <c r="W77" i="2"/>
  <c r="A77" i="2"/>
  <c r="AH76" i="2"/>
  <c r="A76" i="2"/>
  <c r="AH75" i="2"/>
  <c r="A75" i="2"/>
  <c r="AH74" i="2"/>
  <c r="A74" i="2"/>
  <c r="AH73" i="2"/>
  <c r="A73" i="2"/>
  <c r="AH72" i="2"/>
  <c r="AF72" i="2"/>
  <c r="A72" i="2"/>
  <c r="AH71" i="2"/>
  <c r="AC71" i="2"/>
  <c r="A71" i="2"/>
  <c r="AH70" i="2"/>
  <c r="AD70" i="2"/>
  <c r="A70" i="2"/>
  <c r="AH69" i="2"/>
  <c r="AD69" i="2"/>
  <c r="W69" i="2"/>
  <c r="A69" i="2"/>
  <c r="AH68" i="2"/>
  <c r="AE68" i="2"/>
  <c r="AD68" i="2"/>
  <c r="W68" i="2"/>
  <c r="A68" i="2"/>
  <c r="AH67" i="2"/>
  <c r="AE67" i="2"/>
  <c r="AD67" i="2"/>
  <c r="W67" i="2"/>
  <c r="A67" i="2"/>
  <c r="AH66" i="2"/>
  <c r="AE66" i="2"/>
  <c r="AD66" i="2"/>
  <c r="W66" i="2"/>
  <c r="A66" i="2"/>
  <c r="AH65" i="2"/>
  <c r="AD65" i="2"/>
  <c r="A65" i="2"/>
  <c r="AH64" i="2"/>
  <c r="AE64" i="2"/>
  <c r="AD64" i="2"/>
  <c r="W64" i="2"/>
  <c r="A64" i="2"/>
  <c r="AH63" i="2"/>
  <c r="AD63" i="2"/>
  <c r="A63" i="2"/>
  <c r="AH62" i="2"/>
  <c r="AE62" i="2"/>
  <c r="AD62" i="2"/>
  <c r="W62" i="2"/>
  <c r="A62" i="2"/>
  <c r="AH61" i="2"/>
  <c r="AE61" i="2"/>
  <c r="AD61" i="2"/>
  <c r="W61" i="2"/>
  <c r="A61" i="2"/>
  <c r="AK60" i="2"/>
  <c r="AJ60" i="2"/>
  <c r="AH60" i="2"/>
  <c r="A60" i="2"/>
  <c r="AH59" i="2"/>
  <c r="Z59" i="2"/>
  <c r="A59" i="2"/>
  <c r="AH58" i="2"/>
  <c r="A58" i="2"/>
  <c r="AH57" i="2"/>
  <c r="A57" i="2"/>
  <c r="AH56" i="2"/>
  <c r="A56" i="2"/>
  <c r="AH55" i="2"/>
  <c r="A55" i="2"/>
  <c r="AH54" i="2"/>
  <c r="S54" i="2"/>
  <c r="A54" i="2"/>
  <c r="AH53" i="2"/>
  <c r="A53" i="2"/>
  <c r="AH52" i="2"/>
  <c r="A52" i="2"/>
  <c r="AH51" i="2"/>
  <c r="A51" i="2"/>
  <c r="AH50" i="2"/>
  <c r="A50" i="2"/>
  <c r="AH49" i="2"/>
  <c r="A49" i="2"/>
  <c r="AH48" i="2"/>
  <c r="A48" i="2"/>
  <c r="AH47" i="2"/>
  <c r="A47" i="2"/>
  <c r="AH46" i="2"/>
  <c r="A46" i="2"/>
  <c r="AH45" i="2"/>
  <c r="A45" i="2"/>
  <c r="AH44" i="2"/>
  <c r="A44" i="2"/>
  <c r="AH43" i="2"/>
  <c r="A43" i="2"/>
  <c r="AH42" i="2"/>
  <c r="S42" i="2"/>
  <c r="R42" i="2"/>
  <c r="A42" i="2"/>
  <c r="AH41" i="2"/>
  <c r="S41" i="2"/>
  <c r="R41" i="2"/>
  <c r="A41" i="2"/>
  <c r="AH40" i="2"/>
  <c r="S40" i="2"/>
  <c r="R40" i="2"/>
  <c r="A40" i="2"/>
  <c r="AH39" i="2"/>
  <c r="S39" i="2"/>
  <c r="R39" i="2"/>
  <c r="A39" i="2"/>
  <c r="AH38" i="2"/>
  <c r="A38" i="2"/>
  <c r="AH37" i="2"/>
  <c r="A37" i="2"/>
  <c r="AH36" i="2"/>
  <c r="A36" i="2"/>
  <c r="AH35" i="2"/>
  <c r="A35" i="2"/>
  <c r="AH34" i="2"/>
  <c r="AC34" i="2"/>
  <c r="A34" i="2"/>
  <c r="AH33" i="2"/>
  <c r="A33" i="2"/>
  <c r="AH32" i="2"/>
  <c r="A32" i="2"/>
  <c r="AH31" i="2"/>
  <c r="A31" i="2"/>
  <c r="AH30" i="2"/>
  <c r="A30" i="2"/>
  <c r="AH29" i="2"/>
  <c r="A29" i="2"/>
  <c r="AH28" i="2"/>
  <c r="AF28" i="2"/>
  <c r="A28" i="2"/>
  <c r="AH27" i="2"/>
  <c r="A27" i="2"/>
  <c r="AH26" i="2"/>
  <c r="A26" i="2"/>
  <c r="AH25" i="2"/>
  <c r="AC25" i="2"/>
  <c r="A25" i="2"/>
  <c r="AH24" i="2"/>
  <c r="AE24" i="2"/>
  <c r="AD24" i="2"/>
  <c r="W24" i="2"/>
  <c r="A24" i="2"/>
  <c r="AH23" i="2"/>
  <c r="A23" i="2"/>
  <c r="AH22" i="2"/>
  <c r="A22" i="2"/>
  <c r="AH21" i="2"/>
  <c r="A21" i="2"/>
  <c r="AH20" i="2"/>
  <c r="W20" i="2"/>
  <c r="A20" i="2"/>
  <c r="AH19" i="2"/>
  <c r="A19" i="2"/>
  <c r="AH18" i="2"/>
  <c r="AD18" i="2"/>
  <c r="A18" i="2"/>
  <c r="AJ17" i="2"/>
  <c r="AH17" i="2"/>
  <c r="A17" i="2"/>
  <c r="Z16" i="2"/>
  <c r="A16" i="2"/>
  <c r="A15" i="2"/>
  <c r="A14" i="2"/>
  <c r="A13" i="2"/>
  <c r="A12" i="2"/>
  <c r="A11" i="2"/>
  <c r="AI6" i="2"/>
  <c r="AH6" i="2"/>
  <c r="AJ5" i="2"/>
  <c r="AI5" i="2"/>
  <c r="AH5" i="2"/>
  <c r="AJ4" i="2"/>
  <c r="AI4" i="2"/>
  <c r="AH4" i="2"/>
  <c r="AJ3" i="2"/>
  <c r="AI3" i="2"/>
  <c r="AH3" i="2"/>
  <c r="AB3" i="2"/>
  <c r="AB2" i="2"/>
  <c r="O191" i="1"/>
  <c r="M190" i="1"/>
  <c r="K190" i="1"/>
  <c r="O188" i="1"/>
  <c r="M188" i="1"/>
  <c r="K188" i="1"/>
  <c r="J188" i="1"/>
  <c r="O187" i="1"/>
  <c r="M187" i="1"/>
  <c r="K187" i="1"/>
  <c r="J187" i="1"/>
  <c r="O186" i="1"/>
  <c r="M186" i="1"/>
  <c r="K186" i="1"/>
  <c r="J186" i="1"/>
  <c r="O185" i="1"/>
  <c r="M185" i="1"/>
  <c r="K185" i="1"/>
  <c r="J185" i="1"/>
  <c r="O184" i="1"/>
  <c r="M184" i="1"/>
  <c r="K184" i="1"/>
  <c r="J184" i="1"/>
  <c r="M179" i="1"/>
  <c r="V176" i="1"/>
  <c r="O176" i="1"/>
  <c r="T175" i="1"/>
  <c r="S175" i="1"/>
  <c r="Q175" i="1"/>
  <c r="M175" i="1"/>
  <c r="K175" i="1"/>
  <c r="T173" i="1"/>
  <c r="S173" i="1"/>
  <c r="Q173" i="1"/>
  <c r="O173" i="1"/>
  <c r="M173" i="1"/>
  <c r="K173" i="1"/>
  <c r="U172" i="1"/>
  <c r="T172" i="1"/>
  <c r="S172" i="1"/>
  <c r="Q172" i="1"/>
  <c r="O172" i="1"/>
  <c r="M172" i="1"/>
  <c r="K172" i="1"/>
  <c r="J172" i="1"/>
  <c r="H172" i="1"/>
  <c r="V171" i="1"/>
  <c r="U171" i="1"/>
  <c r="T171" i="1"/>
  <c r="S171" i="1"/>
  <c r="Q171" i="1"/>
  <c r="O171" i="1"/>
  <c r="M171" i="1"/>
  <c r="K171" i="1"/>
  <c r="J171" i="1"/>
  <c r="H171" i="1"/>
  <c r="U170" i="1"/>
  <c r="T170" i="1"/>
  <c r="S170" i="1"/>
  <c r="Q170" i="1"/>
  <c r="O170" i="1"/>
  <c r="M170" i="1"/>
  <c r="K170" i="1"/>
  <c r="J170" i="1"/>
  <c r="H170" i="1"/>
  <c r="V169" i="1"/>
  <c r="U169" i="1"/>
  <c r="T169" i="1"/>
  <c r="S169" i="1"/>
  <c r="Q169" i="1"/>
  <c r="O169" i="1"/>
  <c r="M169" i="1"/>
  <c r="K169" i="1"/>
  <c r="J169" i="1"/>
  <c r="H169" i="1"/>
  <c r="V168" i="1"/>
  <c r="U168" i="1"/>
  <c r="T168" i="1"/>
  <c r="S168" i="1"/>
  <c r="Q168" i="1"/>
  <c r="O168" i="1"/>
  <c r="M168" i="1"/>
  <c r="K168" i="1"/>
  <c r="J168" i="1"/>
  <c r="H168" i="1"/>
  <c r="U167" i="1"/>
  <c r="T167" i="1"/>
  <c r="S167" i="1"/>
  <c r="Q167" i="1"/>
  <c r="O167" i="1"/>
  <c r="M167" i="1"/>
  <c r="K167" i="1"/>
  <c r="J167" i="1"/>
  <c r="H167" i="1"/>
  <c r="W166" i="1"/>
  <c r="U166" i="1"/>
  <c r="T166" i="1"/>
  <c r="S166" i="1"/>
  <c r="Q166" i="1"/>
  <c r="O166" i="1"/>
  <c r="M166" i="1"/>
  <c r="K166" i="1"/>
  <c r="J166" i="1"/>
  <c r="H166" i="1"/>
  <c r="V165" i="1"/>
  <c r="U165" i="1"/>
  <c r="T165" i="1"/>
  <c r="S165" i="1"/>
  <c r="Q165" i="1"/>
  <c r="O165" i="1"/>
  <c r="M165" i="1"/>
  <c r="K165" i="1"/>
  <c r="J165" i="1"/>
  <c r="H165" i="1"/>
  <c r="V164" i="1"/>
  <c r="T164" i="1"/>
  <c r="S164" i="1"/>
  <c r="Q164" i="1"/>
  <c r="O164" i="1"/>
  <c r="M164" i="1"/>
  <c r="K164" i="1"/>
  <c r="J164" i="1"/>
  <c r="T162" i="1"/>
  <c r="S162" i="1"/>
  <c r="Q162" i="1"/>
  <c r="M162" i="1"/>
  <c r="K162" i="1"/>
  <c r="T161" i="1"/>
  <c r="S161" i="1"/>
  <c r="Q161" i="1"/>
  <c r="O161" i="1"/>
  <c r="M161" i="1"/>
  <c r="K161" i="1"/>
  <c r="J161" i="1"/>
  <c r="H161" i="1"/>
  <c r="T160" i="1"/>
  <c r="S160" i="1"/>
  <c r="Q160" i="1"/>
  <c r="O160" i="1"/>
  <c r="M160" i="1"/>
  <c r="K160" i="1"/>
  <c r="J160" i="1"/>
  <c r="H160" i="1"/>
  <c r="T159" i="1"/>
  <c r="S159" i="1"/>
  <c r="Q159" i="1"/>
  <c r="O159" i="1"/>
  <c r="M159" i="1"/>
  <c r="K159" i="1"/>
  <c r="J159" i="1"/>
  <c r="H159" i="1"/>
  <c r="T158" i="1"/>
  <c r="S158" i="1"/>
  <c r="Q158" i="1"/>
  <c r="O158" i="1"/>
  <c r="M158" i="1"/>
  <c r="K158" i="1"/>
  <c r="J158" i="1"/>
  <c r="H158" i="1"/>
  <c r="T157" i="1"/>
  <c r="Q157" i="1"/>
  <c r="O157" i="1"/>
  <c r="M157" i="1"/>
  <c r="K157" i="1"/>
  <c r="J157" i="1"/>
  <c r="O155" i="1"/>
  <c r="K155" i="1"/>
  <c r="AF142" i="1"/>
  <c r="A140" i="1"/>
  <c r="AK139" i="1"/>
  <c r="A139" i="1"/>
  <c r="AK138" i="1"/>
  <c r="A138" i="1"/>
  <c r="AK137" i="1"/>
  <c r="A137" i="1"/>
  <c r="AK136" i="1"/>
  <c r="A136" i="1"/>
  <c r="AK135" i="1"/>
  <c r="A135" i="1"/>
  <c r="AK134" i="1"/>
  <c r="A134" i="1"/>
  <c r="AK133" i="1"/>
  <c r="A133" i="1"/>
  <c r="AK132" i="1"/>
  <c r="AF132" i="1"/>
  <c r="AC132" i="1"/>
  <c r="Z132" i="1"/>
  <c r="A132" i="1"/>
  <c r="A131" i="1"/>
  <c r="AK130" i="1"/>
  <c r="Z130" i="1"/>
  <c r="A130" i="1"/>
  <c r="AK129" i="1"/>
  <c r="Z129" i="1"/>
  <c r="A129" i="1"/>
  <c r="AK128" i="1"/>
  <c r="AD128" i="1"/>
  <c r="A128" i="1"/>
  <c r="AK127" i="1"/>
  <c r="AD127" i="1"/>
  <c r="A127" i="1"/>
  <c r="AK126" i="1"/>
  <c r="AD126" i="1"/>
  <c r="A126" i="1"/>
  <c r="AK125" i="1"/>
  <c r="AD125" i="1"/>
  <c r="A125" i="1"/>
  <c r="AK124" i="1"/>
  <c r="AD124" i="1"/>
  <c r="A124" i="1"/>
  <c r="AK123" i="1"/>
  <c r="Z123" i="1"/>
  <c r="A123" i="1"/>
  <c r="AU122" i="1"/>
  <c r="AS122" i="1"/>
  <c r="AK122" i="1"/>
  <c r="A122" i="1"/>
  <c r="AK121" i="1"/>
  <c r="A121" i="1"/>
  <c r="AK120" i="1"/>
  <c r="A120" i="1"/>
  <c r="AK119" i="1"/>
  <c r="A119" i="1"/>
  <c r="AK118" i="1"/>
  <c r="AC118" i="1"/>
  <c r="Z118" i="1"/>
  <c r="A118" i="1"/>
  <c r="AK117" i="1"/>
  <c r="A117" i="1"/>
  <c r="AK116" i="1"/>
  <c r="AF116" i="1"/>
  <c r="A116" i="1"/>
  <c r="AK115" i="1"/>
  <c r="AC115" i="1"/>
  <c r="Z115" i="1"/>
  <c r="A115" i="1"/>
  <c r="A114" i="1"/>
  <c r="A113" i="1"/>
  <c r="AK112" i="1"/>
  <c r="AD112" i="1"/>
  <c r="A112" i="1"/>
  <c r="AK111" i="1"/>
  <c r="AD111" i="1"/>
  <c r="A111" i="1"/>
  <c r="AK110" i="1"/>
  <c r="Z110" i="1"/>
  <c r="A110" i="1"/>
  <c r="AU109" i="1"/>
  <c r="AS109" i="1"/>
  <c r="AK109" i="1"/>
  <c r="A109" i="1"/>
  <c r="AK108" i="1"/>
  <c r="A108" i="1"/>
  <c r="AK107" i="1"/>
  <c r="A107" i="1"/>
  <c r="AK106" i="1"/>
  <c r="A106" i="1"/>
  <c r="AK105" i="1"/>
  <c r="A105" i="1"/>
  <c r="AK104" i="1"/>
  <c r="AF104" i="1"/>
  <c r="A104" i="1"/>
  <c r="AK103" i="1"/>
  <c r="AC103" i="1"/>
  <c r="Z103" i="1"/>
  <c r="A103" i="1"/>
  <c r="AK102" i="1"/>
  <c r="AD102" i="1"/>
  <c r="A102" i="1"/>
  <c r="AK101" i="1"/>
  <c r="AD101" i="1"/>
  <c r="A101" i="1"/>
  <c r="AU100" i="1"/>
  <c r="AS100" i="1"/>
  <c r="AK100" i="1"/>
  <c r="Z100" i="1"/>
  <c r="A100" i="1"/>
  <c r="AK99" i="1"/>
  <c r="A99" i="1"/>
  <c r="S98" i="1"/>
  <c r="R98" i="1"/>
  <c r="A98" i="1"/>
  <c r="S97" i="1"/>
  <c r="R97" i="1"/>
  <c r="A97" i="1"/>
  <c r="A96" i="1"/>
  <c r="W95" i="1"/>
  <c r="A95" i="1"/>
  <c r="AK94" i="1"/>
  <c r="A94" i="1"/>
  <c r="AK93" i="1"/>
  <c r="A93" i="1"/>
  <c r="AK92" i="1"/>
  <c r="W92" i="1"/>
  <c r="A92" i="1"/>
  <c r="AK91" i="1"/>
  <c r="A91" i="1"/>
  <c r="AK90" i="1"/>
  <c r="A90" i="1"/>
  <c r="AK89" i="1"/>
  <c r="A89" i="1"/>
  <c r="AK88" i="1"/>
  <c r="A88" i="1"/>
  <c r="AK87" i="1"/>
  <c r="A87" i="1"/>
  <c r="AK86" i="1"/>
  <c r="AF86" i="1"/>
  <c r="A86" i="1"/>
  <c r="AK85" i="1"/>
  <c r="AC85" i="1"/>
  <c r="A85" i="1"/>
  <c r="AK84" i="1"/>
  <c r="AD84" i="1"/>
  <c r="A84" i="1"/>
  <c r="AK83" i="1"/>
  <c r="AD83" i="1"/>
  <c r="A83" i="1"/>
  <c r="AK82" i="1"/>
  <c r="AD82" i="1"/>
  <c r="A82" i="1"/>
  <c r="AK81" i="1"/>
  <c r="AD81" i="1"/>
  <c r="A81" i="1"/>
  <c r="AK80" i="1"/>
  <c r="AD80" i="1"/>
  <c r="A80" i="1"/>
  <c r="AK79" i="1"/>
  <c r="AD79" i="1"/>
  <c r="A79" i="1"/>
  <c r="AK78" i="1"/>
  <c r="AD78" i="1"/>
  <c r="A78" i="1"/>
  <c r="AK77" i="1"/>
  <c r="AD77" i="1"/>
  <c r="A77" i="1"/>
  <c r="AK76" i="1"/>
  <c r="AD76" i="1"/>
  <c r="A76" i="1"/>
  <c r="AK75" i="1"/>
  <c r="AD75" i="1"/>
  <c r="A75" i="1"/>
  <c r="AK74" i="1"/>
  <c r="AD74" i="1"/>
  <c r="A74" i="1"/>
  <c r="AK73" i="1"/>
  <c r="AD73" i="1"/>
  <c r="A73" i="1"/>
  <c r="AK72" i="1"/>
  <c r="AD72" i="1"/>
  <c r="A72" i="1"/>
  <c r="AK71" i="1"/>
  <c r="AD71" i="1"/>
  <c r="A71" i="1"/>
  <c r="AK70" i="1"/>
  <c r="AD70" i="1"/>
  <c r="A70" i="1"/>
  <c r="AK69" i="1"/>
  <c r="AD69" i="1"/>
  <c r="A69" i="1"/>
  <c r="AK68" i="1"/>
  <c r="AD68" i="1"/>
  <c r="A68" i="1"/>
  <c r="AK67" i="1"/>
  <c r="A67" i="1"/>
  <c r="AU66" i="1"/>
  <c r="AS66" i="1"/>
  <c r="AK66" i="1"/>
  <c r="Z66" i="1"/>
  <c r="A66" i="1"/>
  <c r="AK65" i="1"/>
  <c r="A65" i="1"/>
  <c r="AK64" i="1"/>
  <c r="A64" i="1"/>
  <c r="AK63" i="1"/>
  <c r="A63" i="1"/>
  <c r="AK62" i="1"/>
  <c r="A62" i="1"/>
  <c r="AK61" i="1"/>
  <c r="A61" i="1"/>
  <c r="AK60" i="1"/>
  <c r="A60" i="1"/>
  <c r="AK59" i="1"/>
  <c r="A59" i="1"/>
  <c r="AK58" i="1"/>
  <c r="A58" i="1"/>
  <c r="AK57" i="1"/>
  <c r="A57" i="1"/>
  <c r="AK56" i="1"/>
  <c r="A56" i="1"/>
  <c r="AK55" i="1"/>
  <c r="A55" i="1"/>
  <c r="AK54" i="1"/>
  <c r="A54" i="1"/>
  <c r="AK53" i="1"/>
  <c r="A53" i="1"/>
  <c r="AK52" i="1"/>
  <c r="A52" i="1"/>
  <c r="AK51" i="1"/>
  <c r="A51" i="1"/>
  <c r="AK50" i="1"/>
  <c r="A50" i="1"/>
  <c r="AK49" i="1"/>
  <c r="A49" i="1"/>
  <c r="AK48" i="1"/>
  <c r="A48" i="1"/>
  <c r="AK47" i="1"/>
  <c r="W47" i="1"/>
  <c r="A47" i="1"/>
  <c r="AK46" i="1"/>
  <c r="W46" i="1"/>
  <c r="A46" i="1"/>
  <c r="AK45" i="1"/>
  <c r="W45" i="1"/>
  <c r="A45" i="1"/>
  <c r="AK44" i="1"/>
  <c r="A44" i="1"/>
  <c r="AK43" i="1"/>
  <c r="S43" i="1"/>
  <c r="R43" i="1"/>
  <c r="A43" i="1"/>
  <c r="AK42" i="1"/>
  <c r="A42" i="1"/>
  <c r="AK41" i="1"/>
  <c r="AF41" i="1"/>
  <c r="AC41" i="1"/>
  <c r="A41" i="1"/>
  <c r="S40" i="1"/>
  <c r="R40" i="1"/>
  <c r="A40" i="1"/>
  <c r="AK39" i="1"/>
  <c r="S39" i="1"/>
  <c r="R39" i="1"/>
  <c r="A39" i="1"/>
  <c r="AK38" i="1"/>
  <c r="S38" i="1"/>
  <c r="R38" i="1"/>
  <c r="A38" i="1"/>
  <c r="AK37" i="1"/>
  <c r="S37" i="1"/>
  <c r="R37" i="1"/>
  <c r="A37" i="1"/>
  <c r="AK36" i="1"/>
  <c r="S36" i="1"/>
  <c r="R36" i="1"/>
  <c r="A36" i="1"/>
  <c r="AK35" i="1"/>
  <c r="S35" i="1"/>
  <c r="R35" i="1"/>
  <c r="A35" i="1"/>
  <c r="AK34" i="1"/>
  <c r="S34" i="1"/>
  <c r="R34" i="1"/>
  <c r="A34" i="1"/>
  <c r="AK33" i="1"/>
  <c r="AF33" i="1"/>
  <c r="S33" i="1"/>
  <c r="R33" i="1"/>
  <c r="A33" i="1"/>
  <c r="AK32" i="1"/>
  <c r="AC32" i="1"/>
  <c r="A32" i="1"/>
  <c r="AK31" i="1"/>
  <c r="S31" i="1"/>
  <c r="R31" i="1"/>
  <c r="A31" i="1"/>
  <c r="AK30" i="1"/>
  <c r="S30" i="1"/>
  <c r="R30" i="1"/>
  <c r="A30" i="1"/>
  <c r="AK29" i="1"/>
  <c r="A29" i="1"/>
  <c r="AK28" i="1"/>
  <c r="AD28" i="1"/>
  <c r="S28" i="1"/>
  <c r="R28" i="1"/>
  <c r="A28" i="1"/>
  <c r="AK27" i="1"/>
  <c r="S27" i="1"/>
  <c r="R27" i="1"/>
  <c r="A27" i="1"/>
  <c r="AK26" i="1"/>
  <c r="S26" i="1"/>
  <c r="R26" i="1"/>
  <c r="A26" i="1"/>
  <c r="AK25" i="1"/>
  <c r="AD25" i="1"/>
  <c r="S25" i="1"/>
  <c r="R25" i="1"/>
  <c r="A25" i="1"/>
  <c r="AK24" i="1"/>
  <c r="S24" i="1"/>
  <c r="R24" i="1"/>
  <c r="A24" i="1"/>
  <c r="AK23" i="1"/>
  <c r="S23" i="1"/>
  <c r="R23" i="1"/>
  <c r="A23" i="1"/>
  <c r="AK22" i="1"/>
  <c r="S22" i="1"/>
  <c r="R22" i="1"/>
  <c r="A22" i="1"/>
  <c r="AK21" i="1"/>
  <c r="S21" i="1"/>
  <c r="R21" i="1"/>
  <c r="A21" i="1"/>
  <c r="AK20" i="1"/>
  <c r="S20" i="1"/>
  <c r="R20" i="1"/>
  <c r="A20" i="1"/>
  <c r="AK19" i="1"/>
  <c r="S19" i="1"/>
  <c r="R19" i="1"/>
  <c r="A19" i="1"/>
  <c r="AK18" i="1"/>
  <c r="AD18" i="1"/>
  <c r="S18" i="1"/>
  <c r="R18" i="1"/>
  <c r="A18" i="1"/>
  <c r="AU17" i="1"/>
  <c r="AS17" i="1"/>
  <c r="AK17" i="1"/>
  <c r="AC17" i="1"/>
  <c r="S17" i="1"/>
  <c r="R17" i="1"/>
  <c r="A17" i="1"/>
  <c r="Z16" i="1"/>
  <c r="A16" i="1"/>
  <c r="A15" i="1"/>
  <c r="A14" i="1"/>
  <c r="A13" i="1"/>
  <c r="A12" i="1"/>
  <c r="A11" i="1"/>
  <c r="AL6" i="1"/>
  <c r="AK6" i="1"/>
  <c r="AM5" i="1"/>
  <c r="AL5" i="1"/>
  <c r="AK5" i="1"/>
  <c r="AM4" i="1"/>
  <c r="AL4" i="1"/>
  <c r="AK4" i="1"/>
  <c r="AM3" i="1"/>
  <c r="AL3" i="1"/>
  <c r="AK3" i="1"/>
  <c r="AB3" i="1"/>
  <c r="AB2" i="1"/>
  <c r="M269" i="12"/>
  <c r="K269" i="12"/>
  <c r="A269" i="12"/>
  <c r="O267" i="12"/>
  <c r="M267" i="12"/>
  <c r="K267" i="12"/>
  <c r="A267" i="12"/>
  <c r="K266" i="12"/>
  <c r="K265" i="12"/>
  <c r="K263" i="12"/>
  <c r="C263" i="12"/>
  <c r="B263" i="12"/>
  <c r="K262" i="12"/>
  <c r="C262" i="12"/>
  <c r="B262" i="12"/>
  <c r="K261" i="12"/>
  <c r="K260" i="12"/>
  <c r="C260" i="12"/>
  <c r="B260" i="12"/>
  <c r="K259" i="12"/>
  <c r="K258" i="12"/>
  <c r="K257" i="12"/>
  <c r="K256" i="12"/>
  <c r="K255" i="12"/>
  <c r="K254" i="12"/>
  <c r="K253" i="12"/>
  <c r="K252" i="12"/>
  <c r="K251" i="12"/>
  <c r="K250" i="12"/>
  <c r="K249" i="12"/>
  <c r="K247" i="12"/>
  <c r="K245" i="12"/>
  <c r="K243" i="12"/>
  <c r="K242" i="12"/>
  <c r="K240" i="12"/>
  <c r="K239" i="12"/>
  <c r="K238" i="12"/>
  <c r="K237" i="12"/>
  <c r="C237" i="12"/>
  <c r="B237" i="12"/>
  <c r="K236" i="12"/>
  <c r="C236" i="12"/>
  <c r="B236" i="12"/>
  <c r="K235" i="12"/>
  <c r="C235" i="12"/>
  <c r="B235" i="12"/>
  <c r="K232" i="12"/>
  <c r="K231" i="12"/>
  <c r="K230" i="12"/>
  <c r="K229" i="12"/>
  <c r="K228" i="12"/>
  <c r="K227" i="12"/>
  <c r="K226" i="12"/>
  <c r="K224" i="12"/>
  <c r="K223" i="12"/>
  <c r="K222" i="12"/>
  <c r="K221" i="12"/>
  <c r="K220" i="12"/>
  <c r="K218" i="12"/>
  <c r="K217" i="12"/>
  <c r="K216" i="12"/>
  <c r="K215" i="12"/>
  <c r="K214" i="12"/>
  <c r="K212" i="12"/>
  <c r="K211" i="12"/>
  <c r="K210" i="12"/>
  <c r="K209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1" i="12"/>
  <c r="K190" i="12"/>
  <c r="K189" i="12"/>
  <c r="K185" i="12"/>
  <c r="K184" i="12"/>
  <c r="K183" i="12"/>
  <c r="K181" i="12"/>
  <c r="K179" i="12"/>
  <c r="K178" i="12"/>
  <c r="K174" i="12"/>
  <c r="K172" i="12"/>
  <c r="K168" i="12"/>
  <c r="K166" i="12"/>
  <c r="K163" i="12"/>
  <c r="K161" i="12"/>
  <c r="K155" i="12"/>
  <c r="K154" i="12"/>
  <c r="K153" i="12"/>
  <c r="K150" i="12"/>
  <c r="K148" i="12"/>
  <c r="K147" i="12"/>
  <c r="C146" i="12"/>
  <c r="K145" i="12"/>
  <c r="C145" i="12"/>
  <c r="K144" i="12"/>
  <c r="C144" i="12"/>
  <c r="K143" i="12"/>
  <c r="C143" i="12"/>
  <c r="K142" i="12"/>
  <c r="C142" i="12"/>
  <c r="K141" i="12"/>
  <c r="C141" i="12"/>
  <c r="C140" i="12"/>
  <c r="C139" i="12"/>
  <c r="C138" i="12"/>
  <c r="K137" i="12"/>
  <c r="C137" i="12"/>
  <c r="K136" i="12"/>
  <c r="C136" i="12"/>
  <c r="K135" i="12"/>
  <c r="C135" i="12"/>
  <c r="K134" i="12"/>
  <c r="C134" i="12"/>
  <c r="K133" i="12"/>
  <c r="C133" i="12"/>
  <c r="K132" i="12"/>
  <c r="C132" i="12"/>
  <c r="K131" i="12"/>
  <c r="C131" i="12"/>
  <c r="K130" i="12"/>
  <c r="C130" i="12"/>
  <c r="K129" i="12"/>
  <c r="C129" i="12"/>
  <c r="K128" i="12"/>
  <c r="C128" i="12"/>
  <c r="K127" i="12"/>
  <c r="C127" i="12"/>
  <c r="C126" i="12"/>
  <c r="K125" i="12"/>
  <c r="K124" i="12"/>
  <c r="K123" i="12"/>
  <c r="K121" i="12"/>
  <c r="K120" i="12"/>
  <c r="K119" i="12"/>
  <c r="K118" i="12"/>
  <c r="K117" i="12"/>
  <c r="K116" i="12"/>
  <c r="K115" i="12"/>
  <c r="K114" i="12"/>
  <c r="K113" i="12"/>
  <c r="K112" i="12"/>
  <c r="K111" i="12"/>
  <c r="C111" i="12"/>
  <c r="K110" i="12"/>
  <c r="K109" i="12"/>
  <c r="K108" i="12"/>
  <c r="K107" i="12"/>
  <c r="K106" i="12"/>
  <c r="K105" i="12"/>
  <c r="K103" i="12"/>
  <c r="K102" i="12"/>
  <c r="K101" i="12"/>
  <c r="M100" i="12"/>
  <c r="K100" i="12"/>
  <c r="A100" i="12"/>
  <c r="K99" i="12"/>
  <c r="A99" i="12"/>
  <c r="K98" i="12"/>
  <c r="A98" i="12"/>
  <c r="K97" i="12"/>
  <c r="A97" i="12"/>
  <c r="K96" i="12"/>
  <c r="A96" i="12"/>
  <c r="K95" i="12"/>
  <c r="A95" i="12"/>
  <c r="K94" i="12"/>
  <c r="A94" i="12"/>
  <c r="K93" i="12"/>
  <c r="A93" i="12"/>
  <c r="K92" i="12"/>
  <c r="A92" i="12"/>
  <c r="A91" i="12"/>
  <c r="A90" i="12"/>
  <c r="K89" i="12"/>
  <c r="A89" i="12"/>
  <c r="A88" i="12"/>
  <c r="A87" i="12"/>
  <c r="K86" i="12"/>
  <c r="A86" i="12"/>
  <c r="K85" i="12"/>
  <c r="A85" i="12"/>
  <c r="K84" i="12"/>
  <c r="A84" i="12"/>
  <c r="B83" i="12"/>
  <c r="A83" i="12"/>
  <c r="B82" i="12"/>
  <c r="A82" i="12"/>
  <c r="A81" i="12"/>
  <c r="K80" i="12"/>
  <c r="A80" i="12"/>
  <c r="K79" i="12"/>
  <c r="A79" i="12"/>
  <c r="K78" i="12"/>
  <c r="A78" i="12"/>
  <c r="K77" i="12"/>
  <c r="A77" i="12"/>
  <c r="K76" i="12"/>
  <c r="A76" i="12"/>
  <c r="K75" i="12"/>
  <c r="A75" i="12"/>
  <c r="K74" i="12"/>
  <c r="A74" i="12"/>
  <c r="A73" i="12"/>
  <c r="K72" i="12"/>
  <c r="A72" i="12"/>
  <c r="K71" i="12"/>
  <c r="A71" i="12"/>
  <c r="K70" i="12"/>
  <c r="A70" i="12"/>
  <c r="K69" i="12"/>
  <c r="A69" i="12"/>
  <c r="K68" i="12"/>
  <c r="A68" i="12"/>
  <c r="K67" i="12"/>
  <c r="A67" i="12"/>
  <c r="K66" i="12"/>
  <c r="A66" i="12"/>
  <c r="A65" i="12"/>
  <c r="K64" i="12"/>
  <c r="A64" i="12"/>
  <c r="K63" i="12"/>
  <c r="A63" i="12"/>
  <c r="K62" i="12"/>
  <c r="A62" i="12"/>
  <c r="K61" i="12"/>
  <c r="A61" i="12"/>
  <c r="K60" i="12"/>
  <c r="A60" i="12"/>
  <c r="K59" i="12"/>
  <c r="A59" i="12"/>
  <c r="K58" i="12"/>
  <c r="A58" i="12"/>
  <c r="K57" i="12"/>
  <c r="A57" i="12"/>
  <c r="K56" i="12"/>
  <c r="A56" i="12"/>
  <c r="K55" i="12"/>
  <c r="A55" i="12"/>
  <c r="K54" i="12"/>
  <c r="A54" i="12"/>
  <c r="K53" i="12"/>
  <c r="A53" i="12"/>
  <c r="K52" i="12"/>
  <c r="A52" i="12"/>
  <c r="K51" i="12"/>
  <c r="A51" i="12"/>
  <c r="A50" i="12"/>
  <c r="K49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J13" i="12"/>
  <c r="AI13" i="12"/>
  <c r="AG13" i="12"/>
  <c r="AG12" i="12"/>
  <c r="AF12" i="12"/>
  <c r="AE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AG11" i="12"/>
  <c r="AF11" i="12"/>
  <c r="AE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AG10" i="12"/>
  <c r="AF10" i="12"/>
  <c r="AE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AG9" i="12"/>
  <c r="AF9" i="12"/>
  <c r="AE9" i="12"/>
  <c r="AC9" i="12"/>
  <c r="AB9" i="12"/>
  <c r="AA9" i="12"/>
  <c r="Z9" i="12"/>
  <c r="Y9" i="12"/>
  <c r="X9" i="12"/>
  <c r="W9" i="12"/>
  <c r="V9" i="12"/>
  <c r="U9" i="12"/>
  <c r="T9" i="12"/>
  <c r="S9" i="12"/>
  <c r="R9" i="12"/>
  <c r="AG8" i="12"/>
  <c r="AF8" i="12"/>
  <c r="AE8" i="12"/>
  <c r="AC8" i="12"/>
  <c r="AB8" i="12"/>
  <c r="AA8" i="12"/>
  <c r="Z8" i="12"/>
  <c r="Y8" i="12"/>
  <c r="X8" i="12"/>
  <c r="W8" i="12"/>
  <c r="V8" i="12"/>
  <c r="U8" i="12"/>
  <c r="T8" i="12"/>
  <c r="S8" i="12"/>
  <c r="R8" i="12"/>
  <c r="AG7" i="12"/>
  <c r="AF7" i="12"/>
  <c r="AE7" i="12"/>
  <c r="AC7" i="12"/>
  <c r="AB7" i="12"/>
  <c r="AA7" i="12"/>
  <c r="Z7" i="12"/>
  <c r="Y7" i="12"/>
  <c r="X7" i="12"/>
  <c r="W7" i="12"/>
  <c r="V7" i="12"/>
  <c r="U7" i="12"/>
  <c r="T7" i="12"/>
  <c r="S7" i="12"/>
  <c r="R7" i="12"/>
  <c r="AG6" i="12"/>
  <c r="AF6" i="12"/>
  <c r="AE6" i="12"/>
  <c r="AC6" i="12"/>
  <c r="AB6" i="12"/>
  <c r="AA6" i="12"/>
  <c r="Z6" i="12"/>
  <c r="Y6" i="12"/>
  <c r="X6" i="12"/>
  <c r="W6" i="12"/>
  <c r="V6" i="12"/>
  <c r="U6" i="12"/>
  <c r="T6" i="12"/>
  <c r="S6" i="12"/>
  <c r="R6" i="12"/>
  <c r="M5" i="12"/>
  <c r="P4" i="12"/>
  <c r="O4" i="12"/>
  <c r="N4" i="12"/>
  <c r="M4" i="12"/>
</calcChain>
</file>

<file path=xl/comments1.xml><?xml version="1.0" encoding="utf-8"?>
<comments xmlns="http://schemas.openxmlformats.org/spreadsheetml/2006/main">
  <authors>
    <author xml:space="preserve"> </author>
  </authors>
  <commentList>
    <comment ref="Z8" authorId="0" shapeId="0">
      <text>
        <r>
          <rPr>
            <sz val="10"/>
            <rFont val="SWISS"/>
            <charset val="1"/>
          </rPr>
          <t>PENGISIAN BERAT DI LVL 5 (MAIN ASSY)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Z8" authorId="0" shapeId="0">
      <text>
        <r>
          <rPr>
            <sz val="10"/>
            <rFont val="SWISS"/>
            <charset val="1"/>
          </rPr>
          <t>PENGISIAN BERAT DI LVL 5 (MAIN ASSY)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Z8" authorId="0" shapeId="0">
      <text>
        <r>
          <rPr>
            <sz val="10"/>
            <rFont val="SWISS"/>
            <charset val="1"/>
          </rPr>
          <t>PENGISIAN BERAT DI LVL 5 (MAIN ASSY)</t>
        </r>
      </text>
    </comment>
  </commentList>
</comments>
</file>

<file path=xl/sharedStrings.xml><?xml version="1.0" encoding="utf-8"?>
<sst xmlns="http://schemas.openxmlformats.org/spreadsheetml/2006/main" count="7948" uniqueCount="973">
  <si>
    <t xml:space="preserve">TOTAL PROGRESS </t>
  </si>
  <si>
    <t>TOTAL PRELIMINARY  DESIGN</t>
  </si>
  <si>
    <t>TOTAL INTERMIEDIATE DESIGN</t>
  </si>
  <si>
    <t>TOTAL FINAL DESGIN</t>
  </si>
  <si>
    <t>RESUME TOTAL PROGRESS</t>
  </si>
  <si>
    <t>No</t>
  </si>
  <si>
    <t>DW NUMBER</t>
  </si>
  <si>
    <t>Title</t>
  </si>
  <si>
    <t>Car Type</t>
  </si>
  <si>
    <t>STATUS</t>
  </si>
  <si>
    <t>REMARKS</t>
  </si>
  <si>
    <t>JENIS KERETA</t>
  </si>
  <si>
    <t>TOTAL DD</t>
  </si>
  <si>
    <t>RELEASE</t>
  </si>
  <si>
    <t>% TOTAL</t>
  </si>
  <si>
    <t>PRELIMINARY DESIGN (PDR)</t>
  </si>
  <si>
    <t>INTERMEDIATE DESIGN (IDR)</t>
  </si>
  <si>
    <t>FINAL DESIGN (FDR)</t>
  </si>
  <si>
    <t>TOTAL PROGRESS</t>
  </si>
  <si>
    <t>FDR</t>
  </si>
  <si>
    <t>TC1</t>
  </si>
  <si>
    <t>M1</t>
  </si>
  <si>
    <t>M2</t>
  </si>
  <si>
    <t>T1</t>
  </si>
  <si>
    <t>T2</t>
  </si>
  <si>
    <t>T3</t>
  </si>
  <si>
    <t>TC2</t>
  </si>
  <si>
    <t>DD TOTAL</t>
  </si>
  <si>
    <t>%-TASE</t>
  </si>
  <si>
    <t>PDR + IDR</t>
  </si>
  <si>
    <t>210E1210100</t>
  </si>
  <si>
    <t>UNDERFRAME ARRANGEMENT TC1</t>
  </si>
  <si>
    <t>•</t>
  </si>
  <si>
    <t>ONLY FOR 3d</t>
  </si>
  <si>
    <t>210E1220100</t>
  </si>
  <si>
    <t>UNDERFRAME ARRANGEMENT M1</t>
  </si>
  <si>
    <t>210E1230100</t>
  </si>
  <si>
    <t>UNDERFRAME ARRANGEMENT M2</t>
  </si>
  <si>
    <t>210E1240100</t>
  </si>
  <si>
    <t>UNDERFRAME ARRANGEMENT T1</t>
  </si>
  <si>
    <t>210E1250100</t>
  </si>
  <si>
    <t>UNDERFRAME ARRANGEMENT T2</t>
  </si>
  <si>
    <t>210E1260100</t>
  </si>
  <si>
    <t>UNDERFRAME ARRANGEMENT T3</t>
  </si>
  <si>
    <t>210E1270100</t>
  </si>
  <si>
    <t>UNDERFRAME ARRANGEMENT TC2</t>
  </si>
  <si>
    <t>220E1210100</t>
  </si>
  <si>
    <t>SIDEWALL ARRANGEMENT  TC1</t>
  </si>
  <si>
    <t>220E1220100</t>
  </si>
  <si>
    <t>SIDEWALL ARRANGEMENT M1</t>
  </si>
  <si>
    <t>220E1230100</t>
  </si>
  <si>
    <t>SIDEWALL ARRANGEMENT M2</t>
  </si>
  <si>
    <t>220E1240100</t>
  </si>
  <si>
    <t>SIDEWALL ARRANGEMENT T1</t>
  </si>
  <si>
    <t>220E1250100</t>
  </si>
  <si>
    <t>SIDEWALL ARRANGEMENT T2</t>
  </si>
  <si>
    <t>220E1260100</t>
  </si>
  <si>
    <t>SIDEWALL ARRANGEMENT T3</t>
  </si>
  <si>
    <t>220E1270100</t>
  </si>
  <si>
    <t>SIDEWALL ARRANGEMENT  TC2</t>
  </si>
  <si>
    <t>230E1210100</t>
  </si>
  <si>
    <t>ENDWALL ARRANGEMENT  TC1</t>
  </si>
  <si>
    <t>230E1220100</t>
  </si>
  <si>
    <t>ENDWALL ARRANGEMENT M1</t>
  </si>
  <si>
    <t>230E1230100</t>
  </si>
  <si>
    <t>ENDWALL ARRANGEMENT M2</t>
  </si>
  <si>
    <t>230E1240100</t>
  </si>
  <si>
    <t>ENDWALL ARRANGEMENT T1</t>
  </si>
  <si>
    <t>230E1250100</t>
  </si>
  <si>
    <t>ENDWALL ARRANGEMENT T2</t>
  </si>
  <si>
    <t>230E1260100</t>
  </si>
  <si>
    <t>ENDWALL ARRANGEMENT T3</t>
  </si>
  <si>
    <t>230E1270100</t>
  </si>
  <si>
    <t>ENDWALL ARRANGEMENT  TC2</t>
  </si>
  <si>
    <t>240E1210100</t>
  </si>
  <si>
    <t>CABIN ARRANGEMENT  TC1</t>
  </si>
  <si>
    <t>240E1270100</t>
  </si>
  <si>
    <t>CABIN ARRANGEMENT  TC2</t>
  </si>
  <si>
    <t>ROOF ARRANGEMENT  TC1</t>
  </si>
  <si>
    <t>ROOF ARRANGEMENT M1</t>
  </si>
  <si>
    <t>ROOF ARRANGEMENT M2</t>
  </si>
  <si>
    <t>ROOF ARRANGEMENT T1</t>
  </si>
  <si>
    <t>ROOF ARRANGEMENT T2</t>
  </si>
  <si>
    <t>ROOF ARRANGEMENT T3</t>
  </si>
  <si>
    <t>ROOF ARRANGEMENT  TC2</t>
  </si>
  <si>
    <t>210E1210200</t>
  </si>
  <si>
    <t>MAIN CONSTRUCTION OF UNDERFRAME TC1&amp;TC2</t>
  </si>
  <si>
    <t>210E1220200</t>
  </si>
  <si>
    <t>MAIN COSTRUCTION OF UNDERFRAME M1, M2</t>
  </si>
  <si>
    <t>210E1240200</t>
  </si>
  <si>
    <t>MAIN COSTRUCTION OF UNDERFRAME T</t>
  </si>
  <si>
    <t>211E1210100</t>
  </si>
  <si>
    <t>FRONT PART ASSEMBLY</t>
  </si>
  <si>
    <t>211E1210200</t>
  </si>
  <si>
    <t>END BEAM FRONT TC</t>
  </si>
  <si>
    <t>211E1200100</t>
  </si>
  <si>
    <t>END PART ASSEMBLY</t>
  </si>
  <si>
    <t>211E1200200</t>
  </si>
  <si>
    <t>END BEAM</t>
  </si>
  <si>
    <t>211E1210400</t>
  </si>
  <si>
    <t xml:space="preserve">ANTI CLIMBER </t>
  </si>
  <si>
    <t>212E1200100</t>
  </si>
  <si>
    <t>BOLSTER</t>
  </si>
  <si>
    <t>213E1210100</t>
  </si>
  <si>
    <t>MIDDLE PART ASSY TC</t>
  </si>
  <si>
    <t>213E1200100</t>
  </si>
  <si>
    <t>MIDDLE PART ASSY M</t>
  </si>
  <si>
    <t>213K5600200</t>
  </si>
  <si>
    <t>JACKING PAD</t>
  </si>
  <si>
    <t>221E1210200</t>
  </si>
  <si>
    <t>MAIN CONSTRUCTION OF SIDEWALL TC1 &amp; TC2</t>
  </si>
  <si>
    <t>221E1220200</t>
  </si>
  <si>
    <t>MAIN CONSTRUCTION OF SIDEWALL  M1, M2</t>
  </si>
  <si>
    <t>221E1240200</t>
  </si>
  <si>
    <t>MAIN CONSTRUCTION OF SIDEWALL  T</t>
  </si>
  <si>
    <t>221E1200300</t>
  </si>
  <si>
    <t>MIDDLE SIDEWALL 1 --&gt; (RUNNING TEXT)</t>
  </si>
  <si>
    <t>221E1200400</t>
  </si>
  <si>
    <t>MIDDLE SIDEWALL 2</t>
  </si>
  <si>
    <t>221E1200500</t>
  </si>
  <si>
    <t>END SIDEWALL 1 --&gt; (LEFT)</t>
  </si>
  <si>
    <t>221E1200600</t>
  </si>
  <si>
    <t>END SIDEWALL 2 --&gt; (RIGHT)</t>
  </si>
  <si>
    <t>221E1200700</t>
  </si>
  <si>
    <t>PASSENGER ENTRANCE</t>
  </si>
  <si>
    <t>221E1200800</t>
  </si>
  <si>
    <t>ARR GUSSET ON SIDEWALL  T</t>
  </si>
  <si>
    <t>221E1201000</t>
  </si>
  <si>
    <t>FRAME DOOR SUPPORT 1</t>
  </si>
  <si>
    <t>221E1201100</t>
  </si>
  <si>
    <t>FRAME DOOR SUPPORT 2</t>
  </si>
  <si>
    <t>221E1201200</t>
  </si>
  <si>
    <t>221E1210800</t>
  </si>
  <si>
    <t>MIDDLE SIDEWALL 3  --&gt; (TC ONLY, SHORT LENGTH)</t>
  </si>
  <si>
    <t>221E1210900</t>
  </si>
  <si>
    <t>BEHIND CAB SIDEWALL 1 --&gt; (LEFT)</t>
  </si>
  <si>
    <t>221E1211000</t>
  </si>
  <si>
    <t>BEHIND CAB SIDEWALL 2 --&gt; (RIGHT)</t>
  </si>
  <si>
    <t>221E1211100</t>
  </si>
  <si>
    <t>DRIVER CAB ENTRANCE</t>
  </si>
  <si>
    <t>221E1211200</t>
  </si>
  <si>
    <t>ARR GUSSET ON SIDEWALL TC1 &amp; TC2</t>
  </si>
  <si>
    <t>221E1211300</t>
  </si>
  <si>
    <t>CABIN SIDEWALL 1 --&gt; (LEFT)</t>
  </si>
  <si>
    <t>221E1211400</t>
  </si>
  <si>
    <t>CABIN SIDEWALL 2 --&gt; (RIGHT)</t>
  </si>
  <si>
    <t>221E1211600</t>
  </si>
  <si>
    <t>END SIDEWALL 2 --&gt; (RIGHT TC)</t>
  </si>
  <si>
    <t>221E1211700</t>
  </si>
  <si>
    <t>FRAME DOOR SUPPORT 3 --&gt; (RIGHT TC)</t>
  </si>
  <si>
    <t>221E1211800</t>
  </si>
  <si>
    <t>FRAME DOOR SUPPORT 4 --&gt; (LEFT TC)</t>
  </si>
  <si>
    <t>221E1220300</t>
  </si>
  <si>
    <t>MIDDLE SIDEWALL 2  --&gt; (DUCT MOTOR)</t>
  </si>
  <si>
    <t>221E1220400</t>
  </si>
  <si>
    <t>END SIDEWALL 3 --&gt; (DUCT MOTOR)</t>
  </si>
  <si>
    <t>221E1220800</t>
  </si>
  <si>
    <t>ARR GUSSET ON SIDEWALL  M1,M2</t>
  </si>
  <si>
    <t>231E1200100</t>
  </si>
  <si>
    <t>MAIN CONSTRUCTION OF ENDWALL ALL</t>
  </si>
  <si>
    <t>231E1200200</t>
  </si>
  <si>
    <t>END FRAMING</t>
  </si>
  <si>
    <t>231E1200300</t>
  </si>
  <si>
    <t>END SHEETING</t>
  </si>
  <si>
    <t>MAIN CONSTRUCTION OF FRONT ENDWALL M1</t>
  </si>
  <si>
    <t>231E1200400</t>
  </si>
  <si>
    <t>MAIN CONSTRUCTION OF REAR ENDWALL M1</t>
  </si>
  <si>
    <t>231E1220200</t>
  </si>
  <si>
    <t>END FRAMING FRONT</t>
  </si>
  <si>
    <t>231E1220500</t>
  </si>
  <si>
    <t>END FRAMING REAR</t>
  </si>
  <si>
    <t>241E1210100</t>
  </si>
  <si>
    <t>MAIN CONSTRUCTION OF MASKARA</t>
  </si>
  <si>
    <t>SHEATING MASKARA</t>
  </si>
  <si>
    <t>FRAME MASKARA</t>
  </si>
  <si>
    <t>251E1210100</t>
  </si>
  <si>
    <t>MAIN CONSTRUCTION OF ROOF TC1 &amp; TC2</t>
  </si>
  <si>
    <t>251E1220100</t>
  </si>
  <si>
    <t>MAIN CONSTRUCTION OF ROOF M1</t>
  </si>
  <si>
    <t>251E1200100</t>
  </si>
  <si>
    <t>MAIN CONSTRUCTION OF ROOF M2 &amp; T</t>
  </si>
  <si>
    <t>251E1210200</t>
  </si>
  <si>
    <t>ROOF FRAMING TC1 &amp; TC2</t>
  </si>
  <si>
    <t>251E1210300</t>
  </si>
  <si>
    <t>ROOF SHEATING TC1 &amp; TC2</t>
  </si>
  <si>
    <t>251E1200400</t>
  </si>
  <si>
    <t>ROOF FRAMING AC</t>
  </si>
  <si>
    <t>251E1210500</t>
  </si>
  <si>
    <t>ARR GUSSET ON ROOF TC1 &amp; TC2</t>
  </si>
  <si>
    <t>251E1210600</t>
  </si>
  <si>
    <t>RAIN GUTTER TC1 &amp; TC2</t>
  </si>
  <si>
    <t>251E1220200</t>
  </si>
  <si>
    <t>ROOF FRAMING M1</t>
  </si>
  <si>
    <t>251E1220300</t>
  </si>
  <si>
    <t>ROOF SHEATING M1</t>
  </si>
  <si>
    <t>251E1220500</t>
  </si>
  <si>
    <t>ARR GUSSET ON ROOF M1</t>
  </si>
  <si>
    <t>251E1220800</t>
  </si>
  <si>
    <t>ROOF FRAMING PANTOGRAPH</t>
  </si>
  <si>
    <t>251E1200200</t>
  </si>
  <si>
    <t>ROOF FRAMING M2,T</t>
  </si>
  <si>
    <t>251E1200300</t>
  </si>
  <si>
    <t>ROOF SHEATING M2,T</t>
  </si>
  <si>
    <t>251E1200500</t>
  </si>
  <si>
    <t>ARR GUSSET ON ROOF M2,T</t>
  </si>
  <si>
    <t>251E1200600</t>
  </si>
  <si>
    <t>RAIN GUTTER M, T</t>
  </si>
  <si>
    <t>214E1210200</t>
  </si>
  <si>
    <t xml:space="preserve">ARRG FLOOR ON PASSENGER ROOM </t>
  </si>
  <si>
    <t>214E1210300</t>
  </si>
  <si>
    <t>ARR FLOOR PLATE ON CAB</t>
  </si>
  <si>
    <t>214E1220200</t>
  </si>
  <si>
    <t>ARRG FLOOR ON PASSENGER ROOM M1,M2</t>
  </si>
  <si>
    <t>214E1240200</t>
  </si>
  <si>
    <t>215E1210200</t>
  </si>
  <si>
    <t>BRACKET SUPPORT FLOOR ON PASSENGER ROOM</t>
  </si>
  <si>
    <t>215E1210300</t>
  </si>
  <si>
    <t>BRACKET SUPPORT FLOOR ON CAB</t>
  </si>
  <si>
    <t>215E1210400</t>
  </si>
  <si>
    <t>DRAIN PIPE AND SUPPORT</t>
  </si>
  <si>
    <t>215E1210500</t>
  </si>
  <si>
    <t>TAPPING STRIP</t>
  </si>
  <si>
    <t>215E1210600</t>
  </si>
  <si>
    <t>TAPPING FOR DRIVER AND PASSENGER SEAT ON FLOOR</t>
  </si>
  <si>
    <t>215E1210700</t>
  </si>
  <si>
    <t>TAPPING FOR DOOR POCKET &amp; INTERIOR CABINET</t>
  </si>
  <si>
    <t>215E1210800</t>
  </si>
  <si>
    <t>215E1220200</t>
  </si>
  <si>
    <t xml:space="preserve">BRACKET SUPPORT FLOOR ON PASSENGER ROOM </t>
  </si>
  <si>
    <t>215E1220300</t>
  </si>
  <si>
    <t>215E1220400</t>
  </si>
  <si>
    <t>215E1220500</t>
  </si>
  <si>
    <t>TAPPING FOR PASSENGER SEAT ON FLOOR</t>
  </si>
  <si>
    <t>215E1220600</t>
  </si>
  <si>
    <t>TAPPING FOR DOOR POCKET INTERIOR</t>
  </si>
  <si>
    <t>215E1240200</t>
  </si>
  <si>
    <t>215E1240300</t>
  </si>
  <si>
    <t>215E1240400</t>
  </si>
  <si>
    <t>215E1240500</t>
  </si>
  <si>
    <t>215E1240600</t>
  </si>
  <si>
    <t>218E1200200</t>
  </si>
  <si>
    <t>BRACKET FOR GROUNDING INTER CAR</t>
  </si>
  <si>
    <t>218E1200300</t>
  </si>
  <si>
    <t>BRACKET FOR LEVELING VALVE</t>
  </si>
  <si>
    <t>218E1200400</t>
  </si>
  <si>
    <t>BRACKET FOR COUPLER SUPPORT</t>
  </si>
  <si>
    <t>218E1200500</t>
  </si>
  <si>
    <t>BRACKET FOR LADDER</t>
  </si>
  <si>
    <t>218E1210200</t>
  </si>
  <si>
    <t>218E1210400</t>
  </si>
  <si>
    <t>218E1210500</t>
  </si>
  <si>
    <t>218E1210600</t>
  </si>
  <si>
    <t>218E1210700</t>
  </si>
  <si>
    <t>218E1210800</t>
  </si>
  <si>
    <t>218E1210900</t>
  </si>
  <si>
    <t>218E1211000</t>
  </si>
  <si>
    <t>218E1211100</t>
  </si>
  <si>
    <t>218E1211400</t>
  </si>
  <si>
    <t>218E1211500</t>
  </si>
  <si>
    <t>218E1211600</t>
  </si>
  <si>
    <t>218E1211700</t>
  </si>
  <si>
    <t>218E1211800</t>
  </si>
  <si>
    <t>218E1211900</t>
  </si>
  <si>
    <t>218E1212000</t>
  </si>
  <si>
    <t>218E1212200</t>
  </si>
  <si>
    <t>218E1212300</t>
  </si>
  <si>
    <t>218E1212400</t>
  </si>
  <si>
    <t>218E1212500</t>
  </si>
  <si>
    <t>218E1220600</t>
  </si>
  <si>
    <t>BRACKET VVVF</t>
  </si>
  <si>
    <t>218E1220700</t>
  </si>
  <si>
    <t>BRACKET ELECTRIC CONTROL PANEL</t>
  </si>
  <si>
    <t>218E1220800</t>
  </si>
  <si>
    <t>BRACKET BRAKE RESISTOR</t>
  </si>
  <si>
    <t>218E1220900</t>
  </si>
  <si>
    <t>BRACKET CHOPPER BOX</t>
  </si>
  <si>
    <t>218E1221000</t>
  </si>
  <si>
    <t>BRACKET CHOPPER REACTOR</t>
  </si>
  <si>
    <t>218E1221100</t>
  </si>
  <si>
    <t>BRACKET OF AIR RESEVOIR (100L)</t>
  </si>
  <si>
    <t>218E1221200</t>
  </si>
  <si>
    <t>BRACKET OF BRACKET CONTROL MODULE</t>
  </si>
  <si>
    <t>218E1221300</t>
  </si>
  <si>
    <t>BRACKET FOR CABLE DUCT</t>
  </si>
  <si>
    <t>218E1221400</t>
  </si>
  <si>
    <t>BRACKET FOR PNEUMATIC PIPING</t>
  </si>
  <si>
    <t>218E1221500</t>
  </si>
  <si>
    <t>BRACKET MAIN SWITCH</t>
  </si>
  <si>
    <t>218E1221600</t>
  </si>
  <si>
    <t>BRACKET FILTER REACTOR</t>
  </si>
  <si>
    <t>218E1221700</t>
  </si>
  <si>
    <t>BRACKET HSCB BOX</t>
  </si>
  <si>
    <t>218E1221800</t>
  </si>
  <si>
    <t>BRACKET JUNCTION COUPLER ELECTRIC</t>
  </si>
  <si>
    <t>218E1221900</t>
  </si>
  <si>
    <t>BRACKET OF PANTOGRAPH CONTROL MODULE</t>
  </si>
  <si>
    <t>218E1222000</t>
  </si>
  <si>
    <t>BRACKET OF PANTOGRAPH DISCONNECTOR SWITCH</t>
  </si>
  <si>
    <t>218E1222100</t>
  </si>
  <si>
    <t>BRACKET OF BUS FUSE</t>
  </si>
  <si>
    <t>218E1222400</t>
  </si>
  <si>
    <t>BRACKET OF GROUNDING PLATE</t>
  </si>
  <si>
    <t>218E1222500</t>
  </si>
  <si>
    <t>CABLE DIRECTOR ON UNDERFRAME</t>
  </si>
  <si>
    <t>218E1231500</t>
  </si>
  <si>
    <t>BRACKET AIR RESEVOIR (150L)</t>
  </si>
  <si>
    <t>218E1231600</t>
  </si>
  <si>
    <t>BRACKET OF FILTER REACTOR</t>
  </si>
  <si>
    <t>218E1231700</t>
  </si>
  <si>
    <t>BRACKET OF COMPRESSOR</t>
  </si>
  <si>
    <t>218E1231800</t>
  </si>
  <si>
    <t>BRACKET OF COMPRESSOR CONTROL PANEL</t>
  </si>
  <si>
    <t>218E1231900</t>
  </si>
  <si>
    <t>BRACKET OF EXPANSION BOX</t>
  </si>
  <si>
    <t>218E1232200</t>
  </si>
  <si>
    <t>218E1232300</t>
  </si>
  <si>
    <t>218E1240600</t>
  </si>
  <si>
    <t>BRACKET OF ELECTRIC CONTROL PANEL</t>
  </si>
  <si>
    <t>218E1240700</t>
  </si>
  <si>
    <t>BRACKET OF BRAKE CONTROL MODUL</t>
  </si>
  <si>
    <t>218E1240800</t>
  </si>
  <si>
    <t>BRACKET OF AIR RESEVOIR  (100L)</t>
  </si>
  <si>
    <t>218E1241000</t>
  </si>
  <si>
    <t>BRACKET OF CABLE DUCTING</t>
  </si>
  <si>
    <t>218E1241100</t>
  </si>
  <si>
    <t>BRACKET OF PNEUMATIC PIPING</t>
  </si>
  <si>
    <t>218E1241200</t>
  </si>
  <si>
    <t>BRACKET OF TRANSFORMER FILTER BOX</t>
  </si>
  <si>
    <t>218E1241300</t>
  </si>
  <si>
    <t>BRACKET OF APS BOX</t>
  </si>
  <si>
    <t>218E1241400</t>
  </si>
  <si>
    <t>BRACKET OF RECTIFIER BOX</t>
  </si>
  <si>
    <t>218E1241500</t>
  </si>
  <si>
    <t>BRACKET OF AUXILIARY SWITCH</t>
  </si>
  <si>
    <t>218E1241600</t>
  </si>
  <si>
    <t>BRACKET OF IVHB</t>
  </si>
  <si>
    <t>218E1241700</t>
  </si>
  <si>
    <t>BRACKET OF BATTERY BOX</t>
  </si>
  <si>
    <t>218E1241800</t>
  </si>
  <si>
    <t>BRACKET OF BATTERY PANEL</t>
  </si>
  <si>
    <t>218E1241900</t>
  </si>
  <si>
    <t>BRACKET OF HGS (GROUND SWITCH)</t>
  </si>
  <si>
    <t>218E1242000</t>
  </si>
  <si>
    <t xml:space="preserve">  </t>
  </si>
  <si>
    <t>218E1242200</t>
  </si>
  <si>
    <t>218E1242300</t>
  </si>
  <si>
    <t>218E1251200</t>
  </si>
  <si>
    <t>218E1251300</t>
  </si>
  <si>
    <t>BRACKET OF AIR RESEVOIR (150L)</t>
  </si>
  <si>
    <t>218E1251400</t>
  </si>
  <si>
    <t>218E1251600</t>
  </si>
  <si>
    <t>218E1251700</t>
  </si>
  <si>
    <t>218E1261200</t>
  </si>
  <si>
    <t>218E1261300</t>
  </si>
  <si>
    <t>218E1270500</t>
  </si>
  <si>
    <t>218E1270600</t>
  </si>
  <si>
    <t>218E1270700</t>
  </si>
  <si>
    <t>218E1270800</t>
  </si>
  <si>
    <t>218E1270900</t>
  </si>
  <si>
    <t>218E1271000</t>
  </si>
  <si>
    <t>218E1271100</t>
  </si>
  <si>
    <t>BRACKET OF AUX SWITCH</t>
  </si>
  <si>
    <t>218E1271400</t>
  </si>
  <si>
    <t>BRACKET OF AIR RESERVOIR</t>
  </si>
  <si>
    <t>218E1271500</t>
  </si>
  <si>
    <t>218E1271600</t>
  </si>
  <si>
    <t>BRACKET OF COWCATCHER</t>
  </si>
  <si>
    <t>218E1271700</t>
  </si>
  <si>
    <t>BRACKET OF JUNCTION COUPLER ELECTRIC</t>
  </si>
  <si>
    <t>218E1271800</t>
  </si>
  <si>
    <t>BRACKET OF PNEUMATIC HORN MODULE</t>
  </si>
  <si>
    <t>218E1271900</t>
  </si>
  <si>
    <t>218E1272000</t>
  </si>
  <si>
    <t>218E1272100</t>
  </si>
  <si>
    <t>218E1272200</t>
  </si>
  <si>
    <t>BRAKE OF CONTROL MODULE</t>
  </si>
  <si>
    <t>218E1272300</t>
  </si>
  <si>
    <t>218E1272400</t>
  </si>
  <si>
    <t>218E1272500</t>
  </si>
  <si>
    <t>228E1210200</t>
  </si>
  <si>
    <t>ARRANGEMENT ADAPTER ON SIDEWALL</t>
  </si>
  <si>
    <t>228E1210300</t>
  </si>
  <si>
    <t>BRACKET FOR CURTAIN</t>
  </si>
  <si>
    <t>228E1210400</t>
  </si>
  <si>
    <t>BRACKET FOR DOOR ENGINE ENTRANCE</t>
  </si>
  <si>
    <t>228E1210500</t>
  </si>
  <si>
    <t>BRACKET FOR LUGGAGE RACK</t>
  </si>
  <si>
    <t>228E1210600</t>
  </si>
  <si>
    <t>BRACKET EMERGENCY DOOR RELEASE</t>
  </si>
  <si>
    <t>228E1211000</t>
  </si>
  <si>
    <t>BRACKET FOR GUTTER PIPE AT CABIN</t>
  </si>
  <si>
    <t>228E1220200</t>
  </si>
  <si>
    <t>ARRANGEMENT OF ADAPTER ON SIDEWALL</t>
  </si>
  <si>
    <t>228E1200300</t>
  </si>
  <si>
    <t>228E1200400</t>
  </si>
  <si>
    <t>228E1200500</t>
  </si>
  <si>
    <t>228E1200600</t>
  </si>
  <si>
    <t>BRACKET FOR EMERGENCY DOOR RELEASE</t>
  </si>
  <si>
    <t>228E1200700</t>
  </si>
  <si>
    <t>BRACKET FOR RUNNING TEXT</t>
  </si>
  <si>
    <t>228E1200800</t>
  </si>
  <si>
    <t>BRACKET FOR AC PANEL</t>
  </si>
  <si>
    <t>228E1200900</t>
  </si>
  <si>
    <t>BRACKET FOR FOLDING SEAT</t>
  </si>
  <si>
    <t>228E1201000</t>
  </si>
  <si>
    <t>BRACKET FOR INTERIOR PANEL FRONT END</t>
  </si>
  <si>
    <t>228E1240200</t>
  </si>
  <si>
    <t>238E1210200</t>
  </si>
  <si>
    <t>ARRANGEMENT ADAPTER ON ENDWALL</t>
  </si>
  <si>
    <t>238E1210300</t>
  </si>
  <si>
    <t>BRACKET FOR DOOR CLOSER</t>
  </si>
  <si>
    <t>238E1210400</t>
  </si>
  <si>
    <t>BRACKET ENDWALL PANEL</t>
  </si>
  <si>
    <t>238E1210500</t>
  </si>
  <si>
    <t>DIRECTOR CABLE ON ON ENDWALL</t>
  </si>
  <si>
    <t>238E1210600</t>
  </si>
  <si>
    <t>BRACKET OF FALLING PROTECTOR</t>
  </si>
  <si>
    <t>238E1200200</t>
  </si>
  <si>
    <t>238E1200300</t>
  </si>
  <si>
    <t>238E1200400</t>
  </si>
  <si>
    <t>238E1200500</t>
  </si>
  <si>
    <t>238E1200600</t>
  </si>
  <si>
    <t>238E1220600</t>
  </si>
  <si>
    <t>238E1220700</t>
  </si>
  <si>
    <t>BRACKET FOR CABLE AND PIPE PANTOGRAPH</t>
  </si>
  <si>
    <t>245E1210200</t>
  </si>
  <si>
    <t>CEILING FRAME ON CAB</t>
  </si>
  <si>
    <t>245E1210300</t>
  </si>
  <si>
    <t>DIRECTOR CABLE ON CEILING FRAME CAB</t>
  </si>
  <si>
    <t>248E1210200</t>
  </si>
  <si>
    <t>INTERIOR LINNING FRAME ON CAB</t>
  </si>
  <si>
    <t>248E1210300</t>
  </si>
  <si>
    <t>DIRECTOR CABLE ON CAB</t>
  </si>
  <si>
    <t>255E1210200</t>
  </si>
  <si>
    <t>CEILING FRAME PASSENGER ROOM (DUCTING+HANDGRIP)</t>
  </si>
  <si>
    <t>255E1220200</t>
  </si>
  <si>
    <t>CEILING FRAME PASSANGER ROOM (DUCTING+HANDGRIP)</t>
  </si>
  <si>
    <t>255E1200200</t>
  </si>
  <si>
    <t>CEILLING FRAMING PASSENGER ROOM (T)</t>
  </si>
  <si>
    <t>258E1210200</t>
  </si>
  <si>
    <t>ARRANGEMENT ADAPTER ON ROOF</t>
  </si>
  <si>
    <t>258E1210300</t>
  </si>
  <si>
    <t>CABLE DIRECTOR ON ROOF</t>
  </si>
  <si>
    <t>258E1200400</t>
  </si>
  <si>
    <t>BRACKET FOR EXTERIOR SPEAKER</t>
  </si>
  <si>
    <t>258E1210500</t>
  </si>
  <si>
    <t xml:space="preserve">BRACKET FOR DOOR POCKET </t>
  </si>
  <si>
    <t>258E1210600</t>
  </si>
  <si>
    <t>BRACKET FOR ELECTRICAL CABINET PANEL</t>
  </si>
  <si>
    <t>258E1200700</t>
  </si>
  <si>
    <t>BRACKET FOR DOOR CONTROL UNIT</t>
  </si>
  <si>
    <t>258E1210800</t>
  </si>
  <si>
    <t xml:space="preserve"> BRACKET AND PIPE FOR CABLE ANTENNA</t>
  </si>
  <si>
    <t>258E1220200</t>
  </si>
  <si>
    <t>258E1220500</t>
  </si>
  <si>
    <t xml:space="preserve">BRACKET FOR DOOR POCKET  </t>
  </si>
  <si>
    <t>258E1220800</t>
  </si>
  <si>
    <t>BRACKET OF SURGE ARRESTER</t>
  </si>
  <si>
    <t>258E1200200</t>
  </si>
  <si>
    <t>258E1200500</t>
  </si>
  <si>
    <t>BRACKET FOR DOOR POCKET</t>
  </si>
  <si>
    <t xml:space="preserve"> Project</t>
  </si>
  <si>
    <t>: 16 TS KRL KCI (E12)</t>
  </si>
  <si>
    <t>WEIGHT LIMIT (KG) :</t>
  </si>
  <si>
    <t>JUMLAH</t>
  </si>
  <si>
    <t>TREE DIAGRAM  &amp;</t>
  </si>
  <si>
    <t xml:space="preserve"> Document Number</t>
  </si>
  <si>
    <t>: 201-TDD-H1005MB051-23</t>
  </si>
  <si>
    <t>WEIGHT EST. (KG)</t>
  </si>
  <si>
    <t>DRAWING</t>
  </si>
  <si>
    <t>WEIGHT CALCULATION</t>
  </si>
  <si>
    <t xml:space="preserve"> Date of Issue </t>
  </si>
  <si>
    <t>:      JANUARI 2023</t>
  </si>
  <si>
    <t>PROGRESS TOTAL</t>
  </si>
  <si>
    <t>PDR</t>
  </si>
  <si>
    <t xml:space="preserve"> Revision</t>
  </si>
  <si>
    <t>: 0</t>
  </si>
  <si>
    <t>IDR</t>
  </si>
  <si>
    <t xml:space="preserve"> Page</t>
  </si>
  <si>
    <t>:</t>
  </si>
  <si>
    <t xml:space="preserve"> Car Type</t>
  </si>
  <si>
    <t xml:space="preserve">: TC1 </t>
  </si>
  <si>
    <t>Detail Berat (kg)</t>
  </si>
  <si>
    <t>No.</t>
  </si>
  <si>
    <t>DRAWING NUMBER</t>
  </si>
  <si>
    <t>TITLE</t>
  </si>
  <si>
    <t>QTY</t>
  </si>
  <si>
    <t>CAR TYPE</t>
  </si>
  <si>
    <t>MONITORING PROGRESS</t>
  </si>
  <si>
    <t>STATUS DD</t>
  </si>
  <si>
    <t>REVISI</t>
  </si>
  <si>
    <t>REMARK</t>
  </si>
  <si>
    <t>Tanggal Release Drw</t>
  </si>
  <si>
    <t>Update Berat</t>
  </si>
  <si>
    <t>MONITORING</t>
  </si>
  <si>
    <t>REDUCE</t>
  </si>
  <si>
    <t>TAHAPAN DESAIN</t>
  </si>
  <si>
    <t>OUTPUT TP</t>
  </si>
  <si>
    <t>TC1&amp;2</t>
  </si>
  <si>
    <t>3D</t>
  </si>
  <si>
    <t>2D</t>
  </si>
  <si>
    <t>SHRINKWARP</t>
  </si>
  <si>
    <t>EO</t>
  </si>
  <si>
    <t>DRAFTER</t>
  </si>
  <si>
    <t>LVL 7</t>
  </si>
  <si>
    <t>LVL 5</t>
  </si>
  <si>
    <t>LVL 6</t>
  </si>
  <si>
    <t>LVL7</t>
  </si>
  <si>
    <t>WEIGHT</t>
  </si>
  <si>
    <t>SELISIH</t>
  </si>
  <si>
    <t>MD</t>
  </si>
  <si>
    <t>PI</t>
  </si>
  <si>
    <t>PT</t>
  </si>
  <si>
    <t>FC</t>
  </si>
  <si>
    <t>FP</t>
  </si>
  <si>
    <t>ETC.</t>
  </si>
  <si>
    <t>201-BRM-H1005MB051-23</t>
  </si>
  <si>
    <t>BOM RAW MATERIAL</t>
  </si>
  <si>
    <t>203-BRM-H1005MB051-23</t>
  </si>
  <si>
    <t>BOM PIECE PART</t>
  </si>
  <si>
    <t>000E1210100</t>
  </si>
  <si>
    <t>GA TEC E12 KCI 2022</t>
  </si>
  <si>
    <t>000E1202000</t>
  </si>
  <si>
    <t>TRAILLER BOGIE ASSEMBLY</t>
  </si>
  <si>
    <t>002E1210200</t>
  </si>
  <si>
    <t>CARBODY SET (TC1)</t>
  </si>
  <si>
    <t>200E1210100</t>
  </si>
  <si>
    <t>CARBODY SHEEL (TC1)</t>
  </si>
  <si>
    <t>UNDERFRAME ARRANGEMENT (TC1)</t>
  </si>
  <si>
    <t>SIMULASI</t>
  </si>
  <si>
    <t>TIMBANG</t>
  </si>
  <si>
    <t>air supply uda update</t>
  </si>
  <si>
    <t>BUTUH REVISI</t>
  </si>
  <si>
    <t>211E1210300</t>
  </si>
  <si>
    <t>ANTI CLIMBER 01</t>
  </si>
  <si>
    <t xml:space="preserve"> </t>
  </si>
  <si>
    <t>211E1200300</t>
  </si>
  <si>
    <t>ANTI CLIMBER 02</t>
  </si>
  <si>
    <t xml:space="preserve">MIDDLE PART ASSY </t>
  </si>
  <si>
    <t>213E1210200</t>
  </si>
  <si>
    <t xml:space="preserve">BACKING MIDDLE PART ASSY </t>
  </si>
  <si>
    <t>214E1210100</t>
  </si>
  <si>
    <t>FLOOR CONSTRUCTION TC1 &amp; TC2</t>
  </si>
  <si>
    <t>√</t>
  </si>
  <si>
    <t>CANDRA</t>
  </si>
  <si>
    <t>215E1210100</t>
  </si>
  <si>
    <t>ARR SUPORTING FRAME FOR FLOOR TC1 &amp; TC2</t>
  </si>
  <si>
    <t>IFA</t>
  </si>
  <si>
    <t>TAPPING FOR DRIVER DESK</t>
  </si>
  <si>
    <t>SIAP RELEASE</t>
  </si>
  <si>
    <t>215E1210900</t>
  </si>
  <si>
    <t>HOLE FOR DRAIN SUPPORT</t>
  </si>
  <si>
    <t>218E1210100</t>
  </si>
  <si>
    <t>ARRANGEMENT  BRACKET &amp; FRAME ON U/F TC1</t>
  </si>
  <si>
    <t>HADI</t>
  </si>
  <si>
    <t>FOR REVIEW</t>
  </si>
  <si>
    <t>INPUTAN BELUM FIX</t>
  </si>
  <si>
    <t>KAFI</t>
  </si>
  <si>
    <t>BUTUH CEK</t>
  </si>
  <si>
    <t>HOLE FOR BATTERY BOX</t>
  </si>
  <si>
    <t>30.1-E12108</t>
  </si>
  <si>
    <t>PRE-RELEASE</t>
  </si>
  <si>
    <t>30.1-E12112</t>
  </si>
  <si>
    <t>30.1-E12113</t>
  </si>
  <si>
    <t>30.1-E12110</t>
  </si>
  <si>
    <t>218E1211200</t>
  </si>
  <si>
    <t>BRACKET OF TERMINAL BOX</t>
  </si>
  <si>
    <t>218E1211300</t>
  </si>
  <si>
    <t>BRACKET OF LGS (GROUND SWITCH)</t>
  </si>
  <si>
    <t>SUDAH INCLUDE DI ELEC PANEL</t>
  </si>
  <si>
    <t>30.1-E12104</t>
  </si>
  <si>
    <t>30.1-E12107</t>
  </si>
  <si>
    <t>INDRA</t>
  </si>
  <si>
    <t>WORKING</t>
  </si>
  <si>
    <t>30.1-E12105</t>
  </si>
  <si>
    <t>REF. 30.1-E12117</t>
  </si>
  <si>
    <t>30.1-E12106</t>
  </si>
  <si>
    <t>YOGI</t>
  </si>
  <si>
    <t>30.1-E12111</t>
  </si>
  <si>
    <t>218E1212100</t>
  </si>
  <si>
    <t>HOLE FOR BATTERY CONTROL PANEL</t>
  </si>
  <si>
    <t>HOLE FOR BRAKE CONTROL UNIT</t>
  </si>
  <si>
    <t>30.1-E12103</t>
  </si>
  <si>
    <t>CEK FEM</t>
  </si>
  <si>
    <t>BOY</t>
  </si>
  <si>
    <t>SIDEWALL ARRANGEMENT  TC1 &amp; TC2</t>
  </si>
  <si>
    <r>
      <rPr>
        <sz val="12"/>
        <color rgb="FF000000"/>
        <rFont val="Calibri"/>
        <charset val="1"/>
      </rPr>
      <t xml:space="preserve">MIDDLE SIDEWALL 1 </t>
    </r>
    <r>
      <rPr>
        <sz val="12"/>
        <color rgb="FFB2B2B2"/>
        <rFont val="Calibri"/>
        <charset val="1"/>
      </rPr>
      <t>--&gt; (RUNNING TEXT)</t>
    </r>
  </si>
  <si>
    <r>
      <rPr>
        <sz val="12"/>
        <color rgb="FF000000"/>
        <rFont val="Calibri"/>
        <charset val="1"/>
      </rPr>
      <t xml:space="preserve">END SIDEWALL 1 </t>
    </r>
    <r>
      <rPr>
        <sz val="12"/>
        <color rgb="FFB2B2B2"/>
        <rFont val="Calibri"/>
        <charset val="1"/>
      </rPr>
      <t>--&gt; (LEFT)</t>
    </r>
  </si>
  <si>
    <r>
      <rPr>
        <sz val="12"/>
        <color rgb="FF000000"/>
        <rFont val="Calibri"/>
        <charset val="1"/>
      </rPr>
      <t xml:space="preserve">MIDDLE SIDEWALL 3  </t>
    </r>
    <r>
      <rPr>
        <sz val="12"/>
        <color rgb="FFB2B2B2"/>
        <rFont val="Calibri"/>
        <charset val="1"/>
      </rPr>
      <t>--&gt; (TC ONLY, SHORT LENGTH)</t>
    </r>
  </si>
  <si>
    <r>
      <rPr>
        <sz val="12"/>
        <color rgb="FF000000"/>
        <rFont val="Calibri"/>
        <charset val="1"/>
      </rPr>
      <t xml:space="preserve">BEHIND CAB SIDEWALL 1 </t>
    </r>
    <r>
      <rPr>
        <sz val="12"/>
        <color rgb="FFB2B2B2"/>
        <rFont val="Calibri"/>
        <charset val="1"/>
      </rPr>
      <t>--&gt; (LEFT)</t>
    </r>
  </si>
  <si>
    <r>
      <rPr>
        <sz val="12"/>
        <color rgb="FF000000"/>
        <rFont val="Calibri"/>
        <charset val="1"/>
      </rPr>
      <t xml:space="preserve">BEHIND CAB SIDEWALL 2 </t>
    </r>
    <r>
      <rPr>
        <sz val="12"/>
        <color rgb="FFB2B2B2"/>
        <rFont val="Calibri"/>
        <charset val="1"/>
      </rPr>
      <t>--&gt; (RIGHT)</t>
    </r>
  </si>
  <si>
    <r>
      <rPr>
        <sz val="12"/>
        <color rgb="FF000000"/>
        <rFont val="Calibri"/>
        <charset val="1"/>
      </rPr>
      <t xml:space="preserve">CABIN SIDEWALL 1 </t>
    </r>
    <r>
      <rPr>
        <sz val="12"/>
        <color rgb="FFB2B2B2"/>
        <rFont val="Calibri"/>
        <charset val="134"/>
      </rPr>
      <t>--&gt; (LEFT)</t>
    </r>
  </si>
  <si>
    <r>
      <rPr>
        <sz val="12"/>
        <color rgb="FF000000"/>
        <rFont val="Calibri"/>
        <charset val="1"/>
      </rPr>
      <t xml:space="preserve">CABIN SIDEWALL 2 </t>
    </r>
    <r>
      <rPr>
        <sz val="12"/>
        <color rgb="FFB2B2B2"/>
        <rFont val="Calibri"/>
        <charset val="134"/>
      </rPr>
      <t>--&gt; (RIGHT)</t>
    </r>
  </si>
  <si>
    <r>
      <rPr>
        <sz val="12"/>
        <color rgb="FF000000"/>
        <rFont val="Calibri"/>
        <charset val="1"/>
      </rPr>
      <t xml:space="preserve">END SIDEWALL 2 </t>
    </r>
    <r>
      <rPr>
        <sz val="12"/>
        <color rgb="FFB2B2B2"/>
        <rFont val="Calibri"/>
        <charset val="1"/>
      </rPr>
      <t>--&gt; (RIGHT TC)</t>
    </r>
  </si>
  <si>
    <r>
      <rPr>
        <sz val="12"/>
        <color rgb="FF000000"/>
        <rFont val="Calibri"/>
        <charset val="1"/>
      </rPr>
      <t xml:space="preserve">FRAME DOOR SUPPORT 4 </t>
    </r>
    <r>
      <rPr>
        <sz val="12"/>
        <color theme="0" tint="-0.249977111117893"/>
        <rFont val="Calibri"/>
        <charset val="1"/>
      </rPr>
      <t>--&gt; (RIGHT TC)</t>
    </r>
  </si>
  <si>
    <r>
      <rPr>
        <sz val="12"/>
        <color rgb="FF000000"/>
        <rFont val="Calibri"/>
        <charset val="1"/>
      </rPr>
      <t xml:space="preserve">FRAME DOOR SUPPORT 5 </t>
    </r>
    <r>
      <rPr>
        <sz val="12"/>
        <color theme="0" tint="-0.249977111117893"/>
        <rFont val="Calibri"/>
        <charset val="1"/>
      </rPr>
      <t>--&gt; (LEFT TC)</t>
    </r>
  </si>
  <si>
    <t>228E1210100</t>
  </si>
  <si>
    <t>ARR BRACKET ON SIDE WALL TC1 &amp; TC2</t>
  </si>
  <si>
    <t>DICKY</t>
  </si>
  <si>
    <t>dicky</t>
  </si>
  <si>
    <t>228E1201100</t>
  </si>
  <si>
    <t>BRACKET FOR ROLL FILTER PANEL</t>
  </si>
  <si>
    <t>228E1211200</t>
  </si>
  <si>
    <t>HOLE FOR INDICATOR LAMP ON SIDEWALL</t>
  </si>
  <si>
    <t>228E1211300</t>
  </si>
  <si>
    <t>STIFFENER ON TAPPING SIDEWALL</t>
  </si>
  <si>
    <t>228E1211400</t>
  </si>
  <si>
    <t>CABLE DIRECTOR ON SIDEWALL</t>
  </si>
  <si>
    <t>ENDWALL ARRANGEMENT TC1 &amp; TC2</t>
  </si>
  <si>
    <t>MAIN CONSTRUCTION OF ENDWALL</t>
  </si>
  <si>
    <t>238E1210100</t>
  </si>
  <si>
    <t>ARR BRACKET ON ENDWALL TC1 &amp; TC2</t>
  </si>
  <si>
    <t>TAPPING FOR FALLING PROTECTOR</t>
  </si>
  <si>
    <t>DRIVER CAB ARRANGEMENT</t>
  </si>
  <si>
    <t>241E1210200</t>
  </si>
  <si>
    <t>CANCELED</t>
  </si>
  <si>
    <t>241E1210300</t>
  </si>
  <si>
    <t>241E1210400</t>
  </si>
  <si>
    <t>241E1210500</t>
  </si>
  <si>
    <t>245E1210100</t>
  </si>
  <si>
    <t>ARR CEILING FRAME ON CAB TC1 &amp; TC2</t>
  </si>
  <si>
    <t>248E1210100</t>
  </si>
  <si>
    <t>ARR BRACKET WELDED ON CAB TC1 &amp; TC2</t>
  </si>
  <si>
    <t xml:space="preserve">   </t>
  </si>
  <si>
    <t>248E1210400</t>
  </si>
  <si>
    <t>250E12101000</t>
  </si>
  <si>
    <t>ROOF ARRANGEMENT TC1 &amp; TC2</t>
  </si>
  <si>
    <t>sheeting update</t>
  </si>
  <si>
    <t>255E1210100</t>
  </si>
  <si>
    <t>ARRG CEILING FRAME</t>
  </si>
  <si>
    <t>255E1200400</t>
  </si>
  <si>
    <t>BRACKET FOR ROLL FILTER</t>
  </si>
  <si>
    <t>258E1210100</t>
  </si>
  <si>
    <t>ARR BRACKET ON ROOF</t>
  </si>
  <si>
    <t>BRACKET FOR ELECTRICAL CABINET PANEL  ON CABIN &amp; ENDWALL</t>
  </si>
  <si>
    <t>258E1210700</t>
  </si>
  <si>
    <t>258E1210900</t>
  </si>
  <si>
    <t>CABLE DIRECTOR ON  CABIN AND REAR ROOF FRAME</t>
  </si>
  <si>
    <t>Tanggal :     JANUARI 2023</t>
  </si>
  <si>
    <t>Tanggal :      JANUARI 2023</t>
  </si>
  <si>
    <t xml:space="preserve">Disiapkan oleh : Staf Desain Bogie &amp; Carbody </t>
  </si>
  <si>
    <t xml:space="preserve">Diperiksa oleh: Manager Desain Bogie &amp;  Carbody </t>
  </si>
  <si>
    <t>Disahkan oleh: Senior Manager Desain Mekanik</t>
  </si>
  <si>
    <t>(Krisna Bilal Arief)</t>
  </si>
  <si>
    <t>(Fathur Rokhman Hidayat)</t>
  </si>
  <si>
    <t>(Hernawan Prasanto)</t>
  </si>
  <si>
    <t>BOBOT CATEGORY</t>
  </si>
  <si>
    <t>Title (Judul Sub Assy)</t>
  </si>
  <si>
    <t>Total (Total Drawing per sub Assy)</t>
  </si>
  <si>
    <t>Release (Jumlah Status Release Drawing per sub Assy)</t>
  </si>
  <si>
    <t>%-tase
 (besaran % tase per sub assy)</t>
  </si>
  <si>
    <t>BERAT (SEBELUM PENGURANGAN)</t>
  </si>
  <si>
    <t>BERAT (SETELAH PENGURANGAN)</t>
  </si>
  <si>
    <t xml:space="preserve">SELISIH BERAT </t>
  </si>
  <si>
    <t>DRAWING YANG BELUM</t>
  </si>
  <si>
    <t>BOM</t>
  </si>
  <si>
    <t>BOM MATERIAL</t>
  </si>
  <si>
    <t>BOBOT % DARI TOTAL DRAWING</t>
  </si>
  <si>
    <t>MAIN</t>
  </si>
  <si>
    <t>BKT</t>
  </si>
  <si>
    <t>floor, interior SW/RF/EW, big komp</t>
  </si>
  <si>
    <t>cable director, small komp.</t>
  </si>
  <si>
    <t>GREEN CAR</t>
  </si>
  <si>
    <t>ganti arahan pada 27 des 2023</t>
  </si>
  <si>
    <t>BRACKET AND SUPPORT</t>
  </si>
  <si>
    <t>TOTAL DRAWING /TOTAL BERAT</t>
  </si>
  <si>
    <t>DRAWING UNTUK KEBUTUHAN CARBODY ASSY</t>
  </si>
  <si>
    <t>SCOPE OF WORK</t>
  </si>
  <si>
    <t>INKA 3D+2D</t>
  </si>
  <si>
    <t>TOTAL DRAWING INKA</t>
  </si>
  <si>
    <t>PROGRESS INKA</t>
  </si>
  <si>
    <t>: M1</t>
  </si>
  <si>
    <t>REMARK (SOW)</t>
  </si>
  <si>
    <t>Tanggal Drawing Release</t>
  </si>
  <si>
    <t>000E1220100</t>
  </si>
  <si>
    <t>GA M1 KRL KCI 2022</t>
  </si>
  <si>
    <t>002E1220200</t>
  </si>
  <si>
    <t>CARBODY SET M1</t>
  </si>
  <si>
    <t>200E1220100</t>
  </si>
  <si>
    <t>CARBODY SHEEL M1</t>
  </si>
  <si>
    <t>SELISIH BERAT</t>
  </si>
  <si>
    <t>BERAT TIMBANG</t>
  </si>
  <si>
    <t>UNDERFRAME ARRANGEMENT (M1, M2)</t>
  </si>
  <si>
    <t>air supply update</t>
  </si>
  <si>
    <t>211E1220100</t>
  </si>
  <si>
    <t>END PART</t>
  </si>
  <si>
    <t>MIDDLE PART ASSY</t>
  </si>
  <si>
    <t>213E1220200</t>
  </si>
  <si>
    <t>BACKING MIDDLE PART ASSY</t>
  </si>
  <si>
    <t>214E1220100</t>
  </si>
  <si>
    <t>FLOOR CONSTRUCTION M1&amp;M2</t>
  </si>
  <si>
    <t>215E1220100</t>
  </si>
  <si>
    <t>ARR SUPORTING FRAME FOR FLOOR M1</t>
  </si>
  <si>
    <t>TAPPING FOR DOOR POCKET  &amp;INTERIOR CABINET</t>
  </si>
  <si>
    <t>215E1220700</t>
  </si>
  <si>
    <t>TAPPING STRIP FOR EVACUATION LINE</t>
  </si>
  <si>
    <t>218E1220100</t>
  </si>
  <si>
    <t>ARRANGEMENT  BRACKET &amp; FRAME ON U/F M1</t>
  </si>
  <si>
    <t>30.1-E12019</t>
  </si>
  <si>
    <t>218E1220400</t>
  </si>
  <si>
    <t>30.1-E12006</t>
  </si>
  <si>
    <t>BRACKET FOR ELECTRIC CONTROL PANEL</t>
  </si>
  <si>
    <t>30.1-E12213</t>
  </si>
  <si>
    <t>30.1-E12010</t>
  </si>
  <si>
    <t>30.1-E12012</t>
  </si>
  <si>
    <t>30.1-E12011</t>
  </si>
  <si>
    <t>30.1-E12204</t>
  </si>
  <si>
    <t>BRACKET OF BRAKE CONTROL UNIT</t>
  </si>
  <si>
    <t>30.1-E12203</t>
  </si>
  <si>
    <t>30.1-E12015</t>
  </si>
  <si>
    <t>30.1-E12220</t>
  </si>
  <si>
    <t>30.1-E12208</t>
  </si>
  <si>
    <t>30.1-E12207</t>
  </si>
  <si>
    <t>30.1-E12209</t>
  </si>
  <si>
    <t>30.1-E12217</t>
  </si>
  <si>
    <t>30.1-E12210</t>
  </si>
  <si>
    <t>30.1-E12211</t>
  </si>
  <si>
    <t>218E1222200</t>
  </si>
  <si>
    <t>218E1222300</t>
  </si>
  <si>
    <t>BRACKET OF TRACTION MOTOR JUNCTION BOX</t>
  </si>
  <si>
    <t>30.1-E12212</t>
  </si>
  <si>
    <t>SIDEWALL CONSTRUCTION M1, M2</t>
  </si>
  <si>
    <r>
      <rPr>
        <sz val="12"/>
        <color rgb="FF000000"/>
        <rFont val="Calibri"/>
        <charset val="1"/>
      </rPr>
      <t xml:space="preserve">END SIDEWALL 2 </t>
    </r>
    <r>
      <rPr>
        <sz val="12"/>
        <color rgb="FFB2B2B2"/>
        <rFont val="Calibri"/>
        <charset val="1"/>
      </rPr>
      <t>--&gt; (RIGHT)</t>
    </r>
  </si>
  <si>
    <t>ARR GUSSET ON SIDEWALL M1,M2</t>
  </si>
  <si>
    <t>SIDEWALL DOOR SUPPORT 1</t>
  </si>
  <si>
    <t>SIDEWALL DOOR SUPPORT 2</t>
  </si>
  <si>
    <t>SIDEWALL DOOR SUPPORT 3</t>
  </si>
  <si>
    <r>
      <rPr>
        <sz val="12"/>
        <color rgb="FF000000"/>
        <rFont val="Calibri"/>
        <charset val="1"/>
      </rPr>
      <t xml:space="preserve">MIDDLE SIDEWALL 2  </t>
    </r>
    <r>
      <rPr>
        <sz val="12"/>
        <color theme="0" tint="-0.34998626667073579"/>
        <rFont val="Calibri"/>
        <charset val="1"/>
      </rPr>
      <t>--&gt; (DUCT MOTOR)</t>
    </r>
  </si>
  <si>
    <r>
      <rPr>
        <sz val="12"/>
        <color rgb="FF000000"/>
        <rFont val="Calibri"/>
        <charset val="1"/>
      </rPr>
      <t xml:space="preserve">END SIDEWALL 3 </t>
    </r>
    <r>
      <rPr>
        <sz val="12"/>
        <color theme="0" tint="-0.34998626667073579"/>
        <rFont val="Calibri"/>
        <charset val="1"/>
      </rPr>
      <t>--&gt; (DUCT MOTOR)</t>
    </r>
  </si>
  <si>
    <t>228E1220100</t>
  </si>
  <si>
    <t>ARR BRACKET ON SIDE WALL M1</t>
  </si>
  <si>
    <t xml:space="preserve">BRACKET FOR SIDEWALL &amp; ENDWALL PANEL </t>
  </si>
  <si>
    <t>BRACKET ROLL FILTER PANEL</t>
  </si>
  <si>
    <t>228E1221200</t>
  </si>
  <si>
    <t>228E1201300</t>
  </si>
  <si>
    <t>228E1201400</t>
  </si>
  <si>
    <t>231E1220100</t>
  </si>
  <si>
    <t>231E1220400</t>
  </si>
  <si>
    <t>238E1220100</t>
  </si>
  <si>
    <t>ARR BRACKET ON ENDWALL M1</t>
  </si>
  <si>
    <t>238E1220200</t>
  </si>
  <si>
    <t>238E1220300</t>
  </si>
  <si>
    <t>siap release</t>
  </si>
  <si>
    <t>238E1220400</t>
  </si>
  <si>
    <t>250E1220100</t>
  </si>
  <si>
    <t>MAIN CONSTRUCTION OF ROOF M</t>
  </si>
  <si>
    <t>ARR GUSSET ON ROOF M,T</t>
  </si>
  <si>
    <t>255E1220100</t>
  </si>
  <si>
    <t>ARR CEILLING FRAMING M1</t>
  </si>
  <si>
    <t>DIKCY</t>
  </si>
  <si>
    <t>258E1220100</t>
  </si>
  <si>
    <t>ARR BRACKET ON ROOF M1</t>
  </si>
  <si>
    <t>258E1220300</t>
  </si>
  <si>
    <t>258E1200600</t>
  </si>
  <si>
    <t>BRACKET FOR ELECTRICAL CABINET ON ENDWALL</t>
  </si>
  <si>
    <t>258E1220700</t>
  </si>
  <si>
    <t>258E1220900</t>
  </si>
  <si>
    <t>BRACKET OF MANUAL HOOK RELEASE</t>
  </si>
  <si>
    <t>258E1221000</t>
  </si>
  <si>
    <t>BRACKET OF CABLE DUCT PANTOGRAPH</t>
  </si>
  <si>
    <t>258E1221100</t>
  </si>
  <si>
    <t>BRACKET OF RISE DETECTION BOX</t>
  </si>
  <si>
    <t>258E1221200</t>
  </si>
  <si>
    <t>BRACKET OF PIPING PANTOGRAPH</t>
  </si>
  <si>
    <t>258E1221300</t>
  </si>
  <si>
    <t>CABLE DIRECTOR ON REAR ROOF FRAME</t>
  </si>
  <si>
    <t xml:space="preserve">TOTAL DRAWING/ TOTAL BERAT </t>
  </si>
  <si>
    <t>( Kristanto)</t>
  </si>
  <si>
    <t>Total 
(Total Drawing per sub Assy)</t>
  </si>
  <si>
    <t>Release 
(Jumlah Status Release Drawing per sub Assy)</t>
  </si>
  <si>
    <t>IMS 3D+2D</t>
  </si>
  <si>
    <t>TOTAL DRAWING IMS</t>
  </si>
  <si>
    <t>TOTAL DRAWING KERETA</t>
  </si>
  <si>
    <t>PROGRESS IMS</t>
  </si>
  <si>
    <t>WEIGHT ESTIMATION (KG)</t>
  </si>
  <si>
    <t>: M2</t>
  </si>
  <si>
    <t>Tanggal Pengambilan Berat</t>
  </si>
  <si>
    <t>Target Release</t>
  </si>
  <si>
    <t>GA M2 KRL KCI 2022</t>
  </si>
  <si>
    <t>002E1230200</t>
  </si>
  <si>
    <t>CARBODY SET M2</t>
  </si>
  <si>
    <t>200E1230100</t>
  </si>
  <si>
    <t>CARBODY SHEEL M2</t>
  </si>
  <si>
    <t>UNDERFRAME ARRANGEMENT (M2)</t>
  </si>
  <si>
    <t>FLOOR CONSTRUCTION M1, M2</t>
  </si>
  <si>
    <t>215E1230100</t>
  </si>
  <si>
    <t>ARR SUPORTING FRAME FOR FLOOR M1, M2</t>
  </si>
  <si>
    <t>218E1230100</t>
  </si>
  <si>
    <t>ARRANGEMENT  BRACKET &amp; FRAME ON U/F M2</t>
  </si>
  <si>
    <t>218E1230400</t>
  </si>
  <si>
    <t>218E1231400</t>
  </si>
  <si>
    <t>BRACKET MAIN AIR RESEVOIR</t>
  </si>
  <si>
    <t>30.1-E12023</t>
  </si>
  <si>
    <t>30.1-E12307</t>
  </si>
  <si>
    <t>BRACKET OF AIR SUPPLY MODUL</t>
  </si>
  <si>
    <t>30.1-E12022</t>
  </si>
  <si>
    <t>BRACKET OF COMPRESSOR CONTROL BOX</t>
  </si>
  <si>
    <t>boy</t>
  </si>
  <si>
    <t>30.1-E12024</t>
  </si>
  <si>
    <t>30.1-E12321</t>
  </si>
  <si>
    <t>218E1232000</t>
  </si>
  <si>
    <t>218E1232100</t>
  </si>
  <si>
    <t>218E1232400</t>
  </si>
  <si>
    <t>221E1200200</t>
  </si>
  <si>
    <t>SIDEWALL CONSTRUCTION M</t>
  </si>
  <si>
    <t>ARR BRACKET ON SIDE WALL M2</t>
  </si>
  <si>
    <t>238E1200100</t>
  </si>
  <si>
    <t>ARR BRACKET ON ENDWALL M2</t>
  </si>
  <si>
    <t>MAIN CONSTRUCTION OF ROOF</t>
  </si>
  <si>
    <t>ROOF FRAMING M,T</t>
  </si>
  <si>
    <t>ROOF SHEATING M,T</t>
  </si>
  <si>
    <t>ARR CEILLING FRAMING M2</t>
  </si>
  <si>
    <t>CEILLING FRAMING PASSANGER ROOM</t>
  </si>
  <si>
    <t>258E1230100</t>
  </si>
  <si>
    <t>ARR BRACKET ON ROOF M2</t>
  </si>
  <si>
    <t>CEK</t>
  </si>
  <si>
    <t>258E1200300</t>
  </si>
  <si>
    <t>BRACKET FOR ELECTRICAL CABINET</t>
  </si>
  <si>
    <t>258E1200800</t>
  </si>
  <si>
    <t>1</t>
  </si>
  <si>
    <t>2</t>
  </si>
  <si>
    <t>3</t>
  </si>
  <si>
    <t>4</t>
  </si>
  <si>
    <t>5</t>
  </si>
  <si>
    <t>6</t>
  </si>
  <si>
    <t>7</t>
  </si>
  <si>
    <t>TOTAL DRAWING/BERAT KERETA</t>
  </si>
  <si>
    <t>: 16 TS E12 KCI (E12)</t>
  </si>
  <si>
    <t>: T1</t>
  </si>
  <si>
    <t>000E1240100</t>
  </si>
  <si>
    <t>GA T E12 KCI 2022</t>
  </si>
  <si>
    <t>000E1240200</t>
  </si>
  <si>
    <t>CARBODY SET T1</t>
  </si>
  <si>
    <t>200E1240100</t>
  </si>
  <si>
    <t>CARBODY SHEEL  T1</t>
  </si>
  <si>
    <t>MAIN COSTRUCTION OF UNDERFRAME T1, T2, T3</t>
  </si>
  <si>
    <t>214E1240100</t>
  </si>
  <si>
    <t>FLOOR CONSTRUCTION</t>
  </si>
  <si>
    <t>215E1240100</t>
  </si>
  <si>
    <t>ARR SUPORTING FRAME FOR FLOOR</t>
  </si>
  <si>
    <t>TAPPING FOR INTERIOR CABINET</t>
  </si>
  <si>
    <t>215E1240700</t>
  </si>
  <si>
    <t>218E1240100</t>
  </si>
  <si>
    <t>ARRANGEMENT  BRACKET &amp; FRAME ON U/F</t>
  </si>
  <si>
    <t>218E1240400</t>
  </si>
  <si>
    <t>30.1-E12113 TC1</t>
  </si>
  <si>
    <t>30.1-E12103 TC1</t>
  </si>
  <si>
    <t>30.1-E12104 TC1</t>
  </si>
  <si>
    <t>218E1240900</t>
  </si>
  <si>
    <t>BRACKET OF LGS  (GROUND SWITCH)</t>
  </si>
  <si>
    <t>30.1-E12107 &amp; 21.8-E12115</t>
  </si>
  <si>
    <t>30.1-E12106&amp;TC1</t>
  </si>
  <si>
    <t>30.1-E12112 &amp; TC1</t>
  </si>
  <si>
    <t>30.1-E12110&amp;TC1</t>
  </si>
  <si>
    <t>30.1-E12411</t>
  </si>
  <si>
    <t>30.1-E12408</t>
  </si>
  <si>
    <t>30.1-E12127</t>
  </si>
  <si>
    <t>30.1-E12421</t>
  </si>
  <si>
    <t>218E1242100</t>
  </si>
  <si>
    <t>SIDEWALL CONSTRUCTION T</t>
  </si>
  <si>
    <t>ARR GUSSET ON SIDEWALL T</t>
  </si>
  <si>
    <t>228E1240100</t>
  </si>
  <si>
    <t>ARR BRACKET ON SIDE WALL T1</t>
  </si>
  <si>
    <t>228E1241200</t>
  </si>
  <si>
    <t>END SHEETING 1</t>
  </si>
  <si>
    <t>ARR BRACKET ON ENDWALL T</t>
  </si>
  <si>
    <t>250E1240100</t>
  </si>
  <si>
    <t>ROOF ARRANGEMENT  T1</t>
  </si>
  <si>
    <t>MAIN CONSTRUCTION OF ROOF T</t>
  </si>
  <si>
    <t>255E1240100</t>
  </si>
  <si>
    <t>ARR CEILLING FRAMING T1</t>
  </si>
  <si>
    <t>CEILLING FRAMING PASSANGER ROOM (T)</t>
  </si>
  <si>
    <t>258E1240100</t>
  </si>
  <si>
    <t>ARR BRACKET ON ROOF T1</t>
  </si>
  <si>
    <t>: T2</t>
  </si>
  <si>
    <t>000E1250100</t>
  </si>
  <si>
    <t>000E1250200</t>
  </si>
  <si>
    <t>CARBODY SET T2</t>
  </si>
  <si>
    <t>200E1250100</t>
  </si>
  <si>
    <t>CARBODY SHEEL  T2</t>
  </si>
  <si>
    <t>UNDERFRAME ASSY T2</t>
  </si>
  <si>
    <t>214E1250100</t>
  </si>
  <si>
    <t>215E1250100</t>
  </si>
  <si>
    <t>218E1250100</t>
  </si>
  <si>
    <t>218E1251000</t>
  </si>
  <si>
    <t>218E1251100</t>
  </si>
  <si>
    <t>F</t>
  </si>
  <si>
    <t>BRACKET OF MAIN RESEVOIR</t>
  </si>
  <si>
    <t>BRACKET OF AIR SUPPLY</t>
  </si>
  <si>
    <t>218E1251500</t>
  </si>
  <si>
    <t>228E1250100</t>
  </si>
  <si>
    <t>ARR BRACKET ON SIDE WALL T2</t>
  </si>
  <si>
    <t>ARR BRACKET ON ENDWALL T2</t>
  </si>
  <si>
    <t>250E1250100</t>
  </si>
  <si>
    <t>ROOF ARRANGEMENT  T2</t>
  </si>
  <si>
    <t>MAIN CONSTRUCTION OF ROOF M &amp; T</t>
  </si>
  <si>
    <t>255E1250100</t>
  </si>
  <si>
    <t>ARR CEILLING FRAMING T2</t>
  </si>
  <si>
    <t>258E1250100</t>
  </si>
  <si>
    <t>ARR BRACKET ON ROOF T2</t>
  </si>
  <si>
    <t xml:space="preserve">TOTAL DRAWING </t>
  </si>
  <si>
    <t>: T3</t>
  </si>
  <si>
    <t>000E1260100</t>
  </si>
  <si>
    <t>000E1260200</t>
  </si>
  <si>
    <t>CARBODY SET T3</t>
  </si>
  <si>
    <t>200E1260100</t>
  </si>
  <si>
    <t>CARBODY SHEEL  T3</t>
  </si>
  <si>
    <t>UNDERFRAME ASSY T3</t>
  </si>
  <si>
    <t>214E1260100</t>
  </si>
  <si>
    <t>215E1260100</t>
  </si>
  <si>
    <t>218E1260100</t>
  </si>
  <si>
    <t>228E1260100</t>
  </si>
  <si>
    <t>ARR BRACKET ON SIDE WALL T3</t>
  </si>
  <si>
    <t xml:space="preserve">END SHEETING </t>
  </si>
  <si>
    <t>ARR BRACKET ON ENDWALL T3</t>
  </si>
  <si>
    <t>250E1260100</t>
  </si>
  <si>
    <t>ROOF ARRANGEMENT  T3</t>
  </si>
  <si>
    <t>255E1260100</t>
  </si>
  <si>
    <t>ARR CEILLING FRAMING T3</t>
  </si>
  <si>
    <t>258E1260100</t>
  </si>
  <si>
    <t>ARR BRACKET ON ROOF T3</t>
  </si>
  <si>
    <t xml:space="preserve">DRAWING YANG BELUM </t>
  </si>
  <si>
    <t>TOTAL DRAWING/BERAT</t>
  </si>
  <si>
    <t xml:space="preserve">DRAWING UNTUK KEBUTUHAN CARBODY ASSY </t>
  </si>
  <si>
    <t>TC 2</t>
  </si>
  <si>
    <t>: TC2</t>
  </si>
  <si>
    <t>002E1270200</t>
  </si>
  <si>
    <t>CARBODY SET (TC2)</t>
  </si>
  <si>
    <t>200E1270100</t>
  </si>
  <si>
    <t>CARBODY SHEEL (TC2)</t>
  </si>
  <si>
    <t>UNDERFRAME ARRANGEMENT (TC2)</t>
  </si>
  <si>
    <t>212E1210100</t>
  </si>
  <si>
    <t>218E1270100</t>
  </si>
  <si>
    <t>ARRANGEMENT  BRACKET &amp; FRAME ON U/F TC2</t>
  </si>
  <si>
    <t>218E1271200</t>
  </si>
  <si>
    <t>218E1271300</t>
  </si>
  <si>
    <t>BRACKET OF BATTERY CONTROL PANEL</t>
  </si>
  <si>
    <t>BRACKET OF  BRAKE CONTROL UNIT</t>
  </si>
  <si>
    <r>
      <rPr>
        <sz val="12"/>
        <color rgb="FF000000"/>
        <rFont val="Calibri"/>
        <charset val="1"/>
      </rPr>
      <t xml:space="preserve">FRAME DOOR SUPPORT 3 </t>
    </r>
    <r>
      <rPr>
        <sz val="12"/>
        <color theme="0" tint="-0.249977111117893"/>
        <rFont val="Calibri"/>
        <charset val="1"/>
      </rPr>
      <t>--&gt; (RIGHT TC)</t>
    </r>
  </si>
  <si>
    <r>
      <rPr>
        <sz val="12"/>
        <color rgb="FF000000"/>
        <rFont val="Calibri"/>
        <charset val="1"/>
      </rPr>
      <t xml:space="preserve">FRAME DOOR SUPPORT 4 </t>
    </r>
    <r>
      <rPr>
        <sz val="12"/>
        <color theme="0" tint="-0.249977111117893"/>
        <rFont val="Calibri"/>
        <charset val="1"/>
      </rPr>
      <t>--&gt; (LEFT TC)</t>
    </r>
  </si>
  <si>
    <t>228E1210700</t>
  </si>
  <si>
    <t>228E1210800</t>
  </si>
  <si>
    <t>258E1210400</t>
  </si>
  <si>
    <t>NO</t>
  </si>
  <si>
    <t>ITEM</t>
  </si>
  <si>
    <t>APPROVAL         PT. KCI</t>
  </si>
  <si>
    <t>TARGET</t>
  </si>
  <si>
    <t>UNDERFRAME</t>
  </si>
  <si>
    <t>ARR. (TC1&amp;TC2) 21.0-E12102</t>
  </si>
  <si>
    <t>SUBMIT 7-8-23</t>
  </si>
  <si>
    <t>31/08/2023</t>
  </si>
  <si>
    <t>ARR.(M1&amp;M2) 21.0-E12202</t>
  </si>
  <si>
    <t>ARR. (T1,T2&amp;T3) 21.0-E12402</t>
  </si>
  <si>
    <t>SIDEWALL</t>
  </si>
  <si>
    <t>ARR. (TC1&amp;TC2) 22.1-E12102</t>
  </si>
  <si>
    <t>ARR. (M1&amp;M2) 22.1-E12202</t>
  </si>
  <si>
    <t>ARR. (T1,T2&amp;T3) 22.1-E12402</t>
  </si>
  <si>
    <t>ROOF</t>
  </si>
  <si>
    <t>ARR. (M2,T1,T2,T3) 25.1-E12001</t>
  </si>
  <si>
    <t>ARR. (TC1,TC2) 25.1-E12101</t>
  </si>
  <si>
    <t>ARR. (M1) 25.1-E12201</t>
  </si>
  <si>
    <t>ENDWALL</t>
  </si>
  <si>
    <t>ARR. (TC1,TC2, T1,T2,T3,M2) 23.1-E12001</t>
  </si>
  <si>
    <t>ARR. (M1) 23.1-E12201</t>
  </si>
  <si>
    <t>CABIN</t>
  </si>
  <si>
    <t>ARR. (TC1)) 24.1-E12101</t>
  </si>
  <si>
    <t>NO SUBMIT</t>
  </si>
  <si>
    <t>228E1200100</t>
  </si>
  <si>
    <t xml:space="preserve">LIST DOKUMEN </t>
  </si>
  <si>
    <t xml:space="preserve">:   </t>
  </si>
  <si>
    <t>FEM ANALYSIS</t>
  </si>
  <si>
    <t>: ALL</t>
  </si>
  <si>
    <t>BATASBAWAH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</si>
</sst>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_ "/>
    <numFmt numFmtId="169" formatCode="0.0"/>
  </numFmts>
  <fonts count="122">
    <font>
      <sz val="11"/>
      <color rgb="FF404040"/>
      <name val="Corbel"/>
      <charset val="1"/>
    </font>
    <font>
      <sz val="12"/>
      <name val="Calibri"/>
      <charset val="1"/>
    </font>
    <font>
      <sz val="11"/>
      <color rgb="FF404040"/>
      <name val="Arial"/>
      <charset val="1"/>
    </font>
    <font>
      <b/>
      <sz val="9"/>
      <name val="Calibri"/>
      <charset val="1"/>
    </font>
    <font>
      <b/>
      <sz val="12"/>
      <name val="Calibri"/>
      <charset val="1"/>
    </font>
    <font>
      <sz val="12"/>
      <name val="SWISS"/>
      <charset val="1"/>
    </font>
    <font>
      <sz val="12"/>
      <color rgb="FF339966"/>
      <name val="Calibri"/>
      <charset val="1"/>
    </font>
    <font>
      <sz val="12"/>
      <color rgb="FF666699"/>
      <name val="Calibri"/>
      <charset val="1"/>
    </font>
    <font>
      <sz val="12"/>
      <color rgb="FFFFCC00"/>
      <name val="Calibri"/>
      <charset val="1"/>
    </font>
    <font>
      <sz val="12"/>
      <color rgb="FF969696"/>
      <name val="Calibri"/>
      <charset val="1"/>
    </font>
    <font>
      <b/>
      <sz val="14"/>
      <name val="Calibri"/>
      <charset val="1"/>
    </font>
    <font>
      <sz val="16"/>
      <name val="Calibri"/>
      <charset val="1"/>
    </font>
    <font>
      <b/>
      <sz val="16"/>
      <name val="Calibri"/>
      <charset val="1"/>
    </font>
    <font>
      <sz val="24"/>
      <name val="Arial"/>
      <charset val="1"/>
    </font>
    <font>
      <sz val="12"/>
      <color rgb="FF000000"/>
      <name val="Calibri"/>
      <charset val="1"/>
    </font>
    <font>
      <b/>
      <sz val="10"/>
      <color rgb="FF404040"/>
      <name val="Calibri"/>
      <charset val="1"/>
    </font>
    <font>
      <b/>
      <sz val="11"/>
      <color rgb="FF404040"/>
      <name val="Corbel"/>
      <charset val="1"/>
    </font>
    <font>
      <sz val="12"/>
      <color rgb="FF404040"/>
      <name val="Calibri"/>
      <charset val="1"/>
    </font>
    <font>
      <sz val="12"/>
      <color rgb="FF333300"/>
      <name val="Calibri"/>
      <charset val="1"/>
    </font>
    <font>
      <b/>
      <sz val="12"/>
      <color rgb="FF404040"/>
      <name val="Corbel"/>
      <charset val="1"/>
    </font>
    <font>
      <b/>
      <sz val="12"/>
      <color rgb="FF404040"/>
      <name val="Calibri"/>
      <charset val="1"/>
    </font>
    <font>
      <b/>
      <sz val="12"/>
      <name val="SWISS"/>
      <charset val="1"/>
    </font>
    <font>
      <b/>
      <sz val="12"/>
      <name val="Arial"/>
      <charset val="1"/>
    </font>
    <font>
      <sz val="12"/>
      <name val="Nachlieli CLM"/>
      <charset val="1"/>
    </font>
    <font>
      <sz val="11"/>
      <color rgb="FF262626"/>
      <name val="Calibri"/>
      <charset val="1"/>
    </font>
    <font>
      <b/>
      <sz val="12"/>
      <color rgb="FF404040"/>
      <name val="DejaVu Sans Mono"/>
      <charset val="1"/>
    </font>
    <font>
      <b/>
      <sz val="12"/>
      <name val="DejaVu Sans Mono"/>
      <charset val="1"/>
    </font>
    <font>
      <sz val="11"/>
      <name val="Corbel"/>
      <charset val="1"/>
    </font>
    <font>
      <b/>
      <sz val="11"/>
      <name val="Calibri"/>
      <charset val="1"/>
    </font>
    <font>
      <sz val="10"/>
      <name val="Arial"/>
      <charset val="1"/>
    </font>
    <font>
      <sz val="9"/>
      <name val="Calibri"/>
      <charset val="1"/>
    </font>
    <font>
      <sz val="9"/>
      <name val="SWISS"/>
      <charset val="1"/>
    </font>
    <font>
      <sz val="11"/>
      <name val="Calibri"/>
      <charset val="1"/>
      <scheme val="minor"/>
    </font>
    <font>
      <sz val="12"/>
      <name val="Calibri"/>
      <charset val="1"/>
      <scheme val="minor"/>
    </font>
    <font>
      <sz val="11"/>
      <color rgb="FF404040"/>
      <name val="Calibri"/>
      <charset val="1"/>
      <scheme val="minor"/>
    </font>
    <font>
      <sz val="11"/>
      <name val="Arial"/>
      <charset val="1"/>
    </font>
    <font>
      <sz val="12"/>
      <color rgb="FF333333"/>
      <name val="Calibri"/>
      <charset val="134"/>
    </font>
    <font>
      <sz val="12"/>
      <color rgb="FF404040"/>
      <name val="Corbel"/>
      <charset val="1"/>
    </font>
    <font>
      <b/>
      <sz val="12"/>
      <color rgb="FF333333"/>
      <name val="Calibri"/>
      <charset val="134"/>
    </font>
    <font>
      <b/>
      <sz val="12"/>
      <name val="Calibri"/>
      <charset val="134"/>
    </font>
    <font>
      <sz val="12"/>
      <name val="Calibri"/>
      <charset val="134"/>
    </font>
    <font>
      <b/>
      <sz val="18"/>
      <color rgb="FF404040"/>
      <name val="Arial"/>
      <charset val="1"/>
    </font>
    <font>
      <b/>
      <sz val="12"/>
      <name val="Corbel"/>
      <charset val="1"/>
    </font>
    <font>
      <b/>
      <sz val="12"/>
      <name val="Calibri"/>
      <charset val="1"/>
      <scheme val="minor"/>
    </font>
    <font>
      <sz val="12"/>
      <color rgb="FF404040"/>
      <name val="Calibri"/>
      <charset val="1"/>
      <scheme val="minor"/>
    </font>
    <font>
      <b/>
      <sz val="12"/>
      <color rgb="FF404040"/>
      <name val="Calibri"/>
      <charset val="1"/>
      <scheme val="minor"/>
    </font>
    <font>
      <b/>
      <sz val="12"/>
      <color rgb="FF404040"/>
      <name val="Arial"/>
      <charset val="1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rgb="FF404040"/>
      <name val="Corbel"/>
      <charset val="1"/>
    </font>
    <font>
      <sz val="12"/>
      <color rgb="FFFF6600"/>
      <name val="Calibri"/>
      <charset val="1"/>
    </font>
    <font>
      <sz val="12"/>
      <color rgb="FF3366FF"/>
      <name val="Calibri"/>
      <charset val="1"/>
    </font>
    <font>
      <sz val="12"/>
      <color rgb="FF33CCCC"/>
      <name val="Calibri"/>
      <charset val="1"/>
    </font>
    <font>
      <sz val="12"/>
      <color rgb="FF800080"/>
      <name val="Calibri"/>
      <charset val="1"/>
    </font>
    <font>
      <sz val="12"/>
      <color rgb="FFFF0000"/>
      <name val="Calibri"/>
      <charset val="1"/>
    </font>
    <font>
      <strike/>
      <sz val="12"/>
      <name val="SWISS"/>
      <charset val="1"/>
    </font>
    <font>
      <strike/>
      <sz val="12"/>
      <name val="Calibri"/>
      <charset val="1"/>
    </font>
    <font>
      <strike/>
      <sz val="12"/>
      <color rgb="FF3366FF"/>
      <name val="Calibri"/>
      <charset val="1"/>
    </font>
    <font>
      <strike/>
      <sz val="12"/>
      <color rgb="FF000000"/>
      <name val="Calibri"/>
      <charset val="1"/>
    </font>
    <font>
      <strike/>
      <sz val="24"/>
      <name val="Arial"/>
      <charset val="1"/>
    </font>
    <font>
      <strike/>
      <sz val="12"/>
      <name val="Nachlieli CLM"/>
      <charset val="1"/>
    </font>
    <font>
      <b/>
      <sz val="11"/>
      <color rgb="FF404040"/>
      <name val="Calibri"/>
      <charset val="1"/>
      <scheme val="minor"/>
    </font>
    <font>
      <strike/>
      <sz val="11"/>
      <color rgb="FF404040"/>
      <name val="Calibri"/>
      <charset val="1"/>
      <scheme val="minor"/>
    </font>
    <font>
      <b/>
      <sz val="11"/>
      <color rgb="FF404040"/>
      <name val="Calibri"/>
      <charset val="1"/>
    </font>
    <font>
      <b/>
      <strike/>
      <sz val="12"/>
      <name val="Calibri"/>
      <charset val="1"/>
    </font>
    <font>
      <strike/>
      <sz val="12"/>
      <color rgb="FFFF6600"/>
      <name val="Calibri"/>
      <charset val="1"/>
    </font>
    <font>
      <strike/>
      <sz val="12"/>
      <color rgb="FF33CCCC"/>
      <name val="Calibri"/>
      <charset val="1"/>
    </font>
    <font>
      <strike/>
      <sz val="12"/>
      <color rgb="FF800080"/>
      <name val="Calibri"/>
      <charset val="1"/>
    </font>
    <font>
      <strike/>
      <sz val="12"/>
      <color rgb="FF339966"/>
      <name val="Calibri"/>
      <charset val="1"/>
    </font>
    <font>
      <strike/>
      <sz val="12"/>
      <color rgb="FFFF0000"/>
      <name val="Calibri"/>
      <charset val="1"/>
    </font>
    <font>
      <sz val="12"/>
      <color rgb="FF333399"/>
      <name val="Calibri"/>
      <charset val="1"/>
    </font>
    <font>
      <sz val="12"/>
      <color rgb="FF003366"/>
      <name val="Calibri"/>
      <charset val="1"/>
    </font>
    <font>
      <sz val="12"/>
      <color rgb="FFC00000"/>
      <name val="Calibri"/>
      <charset val="1"/>
    </font>
    <font>
      <sz val="12"/>
      <color rgb="FFFFC000"/>
      <name val="Calibri"/>
      <charset val="1"/>
    </font>
    <font>
      <sz val="12"/>
      <color rgb="FF002060"/>
      <name val="Calibri"/>
      <charset val="1"/>
    </font>
    <font>
      <sz val="12"/>
      <color rgb="FF92D050"/>
      <name val="Calibri"/>
      <charset val="1"/>
    </font>
    <font>
      <sz val="12"/>
      <color rgb="FF00B050"/>
      <name val="Calibri"/>
      <charset val="1"/>
    </font>
    <font>
      <sz val="12"/>
      <color rgb="FF00B0F0"/>
      <name val="Calibri"/>
      <charset val="1"/>
    </font>
    <font>
      <sz val="12"/>
      <color rgb="FF0070C0"/>
      <name val="Calibri"/>
      <charset val="1"/>
    </font>
    <font>
      <sz val="12"/>
      <color rgb="FF262626"/>
      <name val="Calibri"/>
      <charset val="1"/>
    </font>
    <font>
      <sz val="12"/>
      <color rgb="FF993300"/>
      <name val="Calibri"/>
      <charset val="1"/>
    </font>
    <font>
      <strike/>
      <sz val="12"/>
      <color rgb="FF333399"/>
      <name val="Calibri"/>
      <charset val="1"/>
    </font>
    <font>
      <strike/>
      <sz val="12"/>
      <color rgb="FF003366"/>
      <name val="Calibri"/>
      <charset val="1"/>
    </font>
    <font>
      <sz val="12"/>
      <color rgb="FFFF0000"/>
      <name val="SWISS"/>
      <charset val="1"/>
    </font>
    <font>
      <sz val="11"/>
      <color rgb="FF404040"/>
      <name val="Calibri"/>
      <charset val="1"/>
    </font>
    <font>
      <strike/>
      <sz val="12"/>
      <color rgb="FF404040"/>
      <name val="Calibri"/>
      <charset val="1"/>
    </font>
    <font>
      <sz val="12"/>
      <color rgb="FFFFFFFF"/>
      <name val="SWISS"/>
      <charset val="1"/>
    </font>
    <font>
      <sz val="12"/>
      <name val="Arial"/>
      <charset val="1"/>
    </font>
    <font>
      <b/>
      <strike/>
      <sz val="11"/>
      <color rgb="FF404040"/>
      <name val="Calibri"/>
      <charset val="1"/>
      <scheme val="minor"/>
    </font>
    <font>
      <sz val="12"/>
      <color theme="4" tint="-0.249977111117893"/>
      <name val="Calibri"/>
      <charset val="1"/>
    </font>
    <font>
      <strike/>
      <sz val="11"/>
      <color rgb="FF404040"/>
      <name val="Calibri"/>
      <charset val="1"/>
    </font>
    <font>
      <sz val="12"/>
      <color rgb="FFFFFFFF"/>
      <name val="Calibri"/>
      <charset val="1"/>
    </font>
    <font>
      <sz val="12"/>
      <color theme="4"/>
      <name val="Calibri"/>
      <charset val="1"/>
    </font>
    <font>
      <strike/>
      <sz val="12"/>
      <color theme="4"/>
      <name val="Calibri"/>
      <charset val="1"/>
    </font>
    <font>
      <b/>
      <strike/>
      <sz val="12"/>
      <color rgb="FF404040"/>
      <name val="Calibri"/>
      <charset val="1"/>
    </font>
    <font>
      <strike/>
      <sz val="12"/>
      <name val="Arial"/>
      <charset val="1"/>
    </font>
    <font>
      <sz val="12"/>
      <color theme="5" tint="-0.249977111117893"/>
      <name val="Calibri"/>
      <charset val="1"/>
    </font>
    <font>
      <sz val="11"/>
      <name val="Calibri"/>
      <charset val="1"/>
    </font>
    <font>
      <b/>
      <u/>
      <sz val="11"/>
      <color rgb="FF404040"/>
      <name val="Corbel"/>
      <charset val="1"/>
    </font>
    <font>
      <sz val="10"/>
      <color rgb="FFFFFFFF"/>
      <name val="Corbel"/>
      <charset val="1"/>
    </font>
    <font>
      <u/>
      <sz val="10"/>
      <color rgb="FF0000EE"/>
      <name val="Corbel"/>
      <charset val="1"/>
    </font>
    <font>
      <sz val="10"/>
      <color rgb="FFCC0000"/>
      <name val="Corbel"/>
      <charset val="1"/>
    </font>
    <font>
      <b/>
      <sz val="13"/>
      <color rgb="FF404040"/>
      <name val="Corbel"/>
      <charset val="1"/>
    </font>
    <font>
      <sz val="12"/>
      <color rgb="FF000000"/>
      <name val="Corbel"/>
      <charset val="1"/>
    </font>
    <font>
      <b/>
      <sz val="10"/>
      <color rgb="FFFFFFFF"/>
      <name val="Corbel"/>
      <charset val="1"/>
    </font>
    <font>
      <b/>
      <sz val="10"/>
      <color rgb="FF000000"/>
      <name val="Corbel"/>
      <charset val="1"/>
    </font>
    <font>
      <sz val="10"/>
      <color rgb="FF006600"/>
      <name val="Corbel"/>
      <charset val="1"/>
    </font>
    <font>
      <sz val="18"/>
      <color rgb="FF000000"/>
      <name val="Corbel"/>
      <charset val="1"/>
    </font>
    <font>
      <b/>
      <sz val="42"/>
      <color rgb="FF735773"/>
      <name val="Corbel"/>
      <charset val="1"/>
    </font>
    <font>
      <i/>
      <sz val="10"/>
      <color rgb="FF808080"/>
      <name val="Corbel"/>
      <charset val="1"/>
    </font>
    <font>
      <sz val="14"/>
      <color rgb="FF404040"/>
      <name val="Calibri"/>
      <charset val="1"/>
    </font>
    <font>
      <sz val="10"/>
      <color rgb="FF996600"/>
      <name val="Corbel"/>
      <charset val="1"/>
    </font>
    <font>
      <sz val="11"/>
      <color rgb="FF000000"/>
      <name val="Calibri"/>
      <charset val="134"/>
    </font>
    <font>
      <sz val="10"/>
      <color rgb="FF333333"/>
      <name val="Corbel"/>
      <charset val="1"/>
    </font>
    <font>
      <b/>
      <sz val="13"/>
      <color rgb="FF735773"/>
      <name val="Corbel"/>
      <charset val="1"/>
    </font>
    <font>
      <b/>
      <sz val="9.5"/>
      <color rgb="FF7F7F7F"/>
      <name val="Calibri"/>
      <charset val="1"/>
    </font>
    <font>
      <sz val="12"/>
      <color rgb="FFB2B2B2"/>
      <name val="Calibri"/>
      <charset val="1"/>
    </font>
    <font>
      <sz val="12"/>
      <color rgb="FFB2B2B2"/>
      <name val="Calibri"/>
      <charset val="134"/>
    </font>
    <font>
      <sz val="12"/>
      <color theme="0" tint="-0.249977111117893"/>
      <name val="Calibri"/>
      <charset val="1"/>
    </font>
    <font>
      <sz val="12"/>
      <color theme="0" tint="-0.34998626667073579"/>
      <name val="Calibri"/>
      <charset val="1"/>
    </font>
    <font>
      <sz val="10"/>
      <name val="SWISS"/>
      <charset val="1"/>
    </font>
    <font>
      <sz val="11"/>
      <color rgb="FF404040"/>
      <name val="Corbel"/>
      <charset val="1"/>
    </font>
  </fonts>
  <fills count="30">
    <fill>
      <patternFill patternType="none"/>
    </fill>
    <fill>
      <patternFill patternType="gray125"/>
    </fill>
    <fill>
      <patternFill patternType="solid">
        <fgColor rgb="FF339966"/>
        <bgColor rgb="FF00B050"/>
      </patternFill>
    </fill>
    <fill>
      <patternFill patternType="solid">
        <fgColor rgb="FF333399"/>
        <bgColor rgb="FF404040"/>
      </patternFill>
    </fill>
    <fill>
      <patternFill patternType="solid">
        <fgColor rgb="FFFFC000"/>
        <bgColor rgb="FFFFCC00"/>
      </patternFill>
    </fill>
    <fill>
      <patternFill patternType="solid">
        <fgColor rgb="FFAFABAB"/>
        <bgColor rgb="FFB2B2B2"/>
      </patternFill>
    </fill>
    <fill>
      <patternFill patternType="solid">
        <fgColor rgb="FFC9211E"/>
        <bgColor rgb="FFCC0000"/>
      </patternFill>
    </fill>
    <fill>
      <patternFill patternType="solid">
        <fgColor rgb="FF9DC3E6"/>
        <bgColor rgb="FF99CCFF"/>
      </patternFill>
    </fill>
    <fill>
      <patternFill patternType="solid">
        <fgColor rgb="FF767171"/>
        <bgColor rgb="FF7F7F7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B5F9C4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CC00"/>
      </patternFill>
    </fill>
    <fill>
      <patternFill patternType="solid">
        <fgColor rgb="FF808080"/>
        <bgColor rgb="FF7F7F7F"/>
      </patternFill>
    </fill>
    <fill>
      <patternFill patternType="solid">
        <fgColor rgb="FF000000"/>
        <bgColor rgb="FF262626"/>
      </patternFill>
    </fill>
    <fill>
      <patternFill patternType="solid">
        <fgColor rgb="FFFFCCCC"/>
        <bgColor rgb="FFF6DDB9"/>
      </patternFill>
    </fill>
    <fill>
      <patternFill patternType="solid">
        <fgColor rgb="FFCC0000"/>
        <bgColor rgb="FFC00000"/>
      </patternFill>
    </fill>
    <fill>
      <patternFill patternType="solid">
        <fgColor rgb="FFDDDDDD"/>
        <bgColor rgb="FFF6DDB9"/>
      </patternFill>
    </fill>
    <fill>
      <patternFill patternType="solid">
        <fgColor rgb="FFCCFFCC"/>
        <bgColor rgb="FFB5F9C4"/>
      </patternFill>
    </fill>
    <fill>
      <patternFill patternType="solid">
        <fgColor rgb="FFFFFFCC"/>
        <bgColor rgb="FFFFFFFF"/>
      </patternFill>
    </fill>
    <fill>
      <patternFill patternType="solid">
        <fgColor rgb="FFF6DDB9"/>
        <bgColor rgb="FFFFCCCC"/>
      </patternFill>
    </fill>
  </fills>
  <borders count="9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CC0000"/>
      </left>
      <right style="thin">
        <color rgb="FFCC0000"/>
      </right>
      <top style="thin">
        <color rgb="FFCC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medium">
        <color rgb="FFCC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rgb="FFC00000"/>
      </left>
      <right style="hair">
        <color rgb="FFC00000"/>
      </right>
      <top style="hair">
        <color auto="1"/>
      </top>
      <bottom style="hair">
        <color auto="1"/>
      </bottom>
      <diagonal/>
    </border>
    <border>
      <left style="hair">
        <color rgb="FFC00000"/>
      </left>
      <right style="hair">
        <color rgb="FFC00000"/>
      </right>
      <top/>
      <bottom style="hair">
        <color rgb="FFC00000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00000"/>
      </left>
      <right style="hair">
        <color rgb="FFC00000"/>
      </right>
      <top style="hair">
        <color rgb="FFC00000"/>
      </top>
      <bottom style="hair">
        <color rgb="FFC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rgb="FFC00000"/>
      </left>
      <right style="hair">
        <color rgb="FFC00000"/>
      </right>
      <top style="hair">
        <color rgb="FFC00000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rgb="FFFFFFFF"/>
      </left>
      <right style="thin">
        <color rgb="FFFFFFFF"/>
      </right>
      <top style="hair">
        <color auto="1"/>
      </top>
      <bottom/>
      <diagonal/>
    </border>
    <border>
      <left style="thin">
        <color rgb="FFFFFFFF"/>
      </left>
      <right style="thin">
        <color rgb="FFFFFFFF"/>
      </right>
      <top style="hair">
        <color rgb="FFC00000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FD9701"/>
      </top>
      <bottom style="thin">
        <color rgb="FFFD9701"/>
      </bottom>
      <diagonal/>
    </border>
  </borders>
  <cellStyleXfs count="51">
    <xf numFmtId="0" fontId="0" fillId="0" borderId="0">
      <alignment vertical="center"/>
    </xf>
    <xf numFmtId="9" fontId="121" fillId="0" borderId="0" applyBorder="0" applyProtection="0">
      <alignment vertical="center"/>
    </xf>
    <xf numFmtId="0" fontId="99" fillId="22" borderId="0" applyBorder="0" applyProtection="0">
      <alignment vertical="center"/>
    </xf>
    <xf numFmtId="0" fontId="99" fillId="23" borderId="0" applyBorder="0" applyProtection="0">
      <alignment vertical="center"/>
    </xf>
    <xf numFmtId="0" fontId="100" fillId="0" borderId="0" applyBorder="0" applyProtection="0">
      <alignment vertical="center"/>
    </xf>
    <xf numFmtId="0" fontId="101" fillId="24" borderId="0" applyBorder="0" applyProtection="0">
      <alignment vertical="center"/>
    </xf>
    <xf numFmtId="0" fontId="102" fillId="0" borderId="0" applyBorder="0" applyProtection="0">
      <alignment horizontal="left"/>
    </xf>
    <xf numFmtId="0" fontId="103" fillId="0" borderId="0" applyBorder="0" applyProtection="0">
      <alignment vertical="center"/>
    </xf>
    <xf numFmtId="0" fontId="104" fillId="25" borderId="0" applyBorder="0" applyProtection="0">
      <alignment vertical="center"/>
    </xf>
    <xf numFmtId="0" fontId="105" fillId="26" borderId="0" applyBorder="0" applyProtection="0">
      <alignment vertical="center"/>
    </xf>
    <xf numFmtId="0" fontId="106" fillId="27" borderId="0" applyBorder="0" applyProtection="0">
      <alignment vertical="center"/>
    </xf>
    <xf numFmtId="0" fontId="105" fillId="0" borderId="0" applyBorder="0" applyProtection="0">
      <alignment vertical="center"/>
    </xf>
    <xf numFmtId="0" fontId="107" fillId="0" borderId="0" applyBorder="0" applyProtection="0">
      <alignment vertical="center"/>
    </xf>
    <xf numFmtId="0" fontId="102" fillId="0" borderId="0" applyBorder="0" applyProtection="0">
      <alignment horizontal="left"/>
    </xf>
    <xf numFmtId="0" fontId="108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10" fillId="0" borderId="0" applyBorder="0" applyProtection="0">
      <alignment horizontal="left" vertical="center"/>
    </xf>
    <xf numFmtId="0" fontId="111" fillId="28" borderId="0" applyBorder="0" applyProtection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21" fillId="0" borderId="0" applyBorder="0" applyProtection="0">
      <alignment vertical="center"/>
    </xf>
    <xf numFmtId="0" fontId="112" fillId="0" borderId="0"/>
    <xf numFmtId="0" fontId="121" fillId="0" borderId="0" applyBorder="0" applyProtection="0">
      <alignment vertical="center"/>
    </xf>
    <xf numFmtId="0" fontId="112" fillId="0" borderId="0"/>
    <xf numFmtId="0" fontId="113" fillId="28" borderId="87" applyProtection="0">
      <alignment vertical="center"/>
    </xf>
    <xf numFmtId="9" fontId="121" fillId="0" borderId="0" applyBorder="0" applyProtection="0">
      <alignment vertical="center"/>
    </xf>
    <xf numFmtId="9" fontId="114" fillId="0" borderId="0" applyBorder="0" applyProtection="0">
      <alignment horizontal="center" vertical="center"/>
    </xf>
    <xf numFmtId="9" fontId="114" fillId="0" borderId="0" applyBorder="0" applyProtection="0">
      <alignment horizontal="center" vertical="center"/>
    </xf>
    <xf numFmtId="3" fontId="115" fillId="0" borderId="88" applyProtection="0">
      <alignment horizontal="center"/>
    </xf>
    <xf numFmtId="0" fontId="63" fillId="29" borderId="89" applyProtection="0">
      <alignment horizontal="left" vertical="center"/>
    </xf>
    <xf numFmtId="0" fontId="115" fillId="0" borderId="0" applyBorder="0" applyProtection="0">
      <alignment horizontal="center"/>
    </xf>
    <xf numFmtId="0" fontId="121" fillId="0" borderId="0" applyBorder="0" applyProtection="0">
      <alignment vertical="center"/>
    </xf>
    <xf numFmtId="0" fontId="121" fillId="0" borderId="0" applyBorder="0" applyProtection="0">
      <alignment vertical="center"/>
    </xf>
    <xf numFmtId="0" fontId="101" fillId="0" borderId="0" applyBorder="0" applyProtection="0">
      <alignment vertical="center"/>
    </xf>
  </cellStyleXfs>
  <cellXfs count="139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49" fontId="3" fillId="0" borderId="0" xfId="0" applyNumberFormat="1" applyFont="1" applyBorder="1" applyAlignment="1" applyProtection="1">
      <alignment horizont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1" fillId="5" borderId="6" xfId="0" applyNumberFormat="1" applyFont="1" applyFill="1" applyBorder="1" applyAlignment="1" applyProtection="1">
      <alignment horizontal="center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1" fillId="7" borderId="6" xfId="0" applyNumberFormat="1" applyFont="1" applyFill="1" applyBorder="1" applyAlignment="1" applyProtection="1">
      <alignment horizontal="center" vertical="center"/>
    </xf>
    <xf numFmtId="49" fontId="1" fillId="8" borderId="6" xfId="0" applyNumberFormat="1" applyFont="1" applyFill="1" applyBorder="1" applyAlignment="1" applyProtection="1">
      <alignment horizontal="center" vertical="center"/>
    </xf>
    <xf numFmtId="0" fontId="5" fillId="9" borderId="7" xfId="0" applyFont="1" applyFill="1" applyBorder="1" applyAlignment="1" applyProtection="1">
      <alignment horizontal="center"/>
    </xf>
    <xf numFmtId="49" fontId="6" fillId="0" borderId="8" xfId="0" applyNumberFormat="1" applyFont="1" applyBorder="1" applyAlignment="1" applyProtection="1">
      <alignment horizontal="left"/>
    </xf>
    <xf numFmtId="49" fontId="5" fillId="0" borderId="9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 applyProtection="1">
      <alignment horizontal="center" vertical="center"/>
    </xf>
    <xf numFmtId="49" fontId="6" fillId="0" borderId="1" xfId="0" applyNumberFormat="1" applyFont="1" applyBorder="1" applyAlignment="1" applyProtection="1">
      <alignment horizontal="left"/>
    </xf>
    <xf numFmtId="49" fontId="5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center" vertical="center"/>
    </xf>
    <xf numFmtId="49" fontId="6" fillId="0" borderId="1" xfId="0" applyNumberFormat="1" applyFont="1" applyFill="1" applyBorder="1" applyAlignment="1" applyProtection="1">
      <alignment horizontal="left"/>
    </xf>
    <xf numFmtId="49" fontId="1" fillId="0" borderId="0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>
      <alignment vertical="center"/>
    </xf>
    <xf numFmtId="49" fontId="9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 applyProtection="1">
      <alignment horizont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left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center"/>
    </xf>
    <xf numFmtId="0" fontId="1" fillId="0" borderId="12" xfId="0" applyFon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0" fontId="1" fillId="0" borderId="12" xfId="0" applyFont="1" applyBorder="1" applyAlignment="1" applyProtection="1"/>
    <xf numFmtId="0" fontId="1" fillId="0" borderId="13" xfId="0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0" fontId="0" fillId="0" borderId="0" xfId="0" applyProtection="1">
      <alignment vertical="center"/>
    </xf>
    <xf numFmtId="49" fontId="0" fillId="0" borderId="0" xfId="0" applyNumberFormat="1" applyProtection="1">
      <alignment vertical="center"/>
    </xf>
    <xf numFmtId="0" fontId="0" fillId="0" borderId="15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9" xfId="0" applyNumberFormat="1" applyBorder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center"/>
    </xf>
    <xf numFmtId="0" fontId="10" fillId="0" borderId="16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1" fillId="0" borderId="17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0" borderId="18" xfId="0" applyFont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49" fontId="1" fillId="0" borderId="6" xfId="0" applyNumberFormat="1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</xf>
    <xf numFmtId="49" fontId="1" fillId="0" borderId="21" xfId="0" applyNumberFormat="1" applyFont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left" vertical="center"/>
    </xf>
    <xf numFmtId="0" fontId="13" fillId="0" borderId="15" xfId="0" applyFont="1" applyBorder="1" applyAlignment="1" applyProtection="1">
      <alignment horizontal="center" vertical="center"/>
    </xf>
    <xf numFmtId="49" fontId="1" fillId="0" borderId="23" xfId="0" applyNumberFormat="1" applyFont="1" applyBorder="1" applyAlignment="1" applyProtection="1">
      <alignment horizontal="center" vertical="center" wrapText="1"/>
    </xf>
    <xf numFmtId="49" fontId="1" fillId="0" borderId="23" xfId="0" applyNumberFormat="1" applyFont="1" applyFill="1" applyBorder="1">
      <alignment vertical="center"/>
    </xf>
    <xf numFmtId="0" fontId="14" fillId="0" borderId="22" xfId="0" applyFont="1" applyFill="1" applyBorder="1">
      <alignment vertical="center"/>
    </xf>
    <xf numFmtId="0" fontId="1" fillId="0" borderId="15" xfId="0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</xf>
    <xf numFmtId="49" fontId="1" fillId="0" borderId="23" xfId="0" applyNumberFormat="1" applyFont="1" applyFill="1" applyBorder="1" applyAlignment="1" applyProtection="1">
      <alignment horizontal="center"/>
    </xf>
    <xf numFmtId="0" fontId="14" fillId="0" borderId="22" xfId="0" applyFont="1" applyFill="1" applyBorder="1" applyAlignment="1">
      <alignment horizontal="left" vertical="center"/>
    </xf>
    <xf numFmtId="49" fontId="1" fillId="0" borderId="24" xfId="0" applyNumberFormat="1" applyFont="1" applyFill="1" applyBorder="1" applyAlignment="1" applyProtection="1">
      <alignment horizontal="center"/>
    </xf>
    <xf numFmtId="0" fontId="14" fillId="0" borderId="0" xfId="0" applyFont="1" applyFill="1" applyBorder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vertical="center"/>
    </xf>
    <xf numFmtId="9" fontId="1" fillId="0" borderId="12" xfId="0" applyNumberFormat="1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49" fontId="0" fillId="0" borderId="0" xfId="0" applyNumberFormat="1" applyAlignment="1" applyProtection="1">
      <alignment horizontal="center"/>
    </xf>
    <xf numFmtId="0" fontId="0" fillId="0" borderId="0" xfId="0" applyFont="1" applyAlignment="1">
      <alignment vertical="center"/>
    </xf>
    <xf numFmtId="0" fontId="16" fillId="10" borderId="15" xfId="0" applyFont="1" applyFill="1" applyBorder="1" applyAlignment="1">
      <alignment horizontal="center" vertical="center" wrapText="1"/>
    </xf>
    <xf numFmtId="49" fontId="0" fillId="0" borderId="15" xfId="0" applyNumberFormat="1" applyBorder="1" applyAlignment="1" applyProtection="1">
      <alignment horizontal="center"/>
    </xf>
    <xf numFmtId="0" fontId="1" fillId="0" borderId="15" xfId="0" applyFont="1" applyBorder="1" applyAlignment="1" applyProtection="1">
      <alignment horizontal="left" vertical="center"/>
    </xf>
    <xf numFmtId="0" fontId="17" fillId="0" borderId="15" xfId="0" applyFont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 vertical="center"/>
    </xf>
    <xf numFmtId="0" fontId="17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49" fontId="0" fillId="0" borderId="9" xfId="0" applyNumberFormat="1" applyBorder="1" applyAlignment="1" applyProtection="1">
      <alignment horizontal="center"/>
    </xf>
    <xf numFmtId="0" fontId="4" fillId="11" borderId="15" xfId="0" applyFont="1" applyFill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right" vertical="center"/>
    </xf>
    <xf numFmtId="0" fontId="1" fillId="0" borderId="9" xfId="0" applyFont="1" applyBorder="1" applyAlignment="1" applyProtection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" fillId="0" borderId="15" xfId="0" applyFont="1" applyBorder="1" applyAlignment="1" applyProtection="1">
      <alignment horizontal="left"/>
    </xf>
    <xf numFmtId="0" fontId="1" fillId="0" borderId="15" xfId="0" applyFont="1" applyBorder="1" applyAlignment="1">
      <alignment horizontal="center" vertical="center"/>
    </xf>
    <xf numFmtId="0" fontId="21" fillId="0" borderId="9" xfId="0" applyFont="1" applyBorder="1" applyAlignment="1" applyProtection="1">
      <alignment horizontal="left" vertical="center"/>
    </xf>
    <xf numFmtId="49" fontId="22" fillId="0" borderId="9" xfId="0" applyNumberFormat="1" applyFont="1" applyBorder="1" applyAlignment="1" applyProtection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21" fillId="0" borderId="0" xfId="0" applyFont="1" applyBorder="1" applyAlignment="1" applyProtection="1">
      <alignment horizontal="left" vertical="center"/>
    </xf>
    <xf numFmtId="49" fontId="22" fillId="0" borderId="0" xfId="0" applyNumberFormat="1" applyFont="1" applyBorder="1" applyAlignment="1" applyProtection="1">
      <alignment horizontal="left" vertical="center"/>
    </xf>
    <xf numFmtId="49" fontId="21" fillId="0" borderId="0" xfId="0" applyNumberFormat="1" applyFont="1" applyBorder="1" applyAlignment="1" applyProtection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/>
    </xf>
    <xf numFmtId="9" fontId="1" fillId="0" borderId="15" xfId="0" applyNumberFormat="1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 applyProtection="1"/>
    <xf numFmtId="0" fontId="23" fillId="0" borderId="1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9" fontId="1" fillId="0" borderId="14" xfId="0" applyNumberFormat="1" applyFont="1" applyBorder="1" applyAlignment="1">
      <alignment vertical="center"/>
    </xf>
    <xf numFmtId="9" fontId="1" fillId="0" borderId="14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26" fillId="0" borderId="0" xfId="0" applyFont="1" applyBorder="1" applyAlignment="1" applyProtection="1">
      <alignment horizontal="left" vertical="center"/>
    </xf>
    <xf numFmtId="0" fontId="27" fillId="0" borderId="0" xfId="0" applyFont="1" applyAlignment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vertical="center"/>
    </xf>
    <xf numFmtId="9" fontId="121" fillId="0" borderId="0" xfId="1" applyNumberFormat="1" applyBorder="1" applyProtection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9" fontId="17" fillId="0" borderId="0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9" fontId="17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9" fontId="4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right"/>
    </xf>
    <xf numFmtId="0" fontId="4" fillId="0" borderId="7" xfId="0" applyFont="1" applyBorder="1" applyAlignment="1" applyProtection="1">
      <alignment horizontal="left" vertical="center"/>
    </xf>
    <xf numFmtId="0" fontId="28" fillId="0" borderId="2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168" fontId="28" fillId="0" borderId="15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0" fontId="4" fillId="0" borderId="7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9" fontId="4" fillId="0" borderId="15" xfId="0" applyNumberFormat="1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9" fontId="4" fillId="0" borderId="9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9" fontId="4" fillId="0" borderId="0" xfId="0" applyNumberFormat="1" applyFont="1" applyBorder="1" applyAlignment="1">
      <alignment horizontal="left" vertical="center"/>
    </xf>
    <xf numFmtId="0" fontId="32" fillId="0" borderId="15" xfId="0" applyFont="1" applyBorder="1" applyAlignment="1" applyProtection="1">
      <alignment horizontal="center" vertical="center" wrapText="1"/>
    </xf>
    <xf numFmtId="0" fontId="33" fillId="0" borderId="15" xfId="0" applyFont="1" applyBorder="1" applyAlignment="1" applyProtection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5" xfId="0" applyFont="1" applyBorder="1" applyAlignment="1" applyProtection="1">
      <alignment horizontal="center"/>
    </xf>
    <xf numFmtId="0" fontId="34" fillId="0" borderId="15" xfId="0" applyFont="1" applyFill="1" applyBorder="1" applyAlignment="1">
      <alignment horizontal="center" vertical="center"/>
    </xf>
    <xf numFmtId="0" fontId="34" fillId="0" borderId="15" xfId="0" applyFont="1" applyFill="1" applyBorder="1">
      <alignment vertical="center"/>
    </xf>
    <xf numFmtId="0" fontId="1" fillId="0" borderId="0" xfId="0" applyFont="1" applyFill="1" applyBorder="1" applyAlignment="1" applyProtection="1"/>
    <xf numFmtId="0" fontId="33" fillId="0" borderId="15" xfId="0" applyFont="1" applyFill="1" applyBorder="1" applyAlignment="1">
      <alignment horizontal="right"/>
    </xf>
    <xf numFmtId="0" fontId="33" fillId="0" borderId="15" xfId="0" applyFont="1" applyFill="1" applyBorder="1" applyAlignment="1">
      <alignment horizontal="center" vertical="center"/>
    </xf>
    <xf numFmtId="0" fontId="1" fillId="0" borderId="0" xfId="0" applyFont="1" applyFill="1" applyAlignment="1" applyProtection="1"/>
    <xf numFmtId="0" fontId="34" fillId="0" borderId="0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right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5" fillId="0" borderId="0" xfId="0" applyFont="1">
      <alignment vertical="center"/>
    </xf>
    <xf numFmtId="9" fontId="1" fillId="0" borderId="14" xfId="0" applyNumberFormat="1" applyFont="1" applyFill="1" applyBorder="1" applyAlignment="1">
      <alignment vertical="center"/>
    </xf>
    <xf numFmtId="9" fontId="35" fillId="0" borderId="14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26" xfId="0" applyBorder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Border="1" applyAlignment="1" applyProtection="1">
      <alignment horizontal="left" vertical="center"/>
    </xf>
    <xf numFmtId="2" fontId="2" fillId="0" borderId="0" xfId="0" applyNumberFormat="1" applyFont="1" applyAlignment="1">
      <alignment horizontal="center" vertical="center"/>
    </xf>
    <xf numFmtId="9" fontId="121" fillId="0" borderId="0" xfId="1" applyProtection="1">
      <alignment vertical="center"/>
    </xf>
    <xf numFmtId="0" fontId="21" fillId="0" borderId="0" xfId="0" applyFont="1" applyBorder="1" applyAlignment="1" applyProtection="1">
      <alignment horizontal="left"/>
    </xf>
    <xf numFmtId="49" fontId="0" fillId="0" borderId="28" xfId="0" applyNumberFormat="1" applyBorder="1" applyAlignment="1" applyProtection="1">
      <alignment horizontal="center"/>
    </xf>
    <xf numFmtId="0" fontId="1" fillId="0" borderId="3" xfId="0" applyFont="1" applyBorder="1" applyAlignment="1" applyProtection="1">
      <alignment horizontal="left" vertical="center"/>
    </xf>
    <xf numFmtId="0" fontId="20" fillId="0" borderId="3" xfId="0" applyFont="1" applyBorder="1" applyAlignment="1">
      <alignment horizontal="center" vertical="center"/>
    </xf>
    <xf numFmtId="49" fontId="0" fillId="0" borderId="30" xfId="0" applyNumberFormat="1" applyBorder="1" applyAlignment="1" applyProtection="1">
      <alignment horizontal="center"/>
    </xf>
    <xf numFmtId="0" fontId="0" fillId="0" borderId="15" xfId="0" applyBorder="1" applyAlignment="1">
      <alignment horizontal="center" vertical="center"/>
    </xf>
    <xf numFmtId="9" fontId="17" fillId="0" borderId="1" xfId="0" applyNumberFormat="1" applyFont="1" applyBorder="1" applyAlignment="1">
      <alignment horizontal="center" vertical="center"/>
    </xf>
    <xf numFmtId="0" fontId="36" fillId="0" borderId="0" xfId="37" applyFont="1" applyBorder="1" applyProtection="1">
      <alignment vertical="center"/>
    </xf>
    <xf numFmtId="0" fontId="36" fillId="0" borderId="0" xfId="0" applyFont="1" applyBorder="1" applyAlignment="1" applyProtection="1">
      <alignment horizontal="center"/>
    </xf>
    <xf numFmtId="0" fontId="27" fillId="0" borderId="0" xfId="0" applyFont="1">
      <alignment vertical="center"/>
    </xf>
    <xf numFmtId="0" fontId="37" fillId="0" borderId="0" xfId="0" applyFont="1">
      <alignment vertical="center"/>
    </xf>
    <xf numFmtId="0" fontId="38" fillId="13" borderId="15" xfId="0" applyFont="1" applyFill="1" applyBorder="1" applyAlignment="1" applyProtection="1">
      <alignment horizontal="center" vertical="center" wrapText="1"/>
    </xf>
    <xf numFmtId="0" fontId="36" fillId="0" borderId="32" xfId="0" applyFont="1" applyBorder="1" applyAlignment="1" applyProtection="1">
      <alignment horizontal="center" vertical="center" wrapText="1"/>
    </xf>
    <xf numFmtId="0" fontId="40" fillId="0" borderId="32" xfId="47" applyFont="1" applyBorder="1" applyAlignment="1" applyProtection="1">
      <alignment horizontal="center" vertical="center"/>
    </xf>
    <xf numFmtId="0" fontId="40" fillId="0" borderId="32" xfId="47" applyFont="1" applyBorder="1" applyAlignment="1" applyProtection="1">
      <alignment vertical="center"/>
    </xf>
    <xf numFmtId="0" fontId="13" fillId="0" borderId="32" xfId="0" applyFont="1" applyBorder="1" applyAlignment="1" applyProtection="1">
      <alignment horizontal="center" vertical="center"/>
    </xf>
    <xf numFmtId="0" fontId="14" fillId="0" borderId="32" xfId="47" applyFont="1" applyBorder="1" applyAlignment="1" applyProtection="1">
      <alignment vertical="center"/>
    </xf>
    <xf numFmtId="0" fontId="36" fillId="14" borderId="15" xfId="0" applyFont="1" applyFill="1" applyBorder="1" applyAlignment="1" applyProtection="1">
      <alignment horizontal="center" vertical="center" wrapText="1"/>
    </xf>
    <xf numFmtId="0" fontId="1" fillId="14" borderId="32" xfId="0" applyFont="1" applyFill="1" applyBorder="1" applyAlignment="1" applyProtection="1">
      <alignment horizontal="center" vertical="center"/>
    </xf>
    <xf numFmtId="0" fontId="40" fillId="14" borderId="32" xfId="47" applyFont="1" applyFill="1" applyBorder="1" applyAlignment="1" applyProtection="1">
      <alignment vertical="center"/>
    </xf>
    <xf numFmtId="0" fontId="13" fillId="14" borderId="15" xfId="0" applyFont="1" applyFill="1" applyBorder="1" applyAlignment="1" applyProtection="1">
      <alignment horizontal="center" vertical="center"/>
    </xf>
    <xf numFmtId="0" fontId="36" fillId="0" borderId="15" xfId="0" applyFont="1" applyBorder="1" applyAlignment="1" applyProtection="1">
      <alignment horizontal="center" vertical="center" wrapText="1"/>
    </xf>
    <xf numFmtId="9" fontId="41" fillId="15" borderId="0" xfId="1" applyFont="1" applyFill="1">
      <alignment vertical="center"/>
    </xf>
    <xf numFmtId="9" fontId="41" fillId="11" borderId="0" xfId="0" applyNumberFormat="1" applyFont="1" applyFill="1" applyAlignment="1">
      <alignment horizontal="center" vertical="center"/>
    </xf>
    <xf numFmtId="9" fontId="41" fillId="15" borderId="0" xfId="0" applyNumberFormat="1" applyFont="1" applyFill="1" applyAlignment="1">
      <alignment horizontal="center" vertical="center"/>
    </xf>
    <xf numFmtId="0" fontId="36" fillId="0" borderId="0" xfId="0" applyFont="1" applyAlignment="1" applyProtection="1">
      <alignment horizontal="center"/>
    </xf>
    <xf numFmtId="0" fontId="40" fillId="14" borderId="32" xfId="47" applyFont="1" applyFill="1" applyBorder="1" applyAlignment="1" applyProtection="1">
      <alignment horizontal="center" vertical="center"/>
    </xf>
    <xf numFmtId="0" fontId="36" fillId="0" borderId="32" xfId="47" applyFont="1" applyBorder="1" applyAlignment="1" applyProtection="1">
      <alignment horizontal="center" vertical="center"/>
    </xf>
    <xf numFmtId="0" fontId="43" fillId="16" borderId="32" xfId="0" applyFont="1" applyFill="1" applyBorder="1" applyAlignment="1">
      <alignment horizontal="center" vertical="center"/>
    </xf>
    <xf numFmtId="0" fontId="43" fillId="16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9" fontId="33" fillId="0" borderId="15" xfId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>
      <alignment vertical="center"/>
    </xf>
    <xf numFmtId="0" fontId="4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45" fillId="0" borderId="0" xfId="0" applyFont="1" applyFill="1" applyBorder="1" applyAlignment="1">
      <alignment horizontal="center" vertical="center"/>
    </xf>
    <xf numFmtId="9" fontId="121" fillId="0" borderId="0" xfId="1">
      <alignment vertical="center"/>
    </xf>
    <xf numFmtId="0" fontId="1" fillId="11" borderId="15" xfId="0" applyFont="1" applyFill="1" applyBorder="1" applyAlignment="1" applyProtection="1">
      <alignment horizontal="center" vertical="center"/>
    </xf>
    <xf numFmtId="0" fontId="13" fillId="11" borderId="15" xfId="0" applyFont="1" applyFill="1" applyBorder="1" applyAlignment="1" applyProtection="1">
      <alignment horizontal="center" vertical="center"/>
    </xf>
    <xf numFmtId="0" fontId="1" fillId="0" borderId="32" xfId="0" applyFont="1" applyBorder="1" applyAlignment="1" applyProtection="1">
      <alignment horizontal="center" vertical="center"/>
    </xf>
    <xf numFmtId="0" fontId="40" fillId="0" borderId="15" xfId="47" applyFont="1" applyBorder="1" applyAlignment="1" applyProtection="1">
      <alignment horizontal="center" vertical="center"/>
    </xf>
    <xf numFmtId="49" fontId="1" fillId="0" borderId="15" xfId="0" applyNumberFormat="1" applyFont="1" applyFill="1" applyBorder="1" applyAlignment="1" applyProtection="1">
      <alignment horizontal="left"/>
    </xf>
    <xf numFmtId="0" fontId="14" fillId="0" borderId="10" xfId="0" applyFont="1" applyFill="1" applyBorder="1" applyAlignment="1" applyProtection="1">
      <alignment horizontal="left"/>
    </xf>
    <xf numFmtId="0" fontId="14" fillId="0" borderId="8" xfId="0" applyFont="1" applyFill="1" applyBorder="1" applyAlignment="1" applyProtection="1">
      <alignment horizontal="left"/>
    </xf>
    <xf numFmtId="0" fontId="14" fillId="0" borderId="15" xfId="0" applyFont="1" applyFill="1" applyBorder="1" applyAlignment="1" applyProtection="1">
      <alignment horizontal="left"/>
    </xf>
    <xf numFmtId="0" fontId="14" fillId="0" borderId="32" xfId="0" applyFont="1" applyFill="1" applyBorder="1" applyAlignment="1" applyProtection="1">
      <alignment horizontal="left"/>
    </xf>
    <xf numFmtId="0" fontId="40" fillId="11" borderId="32" xfId="47" applyFont="1" applyFill="1" applyBorder="1" applyAlignment="1" applyProtection="1">
      <alignment horizontal="center" vertical="center"/>
    </xf>
    <xf numFmtId="9" fontId="46" fillId="15" borderId="0" xfId="1" applyFont="1" applyFill="1">
      <alignment vertical="center"/>
    </xf>
    <xf numFmtId="0" fontId="36" fillId="0" borderId="15" xfId="47" applyFont="1" applyBorder="1" applyAlignment="1" applyProtection="1">
      <alignment horizontal="center" vertical="center"/>
    </xf>
    <xf numFmtId="0" fontId="40" fillId="0" borderId="32" xfId="47" applyFont="1" applyFill="1" applyBorder="1" applyAlignment="1" applyProtection="1">
      <alignment horizontal="center" vertical="center"/>
    </xf>
    <xf numFmtId="0" fontId="36" fillId="0" borderId="15" xfId="0" applyFont="1" applyBorder="1" applyAlignment="1" applyProtection="1">
      <alignment horizontal="center"/>
    </xf>
    <xf numFmtId="0" fontId="14" fillId="0" borderId="32" xfId="0" applyFont="1" applyFill="1" applyBorder="1" applyAlignment="1" applyProtection="1">
      <alignment horizontal="left" vertical="center"/>
    </xf>
    <xf numFmtId="0" fontId="36" fillId="11" borderId="7" xfId="0" applyFont="1" applyFill="1" applyBorder="1" applyAlignment="1" applyProtection="1">
      <alignment horizontal="center" vertical="center" wrapText="1"/>
    </xf>
    <xf numFmtId="0" fontId="14" fillId="11" borderId="32" xfId="47" applyFont="1" applyFill="1" applyBorder="1" applyAlignment="1" applyProtection="1">
      <alignment vertical="center"/>
    </xf>
    <xf numFmtId="0" fontId="4" fillId="11" borderId="15" xfId="0" applyFont="1" applyFill="1" applyBorder="1" applyAlignment="1" applyProtection="1">
      <alignment horizontal="center" vertical="center"/>
    </xf>
    <xf numFmtId="0" fontId="36" fillId="0" borderId="7" xfId="0" applyFont="1" applyBorder="1" applyAlignment="1" applyProtection="1">
      <alignment horizontal="center" vertical="center" wrapText="1"/>
    </xf>
    <xf numFmtId="0" fontId="36" fillId="11" borderId="32" xfId="47" applyFont="1" applyFill="1" applyBorder="1" applyAlignment="1" applyProtection="1">
      <alignment horizontal="center" vertical="center"/>
    </xf>
    <xf numFmtId="0" fontId="47" fillId="0" borderId="39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vertical="center"/>
    </xf>
    <xf numFmtId="0" fontId="48" fillId="0" borderId="41" xfId="0" applyFont="1" applyFill="1" applyBorder="1" applyAlignment="1">
      <alignment vertical="center"/>
    </xf>
    <xf numFmtId="0" fontId="48" fillId="0" borderId="42" xfId="0" applyFont="1" applyFill="1" applyBorder="1" applyAlignment="1">
      <alignment horizontal="center" vertical="center"/>
    </xf>
    <xf numFmtId="0" fontId="48" fillId="0" borderId="22" xfId="0" applyFont="1" applyFill="1" applyBorder="1" applyAlignment="1">
      <alignment horizontal="right" vertical="center"/>
    </xf>
    <xf numFmtId="0" fontId="48" fillId="0" borderId="15" xfId="0" applyFont="1" applyFill="1" applyBorder="1" applyAlignment="1">
      <alignment horizontal="center" vertical="center"/>
    </xf>
    <xf numFmtId="9" fontId="32" fillId="0" borderId="15" xfId="1" applyNumberFormat="1" applyFont="1" applyFill="1" applyBorder="1">
      <alignment vertical="center"/>
    </xf>
    <xf numFmtId="9" fontId="32" fillId="14" borderId="7" xfId="1" applyFont="1" applyFill="1" applyBorder="1">
      <alignment vertical="center"/>
    </xf>
    <xf numFmtId="9" fontId="32" fillId="14" borderId="37" xfId="1" applyFont="1" applyFill="1" applyBorder="1">
      <alignment vertical="center"/>
    </xf>
    <xf numFmtId="9" fontId="32" fillId="14" borderId="7" xfId="1" applyNumberFormat="1" applyFont="1" applyFill="1" applyBorder="1">
      <alignment vertical="center"/>
    </xf>
    <xf numFmtId="9" fontId="32" fillId="14" borderId="22" xfId="1" applyFont="1" applyFill="1" applyBorder="1">
      <alignment vertical="center"/>
    </xf>
    <xf numFmtId="0" fontId="48" fillId="0" borderId="43" xfId="0" applyFont="1" applyFill="1" applyBorder="1" applyAlignment="1">
      <alignment horizontal="center" vertical="center"/>
    </xf>
    <xf numFmtId="0" fontId="48" fillId="0" borderId="44" xfId="0" applyFont="1" applyFill="1" applyBorder="1" applyAlignment="1">
      <alignment horizontal="right" vertical="center"/>
    </xf>
    <xf numFmtId="0" fontId="48" fillId="0" borderId="39" xfId="0" applyFont="1" applyFill="1" applyBorder="1" applyAlignment="1">
      <alignment horizontal="center" vertical="center"/>
    </xf>
    <xf numFmtId="9" fontId="32" fillId="14" borderId="45" xfId="1" applyFont="1" applyFill="1" applyBorder="1">
      <alignment vertical="center"/>
    </xf>
    <xf numFmtId="9" fontId="32" fillId="14" borderId="46" xfId="1" applyFont="1" applyFill="1" applyBorder="1">
      <alignment vertical="center"/>
    </xf>
    <xf numFmtId="0" fontId="48" fillId="0" borderId="41" xfId="0" applyFont="1" applyFill="1" applyBorder="1" applyAlignment="1">
      <alignment horizontal="center" vertical="center"/>
    </xf>
    <xf numFmtId="9" fontId="32" fillId="0" borderId="40" xfId="1" applyFont="1" applyFill="1" applyBorder="1">
      <alignment vertical="center"/>
    </xf>
    <xf numFmtId="9" fontId="32" fillId="14" borderId="44" xfId="1" applyFont="1" applyFill="1" applyBorder="1">
      <alignment vertical="center"/>
    </xf>
    <xf numFmtId="9" fontId="32" fillId="0" borderId="39" xfId="1" applyNumberFormat="1" applyFont="1" applyFill="1" applyBorder="1">
      <alignment vertical="center"/>
    </xf>
    <xf numFmtId="0" fontId="48" fillId="0" borderId="22" xfId="0" applyFont="1" applyFill="1" applyBorder="1" applyAlignment="1">
      <alignment horizontal="center" vertical="center"/>
    </xf>
    <xf numFmtId="0" fontId="48" fillId="0" borderId="44" xfId="0" applyFont="1" applyFill="1" applyBorder="1" applyAlignment="1">
      <alignment horizontal="center" vertical="center"/>
    </xf>
    <xf numFmtId="0" fontId="48" fillId="0" borderId="23" xfId="0" applyFont="1" applyFill="1" applyBorder="1" applyAlignment="1">
      <alignment vertical="center"/>
    </xf>
    <xf numFmtId="0" fontId="48" fillId="0" borderId="23" xfId="0" applyFont="1" applyFill="1" applyBorder="1" applyAlignment="1">
      <alignment horizontal="center" vertical="center"/>
    </xf>
    <xf numFmtId="9" fontId="32" fillId="0" borderId="0" xfId="1" applyFont="1" applyFill="1" applyBorder="1">
      <alignment vertical="center"/>
    </xf>
    <xf numFmtId="9" fontId="32" fillId="0" borderId="44" xfId="1" applyNumberFormat="1" applyFont="1" applyFill="1" applyBorder="1">
      <alignment vertical="center"/>
    </xf>
    <xf numFmtId="0" fontId="48" fillId="0" borderId="0" xfId="0" applyFont="1" applyFill="1" applyAlignment="1">
      <alignment vertical="center"/>
    </xf>
    <xf numFmtId="0" fontId="47" fillId="0" borderId="48" xfId="0" applyFont="1" applyFill="1" applyBorder="1" applyAlignment="1">
      <alignment horizontal="center" vertical="center"/>
    </xf>
    <xf numFmtId="0" fontId="34" fillId="0" borderId="47" xfId="0" applyFont="1" applyBorder="1">
      <alignment vertical="center"/>
    </xf>
    <xf numFmtId="0" fontId="0" fillId="0" borderId="47" xfId="0" applyBorder="1">
      <alignment vertical="center"/>
    </xf>
    <xf numFmtId="9" fontId="32" fillId="0" borderId="31" xfId="1" applyNumberFormat="1" applyFont="1" applyFill="1" applyBorder="1">
      <alignment vertical="center"/>
    </xf>
    <xf numFmtId="0" fontId="34" fillId="0" borderId="50" xfId="0" applyFont="1" applyBorder="1" applyAlignment="1">
      <alignment horizontal="center" vertical="center"/>
    </xf>
    <xf numFmtId="9" fontId="32" fillId="14" borderId="50" xfId="1" applyFont="1" applyFill="1" applyBorder="1">
      <alignment vertical="center"/>
    </xf>
    <xf numFmtId="9" fontId="32" fillId="14" borderId="51" xfId="1" applyFont="1" applyFill="1" applyBorder="1">
      <alignment vertical="center"/>
    </xf>
    <xf numFmtId="9" fontId="32" fillId="0" borderId="47" xfId="1" applyFont="1" applyBorder="1">
      <alignment vertical="center"/>
    </xf>
    <xf numFmtId="9" fontId="32" fillId="0" borderId="52" xfId="1" applyFont="1" applyBorder="1">
      <alignment vertical="center"/>
    </xf>
    <xf numFmtId="0" fontId="0" fillId="0" borderId="52" xfId="0" applyBorder="1">
      <alignment vertical="center"/>
    </xf>
    <xf numFmtId="0" fontId="49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49" fontId="5" fillId="2" borderId="53" xfId="0" applyNumberFormat="1" applyFont="1" applyFill="1" applyBorder="1" applyAlignment="1">
      <alignment horizontal="center" vertical="center"/>
    </xf>
    <xf numFmtId="49" fontId="5" fillId="3" borderId="53" xfId="0" applyNumberFormat="1" applyFont="1" applyFill="1" applyBorder="1" applyAlignment="1">
      <alignment horizontal="center" vertical="center"/>
    </xf>
    <xf numFmtId="49" fontId="5" fillId="4" borderId="53" xfId="0" applyNumberFormat="1" applyFont="1" applyFill="1" applyBorder="1" applyAlignment="1">
      <alignment horizontal="center" vertical="center"/>
    </xf>
    <xf numFmtId="49" fontId="1" fillId="5" borderId="39" xfId="0" applyNumberFormat="1" applyFont="1" applyFill="1" applyBorder="1" applyAlignment="1" applyProtection="1">
      <alignment horizontal="center" vertical="center"/>
    </xf>
    <xf numFmtId="49" fontId="5" fillId="6" borderId="53" xfId="0" applyNumberFormat="1" applyFont="1" applyFill="1" applyBorder="1" applyAlignment="1">
      <alignment horizontal="center" vertical="center"/>
    </xf>
    <xf numFmtId="49" fontId="1" fillId="7" borderId="39" xfId="0" applyNumberFormat="1" applyFont="1" applyFill="1" applyBorder="1" applyAlignment="1" applyProtection="1">
      <alignment horizontal="center" vertical="center"/>
    </xf>
    <xf numFmtId="49" fontId="1" fillId="8" borderId="39" xfId="0" applyNumberFormat="1" applyFont="1" applyFill="1" applyBorder="1" applyAlignment="1" applyProtection="1">
      <alignment horizontal="center" vertical="center"/>
    </xf>
    <xf numFmtId="0" fontId="5" fillId="9" borderId="32" xfId="0" applyFont="1" applyFill="1" applyBorder="1" applyAlignment="1" applyProtection="1">
      <alignment horizontal="center"/>
    </xf>
    <xf numFmtId="49" fontId="6" fillId="0" borderId="10" xfId="0" applyNumberFormat="1" applyFont="1" applyBorder="1" applyAlignment="1" applyProtection="1">
      <alignment horizontal="left"/>
    </xf>
    <xf numFmtId="49" fontId="1" fillId="0" borderId="0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8" fillId="0" borderId="10" xfId="0" applyNumberFormat="1" applyFont="1" applyBorder="1">
      <alignment vertical="center"/>
    </xf>
    <xf numFmtId="49" fontId="1" fillId="0" borderId="9" xfId="0" applyNumberFormat="1" applyFont="1" applyBorder="1" applyAlignment="1">
      <alignment horizontal="center" vertical="center"/>
    </xf>
    <xf numFmtId="49" fontId="9" fillId="11" borderId="10" xfId="0" applyNumberFormat="1" applyFont="1" applyFill="1" applyBorder="1" applyAlignment="1">
      <alignment horizontal="left" vertical="center"/>
    </xf>
    <xf numFmtId="49" fontId="1" fillId="11" borderId="0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50" fillId="0" borderId="10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5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>
      <alignment vertical="center"/>
    </xf>
    <xf numFmtId="49" fontId="1" fillId="0" borderId="0" xfId="0" applyNumberFormat="1" applyFont="1" applyBorder="1" applyAlignment="1" applyProtection="1">
      <alignment horizontal="left"/>
    </xf>
    <xf numFmtId="49" fontId="1" fillId="0" borderId="1" xfId="0" applyNumberFormat="1" applyFont="1" applyBorder="1" applyAlignment="1" applyProtection="1">
      <alignment horizontal="left"/>
    </xf>
    <xf numFmtId="49" fontId="1" fillId="0" borderId="1" xfId="0" applyNumberFormat="1" applyFont="1" applyBorder="1" applyAlignment="1" applyProtection="1">
      <alignment horizontal="center"/>
    </xf>
    <xf numFmtId="49" fontId="7" fillId="0" borderId="10" xfId="0" applyNumberFormat="1" applyFont="1" applyBorder="1" applyAlignment="1" applyProtection="1">
      <alignment horizontal="left"/>
    </xf>
    <xf numFmtId="49" fontId="51" fillId="0" borderId="10" xfId="0" applyNumberFormat="1" applyFont="1" applyBorder="1" applyAlignment="1" applyProtection="1">
      <alignment horizontal="left"/>
    </xf>
    <xf numFmtId="49" fontId="1" fillId="0" borderId="8" xfId="0" applyNumberFormat="1" applyFont="1" applyBorder="1" applyAlignment="1" applyProtection="1">
      <alignment horizontal="center"/>
    </xf>
    <xf numFmtId="49" fontId="7" fillId="0" borderId="1" xfId="0" applyNumberFormat="1" applyFont="1" applyBorder="1" applyAlignment="1" applyProtection="1">
      <alignment horizontal="left"/>
    </xf>
    <xf numFmtId="49" fontId="51" fillId="0" borderId="1" xfId="0" applyNumberFormat="1" applyFont="1" applyBorder="1" applyAlignment="1" applyProtection="1">
      <alignment horizontal="left"/>
    </xf>
    <xf numFmtId="49" fontId="51" fillId="0" borderId="0" xfId="0" applyNumberFormat="1" applyFont="1" applyBorder="1" applyAlignment="1" applyProtection="1">
      <alignment horizontal="center"/>
    </xf>
    <xf numFmtId="49" fontId="51" fillId="0" borderId="11" xfId="0" applyNumberFormat="1" applyFont="1" applyBorder="1">
      <alignment vertical="center"/>
    </xf>
    <xf numFmtId="49" fontId="50" fillId="0" borderId="10" xfId="0" applyNumberFormat="1" applyFont="1" applyBorder="1" applyAlignment="1" applyProtection="1">
      <alignment horizontal="left"/>
    </xf>
    <xf numFmtId="49" fontId="1" fillId="0" borderId="8" xfId="0" applyNumberFormat="1" applyFont="1" applyBorder="1" applyAlignment="1" applyProtection="1">
      <alignment horizontal="left"/>
    </xf>
    <xf numFmtId="49" fontId="51" fillId="0" borderId="1" xfId="0" applyNumberFormat="1" applyFont="1" applyBorder="1" applyAlignment="1">
      <alignment horizontal="left" vertical="center"/>
    </xf>
    <xf numFmtId="49" fontId="51" fillId="0" borderId="0" xfId="0" applyNumberFormat="1" applyFont="1" applyBorder="1" applyAlignment="1">
      <alignment horizontal="center" vertical="center"/>
    </xf>
    <xf numFmtId="49" fontId="50" fillId="0" borderId="0" xfId="0" applyNumberFormat="1" applyFont="1" applyBorder="1" applyAlignment="1">
      <alignment horizontal="center" vertical="center"/>
    </xf>
    <xf numFmtId="49" fontId="52" fillId="0" borderId="0" xfId="0" applyNumberFormat="1" applyFont="1" applyBorder="1" applyAlignment="1">
      <alignment horizontal="center" vertical="center"/>
    </xf>
    <xf numFmtId="49" fontId="53" fillId="0" borderId="0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54" fillId="0" borderId="1" xfId="0" applyNumberFormat="1" applyFont="1" applyBorder="1" applyAlignment="1" applyProtection="1">
      <alignment horizontal="left"/>
    </xf>
    <xf numFmtId="49" fontId="51" fillId="0" borderId="1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51" fillId="0" borderId="0" xfId="0" applyNumberFormat="1" applyFont="1" applyAlignment="1">
      <alignment vertical="center"/>
    </xf>
    <xf numFmtId="0" fontId="55" fillId="9" borderId="32" xfId="0" applyFont="1" applyFill="1" applyBorder="1" applyAlignment="1" applyProtection="1">
      <alignment horizontal="center"/>
    </xf>
    <xf numFmtId="49" fontId="56" fillId="0" borderId="0" xfId="0" applyNumberFormat="1" applyFont="1" applyBorder="1" applyAlignment="1">
      <alignment horizontal="center" vertical="center"/>
    </xf>
    <xf numFmtId="49" fontId="56" fillId="0" borderId="0" xfId="0" applyNumberFormat="1" applyFont="1" applyBorder="1" applyAlignment="1" applyProtection="1">
      <alignment horizontal="left"/>
    </xf>
    <xf numFmtId="49" fontId="56" fillId="0" borderId="1" xfId="0" applyNumberFormat="1" applyFont="1" applyBorder="1" applyAlignment="1" applyProtection="1">
      <alignment horizontal="left"/>
    </xf>
    <xf numFmtId="49" fontId="57" fillId="0" borderId="1" xfId="0" applyNumberFormat="1" applyFont="1" applyBorder="1" applyAlignment="1">
      <alignment horizontal="left" vertical="center"/>
    </xf>
    <xf numFmtId="49" fontId="57" fillId="0" borderId="0" xfId="0" applyNumberFormat="1" applyFont="1" applyAlignment="1">
      <alignment vertical="center"/>
    </xf>
    <xf numFmtId="49" fontId="57" fillId="14" borderId="1" xfId="0" applyNumberFormat="1" applyFont="1" applyFill="1" applyBorder="1" applyAlignment="1">
      <alignment horizontal="left" vertical="center"/>
    </xf>
    <xf numFmtId="49" fontId="57" fillId="14" borderId="0" xfId="0" applyNumberFormat="1" applyFont="1" applyFill="1" applyAlignment="1">
      <alignment vertical="center"/>
    </xf>
    <xf numFmtId="49" fontId="1" fillId="0" borderId="39" xfId="0" applyNumberFormat="1" applyFont="1" applyBorder="1" applyAlignment="1" applyProtection="1">
      <alignment horizontal="center" vertical="center" wrapText="1"/>
    </xf>
    <xf numFmtId="49" fontId="1" fillId="0" borderId="0" xfId="0" applyNumberFormat="1" applyFont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left" vertical="center"/>
    </xf>
    <xf numFmtId="0" fontId="14" fillId="0" borderId="15" xfId="0" applyFont="1" applyFill="1" applyBorder="1">
      <alignment vertical="center"/>
    </xf>
    <xf numFmtId="0" fontId="14" fillId="0" borderId="15" xfId="0" applyFont="1" applyFill="1" applyBorder="1" applyAlignment="1">
      <alignment horizontal="left" vertical="center"/>
    </xf>
    <xf numFmtId="49" fontId="1" fillId="11" borderId="0" xfId="0" applyNumberFormat="1" applyFont="1" applyFill="1" applyBorder="1" applyAlignment="1" applyProtection="1">
      <alignment horizontal="center"/>
    </xf>
    <xf numFmtId="0" fontId="14" fillId="11" borderId="15" xfId="0" applyFont="1" applyFill="1" applyBorder="1">
      <alignment vertical="center"/>
    </xf>
    <xf numFmtId="49" fontId="7" fillId="0" borderId="23" xfId="0" applyNumberFormat="1" applyFont="1" applyBorder="1">
      <alignment vertical="center"/>
    </xf>
    <xf numFmtId="49" fontId="7" fillId="0" borderId="24" xfId="0" applyNumberFormat="1" applyFont="1" applyBorder="1">
      <alignment vertical="center"/>
    </xf>
    <xf numFmtId="0" fontId="14" fillId="0" borderId="15" xfId="0" applyFont="1" applyFill="1" applyBorder="1" applyAlignment="1">
      <alignment horizontal="left"/>
    </xf>
    <xf numFmtId="49" fontId="51" fillId="0" borderId="23" xfId="0" applyNumberFormat="1" applyFont="1" applyBorder="1">
      <alignment vertical="center"/>
    </xf>
    <xf numFmtId="49" fontId="1" fillId="0" borderId="23" xfId="0" applyNumberFormat="1" applyFont="1" applyBorder="1">
      <alignment vertical="center"/>
    </xf>
    <xf numFmtId="0" fontId="14" fillId="0" borderId="15" xfId="0" applyFont="1" applyFill="1" applyBorder="1" applyAlignment="1" applyProtection="1">
      <alignment horizontal="left" vertical="center"/>
    </xf>
    <xf numFmtId="49" fontId="51" fillId="0" borderId="24" xfId="0" applyNumberFormat="1" applyFont="1" applyBorder="1">
      <alignment vertical="center"/>
    </xf>
    <xf numFmtId="49" fontId="1" fillId="0" borderId="0" xfId="0" applyNumberFormat="1" applyFont="1">
      <alignment vertical="center"/>
    </xf>
    <xf numFmtId="0" fontId="1" fillId="11" borderId="15" xfId="0" applyFont="1" applyFill="1" applyBorder="1" applyAlignment="1" applyProtection="1">
      <alignment horizontal="left" vertical="center"/>
    </xf>
    <xf numFmtId="0" fontId="14" fillId="0" borderId="15" xfId="0" applyFont="1" applyFill="1" applyBorder="1" applyAlignment="1">
      <alignment vertical="center"/>
    </xf>
    <xf numFmtId="0" fontId="58" fillId="11" borderId="15" xfId="0" applyFont="1" applyFill="1" applyBorder="1" applyAlignment="1">
      <alignment vertical="center"/>
    </xf>
    <xf numFmtId="0" fontId="56" fillId="0" borderId="15" xfId="0" applyFont="1" applyBorder="1" applyAlignment="1" applyProtection="1">
      <alignment horizontal="center" vertical="center"/>
    </xf>
    <xf numFmtId="0" fontId="59" fillId="0" borderId="15" xfId="0" applyFont="1" applyBorder="1" applyAlignment="1" applyProtection="1">
      <alignment horizontal="center" vertical="center"/>
    </xf>
    <xf numFmtId="0" fontId="58" fillId="14" borderId="15" xfId="0" applyFont="1" applyFill="1" applyBorder="1" applyAlignment="1">
      <alignment vertical="center"/>
    </xf>
    <xf numFmtId="0" fontId="1" fillId="14" borderId="15" xfId="0" applyFont="1" applyFill="1" applyBorder="1" applyAlignment="1" applyProtection="1">
      <alignment horizontal="center" vertical="center"/>
    </xf>
    <xf numFmtId="0" fontId="58" fillId="0" borderId="15" xfId="0" applyFont="1" applyFill="1" applyBorder="1" applyAlignment="1">
      <alignment vertical="center"/>
    </xf>
    <xf numFmtId="9" fontId="1" fillId="0" borderId="15" xfId="0" applyNumberFormat="1" applyFont="1" applyBorder="1" applyAlignment="1" applyProtection="1">
      <alignment horizontal="center" vertical="center"/>
    </xf>
    <xf numFmtId="0" fontId="1" fillId="0" borderId="15" xfId="0" applyFont="1" applyBorder="1" applyAlignment="1" applyProtection="1"/>
    <xf numFmtId="9" fontId="1" fillId="11" borderId="15" xfId="0" applyNumberFormat="1" applyFont="1" applyFill="1" applyBorder="1" applyAlignment="1" applyProtection="1">
      <alignment horizontal="center" vertical="center"/>
    </xf>
    <xf numFmtId="0" fontId="23" fillId="11" borderId="15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9" fontId="56" fillId="0" borderId="15" xfId="0" applyNumberFormat="1" applyFont="1" applyBorder="1" applyAlignment="1" applyProtection="1">
      <alignment horizontal="center" vertical="center"/>
    </xf>
    <xf numFmtId="0" fontId="55" fillId="0" borderId="15" xfId="0" applyFont="1" applyBorder="1" applyAlignment="1">
      <alignment horizontal="center"/>
    </xf>
    <xf numFmtId="0" fontId="60" fillId="0" borderId="15" xfId="0" applyFont="1" applyBorder="1" applyAlignment="1">
      <alignment horizontal="center"/>
    </xf>
    <xf numFmtId="9" fontId="1" fillId="14" borderId="15" xfId="0" applyNumberFormat="1" applyFont="1" applyFill="1" applyBorder="1" applyAlignment="1" applyProtection="1">
      <alignment horizontal="center" vertical="center"/>
    </xf>
    <xf numFmtId="0" fontId="5" fillId="14" borderId="15" xfId="0" applyFont="1" applyFill="1" applyBorder="1" applyAlignment="1">
      <alignment horizontal="center"/>
    </xf>
    <xf numFmtId="0" fontId="23" fillId="14" borderId="15" xfId="0" applyFont="1" applyFill="1" applyBorder="1" applyAlignment="1">
      <alignment horizontal="center"/>
    </xf>
    <xf numFmtId="0" fontId="34" fillId="9" borderId="15" xfId="0" applyFont="1" applyFill="1" applyBorder="1" applyAlignment="1">
      <alignment horizontal="center" vertical="center"/>
    </xf>
    <xf numFmtId="0" fontId="34" fillId="9" borderId="15" xfId="0" applyFont="1" applyFill="1" applyBorder="1">
      <alignment vertical="center"/>
    </xf>
    <xf numFmtId="0" fontId="34" fillId="0" borderId="15" xfId="0" applyFont="1" applyBorder="1">
      <alignment vertical="center"/>
    </xf>
    <xf numFmtId="0" fontId="34" fillId="0" borderId="15" xfId="0" applyFont="1" applyBorder="1" applyAlignment="1">
      <alignment horizontal="center" vertical="center"/>
    </xf>
    <xf numFmtId="0" fontId="34" fillId="11" borderId="15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right"/>
    </xf>
    <xf numFmtId="0" fontId="33" fillId="11" borderId="15" xfId="0" applyFont="1" applyFill="1" applyBorder="1" applyAlignment="1">
      <alignment horizontal="center" vertical="center"/>
    </xf>
    <xf numFmtId="168" fontId="61" fillId="0" borderId="15" xfId="0" applyNumberFormat="1" applyFont="1" applyBorder="1" applyAlignment="1">
      <alignment horizontal="center" vertical="center"/>
    </xf>
    <xf numFmtId="16" fontId="1" fillId="0" borderId="0" xfId="0" applyNumberFormat="1" applyFont="1" applyBorder="1" applyAlignment="1" applyProtection="1"/>
    <xf numFmtId="0" fontId="33" fillId="0" borderId="15" xfId="0" applyFont="1" applyBorder="1" applyAlignment="1">
      <alignment horizontal="right"/>
    </xf>
    <xf numFmtId="0" fontId="33" fillId="0" borderId="15" xfId="0" applyFont="1" applyBorder="1">
      <alignment vertical="center"/>
    </xf>
    <xf numFmtId="2" fontId="34" fillId="0" borderId="15" xfId="0" applyNumberFormat="1" applyFont="1" applyBorder="1" applyAlignment="1">
      <alignment horizontal="center" vertical="center"/>
    </xf>
    <xf numFmtId="4" fontId="34" fillId="0" borderId="15" xfId="0" applyNumberFormat="1" applyFont="1" applyBorder="1" applyAlignment="1">
      <alignment horizontal="center" vertical="center"/>
    </xf>
    <xf numFmtId="0" fontId="56" fillId="0" borderId="15" xfId="0" applyFont="1" applyFill="1" applyBorder="1" applyAlignment="1" applyProtection="1">
      <alignment horizontal="center" vertical="center"/>
    </xf>
    <xf numFmtId="0" fontId="62" fillId="0" borderId="15" xfId="0" applyFont="1" applyBorder="1" applyAlignment="1">
      <alignment horizontal="center" vertical="center"/>
    </xf>
    <xf numFmtId="0" fontId="62" fillId="0" borderId="15" xfId="0" applyFont="1" applyBorder="1">
      <alignment vertical="center"/>
    </xf>
    <xf numFmtId="0" fontId="56" fillId="0" borderId="0" xfId="0" applyFont="1" applyBorder="1" applyAlignment="1" applyProtection="1"/>
    <xf numFmtId="0" fontId="17" fillId="0" borderId="0" xfId="0" applyFont="1" applyFill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6" fillId="0" borderId="15" xfId="0" applyFont="1" applyBorder="1">
      <alignment vertical="center"/>
    </xf>
    <xf numFmtId="0" fontId="4" fillId="0" borderId="15" xfId="0" applyFont="1" applyFill="1" applyBorder="1">
      <alignment vertical="center"/>
    </xf>
    <xf numFmtId="0" fontId="1" fillId="15" borderId="15" xfId="0" applyFont="1" applyFill="1" applyBorder="1" applyAlignment="1">
      <alignment horizontal="center" vertical="center"/>
    </xf>
    <xf numFmtId="9" fontId="63" fillId="0" borderId="15" xfId="0" applyNumberFormat="1" applyFont="1" applyBorder="1">
      <alignment vertical="center"/>
    </xf>
    <xf numFmtId="0" fontId="1" fillId="15" borderId="0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64" fillId="0" borderId="0" xfId="0" applyFont="1" applyFill="1" applyBorder="1" applyAlignment="1" applyProtection="1">
      <alignment horizontal="center"/>
    </xf>
    <xf numFmtId="0" fontId="56" fillId="0" borderId="0" xfId="0" applyFont="1" applyFill="1" applyBorder="1" applyAlignment="1" applyProtection="1">
      <alignment horizontal="center"/>
    </xf>
    <xf numFmtId="49" fontId="9" fillId="11" borderId="10" xfId="0" applyNumberFormat="1" applyFont="1" applyFill="1" applyBorder="1" applyAlignment="1" applyProtection="1">
      <alignment horizontal="left"/>
    </xf>
    <xf numFmtId="49" fontId="1" fillId="11" borderId="0" xfId="0" applyNumberFormat="1" applyFont="1" applyFill="1" applyBorder="1" applyAlignment="1" applyProtection="1">
      <alignment horizontal="left"/>
    </xf>
    <xf numFmtId="49" fontId="1" fillId="0" borderId="54" xfId="0" applyNumberFormat="1" applyFont="1" applyBorder="1" applyAlignment="1" applyProtection="1">
      <alignment horizontal="left"/>
    </xf>
    <xf numFmtId="49" fontId="50" fillId="0" borderId="1" xfId="0" applyNumberFormat="1" applyFont="1" applyBorder="1" applyAlignment="1" applyProtection="1">
      <alignment horizontal="left"/>
    </xf>
    <xf numFmtId="49" fontId="1" fillId="0" borderId="1" xfId="0" applyNumberFormat="1" applyFont="1" applyBorder="1" applyAlignment="1" applyProtection="1"/>
    <xf numFmtId="49" fontId="53" fillId="0" borderId="0" xfId="0" applyNumberFormat="1" applyFont="1" applyBorder="1" applyAlignment="1" applyProtection="1">
      <alignment horizontal="left"/>
    </xf>
    <xf numFmtId="49" fontId="54" fillId="0" borderId="0" xfId="0" applyNumberFormat="1" applyFont="1" applyBorder="1" applyAlignment="1" applyProtection="1">
      <alignment horizontal="left"/>
    </xf>
    <xf numFmtId="49" fontId="65" fillId="0" borderId="0" xfId="0" applyNumberFormat="1" applyFont="1" applyBorder="1" applyAlignment="1">
      <alignment horizontal="center" vertical="center"/>
    </xf>
    <xf numFmtId="49" fontId="66" fillId="0" borderId="0" xfId="0" applyNumberFormat="1" applyFont="1" applyBorder="1" applyAlignment="1">
      <alignment horizontal="center" vertical="center"/>
    </xf>
    <xf numFmtId="49" fontId="67" fillId="0" borderId="0" xfId="0" applyNumberFormat="1" applyFont="1" applyBorder="1" applyAlignment="1" applyProtection="1">
      <alignment horizontal="left"/>
    </xf>
    <xf numFmtId="49" fontId="68" fillId="0" borderId="1" xfId="0" applyNumberFormat="1" applyFont="1" applyBorder="1" applyAlignment="1" applyProtection="1">
      <alignment horizontal="left"/>
    </xf>
    <xf numFmtId="49" fontId="69" fillId="0" borderId="0" xfId="0" applyNumberFormat="1" applyFont="1" applyBorder="1" applyAlignment="1" applyProtection="1">
      <alignment horizontal="left"/>
    </xf>
    <xf numFmtId="49" fontId="57" fillId="0" borderId="0" xfId="0" applyNumberFormat="1" applyFont="1" applyBorder="1" applyAlignment="1">
      <alignment horizontal="center" vertical="center"/>
    </xf>
    <xf numFmtId="0" fontId="57" fillId="0" borderId="1" xfId="0" applyNumberFormat="1" applyFont="1" applyBorder="1" applyAlignment="1">
      <alignment horizontal="left" vertical="center"/>
    </xf>
    <xf numFmtId="0" fontId="51" fillId="0" borderId="1" xfId="0" applyNumberFormat="1" applyFont="1" applyBorder="1" applyAlignment="1">
      <alignment horizontal="left" vertical="center"/>
    </xf>
    <xf numFmtId="0" fontId="51" fillId="0" borderId="10" xfId="0" applyNumberFormat="1" applyFont="1" applyBorder="1" applyAlignment="1">
      <alignment horizontal="left" vertical="center"/>
    </xf>
    <xf numFmtId="49" fontId="50" fillId="0" borderId="1" xfId="0" applyNumberFormat="1" applyFont="1" applyBorder="1" applyAlignment="1">
      <alignment horizontal="left" vertical="center"/>
    </xf>
    <xf numFmtId="49" fontId="1" fillId="0" borderId="6" xfId="0" applyNumberFormat="1" applyFont="1" applyBorder="1">
      <alignment vertical="center"/>
    </xf>
    <xf numFmtId="49" fontId="1" fillId="0" borderId="1" xfId="0" applyNumberFormat="1" applyFont="1" applyBorder="1">
      <alignment vertical="center"/>
    </xf>
    <xf numFmtId="49" fontId="1" fillId="0" borderId="11" xfId="0" applyNumberFormat="1" applyFont="1" applyBorder="1">
      <alignment vertical="center"/>
    </xf>
    <xf numFmtId="49" fontId="54" fillId="0" borderId="10" xfId="0" applyNumberFormat="1" applyFont="1" applyBorder="1" applyAlignment="1">
      <alignment horizontal="left" vertical="center"/>
    </xf>
    <xf numFmtId="49" fontId="51" fillId="0" borderId="11" xfId="0" applyNumberFormat="1" applyFont="1" applyBorder="1" applyAlignment="1">
      <alignment horizontal="left" vertical="center"/>
    </xf>
    <xf numFmtId="49" fontId="56" fillId="0" borderId="0" xfId="0" applyNumberFormat="1" applyFont="1">
      <alignment vertical="center"/>
    </xf>
    <xf numFmtId="49" fontId="56" fillId="0" borderId="23" xfId="0" applyNumberFormat="1" applyFont="1" applyBorder="1">
      <alignment vertical="center"/>
    </xf>
    <xf numFmtId="49" fontId="1" fillId="0" borderId="24" xfId="0" applyNumberFormat="1" applyFont="1" applyBorder="1">
      <alignment vertical="center"/>
    </xf>
    <xf numFmtId="49" fontId="1" fillId="11" borderId="0" xfId="0" applyNumberFormat="1" applyFont="1" applyFill="1" applyBorder="1" applyAlignment="1">
      <alignment horizontal="left" vertical="center"/>
    </xf>
    <xf numFmtId="49" fontId="50" fillId="0" borderId="55" xfId="0" applyNumberFormat="1" applyFont="1" applyBorder="1" applyAlignment="1">
      <alignment horizontal="left" vertical="center"/>
    </xf>
    <xf numFmtId="0" fontId="1" fillId="0" borderId="0" xfId="0" applyNumberFormat="1" applyFont="1" applyBorder="1">
      <alignment vertical="center"/>
    </xf>
    <xf numFmtId="0" fontId="1" fillId="0" borderId="11" xfId="0" applyNumberFormat="1" applyFont="1" applyBorder="1">
      <alignment vertical="center"/>
    </xf>
    <xf numFmtId="49" fontId="50" fillId="0" borderId="0" xfId="0" applyNumberFormat="1" applyFont="1" applyBorder="1" applyAlignment="1" applyProtection="1">
      <alignment horizontal="left"/>
    </xf>
    <xf numFmtId="49" fontId="50" fillId="0" borderId="6" xfId="0" applyNumberFormat="1" applyFont="1" applyBorder="1" applyAlignment="1">
      <alignment horizontal="left" vertical="center"/>
    </xf>
    <xf numFmtId="49" fontId="50" fillId="0" borderId="54" xfId="0" applyNumberFormat="1" applyFont="1" applyBorder="1" applyAlignment="1">
      <alignment horizontal="left" vertical="center"/>
    </xf>
    <xf numFmtId="49" fontId="50" fillId="0" borderId="11" xfId="0" applyNumberFormat="1" applyFont="1" applyBorder="1" applyAlignment="1">
      <alignment horizontal="center" vertical="center"/>
    </xf>
    <xf numFmtId="49" fontId="65" fillId="0" borderId="0" xfId="0" applyNumberFormat="1" applyFont="1" applyBorder="1" applyAlignment="1">
      <alignment horizontal="left" vertical="center"/>
    </xf>
    <xf numFmtId="0" fontId="65" fillId="0" borderId="0" xfId="0" applyNumberFormat="1" applyFont="1" applyBorder="1" applyAlignment="1">
      <alignment horizontal="center" vertical="center"/>
    </xf>
    <xf numFmtId="49" fontId="50" fillId="0" borderId="23" xfId="0" applyNumberFormat="1" applyFont="1" applyBorder="1" applyAlignment="1">
      <alignment horizontal="left" vertical="center"/>
    </xf>
    <xf numFmtId="0" fontId="50" fillId="0" borderId="0" xfId="0" applyNumberFormat="1" applyFont="1" applyBorder="1" applyAlignment="1">
      <alignment horizontal="center" vertical="center"/>
    </xf>
    <xf numFmtId="49" fontId="50" fillId="0" borderId="0" xfId="0" applyNumberFormat="1" applyFont="1" applyBorder="1" applyAlignment="1">
      <alignment horizontal="left" vertical="center"/>
    </xf>
    <xf numFmtId="0" fontId="50" fillId="0" borderId="11" xfId="0" applyNumberFormat="1" applyFont="1" applyBorder="1" applyAlignment="1">
      <alignment horizontal="center" vertical="center"/>
    </xf>
    <xf numFmtId="49" fontId="1" fillId="0" borderId="21" xfId="0" applyNumberFormat="1" applyFont="1" applyBorder="1">
      <alignment vertical="center"/>
    </xf>
    <xf numFmtId="49" fontId="1" fillId="0" borderId="23" xfId="0" applyNumberFormat="1" applyFont="1" applyBorder="1" applyAlignment="1" applyProtection="1">
      <alignment horizontal="left"/>
    </xf>
    <xf numFmtId="49" fontId="1" fillId="0" borderId="54" xfId="0" applyNumberFormat="1" applyFont="1" applyBorder="1">
      <alignment vertical="center"/>
    </xf>
    <xf numFmtId="49" fontId="51" fillId="0" borderId="0" xfId="0" applyNumberFormat="1" applyFont="1">
      <alignment vertical="center"/>
    </xf>
    <xf numFmtId="49" fontId="51" fillId="0" borderId="0" xfId="0" applyNumberFormat="1" applyFont="1" applyBorder="1">
      <alignment vertical="center"/>
    </xf>
    <xf numFmtId="49" fontId="1" fillId="11" borderId="0" xfId="0" applyNumberFormat="1" applyFont="1" applyFill="1" applyBorder="1">
      <alignment vertical="center"/>
    </xf>
    <xf numFmtId="0" fontId="14" fillId="11" borderId="15" xfId="0" applyFont="1" applyFill="1" applyBorder="1" applyAlignment="1" applyProtection="1">
      <alignment horizontal="left"/>
    </xf>
    <xf numFmtId="49" fontId="50" fillId="0" borderId="0" xfId="0" applyNumberFormat="1" applyFont="1" applyBorder="1">
      <alignment vertical="center"/>
    </xf>
    <xf numFmtId="49" fontId="57" fillId="0" borderId="23" xfId="0" applyNumberFormat="1" applyFont="1" applyBorder="1">
      <alignment vertical="center"/>
    </xf>
    <xf numFmtId="0" fontId="58" fillId="0" borderId="15" xfId="0" applyFont="1" applyFill="1" applyBorder="1" applyAlignment="1" applyProtection="1">
      <alignment horizontal="left"/>
    </xf>
    <xf numFmtId="49" fontId="57" fillId="0" borderId="0" xfId="0" applyNumberFormat="1" applyFont="1" applyBorder="1">
      <alignment vertical="center"/>
    </xf>
    <xf numFmtId="0" fontId="58" fillId="0" borderId="15" xfId="0" applyNumberFormat="1" applyFont="1" applyFill="1" applyBorder="1" applyAlignment="1" applyProtection="1">
      <alignment horizontal="left"/>
    </xf>
    <xf numFmtId="0" fontId="56" fillId="0" borderId="15" xfId="0" applyNumberFormat="1" applyFont="1" applyBorder="1" applyAlignment="1" applyProtection="1">
      <alignment horizontal="center" vertical="center"/>
    </xf>
    <xf numFmtId="0" fontId="14" fillId="0" borderId="15" xfId="0" applyNumberFormat="1" applyFont="1" applyFill="1" applyBorder="1" applyAlignment="1" applyProtection="1">
      <alignment horizontal="left"/>
    </xf>
    <xf numFmtId="0" fontId="1" fillId="0" borderId="15" xfId="0" applyNumberFormat="1" applyFont="1" applyBorder="1" applyAlignment="1" applyProtection="1">
      <alignment horizontal="center" vertical="center"/>
    </xf>
    <xf numFmtId="49" fontId="1" fillId="0" borderId="0" xfId="0" applyNumberFormat="1" applyFont="1" applyAlignment="1">
      <alignment horizontal="center"/>
    </xf>
    <xf numFmtId="49" fontId="56" fillId="0" borderId="0" xfId="0" applyNumberFormat="1" applyFont="1" applyBorder="1" applyAlignment="1" applyProtection="1">
      <alignment horizontal="center"/>
    </xf>
    <xf numFmtId="49" fontId="1" fillId="0" borderId="11" xfId="0" applyNumberFormat="1" applyFont="1" applyBorder="1" applyAlignment="1" applyProtection="1">
      <alignment horizontal="center"/>
    </xf>
    <xf numFmtId="49" fontId="1" fillId="11" borderId="23" xfId="0" applyNumberFormat="1" applyFont="1" applyFill="1" applyBorder="1">
      <alignment vertic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50" fillId="0" borderId="23" xfId="0" applyNumberFormat="1" applyFont="1" applyBorder="1">
      <alignment vertical="center"/>
    </xf>
    <xf numFmtId="49" fontId="50" fillId="0" borderId="24" xfId="0" applyNumberFormat="1" applyFont="1" applyBorder="1">
      <alignment vertical="center"/>
    </xf>
    <xf numFmtId="0" fontId="65" fillId="0" borderId="23" xfId="0" applyNumberFormat="1" applyFont="1" applyBorder="1">
      <alignment vertical="center"/>
    </xf>
    <xf numFmtId="0" fontId="59" fillId="0" borderId="15" xfId="0" applyNumberFormat="1" applyFont="1" applyBorder="1" applyAlignment="1" applyProtection="1">
      <alignment horizontal="center" vertical="center"/>
    </xf>
    <xf numFmtId="0" fontId="50" fillId="0" borderId="23" xfId="0" applyNumberFormat="1" applyFont="1" applyBorder="1">
      <alignment vertical="center"/>
    </xf>
    <xf numFmtId="0" fontId="13" fillId="0" borderId="15" xfId="0" applyNumberFormat="1" applyFont="1" applyBorder="1" applyAlignment="1" applyProtection="1">
      <alignment horizontal="center" vertical="center"/>
    </xf>
    <xf numFmtId="0" fontId="50" fillId="0" borderId="11" xfId="0" applyNumberFormat="1" applyFont="1" applyBorder="1">
      <alignment vertical="center"/>
    </xf>
    <xf numFmtId="0" fontId="1" fillId="11" borderId="15" xfId="0" applyFont="1" applyFill="1" applyBorder="1" applyAlignment="1" applyProtection="1">
      <alignment horizontal="center"/>
    </xf>
    <xf numFmtId="0" fontId="0" fillId="0" borderId="15" xfId="0" applyBorder="1">
      <alignment vertical="center"/>
    </xf>
    <xf numFmtId="9" fontId="1" fillId="0" borderId="56" xfId="0" applyNumberFormat="1" applyFont="1" applyBorder="1" applyAlignment="1" applyProtection="1">
      <alignment horizontal="center" vertical="center"/>
    </xf>
    <xf numFmtId="0" fontId="5" fillId="0" borderId="56" xfId="0" applyFont="1" applyBorder="1" applyAlignment="1">
      <alignment horizontal="center"/>
    </xf>
    <xf numFmtId="0" fontId="1" fillId="0" borderId="56" xfId="0" applyFont="1" applyBorder="1" applyAlignment="1" applyProtection="1">
      <alignment horizontal="center" vertical="center"/>
    </xf>
    <xf numFmtId="0" fontId="56" fillId="17" borderId="15" xfId="0" applyFont="1" applyFill="1" applyBorder="1" applyAlignment="1" applyProtection="1">
      <alignment horizontal="center" vertical="center"/>
    </xf>
    <xf numFmtId="0" fontId="55" fillId="0" borderId="15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0" fontId="34" fillId="11" borderId="15" xfId="0" applyFont="1" applyFill="1" applyBorder="1">
      <alignment vertical="center"/>
    </xf>
    <xf numFmtId="0" fontId="1" fillId="0" borderId="56" xfId="0" applyFont="1" applyFill="1" applyBorder="1" applyAlignment="1" applyProtection="1">
      <alignment horizontal="center" vertical="center"/>
    </xf>
    <xf numFmtId="169" fontId="1" fillId="0" borderId="56" xfId="0" applyNumberFormat="1" applyFont="1" applyBorder="1" applyAlignment="1" applyProtection="1">
      <alignment horizontal="center" vertical="center"/>
    </xf>
    <xf numFmtId="0" fontId="56" fillId="0" borderId="15" xfId="0" applyNumberFormat="1" applyFont="1" applyFill="1" applyBorder="1" applyAlignment="1" applyProtection="1">
      <alignment horizontal="center" vertical="center"/>
    </xf>
    <xf numFmtId="0" fontId="62" fillId="0" borderId="15" xfId="0" applyNumberFormat="1" applyFont="1" applyBorder="1" applyAlignment="1">
      <alignment horizontal="center" vertical="center"/>
    </xf>
    <xf numFmtId="0" fontId="62" fillId="0" borderId="15" xfId="0" applyNumberFormat="1" applyFont="1" applyBorder="1">
      <alignment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34" fillId="0" borderId="15" xfId="0" applyNumberFormat="1" applyFont="1" applyBorder="1" applyAlignment="1">
      <alignment horizontal="center" vertical="center"/>
    </xf>
    <xf numFmtId="0" fontId="34" fillId="0" borderId="15" xfId="0" applyNumberFormat="1" applyFont="1" applyBorder="1">
      <alignment vertical="center"/>
    </xf>
    <xf numFmtId="0" fontId="61" fillId="0" borderId="15" xfId="0" applyFont="1" applyBorder="1" applyAlignment="1">
      <alignment horizontal="center" vertical="center"/>
    </xf>
    <xf numFmtId="0" fontId="51" fillId="0" borderId="11" xfId="0" applyNumberFormat="1" applyFont="1" applyBorder="1" applyAlignment="1">
      <alignment horizontal="center" vertical="center"/>
    </xf>
    <xf numFmtId="49" fontId="50" fillId="0" borderId="1" xfId="0" applyNumberFormat="1" applyFont="1" applyBorder="1" applyAlignment="1">
      <alignment horizontal="center" vertical="center"/>
    </xf>
    <xf numFmtId="49" fontId="54" fillId="0" borderId="21" xfId="0" applyNumberFormat="1" applyFont="1" applyBorder="1" applyAlignment="1" applyProtection="1">
      <alignment horizontal="left"/>
    </xf>
    <xf numFmtId="49" fontId="70" fillId="0" borderId="1" xfId="0" applyNumberFormat="1" applyFont="1" applyBorder="1" applyAlignment="1">
      <alignment horizontal="left" vertical="center"/>
    </xf>
    <xf numFmtId="49" fontId="71" fillId="0" borderId="0" xfId="0" applyNumberFormat="1" applyFont="1" applyBorder="1" applyAlignment="1">
      <alignment horizontal="center" vertical="center"/>
    </xf>
    <xf numFmtId="49" fontId="54" fillId="0" borderId="23" xfId="0" applyNumberFormat="1" applyFont="1" applyBorder="1" applyAlignment="1" applyProtection="1">
      <alignment horizontal="left"/>
    </xf>
    <xf numFmtId="49" fontId="72" fillId="0" borderId="0" xfId="0" applyNumberFormat="1" applyFont="1" applyBorder="1" applyAlignment="1" applyProtection="1"/>
    <xf numFmtId="49" fontId="54" fillId="0" borderId="0" xfId="0" applyNumberFormat="1" applyFont="1" applyBorder="1" applyAlignment="1" applyProtection="1"/>
    <xf numFmtId="49" fontId="73" fillId="0" borderId="0" xfId="0" applyNumberFormat="1" applyFont="1" applyBorder="1" applyAlignment="1" applyProtection="1"/>
    <xf numFmtId="49" fontId="74" fillId="0" borderId="0" xfId="0" applyNumberFormat="1" applyFont="1" applyBorder="1" applyAlignment="1" applyProtection="1"/>
    <xf numFmtId="49" fontId="75" fillId="0" borderId="0" xfId="0" applyNumberFormat="1" applyFont="1" applyBorder="1" applyAlignment="1" applyProtection="1"/>
    <xf numFmtId="0" fontId="76" fillId="0" borderId="10" xfId="0" applyNumberFormat="1" applyFont="1" applyBorder="1" applyAlignment="1" applyProtection="1"/>
    <xf numFmtId="0" fontId="77" fillId="0" borderId="11" xfId="0" applyNumberFormat="1" applyFont="1" applyBorder="1" applyAlignment="1" applyProtection="1"/>
    <xf numFmtId="0" fontId="1" fillId="0" borderId="57" xfId="0" applyFont="1" applyBorder="1" applyAlignment="1" applyProtection="1"/>
    <xf numFmtId="49" fontId="72" fillId="0" borderId="58" xfId="0" applyNumberFormat="1" applyFont="1" applyBorder="1" applyAlignment="1" applyProtection="1"/>
    <xf numFmtId="49" fontId="54" fillId="0" borderId="58" xfId="0" applyNumberFormat="1" applyFont="1" applyBorder="1" applyAlignment="1" applyProtection="1"/>
    <xf numFmtId="49" fontId="73" fillId="0" borderId="58" xfId="0" applyNumberFormat="1" applyFont="1" applyBorder="1" applyAlignment="1" applyProtection="1"/>
    <xf numFmtId="49" fontId="74" fillId="0" borderId="58" xfId="0" applyNumberFormat="1" applyFont="1" applyBorder="1" applyAlignment="1" applyProtection="1"/>
    <xf numFmtId="49" fontId="75" fillId="0" borderId="58" xfId="0" applyNumberFormat="1" applyFont="1" applyBorder="1" applyAlignment="1" applyProtection="1"/>
    <xf numFmtId="49" fontId="76" fillId="0" borderId="0" xfId="0" applyNumberFormat="1" applyFont="1" applyBorder="1" applyAlignment="1" applyProtection="1"/>
    <xf numFmtId="49" fontId="77" fillId="0" borderId="0" xfId="0" applyNumberFormat="1" applyFont="1" applyBorder="1" applyAlignment="1" applyProtection="1"/>
    <xf numFmtId="0" fontId="14" fillId="0" borderId="15" xfId="0" applyFont="1" applyFill="1" applyBorder="1" applyAlignment="1" applyProtection="1">
      <alignment vertical="top"/>
    </xf>
    <xf numFmtId="0" fontId="51" fillId="0" borderId="24" xfId="0" applyNumberFormat="1" applyFont="1" applyBorder="1">
      <alignment vertical="center"/>
    </xf>
    <xf numFmtId="0" fontId="14" fillId="0" borderId="15" xfId="0" applyNumberFormat="1" applyFont="1" applyFill="1" applyBorder="1" applyAlignment="1" applyProtection="1">
      <alignment vertical="top"/>
    </xf>
    <xf numFmtId="0" fontId="14" fillId="0" borderId="11" xfId="0" applyFont="1" applyFill="1" applyBorder="1" applyAlignment="1" applyProtection="1">
      <alignment horizontal="left"/>
    </xf>
    <xf numFmtId="0" fontId="78" fillId="0" borderId="11" xfId="0" applyNumberFormat="1" applyFont="1" applyBorder="1" applyAlignment="1" applyProtection="1">
      <alignment horizontal="center"/>
    </xf>
    <xf numFmtId="0" fontId="1" fillId="0" borderId="15" xfId="0" applyNumberFormat="1" applyFont="1" applyBorder="1" applyAlignment="1" applyProtection="1">
      <alignment horizontal="left" vertical="center"/>
    </xf>
    <xf numFmtId="0" fontId="0" fillId="0" borderId="15" xfId="0" applyNumberFormat="1" applyBorder="1" applyAlignment="1">
      <alignment horizontal="center" vertical="center"/>
    </xf>
    <xf numFmtId="49" fontId="78" fillId="0" borderId="0" xfId="0" applyNumberFormat="1" applyFont="1" applyBorder="1" applyAlignment="1" applyProtection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15" xfId="0" applyNumberFormat="1" applyFont="1" applyFill="1" applyBorder="1" applyAlignment="1" applyProtection="1">
      <alignment horizontal="center" vertical="center"/>
    </xf>
    <xf numFmtId="0" fontId="0" fillId="0" borderId="15" xfId="0" applyNumberFormat="1" applyBorder="1">
      <alignment vertical="center"/>
    </xf>
    <xf numFmtId="0" fontId="79" fillId="0" borderId="15" xfId="0" applyNumberFormat="1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NumberFormat="1" applyFill="1" applyBorder="1">
      <alignment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 applyProtection="1"/>
    <xf numFmtId="0" fontId="4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5" fillId="9" borderId="15" xfId="0" applyFont="1" applyFill="1" applyBorder="1" applyAlignment="1" applyProtection="1">
      <alignment horizontal="center"/>
    </xf>
    <xf numFmtId="49" fontId="6" fillId="0" borderId="0" xfId="0" applyNumberFormat="1" applyFont="1" applyBorder="1" applyAlignment="1" applyProtection="1">
      <alignment horizontal="left"/>
    </xf>
    <xf numFmtId="49" fontId="52" fillId="0" borderId="1" xfId="0" applyNumberFormat="1" applyFont="1" applyBorder="1" applyAlignment="1">
      <alignment horizontal="left" vertical="center"/>
    </xf>
    <xf numFmtId="49" fontId="52" fillId="0" borderId="10" xfId="0" applyNumberFormat="1" applyFont="1" applyBorder="1" applyAlignment="1">
      <alignment horizontal="left" vertical="center"/>
    </xf>
    <xf numFmtId="49" fontId="52" fillId="0" borderId="0" xfId="0" applyNumberFormat="1" applyFont="1" applyBorder="1" applyAlignment="1">
      <alignment horizontal="left" vertical="center"/>
    </xf>
    <xf numFmtId="49" fontId="53" fillId="9" borderId="10" xfId="0" applyNumberFormat="1" applyFont="1" applyFill="1" applyBorder="1">
      <alignment vertical="center"/>
    </xf>
    <xf numFmtId="49" fontId="53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center" vertical="center"/>
    </xf>
    <xf numFmtId="49" fontId="50" fillId="0" borderId="0" xfId="0" applyNumberFormat="1" applyFont="1" applyBorder="1" applyAlignment="1" applyProtection="1">
      <alignment horizontal="center"/>
    </xf>
    <xf numFmtId="49" fontId="52" fillId="0" borderId="0" xfId="0" applyNumberFormat="1" applyFont="1" applyBorder="1" applyAlignment="1" applyProtection="1">
      <alignment horizontal="center"/>
    </xf>
    <xf numFmtId="49" fontId="7" fillId="0" borderId="0" xfId="0" applyNumberFormat="1" applyFont="1" applyBorder="1" applyAlignment="1" applyProtection="1">
      <alignment horizontal="left"/>
    </xf>
    <xf numFmtId="49" fontId="70" fillId="0" borderId="1" xfId="0" applyNumberFormat="1" applyFont="1" applyBorder="1" applyAlignment="1" applyProtection="1">
      <alignment horizontal="left"/>
    </xf>
    <xf numFmtId="49" fontId="71" fillId="0" borderId="0" xfId="0" applyNumberFormat="1" applyFont="1" applyBorder="1" applyAlignment="1" applyProtection="1">
      <alignment horizontal="center"/>
    </xf>
    <xf numFmtId="49" fontId="70" fillId="0" borderId="10" xfId="0" applyNumberFormat="1" applyFont="1" applyBorder="1" applyAlignment="1" applyProtection="1">
      <alignment horizontal="left"/>
    </xf>
    <xf numFmtId="49" fontId="54" fillId="0" borderId="10" xfId="0" applyNumberFormat="1" applyFont="1" applyBorder="1" applyAlignment="1" applyProtection="1">
      <alignment horizontal="left"/>
    </xf>
    <xf numFmtId="49" fontId="70" fillId="0" borderId="0" xfId="0" applyNumberFormat="1" applyFont="1" applyBorder="1" applyAlignment="1" applyProtection="1">
      <alignment horizontal="center"/>
    </xf>
    <xf numFmtId="49" fontId="54" fillId="0" borderId="8" xfId="0" applyNumberFormat="1" applyFont="1" applyBorder="1" applyAlignment="1" applyProtection="1">
      <alignment horizontal="left"/>
    </xf>
    <xf numFmtId="49" fontId="71" fillId="0" borderId="11" xfId="0" applyNumberFormat="1" applyFont="1" applyBorder="1" applyAlignment="1" applyProtection="1">
      <alignment horizontal="center"/>
    </xf>
    <xf numFmtId="49" fontId="70" fillId="0" borderId="0" xfId="0" applyNumberFormat="1" applyFont="1" applyBorder="1" applyAlignment="1">
      <alignment horizontal="left" vertical="center"/>
    </xf>
    <xf numFmtId="49" fontId="80" fillId="0" borderId="0" xfId="0" applyNumberFormat="1" applyFont="1" applyBorder="1" applyAlignment="1">
      <alignment horizontal="left" vertical="center"/>
    </xf>
    <xf numFmtId="49" fontId="53" fillId="0" borderId="23" xfId="0" applyNumberFormat="1" applyFont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 vertical="center"/>
    </xf>
    <xf numFmtId="0" fontId="55" fillId="0" borderId="15" xfId="0" applyFont="1" applyBorder="1" applyAlignment="1">
      <alignment horizontal="center" vertical="center"/>
    </xf>
    <xf numFmtId="49" fontId="56" fillId="0" borderId="23" xfId="0" applyNumberFormat="1" applyFont="1" applyBorder="1" applyAlignment="1">
      <alignment horizontal="center" vertical="center"/>
    </xf>
    <xf numFmtId="49" fontId="56" fillId="0" borderId="1" xfId="0" applyNumberFormat="1" applyFont="1" applyBorder="1" applyAlignment="1">
      <alignment horizontal="center" vertical="center"/>
    </xf>
    <xf numFmtId="49" fontId="81" fillId="0" borderId="10" xfId="0" applyNumberFormat="1" applyFont="1" applyBorder="1" applyAlignment="1" applyProtection="1">
      <alignment horizontal="left"/>
    </xf>
    <xf numFmtId="49" fontId="82" fillId="0" borderId="11" xfId="0" applyNumberFormat="1" applyFont="1" applyBorder="1" applyAlignment="1">
      <alignment horizontal="center" vertical="center"/>
    </xf>
    <xf numFmtId="49" fontId="70" fillId="0" borderId="0" xfId="0" applyNumberFormat="1" applyFont="1" applyBorder="1" applyAlignment="1">
      <alignment horizontal="center" vertical="center"/>
    </xf>
    <xf numFmtId="49" fontId="70" fillId="0" borderId="1" xfId="0" applyNumberFormat="1" applyFont="1" applyFill="1" applyBorder="1" applyAlignment="1">
      <alignment horizontal="left" vertical="center"/>
    </xf>
    <xf numFmtId="49" fontId="71" fillId="0" borderId="0" xfId="0" applyNumberFormat="1" applyFont="1" applyFill="1" applyBorder="1" applyAlignment="1">
      <alignment horizontal="center" vertical="center"/>
    </xf>
    <xf numFmtId="49" fontId="81" fillId="0" borderId="1" xfId="0" applyNumberFormat="1" applyFont="1" applyBorder="1" applyAlignment="1">
      <alignment horizontal="left" vertical="center"/>
    </xf>
    <xf numFmtId="49" fontId="82" fillId="0" borderId="0" xfId="0" applyNumberFormat="1" applyFont="1" applyBorder="1" applyAlignment="1">
      <alignment horizontal="center" vertical="center"/>
    </xf>
    <xf numFmtId="49" fontId="51" fillId="0" borderId="55" xfId="0" applyNumberFormat="1" applyFont="1" applyBorder="1" applyAlignment="1">
      <alignment horizontal="left" vertical="center"/>
    </xf>
    <xf numFmtId="49" fontId="51" fillId="0" borderId="14" xfId="0" applyNumberFormat="1" applyFont="1" applyBorder="1" applyAlignment="1">
      <alignment horizontal="center" vertical="center"/>
    </xf>
    <xf numFmtId="49" fontId="10" fillId="0" borderId="16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 applyProtection="1">
      <alignment horizontal="center" vertical="center"/>
    </xf>
    <xf numFmtId="49" fontId="12" fillId="0" borderId="18" xfId="0" applyNumberFormat="1" applyFont="1" applyFill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49" fontId="1" fillId="0" borderId="15" xfId="0" applyNumberFormat="1" applyFont="1" applyFill="1" applyBorder="1">
      <alignment vertical="center"/>
    </xf>
    <xf numFmtId="49" fontId="1" fillId="0" borderId="10" xfId="0" applyNumberFormat="1" applyFont="1" applyFill="1" applyBorder="1">
      <alignment vertical="center"/>
    </xf>
    <xf numFmtId="49" fontId="1" fillId="0" borderId="15" xfId="0" applyNumberFormat="1" applyFont="1" applyFill="1" applyBorder="1" applyAlignment="1">
      <alignment horizontal="left" vertical="center"/>
    </xf>
    <xf numFmtId="49" fontId="1" fillId="0" borderId="15" xfId="0" applyNumberFormat="1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 applyProtection="1">
      <alignment horizontal="left"/>
    </xf>
    <xf numFmtId="49" fontId="1" fillId="0" borderId="8" xfId="0" applyNumberFormat="1" applyFont="1" applyFill="1" applyBorder="1" applyAlignment="1" applyProtection="1">
      <alignment horizontal="left"/>
    </xf>
    <xf numFmtId="49" fontId="56" fillId="0" borderId="11" xfId="0" applyNumberFormat="1" applyFont="1" applyBorder="1">
      <alignment vertical="center"/>
    </xf>
    <xf numFmtId="0" fontId="1" fillId="0" borderId="1" xfId="0" applyFont="1" applyFill="1" applyBorder="1" applyAlignment="1" applyProtection="1">
      <alignment horizontal="left" vertical="center"/>
    </xf>
    <xf numFmtId="49" fontId="1" fillId="0" borderId="0" xfId="0" applyNumberFormat="1" applyFont="1" applyFill="1" applyBorder="1">
      <alignment vertical="center"/>
    </xf>
    <xf numFmtId="49" fontId="1" fillId="0" borderId="15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49" fontId="56" fillId="0" borderId="0" xfId="0" applyNumberFormat="1" applyFont="1" applyBorder="1">
      <alignment vertical="center"/>
    </xf>
    <xf numFmtId="49" fontId="56" fillId="0" borderId="15" xfId="0" applyNumberFormat="1" applyFont="1" applyFill="1" applyBorder="1" applyAlignment="1">
      <alignment vertical="center"/>
    </xf>
    <xf numFmtId="0" fontId="56" fillId="0" borderId="15" xfId="0" applyFont="1" applyBorder="1" applyAlignment="1" applyProtection="1">
      <alignment horizontal="center"/>
    </xf>
    <xf numFmtId="49" fontId="1" fillId="0" borderId="32" xfId="0" applyNumberFormat="1" applyFont="1" applyFill="1" applyBorder="1" applyAlignment="1" applyProtection="1">
      <alignment horizontal="left"/>
    </xf>
    <xf numFmtId="49" fontId="51" fillId="0" borderId="27" xfId="0" applyNumberFormat="1" applyFont="1" applyBorder="1">
      <alignment vertical="center"/>
    </xf>
    <xf numFmtId="0" fontId="56" fillId="0" borderId="15" xfId="0" applyFont="1" applyBorder="1" applyAlignment="1" applyProtection="1"/>
    <xf numFmtId="9" fontId="1" fillId="0" borderId="59" xfId="0" applyNumberFormat="1" applyFont="1" applyBorder="1" applyAlignment="1" applyProtection="1">
      <alignment horizontal="center" vertical="center"/>
    </xf>
    <xf numFmtId="0" fontId="1" fillId="0" borderId="59" xfId="0" applyFont="1" applyBorder="1" applyAlignment="1" applyProtection="1"/>
    <xf numFmtId="0" fontId="1" fillId="0" borderId="59" xfId="0" applyFont="1" applyBorder="1" applyAlignment="1" applyProtection="1">
      <alignment horizontal="center" vertical="center"/>
    </xf>
    <xf numFmtId="0" fontId="1" fillId="0" borderId="56" xfId="0" applyFont="1" applyBorder="1" applyAlignment="1" applyProtection="1"/>
    <xf numFmtId="0" fontId="23" fillId="0" borderId="56" xfId="0" applyFont="1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0" borderId="56" xfId="0" applyFont="1" applyBorder="1" applyAlignment="1" applyProtection="1">
      <alignment horizontal="center"/>
    </xf>
    <xf numFmtId="0" fontId="5" fillId="0" borderId="56" xfId="0" applyFont="1" applyBorder="1" applyAlignment="1">
      <alignment horizontal="center" vertical="center"/>
    </xf>
    <xf numFmtId="9" fontId="56" fillId="0" borderId="56" xfId="0" applyNumberFormat="1" applyFont="1" applyBorder="1" applyAlignment="1" applyProtection="1">
      <alignment horizontal="center" vertical="center"/>
    </xf>
    <xf numFmtId="0" fontId="55" fillId="0" borderId="56" xfId="0" applyFont="1" applyBorder="1" applyAlignment="1">
      <alignment horizontal="center"/>
    </xf>
    <xf numFmtId="0" fontId="60" fillId="0" borderId="56" xfId="0" applyFont="1" applyBorder="1" applyAlignment="1">
      <alignment horizontal="center"/>
    </xf>
    <xf numFmtId="0" fontId="56" fillId="0" borderId="56" xfId="0" applyFont="1" applyBorder="1" applyAlignment="1" applyProtection="1">
      <alignment horizontal="center" vertical="center"/>
    </xf>
    <xf numFmtId="0" fontId="0" fillId="0" borderId="9" xfId="0" applyFill="1" applyBorder="1" applyAlignment="1">
      <alignment horizontal="right"/>
    </xf>
    <xf numFmtId="0" fontId="5" fillId="0" borderId="2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ill="1" applyAlignment="1">
      <alignment horizontal="right"/>
    </xf>
    <xf numFmtId="1" fontId="83" fillId="0" borderId="0" xfId="0" applyNumberFormat="1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17" fillId="0" borderId="0" xfId="0" applyFont="1">
      <alignment vertical="center"/>
    </xf>
    <xf numFmtId="0" fontId="0" fillId="9" borderId="59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26" xfId="0" applyFill="1" applyBorder="1">
      <alignment vertical="center"/>
    </xf>
    <xf numFmtId="0" fontId="1" fillId="0" borderId="61" xfId="0" applyFont="1" applyFill="1" applyBorder="1" applyAlignment="1" applyProtection="1">
      <alignment horizontal="center" vertical="center"/>
    </xf>
    <xf numFmtId="0" fontId="1" fillId="0" borderId="62" xfId="0" applyFont="1" applyFill="1" applyBorder="1" applyAlignment="1" applyProtection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>
      <alignment vertical="center"/>
    </xf>
    <xf numFmtId="0" fontId="1" fillId="0" borderId="65" xfId="0" applyFont="1" applyFill="1" applyBorder="1" applyAlignment="1" applyProtection="1">
      <alignment horizontal="center" vertical="center"/>
    </xf>
    <xf numFmtId="0" fontId="5" fillId="0" borderId="64" xfId="0" applyFont="1" applyBorder="1" applyAlignment="1">
      <alignment horizontal="right"/>
    </xf>
    <xf numFmtId="0" fontId="5" fillId="0" borderId="6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5" fillId="0" borderId="0" xfId="0" applyFont="1">
      <alignment vertical="center"/>
    </xf>
    <xf numFmtId="0" fontId="5" fillId="0" borderId="64" xfId="0" applyFont="1" applyBorder="1">
      <alignment vertical="center"/>
    </xf>
    <xf numFmtId="0" fontId="84" fillId="0" borderId="15" xfId="0" applyNumberFormat="1" applyFont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56" fillId="0" borderId="62" xfId="0" applyFont="1" applyFill="1" applyBorder="1" applyAlignment="1" applyProtection="1">
      <alignment horizontal="center" vertical="center"/>
    </xf>
    <xf numFmtId="0" fontId="49" fillId="0" borderId="56" xfId="0" applyFont="1" applyBorder="1" applyAlignment="1">
      <alignment horizontal="center" vertical="center"/>
    </xf>
    <xf numFmtId="0" fontId="49" fillId="0" borderId="63" xfId="0" applyFont="1" applyBorder="1" applyAlignment="1">
      <alignment horizontal="center" vertical="center"/>
    </xf>
    <xf numFmtId="0" fontId="49" fillId="0" borderId="64" xfId="0" applyFont="1" applyBorder="1">
      <alignment vertical="center"/>
    </xf>
    <xf numFmtId="0" fontId="49" fillId="14" borderId="56" xfId="0" applyFont="1" applyFill="1" applyBorder="1" applyAlignment="1">
      <alignment horizontal="center" vertical="center"/>
    </xf>
    <xf numFmtId="2" fontId="49" fillId="0" borderId="63" xfId="0" applyNumberFormat="1" applyFon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0" fontId="86" fillId="0" borderId="64" xfId="0" applyFont="1" applyBorder="1">
      <alignment vertical="center"/>
    </xf>
    <xf numFmtId="0" fontId="86" fillId="0" borderId="56" xfId="0" applyFont="1" applyBorder="1" applyAlignment="1">
      <alignment horizontal="center" vertical="center"/>
    </xf>
    <xf numFmtId="0" fontId="86" fillId="0" borderId="6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49" fontId="71" fillId="0" borderId="0" xfId="0" applyNumberFormat="1" applyFont="1" applyFill="1" applyBorder="1" applyAlignment="1">
      <alignment horizontal="left" vertical="center"/>
    </xf>
    <xf numFmtId="49" fontId="81" fillId="0" borderId="1" xfId="0" applyNumberFormat="1" applyFont="1" applyFill="1" applyBorder="1" applyAlignment="1">
      <alignment horizontal="left" vertical="center"/>
    </xf>
    <xf numFmtId="49" fontId="82" fillId="0" borderId="0" xfId="0" applyNumberFormat="1" applyFont="1" applyFill="1" applyBorder="1" applyAlignment="1">
      <alignment horizontal="left" vertical="center"/>
    </xf>
    <xf numFmtId="0" fontId="52" fillId="0" borderId="0" xfId="0" applyNumberFormat="1" applyFont="1" applyBorder="1" applyAlignment="1">
      <alignment horizontal="center" vertical="center"/>
    </xf>
    <xf numFmtId="0" fontId="53" fillId="0" borderId="0" xfId="0" applyNumberFormat="1" applyFont="1" applyBorder="1" applyAlignment="1" applyProtection="1">
      <alignment horizontal="left"/>
    </xf>
    <xf numFmtId="0" fontId="6" fillId="0" borderId="1" xfId="0" applyNumberFormat="1" applyFont="1" applyBorder="1" applyAlignment="1" applyProtection="1">
      <alignment horizontal="left"/>
    </xf>
    <xf numFmtId="0" fontId="54" fillId="0" borderId="0" xfId="0" applyNumberFormat="1" applyFont="1" applyBorder="1" applyAlignment="1" applyProtection="1">
      <alignment horizontal="left"/>
    </xf>
    <xf numFmtId="0" fontId="70" fillId="0" borderId="1" xfId="0" applyNumberFormat="1" applyFont="1" applyBorder="1" applyAlignment="1">
      <alignment horizontal="left" vertical="center"/>
    </xf>
    <xf numFmtId="0" fontId="71" fillId="0" borderId="0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0" fontId="70" fillId="0" borderId="10" xfId="0" applyNumberFormat="1" applyFont="1" applyBorder="1" applyAlignment="1">
      <alignment horizontal="left" vertical="center"/>
    </xf>
    <xf numFmtId="0" fontId="71" fillId="0" borderId="11" xfId="0" applyNumberFormat="1" applyFont="1" applyBorder="1" applyAlignment="1">
      <alignment horizontal="center" vertical="center"/>
    </xf>
    <xf numFmtId="49" fontId="51" fillId="0" borderId="0" xfId="0" applyNumberFormat="1" applyFont="1" applyBorder="1" applyAlignment="1">
      <alignment horizontal="left" vertical="center"/>
    </xf>
    <xf numFmtId="49" fontId="1" fillId="0" borderId="9" xfId="0" applyNumberFormat="1" applyFont="1" applyBorder="1">
      <alignment vertical="center"/>
    </xf>
    <xf numFmtId="49" fontId="51" fillId="0" borderId="14" xfId="0" applyNumberFormat="1" applyFont="1" applyBorder="1">
      <alignment vertical="center"/>
    </xf>
    <xf numFmtId="1" fontId="70" fillId="0" borderId="10" xfId="0" applyNumberFormat="1" applyFont="1" applyBorder="1" applyAlignment="1">
      <alignment horizontal="left" vertical="center"/>
    </xf>
    <xf numFmtId="0" fontId="71" fillId="0" borderId="11" xfId="0" applyNumberFormat="1" applyFont="1" applyBorder="1" applyAlignment="1">
      <alignment horizontal="left" vertical="center"/>
    </xf>
    <xf numFmtId="0" fontId="76" fillId="0" borderId="1" xfId="0" applyNumberFormat="1" applyFont="1" applyBorder="1" applyAlignment="1" applyProtection="1"/>
    <xf numFmtId="0" fontId="77" fillId="0" borderId="0" xfId="0" applyNumberFormat="1" applyFont="1" applyBorder="1" applyAlignment="1" applyProtection="1"/>
    <xf numFmtId="49" fontId="76" fillId="0" borderId="58" xfId="0" applyNumberFormat="1" applyFont="1" applyBorder="1" applyAlignment="1" applyProtection="1"/>
    <xf numFmtId="49" fontId="77" fillId="0" borderId="58" xfId="0" applyNumberFormat="1" applyFont="1" applyBorder="1" applyAlignment="1" applyProtection="1"/>
    <xf numFmtId="49" fontId="1" fillId="0" borderId="7" xfId="0" applyNumberFormat="1" applyFont="1" applyFill="1" applyBorder="1" applyAlignment="1" applyProtection="1">
      <alignment horizontal="left"/>
    </xf>
    <xf numFmtId="0" fontId="1" fillId="0" borderId="15" xfId="0" applyFont="1" applyFill="1" applyBorder="1" applyAlignment="1" applyProtection="1">
      <alignment horizontal="center"/>
    </xf>
    <xf numFmtId="49" fontId="56" fillId="0" borderId="0" xfId="0" applyNumberFormat="1" applyFont="1" applyFill="1" applyBorder="1">
      <alignment vertical="center"/>
    </xf>
    <xf numFmtId="49" fontId="56" fillId="0" borderId="7" xfId="0" applyNumberFormat="1" applyFont="1" applyFill="1" applyBorder="1" applyAlignment="1" applyProtection="1">
      <alignment horizontal="left"/>
    </xf>
    <xf numFmtId="0" fontId="56" fillId="0" borderId="15" xfId="0" applyFont="1" applyFill="1" applyBorder="1" applyAlignment="1" applyProtection="1">
      <alignment horizontal="center"/>
    </xf>
    <xf numFmtId="0" fontId="1" fillId="0" borderId="7" xfId="0" applyNumberFormat="1" applyFont="1" applyFill="1" applyBorder="1" applyAlignment="1" applyProtection="1">
      <alignment horizontal="left"/>
    </xf>
    <xf numFmtId="0" fontId="1" fillId="0" borderId="15" xfId="0" applyNumberFormat="1" applyFont="1" applyBorder="1" applyAlignment="1" applyProtection="1"/>
    <xf numFmtId="0" fontId="14" fillId="0" borderId="7" xfId="0" applyFont="1" applyFill="1" applyBorder="1" applyAlignment="1" applyProtection="1">
      <alignment horizontal="left"/>
    </xf>
    <xf numFmtId="0" fontId="1" fillId="0" borderId="24" xfId="0" applyNumberFormat="1" applyFont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horizontal="left"/>
    </xf>
    <xf numFmtId="49" fontId="1" fillId="0" borderId="11" xfId="0" applyNumberFormat="1" applyFont="1" applyFill="1" applyBorder="1" applyAlignment="1" applyProtection="1">
      <alignment horizontal="left"/>
    </xf>
    <xf numFmtId="0" fontId="78" fillId="0" borderId="0" xfId="0" applyNumberFormat="1" applyFont="1" applyBorder="1" applyAlignment="1" applyProtection="1">
      <alignment horizontal="center"/>
    </xf>
    <xf numFmtId="0" fontId="1" fillId="0" borderId="10" xfId="0" applyNumberFormat="1" applyFont="1" applyFill="1" applyBorder="1" applyAlignment="1" applyProtection="1">
      <alignment horizontal="left" vertical="center"/>
    </xf>
    <xf numFmtId="0" fontId="0" fillId="0" borderId="11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49" fontId="78" fillId="0" borderId="58" xfId="0" applyNumberFormat="1" applyFont="1" applyBorder="1" applyAlignment="1" applyProtection="1">
      <alignment horizontal="center"/>
    </xf>
    <xf numFmtId="0" fontId="1" fillId="0" borderId="14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16" fillId="0" borderId="0" xfId="0" applyFont="1" applyFill="1">
      <alignment vertical="center"/>
    </xf>
    <xf numFmtId="0" fontId="1" fillId="0" borderId="9" xfId="0" applyFont="1" applyFill="1" applyBorder="1" applyAlignment="1" applyProtection="1">
      <alignment horizontal="left" vertical="center"/>
    </xf>
    <xf numFmtId="0" fontId="17" fillId="0" borderId="37" xfId="0" applyFont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3" xfId="0" applyFont="1" applyFill="1" applyBorder="1" applyAlignment="1" applyProtection="1">
      <alignment horizontal="left" vertical="center"/>
    </xf>
    <xf numFmtId="0" fontId="1" fillId="0" borderId="56" xfId="0" applyNumberFormat="1" applyFont="1" applyBorder="1" applyAlignment="1" applyProtection="1">
      <alignment horizontal="center" vertical="center"/>
    </xf>
    <xf numFmtId="0" fontId="5" fillId="0" borderId="56" xfId="0" applyNumberFormat="1" applyFont="1" applyBorder="1" applyAlignment="1">
      <alignment horizontal="center"/>
    </xf>
    <xf numFmtId="9" fontId="1" fillId="0" borderId="67" xfId="0" applyNumberFormat="1" applyFont="1" applyBorder="1" applyAlignment="1" applyProtection="1">
      <alignment horizontal="center" vertical="center"/>
    </xf>
    <xf numFmtId="0" fontId="5" fillId="0" borderId="67" xfId="0" applyFont="1" applyBorder="1" applyAlignment="1">
      <alignment horizontal="center"/>
    </xf>
    <xf numFmtId="0" fontId="1" fillId="0" borderId="67" xfId="0" applyFont="1" applyBorder="1" applyAlignment="1" applyProtection="1">
      <alignment horizontal="center" vertical="center"/>
    </xf>
    <xf numFmtId="0" fontId="0" fillId="0" borderId="68" xfId="0" applyNumberFormat="1" applyBorder="1">
      <alignment vertical="center"/>
    </xf>
    <xf numFmtId="0" fontId="79" fillId="0" borderId="68" xfId="0" applyNumberFormat="1" applyFont="1" applyBorder="1" applyAlignment="1">
      <alignment horizontal="center" vertical="center"/>
    </xf>
    <xf numFmtId="0" fontId="0" fillId="0" borderId="68" xfId="0" applyNumberFormat="1" applyBorder="1" applyAlignment="1">
      <alignment horizontal="center" vertical="center"/>
    </xf>
    <xf numFmtId="1" fontId="17" fillId="0" borderId="15" xfId="0" applyNumberFormat="1" applyFont="1" applyBorder="1" applyAlignment="1">
      <alignment horizontal="center" vertical="center"/>
    </xf>
    <xf numFmtId="1" fontId="84" fillId="0" borderId="15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 applyProtection="1">
      <alignment horizontal="center" vertical="center"/>
    </xf>
    <xf numFmtId="0" fontId="0" fillId="0" borderId="15" xfId="0" applyFont="1" applyBorder="1" applyAlignment="1">
      <alignment vertical="center"/>
    </xf>
    <xf numFmtId="1" fontId="4" fillId="0" borderId="15" xfId="0" applyNumberFormat="1" applyFont="1" applyBorder="1" applyAlignment="1">
      <alignment horizontal="center" vertical="center"/>
    </xf>
    <xf numFmtId="1" fontId="84" fillId="0" borderId="15" xfId="0" applyNumberFormat="1" applyFont="1" applyBorder="1">
      <alignment vertical="center"/>
    </xf>
    <xf numFmtId="0" fontId="1" fillId="0" borderId="62" xfId="0" applyNumberFormat="1" applyFont="1" applyFill="1" applyBorder="1" applyAlignment="1" applyProtection="1">
      <alignment horizontal="center" vertical="center"/>
    </xf>
    <xf numFmtId="0" fontId="0" fillId="0" borderId="56" xfId="0" applyNumberFormat="1" applyBorder="1" applyAlignment="1">
      <alignment horizontal="center" vertical="center"/>
    </xf>
    <xf numFmtId="0" fontId="0" fillId="0" borderId="63" xfId="0" applyNumberFormat="1" applyBorder="1" applyAlignment="1">
      <alignment horizontal="center" vertical="center"/>
    </xf>
    <xf numFmtId="0" fontId="0" fillId="0" borderId="64" xfId="0" applyNumberFormat="1" applyBorder="1">
      <alignment vertical="center"/>
    </xf>
    <xf numFmtId="0" fontId="17" fillId="0" borderId="0" xfId="0" applyNumberFormat="1" applyFont="1">
      <alignment vertical="center"/>
    </xf>
    <xf numFmtId="168" fontId="0" fillId="0" borderId="56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>
      <alignment vertical="center"/>
    </xf>
    <xf numFmtId="0" fontId="0" fillId="0" borderId="68" xfId="0" applyNumberFormat="1" applyFill="1" applyBorder="1">
      <alignment vertical="center"/>
    </xf>
    <xf numFmtId="2" fontId="0" fillId="0" borderId="0" xfId="0" applyNumberFormat="1" applyFont="1" applyAlignment="1">
      <alignment horizontal="center" vertical="center"/>
    </xf>
    <xf numFmtId="49" fontId="0" fillId="0" borderId="38" xfId="0" applyNumberFormat="1" applyBorder="1" applyAlignment="1" applyProtection="1">
      <alignment horizontal="center"/>
    </xf>
    <xf numFmtId="0" fontId="1" fillId="0" borderId="39" xfId="0" applyFont="1" applyFill="1" applyBorder="1" applyAlignment="1" applyProtection="1">
      <alignment horizontal="left"/>
    </xf>
    <xf numFmtId="0" fontId="1" fillId="0" borderId="15" xfId="0" applyFont="1" applyFill="1" applyBorder="1" applyAlignment="1" applyProtection="1">
      <alignment horizontal="left"/>
    </xf>
    <xf numFmtId="0" fontId="1" fillId="0" borderId="7" xfId="0" applyFont="1" applyBorder="1" applyAlignment="1" applyProtection="1">
      <alignment horizontal="center" vertical="center"/>
    </xf>
    <xf numFmtId="49" fontId="50" fillId="0" borderId="71" xfId="0" applyNumberFormat="1" applyFont="1" applyBorder="1" applyAlignment="1" applyProtection="1">
      <alignment horizontal="left"/>
    </xf>
    <xf numFmtId="49" fontId="10" fillId="0" borderId="16" xfId="0" applyNumberFormat="1" applyFont="1" applyBorder="1" applyAlignment="1" applyProtection="1">
      <alignment horizontal="center" vertical="center"/>
    </xf>
    <xf numFmtId="49" fontId="11" fillId="0" borderId="17" xfId="0" applyNumberFormat="1" applyFont="1" applyBorder="1" applyAlignment="1" applyProtection="1">
      <alignment horizontal="center" vertical="center"/>
    </xf>
    <xf numFmtId="49" fontId="12" fillId="0" borderId="18" xfId="0" applyNumberFormat="1" applyFont="1" applyBorder="1" applyAlignment="1" applyProtection="1">
      <alignment vertical="center"/>
    </xf>
    <xf numFmtId="49" fontId="1" fillId="0" borderId="66" xfId="0" applyNumberFormat="1" applyFont="1" applyFill="1" applyBorder="1">
      <alignment vertical="center"/>
    </xf>
    <xf numFmtId="0" fontId="14" fillId="18" borderId="15" xfId="0" applyFont="1" applyFill="1" applyBorder="1" applyAlignment="1" applyProtection="1">
      <alignment horizontal="left"/>
    </xf>
    <xf numFmtId="0" fontId="1" fillId="18" borderId="15" xfId="0" applyFont="1" applyFill="1" applyBorder="1" applyAlignment="1" applyProtection="1">
      <alignment horizontal="left" vertical="center"/>
    </xf>
    <xf numFmtId="0" fontId="1" fillId="18" borderId="1" xfId="0" applyFont="1" applyFill="1" applyBorder="1" applyAlignment="1" applyProtection="1">
      <alignment horizontal="left" vertical="center"/>
    </xf>
    <xf numFmtId="49" fontId="1" fillId="18" borderId="15" xfId="0" applyNumberFormat="1" applyFont="1" applyFill="1" applyBorder="1" applyAlignment="1">
      <alignment vertical="center"/>
    </xf>
    <xf numFmtId="9" fontId="1" fillId="0" borderId="12" xfId="0" applyNumberFormat="1" applyFont="1" applyBorder="1" applyAlignment="1" applyProtection="1">
      <alignment horizontal="center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8" fillId="0" borderId="15" xfId="0" applyNumberFormat="1" applyFont="1" applyBorder="1" applyAlignment="1">
      <alignment horizontal="left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5" fillId="0" borderId="15" xfId="0" applyFont="1" applyBorder="1" applyAlignment="1">
      <alignment horizontal="right"/>
    </xf>
    <xf numFmtId="0" fontId="49" fillId="0" borderId="15" xfId="0" applyFont="1" applyBorder="1" applyAlignment="1">
      <alignment horizontal="center" vertical="center"/>
    </xf>
    <xf numFmtId="0" fontId="49" fillId="0" borderId="15" xfId="0" applyFont="1" applyBorder="1">
      <alignment vertical="center"/>
    </xf>
    <xf numFmtId="0" fontId="5" fillId="0" borderId="15" xfId="0" applyFont="1" applyBorder="1">
      <alignment vertical="center"/>
    </xf>
    <xf numFmtId="2" fontId="0" fillId="0" borderId="15" xfId="0" applyNumberFormat="1" applyBorder="1" applyAlignment="1">
      <alignment horizontal="center" vertical="center"/>
    </xf>
    <xf numFmtId="0" fontId="49" fillId="14" borderId="15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0" fontId="86" fillId="0" borderId="15" xfId="0" applyFont="1" applyBorder="1">
      <alignment vertical="center"/>
    </xf>
    <xf numFmtId="0" fontId="86" fillId="0" borderId="15" xfId="0" applyFont="1" applyBorder="1" applyAlignment="1">
      <alignment horizontal="center" vertical="center"/>
    </xf>
    <xf numFmtId="0" fontId="1" fillId="0" borderId="15" xfId="0" applyNumberFormat="1" applyFont="1" applyBorder="1" applyAlignment="1" applyProtection="1">
      <alignment horizontal="center"/>
    </xf>
    <xf numFmtId="0" fontId="78" fillId="0" borderId="24" xfId="0" applyNumberFormat="1" applyFont="1" applyBorder="1" applyAlignment="1" applyProtection="1">
      <alignment horizontal="center"/>
    </xf>
    <xf numFmtId="0" fontId="1" fillId="0" borderId="32" xfId="0" applyNumberFormat="1" applyFont="1" applyBorder="1" applyAlignment="1" applyProtection="1">
      <alignment horizontal="left"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6" fillId="0" borderId="0" xfId="0" applyFont="1">
      <alignment vertical="center"/>
    </xf>
    <xf numFmtId="49" fontId="0" fillId="0" borderId="0" xfId="0" applyNumberFormat="1" applyBorder="1" applyAlignment="1" applyProtection="1"/>
    <xf numFmtId="0" fontId="1" fillId="0" borderId="0" xfId="0" applyFont="1" applyBorder="1" applyAlignment="1" applyProtection="1">
      <alignment vertical="center"/>
    </xf>
    <xf numFmtId="9" fontId="56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</xf>
    <xf numFmtId="9" fontId="1" fillId="0" borderId="72" xfId="0" applyNumberFormat="1" applyFont="1" applyBorder="1" applyAlignment="1" applyProtection="1">
      <alignment horizontal="center" vertical="center"/>
    </xf>
    <xf numFmtId="0" fontId="5" fillId="0" borderId="72" xfId="0" applyFont="1" applyBorder="1" applyAlignment="1">
      <alignment horizontal="center"/>
    </xf>
    <xf numFmtId="0" fontId="1" fillId="0" borderId="72" xfId="0" applyFont="1" applyBorder="1" applyAlignment="1" applyProtection="1">
      <alignment horizontal="center" vertical="center"/>
    </xf>
    <xf numFmtId="0" fontId="1" fillId="0" borderId="73" xfId="0" applyFont="1" applyBorder="1" applyAlignment="1" applyProtection="1">
      <alignment horizontal="center" vertical="center"/>
    </xf>
    <xf numFmtId="0" fontId="1" fillId="0" borderId="74" xfId="0" applyFont="1" applyBorder="1" applyAlignment="1" applyProtection="1">
      <alignment horizontal="center" vertical="center"/>
    </xf>
    <xf numFmtId="1" fontId="0" fillId="0" borderId="0" xfId="0" applyNumberFormat="1" applyFont="1" applyAlignment="1">
      <alignment vertical="center"/>
    </xf>
    <xf numFmtId="168" fontId="84" fillId="0" borderId="15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72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84" fillId="0" borderId="11" xfId="0" applyFont="1" applyBorder="1" applyAlignment="1">
      <alignment horizontal="center" vertical="center"/>
    </xf>
    <xf numFmtId="0" fontId="0" fillId="0" borderId="32" xfId="0" applyNumberFormat="1" applyFill="1" applyBorder="1">
      <alignment vertical="center"/>
    </xf>
    <xf numFmtId="0" fontId="1" fillId="0" borderId="39" xfId="0" applyFont="1" applyBorder="1" applyAlignment="1" applyProtection="1">
      <alignment horizontal="left"/>
    </xf>
    <xf numFmtId="0" fontId="49" fillId="0" borderId="0" xfId="0" applyFont="1" applyFill="1">
      <alignment vertical="center"/>
    </xf>
    <xf numFmtId="0" fontId="0" fillId="0" borderId="0" xfId="0" applyNumberFormat="1" applyFill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49" fontId="50" fillId="11" borderId="0" xfId="0" applyNumberFormat="1" applyFont="1" applyFill="1" applyBorder="1" applyAlignment="1">
      <alignment horizontal="center" vertical="center"/>
    </xf>
    <xf numFmtId="49" fontId="52" fillId="11" borderId="0" xfId="0" applyNumberFormat="1" applyFont="1" applyFill="1" applyBorder="1" applyAlignment="1">
      <alignment horizontal="left" vertical="center"/>
    </xf>
    <xf numFmtId="49" fontId="53" fillId="11" borderId="9" xfId="0" applyNumberFormat="1" applyFont="1" applyFill="1" applyBorder="1" applyAlignment="1">
      <alignment horizontal="center" vertical="center"/>
    </xf>
    <xf numFmtId="49" fontId="6" fillId="11" borderId="10" xfId="0" applyNumberFormat="1" applyFont="1" applyFill="1" applyBorder="1" applyAlignment="1">
      <alignment horizontal="left" vertical="center"/>
    </xf>
    <xf numFmtId="49" fontId="50" fillId="0" borderId="0" xfId="0" applyNumberFormat="1" applyFont="1" applyFill="1" applyBorder="1" applyAlignment="1">
      <alignment horizontal="center" vertical="center"/>
    </xf>
    <xf numFmtId="49" fontId="52" fillId="0" borderId="0" xfId="0" applyNumberFormat="1" applyFont="1" applyFill="1" applyBorder="1" applyAlignment="1">
      <alignment horizontal="center" vertical="center"/>
    </xf>
    <xf numFmtId="49" fontId="53" fillId="0" borderId="2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54" fillId="0" borderId="0" xfId="0" applyNumberFormat="1" applyFont="1" applyFill="1" applyBorder="1" applyAlignment="1" applyProtection="1">
      <alignment horizontal="left"/>
    </xf>
    <xf numFmtId="49" fontId="51" fillId="0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53" fillId="0" borderId="0" xfId="0" applyNumberFormat="1" applyFont="1" applyFill="1" applyBorder="1" applyAlignment="1" applyProtection="1">
      <alignment horizontal="left"/>
    </xf>
    <xf numFmtId="49" fontId="51" fillId="0" borderId="0" xfId="0" applyNumberFormat="1" applyFont="1" applyFill="1" applyAlignment="1">
      <alignment vertical="center"/>
    </xf>
    <xf numFmtId="49" fontId="82" fillId="0" borderId="0" xfId="0" applyNumberFormat="1" applyFont="1" applyFill="1" applyBorder="1" applyAlignment="1">
      <alignment horizontal="center" vertical="center"/>
    </xf>
    <xf numFmtId="49" fontId="53" fillId="0" borderId="0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49" fontId="65" fillId="0" borderId="0" xfId="0" applyNumberFormat="1" applyFont="1" applyFill="1" applyBorder="1" applyAlignment="1">
      <alignment horizontal="center" vertical="center"/>
    </xf>
    <xf numFmtId="49" fontId="66" fillId="0" borderId="0" xfId="0" applyNumberFormat="1" applyFont="1" applyFill="1" applyBorder="1" applyAlignment="1">
      <alignment horizontal="center" vertical="center"/>
    </xf>
    <xf numFmtId="49" fontId="67" fillId="0" borderId="0" xfId="0" applyNumberFormat="1" applyFont="1" applyFill="1" applyBorder="1" applyAlignment="1" applyProtection="1">
      <alignment horizontal="left"/>
    </xf>
    <xf numFmtId="49" fontId="68" fillId="0" borderId="1" xfId="0" applyNumberFormat="1" applyFont="1" applyFill="1" applyBorder="1" applyAlignment="1" applyProtection="1">
      <alignment horizontal="left"/>
    </xf>
    <xf numFmtId="49" fontId="69" fillId="0" borderId="0" xfId="0" applyNumberFormat="1" applyFont="1" applyFill="1" applyBorder="1" applyAlignment="1" applyProtection="1">
      <alignment horizontal="left"/>
    </xf>
    <xf numFmtId="49" fontId="1" fillId="0" borderId="0" xfId="0" applyNumberFormat="1" applyFont="1" applyFill="1" applyBorder="1" applyAlignment="1" applyProtection="1">
      <alignment horizontal="left"/>
    </xf>
    <xf numFmtId="49" fontId="52" fillId="11" borderId="0" xfId="0" applyNumberFormat="1" applyFont="1" applyFill="1" applyBorder="1" applyAlignment="1">
      <alignment horizontal="center" vertical="center"/>
    </xf>
    <xf numFmtId="49" fontId="53" fillId="11" borderId="0" xfId="0" applyNumberFormat="1" applyFont="1" applyFill="1" applyBorder="1" applyAlignment="1" applyProtection="1">
      <alignment horizontal="left"/>
    </xf>
    <xf numFmtId="49" fontId="6" fillId="11" borderId="10" xfId="0" applyNumberFormat="1" applyFont="1" applyFill="1" applyBorder="1" applyAlignment="1" applyProtection="1">
      <alignment horizontal="left"/>
    </xf>
    <xf numFmtId="49" fontId="54" fillId="11" borderId="0" xfId="0" applyNumberFormat="1" applyFont="1" applyFill="1" applyBorder="1" applyAlignment="1" applyProtection="1">
      <alignment horizontal="left"/>
    </xf>
    <xf numFmtId="49" fontId="70" fillId="11" borderId="0" xfId="0" applyNumberFormat="1" applyFont="1" applyFill="1" applyBorder="1" applyAlignment="1">
      <alignment horizontal="center" vertical="center"/>
    </xf>
    <xf numFmtId="49" fontId="71" fillId="11" borderId="0" xfId="0" applyNumberFormat="1" applyFont="1" applyFill="1" applyBorder="1" applyAlignment="1">
      <alignment horizontal="center" vertical="center"/>
    </xf>
    <xf numFmtId="49" fontId="1" fillId="11" borderId="15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0" fontId="59" fillId="0" borderId="15" xfId="0" applyFont="1" applyFill="1" applyBorder="1" applyAlignment="1" applyProtection="1">
      <alignment horizontal="center" vertical="center"/>
    </xf>
    <xf numFmtId="49" fontId="1" fillId="11" borderId="32" xfId="0" applyNumberFormat="1" applyFont="1" applyFill="1" applyBorder="1" applyAlignment="1" applyProtection="1">
      <alignment horizontal="left"/>
    </xf>
    <xf numFmtId="9" fontId="1" fillId="11" borderId="56" xfId="0" applyNumberFormat="1" applyFont="1" applyFill="1" applyBorder="1" applyAlignment="1" applyProtection="1">
      <alignment horizontal="center" vertical="center"/>
    </xf>
    <xf numFmtId="0" fontId="23" fillId="11" borderId="56" xfId="0" applyFont="1" applyFill="1" applyBorder="1" applyAlignment="1">
      <alignment horizontal="center"/>
    </xf>
    <xf numFmtId="0" fontId="1" fillId="11" borderId="56" xfId="0" applyFont="1" applyFill="1" applyBorder="1" applyAlignment="1">
      <alignment horizontal="center" vertical="center"/>
    </xf>
    <xf numFmtId="0" fontId="1" fillId="11" borderId="56" xfId="0" applyFont="1" applyFill="1" applyBorder="1" applyAlignment="1" applyProtection="1">
      <alignment horizontal="center" vertical="center"/>
    </xf>
    <xf numFmtId="0" fontId="87" fillId="0" borderId="56" xfId="0" applyFont="1" applyBorder="1" applyAlignment="1" applyProtection="1">
      <alignment horizontal="center"/>
    </xf>
    <xf numFmtId="0" fontId="56" fillId="0" borderId="56" xfId="0" applyFont="1" applyBorder="1" applyAlignment="1" applyProtection="1"/>
    <xf numFmtId="9" fontId="1" fillId="0" borderId="56" xfId="0" applyNumberFormat="1" applyFont="1" applyFill="1" applyBorder="1" applyAlignment="1" applyProtection="1">
      <alignment horizontal="center" vertical="center"/>
    </xf>
    <xf numFmtId="0" fontId="5" fillId="0" borderId="56" xfId="0" applyFont="1" applyFill="1" applyBorder="1" applyAlignment="1">
      <alignment horizontal="center"/>
    </xf>
    <xf numFmtId="0" fontId="23" fillId="0" borderId="56" xfId="0" applyFont="1" applyFill="1" applyBorder="1" applyAlignment="1">
      <alignment horizontal="center"/>
    </xf>
    <xf numFmtId="9" fontId="56" fillId="0" borderId="56" xfId="0" applyNumberFormat="1" applyFont="1" applyFill="1" applyBorder="1" applyAlignment="1" applyProtection="1">
      <alignment horizontal="center" vertical="center"/>
    </xf>
    <xf numFmtId="0" fontId="55" fillId="0" borderId="56" xfId="0" applyFont="1" applyFill="1" applyBorder="1" applyAlignment="1">
      <alignment horizontal="center"/>
    </xf>
    <xf numFmtId="0" fontId="60" fillId="0" borderId="56" xfId="0" applyFont="1" applyFill="1" applyBorder="1" applyAlignment="1">
      <alignment horizontal="center"/>
    </xf>
    <xf numFmtId="0" fontId="56" fillId="0" borderId="56" xfId="0" applyFont="1" applyFill="1" applyBorder="1" applyAlignment="1" applyProtection="1">
      <alignment horizontal="center" vertical="center"/>
    </xf>
    <xf numFmtId="0" fontId="5" fillId="11" borderId="56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/>
    </xf>
    <xf numFmtId="0" fontId="34" fillId="0" borderId="0" xfId="0" applyFont="1" applyAlignment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11" borderId="62" xfId="0" applyFont="1" applyFill="1" applyBorder="1" applyAlignment="1" applyProtection="1">
      <alignment horizontal="center" vertical="center"/>
    </xf>
    <xf numFmtId="0" fontId="34" fillId="11" borderId="15" xfId="0" applyNumberFormat="1" applyFont="1" applyFill="1" applyBorder="1" applyAlignment="1">
      <alignment horizontal="center" vertical="center"/>
    </xf>
    <xf numFmtId="0" fontId="34" fillId="11" borderId="0" xfId="0" applyFont="1" applyFill="1" applyAlignment="1">
      <alignment horizontal="center" vertical="center"/>
    </xf>
    <xf numFmtId="0" fontId="34" fillId="18" borderId="15" xfId="0" applyFont="1" applyFill="1" applyBorder="1" applyAlignment="1">
      <alignment horizontal="center" vertical="center"/>
    </xf>
    <xf numFmtId="0" fontId="56" fillId="0" borderId="65" xfId="0" applyFont="1" applyFill="1" applyBorder="1" applyAlignment="1" applyProtection="1">
      <alignment horizontal="center" vertical="center"/>
    </xf>
    <xf numFmtId="168" fontId="88" fillId="0" borderId="15" xfId="0" applyNumberFormat="1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62" fillId="0" borderId="15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85" fillId="0" borderId="0" xfId="0" applyFont="1" applyFill="1">
      <alignment vertical="center"/>
    </xf>
    <xf numFmtId="0" fontId="50" fillId="0" borderId="0" xfId="0" applyNumberFormat="1" applyFont="1" applyFill="1" applyBorder="1" applyAlignment="1">
      <alignment horizontal="center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53" fillId="0" borderId="0" xfId="0" applyNumberFormat="1" applyFont="1" applyFill="1" applyBorder="1" applyAlignment="1" applyProtection="1">
      <alignment horizontal="left"/>
    </xf>
    <xf numFmtId="0" fontId="6" fillId="0" borderId="1" xfId="0" applyNumberFormat="1" applyFont="1" applyFill="1" applyBorder="1" applyAlignment="1" applyProtection="1">
      <alignment horizontal="left"/>
    </xf>
    <xf numFmtId="0" fontId="54" fillId="0" borderId="0" xfId="0" applyNumberFormat="1" applyFont="1" applyFill="1" applyBorder="1" applyAlignment="1" applyProtection="1">
      <alignment horizontal="left"/>
    </xf>
    <xf numFmtId="0" fontId="70" fillId="0" borderId="1" xfId="0" applyNumberFormat="1" applyFont="1" applyFill="1" applyBorder="1" applyAlignment="1">
      <alignment horizontal="left" vertical="center"/>
    </xf>
    <xf numFmtId="0" fontId="71" fillId="0" borderId="0" xfId="0" applyNumberFormat="1" applyFont="1" applyFill="1" applyBorder="1" applyAlignment="1">
      <alignment horizontal="center" vertical="center"/>
    </xf>
    <xf numFmtId="0" fontId="70" fillId="0" borderId="10" xfId="0" applyNumberFormat="1" applyFont="1" applyFill="1" applyBorder="1" applyAlignment="1">
      <alignment horizontal="left" vertical="center"/>
    </xf>
    <xf numFmtId="0" fontId="71" fillId="0" borderId="11" xfId="0" applyNumberFormat="1" applyFont="1" applyFill="1" applyBorder="1" applyAlignment="1">
      <alignment horizontal="center" vertical="center"/>
    </xf>
    <xf numFmtId="49" fontId="54" fillId="0" borderId="0" xfId="0" applyNumberFormat="1" applyFont="1" applyBorder="1">
      <alignment vertical="center"/>
    </xf>
    <xf numFmtId="49" fontId="57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 applyProtection="1">
      <alignment horizontal="left"/>
    </xf>
    <xf numFmtId="0" fontId="54" fillId="0" borderId="1" xfId="0" applyNumberFormat="1" applyFont="1" applyBorder="1" applyAlignment="1" applyProtection="1">
      <alignment horizontal="left"/>
    </xf>
    <xf numFmtId="0" fontId="1" fillId="0" borderId="0" xfId="0" applyNumberFormat="1" applyFont="1" applyFill="1" applyBorder="1">
      <alignment vertical="center"/>
    </xf>
    <xf numFmtId="0" fontId="1" fillId="0" borderId="15" xfId="0" applyNumberFormat="1" applyFont="1" applyFill="1" applyBorder="1" applyAlignment="1" applyProtection="1">
      <alignment horizontal="center"/>
    </xf>
    <xf numFmtId="0" fontId="1" fillId="0" borderId="11" xfId="0" applyNumberFormat="1" applyFont="1" applyFill="1" applyBorder="1">
      <alignment vertical="center"/>
    </xf>
    <xf numFmtId="49" fontId="1" fillId="11" borderId="15" xfId="0" applyNumberFormat="1" applyFont="1" applyFill="1" applyBorder="1" applyAlignment="1" applyProtection="1">
      <alignment horizontal="left"/>
    </xf>
    <xf numFmtId="49" fontId="54" fillId="0" borderId="23" xfId="0" applyNumberFormat="1" applyFont="1" applyBorder="1">
      <alignment vertical="center"/>
    </xf>
    <xf numFmtId="9" fontId="1" fillId="0" borderId="12" xfId="0" applyNumberFormat="1" applyFont="1" applyBorder="1" applyAlignment="1">
      <alignment horizontal="left" vertical="center"/>
    </xf>
    <xf numFmtId="0" fontId="1" fillId="0" borderId="56" xfId="0" applyNumberFormat="1" applyFont="1" applyFill="1" applyBorder="1" applyAlignment="1" applyProtection="1">
      <alignment horizontal="center" vertical="center"/>
    </xf>
    <xf numFmtId="0" fontId="5" fillId="0" borderId="56" xfId="0" applyNumberFormat="1" applyFont="1" applyFill="1" applyBorder="1" applyAlignment="1">
      <alignment horizontal="center"/>
    </xf>
    <xf numFmtId="0" fontId="87" fillId="0" borderId="67" xfId="0" applyFont="1" applyBorder="1" applyAlignment="1">
      <alignment horizontal="center"/>
    </xf>
    <xf numFmtId="9" fontId="56" fillId="0" borderId="67" xfId="0" applyNumberFormat="1" applyFont="1" applyBorder="1" applyAlignment="1" applyProtection="1">
      <alignment horizontal="center" vertical="center"/>
    </xf>
    <xf numFmtId="0" fontId="55" fillId="0" borderId="67" xfId="0" applyFont="1" applyBorder="1" applyAlignment="1">
      <alignment horizontal="center"/>
    </xf>
    <xf numFmtId="0" fontId="56" fillId="0" borderId="67" xfId="0" applyFont="1" applyBorder="1" applyAlignment="1" applyProtection="1">
      <alignment horizontal="center" vertical="center"/>
    </xf>
    <xf numFmtId="9" fontId="1" fillId="11" borderId="67" xfId="0" applyNumberFormat="1" applyFont="1" applyFill="1" applyBorder="1" applyAlignment="1" applyProtection="1">
      <alignment horizontal="center" vertical="center"/>
    </xf>
    <xf numFmtId="0" fontId="5" fillId="11" borderId="67" xfId="0" applyFont="1" applyFill="1" applyBorder="1" applyAlignment="1">
      <alignment horizontal="center"/>
    </xf>
    <xf numFmtId="0" fontId="1" fillId="11" borderId="67" xfId="0" applyFont="1" applyFill="1" applyBorder="1" applyAlignment="1" applyProtection="1">
      <alignment horizontal="center" vertical="center"/>
    </xf>
    <xf numFmtId="0" fontId="1" fillId="0" borderId="67" xfId="0" applyNumberFormat="1" applyFont="1" applyBorder="1" applyAlignment="1" applyProtection="1">
      <alignment horizontal="center" vertical="center"/>
    </xf>
    <xf numFmtId="0" fontId="5" fillId="0" borderId="67" xfId="0" applyNumberFormat="1" applyFont="1" applyBorder="1" applyAlignment="1">
      <alignment horizontal="center"/>
    </xf>
    <xf numFmtId="0" fontId="1" fillId="0" borderId="64" xfId="0" applyFont="1" applyBorder="1" applyAlignment="1">
      <alignment horizontal="right"/>
    </xf>
    <xf numFmtId="168" fontId="34" fillId="0" borderId="15" xfId="0" applyNumberFormat="1" applyFont="1" applyFill="1" applyBorder="1" applyAlignment="1">
      <alignment horizontal="center" vertical="center"/>
    </xf>
    <xf numFmtId="0" fontId="1" fillId="0" borderId="65" xfId="0" applyNumberFormat="1" applyFont="1" applyFill="1" applyBorder="1" applyAlignment="1" applyProtection="1">
      <alignment horizontal="center" vertical="center"/>
    </xf>
    <xf numFmtId="0" fontId="34" fillId="0" borderId="15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Alignment="1">
      <alignment horizontal="center" vertical="center"/>
    </xf>
    <xf numFmtId="0" fontId="1" fillId="11" borderId="65" xfId="0" applyFont="1" applyFill="1" applyBorder="1" applyAlignment="1" applyProtection="1">
      <alignment horizontal="center" vertical="center"/>
    </xf>
    <xf numFmtId="168" fontId="34" fillId="11" borderId="15" xfId="0" applyNumberFormat="1" applyFont="1" applyFill="1" applyBorder="1" applyAlignment="1">
      <alignment horizontal="center" vertical="center"/>
    </xf>
    <xf numFmtId="168" fontId="34" fillId="0" borderId="15" xfId="0" applyNumberFormat="1" applyFont="1" applyBorder="1" applyAlignment="1">
      <alignment horizontal="center" vertical="center"/>
    </xf>
    <xf numFmtId="0" fontId="61" fillId="0" borderId="15" xfId="0" applyNumberFormat="1" applyFont="1" applyBorder="1" applyAlignment="1">
      <alignment horizontal="center" vertical="center"/>
    </xf>
    <xf numFmtId="0" fontId="34" fillId="0" borderId="0" xfId="0" applyNumberFormat="1" applyFont="1" applyAlignment="1">
      <alignment horizontal="center" vertical="center"/>
    </xf>
    <xf numFmtId="0" fontId="0" fillId="0" borderId="32" xfId="0" applyNumberFormat="1" applyBorder="1">
      <alignment vertical="center"/>
    </xf>
    <xf numFmtId="0" fontId="17" fillId="0" borderId="0" xfId="0" applyNumberFormat="1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 applyProtection="1">
      <alignment horizontal="center"/>
    </xf>
    <xf numFmtId="0" fontId="84" fillId="0" borderId="0" xfId="0" applyFont="1">
      <alignment vertical="center"/>
    </xf>
    <xf numFmtId="0" fontId="3" fillId="0" borderId="0" xfId="0" applyFont="1" applyBorder="1" applyAlignment="1" applyProtection="1">
      <alignment horizontal="center"/>
    </xf>
    <xf numFmtId="0" fontId="5" fillId="2" borderId="53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4" borderId="53" xfId="0" applyFont="1" applyFill="1" applyBorder="1" applyAlignment="1">
      <alignment horizontal="center" vertical="center"/>
    </xf>
    <xf numFmtId="0" fontId="1" fillId="5" borderId="39" xfId="0" applyFont="1" applyFill="1" applyBorder="1" applyAlignment="1" applyProtection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1" fillId="7" borderId="39" xfId="0" applyFont="1" applyFill="1" applyBorder="1" applyAlignment="1" applyProtection="1">
      <alignment horizontal="center" vertical="center"/>
    </xf>
    <xf numFmtId="0" fontId="1" fillId="8" borderId="39" xfId="0" applyFont="1" applyFill="1" applyBorder="1" applyAlignment="1" applyProtection="1">
      <alignment horizontal="center" vertical="center"/>
    </xf>
    <xf numFmtId="49" fontId="1" fillId="9" borderId="32" xfId="0" applyNumberFormat="1" applyFont="1" applyFill="1" applyBorder="1" applyAlignment="1" applyProtection="1">
      <alignment horizontal="center"/>
    </xf>
    <xf numFmtId="49" fontId="1" fillId="9" borderId="15" xfId="0" applyNumberFormat="1" applyFont="1" applyFill="1" applyBorder="1" applyAlignment="1" applyProtection="1">
      <alignment horizontal="center"/>
    </xf>
    <xf numFmtId="49" fontId="53" fillId="0" borderId="10" xfId="0" applyNumberFormat="1" applyFont="1" applyBorder="1">
      <alignment vertical="center"/>
    </xf>
    <xf numFmtId="49" fontId="1" fillId="0" borderId="32" xfId="0" applyNumberFormat="1" applyFont="1" applyBorder="1" applyAlignment="1" applyProtection="1">
      <alignment horizontal="center"/>
    </xf>
    <xf numFmtId="49" fontId="56" fillId="0" borderId="32" xfId="0" applyNumberFormat="1" applyFont="1" applyBorder="1" applyAlignment="1" applyProtection="1">
      <alignment horizontal="center"/>
    </xf>
    <xf numFmtId="49" fontId="1" fillId="0" borderId="32" xfId="0" applyNumberFormat="1" applyFont="1" applyFill="1" applyBorder="1" applyAlignment="1" applyProtection="1">
      <alignment horizontal="center"/>
    </xf>
    <xf numFmtId="49" fontId="89" fillId="0" borderId="1" xfId="0" applyNumberFormat="1" applyFont="1" applyFill="1" applyBorder="1" applyAlignment="1" applyProtection="1">
      <alignment horizontal="left" vertical="center"/>
    </xf>
    <xf numFmtId="49" fontId="89" fillId="0" borderId="0" xfId="0" applyNumberFormat="1" applyFont="1" applyFill="1" applyBorder="1" applyAlignment="1">
      <alignment horizontal="center" vertical="center"/>
    </xf>
    <xf numFmtId="49" fontId="57" fillId="0" borderId="1" xfId="0" applyNumberFormat="1" applyFont="1" applyFill="1" applyBorder="1" applyAlignment="1">
      <alignment horizontal="left" vertical="center"/>
    </xf>
    <xf numFmtId="49" fontId="57" fillId="0" borderId="0" xfId="0" applyNumberFormat="1" applyFont="1" applyFill="1" applyAlignment="1">
      <alignment vertical="center"/>
    </xf>
    <xf numFmtId="49" fontId="56" fillId="0" borderId="32" xfId="0" applyNumberFormat="1" applyFont="1" applyFill="1" applyBorder="1" applyAlignment="1" applyProtection="1">
      <alignment horizontal="center"/>
    </xf>
    <xf numFmtId="49" fontId="67" fillId="0" borderId="0" xfId="0" applyNumberFormat="1" applyFont="1" applyFill="1" applyBorder="1" applyAlignment="1">
      <alignment horizontal="center" vertical="center"/>
    </xf>
    <xf numFmtId="49" fontId="68" fillId="0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 vertical="center" wrapText="1"/>
    </xf>
    <xf numFmtId="49" fontId="14" fillId="0" borderId="15" xfId="0" applyNumberFormat="1" applyFont="1" applyFill="1" applyBorder="1">
      <alignment vertical="center"/>
    </xf>
    <xf numFmtId="49" fontId="89" fillId="0" borderId="0" xfId="0" applyNumberFormat="1" applyFont="1" applyFill="1" applyBorder="1">
      <alignment vertical="center"/>
    </xf>
    <xf numFmtId="0" fontId="56" fillId="0" borderId="56" xfId="0" applyFont="1" applyBorder="1" applyAlignment="1" applyProtection="1">
      <alignment horizontal="center"/>
    </xf>
    <xf numFmtId="0" fontId="1" fillId="0" borderId="56" xfId="0" applyFont="1" applyFill="1" applyBorder="1" applyAlignment="1" applyProtection="1">
      <alignment horizontal="center"/>
    </xf>
    <xf numFmtId="0" fontId="1" fillId="0" borderId="56" xfId="0" applyFont="1" applyFill="1" applyBorder="1" applyAlignment="1" applyProtection="1"/>
    <xf numFmtId="0" fontId="28" fillId="0" borderId="0" xfId="0" applyFont="1" applyFill="1" applyBorder="1" applyAlignment="1">
      <alignment horizontal="left" vertical="center"/>
    </xf>
    <xf numFmtId="0" fontId="28" fillId="0" borderId="7" xfId="0" applyNumberFormat="1" applyFont="1" applyBorder="1" applyAlignment="1">
      <alignment horizontal="left" vertical="center"/>
    </xf>
    <xf numFmtId="0" fontId="28" fillId="0" borderId="0" xfId="0" applyNumberFormat="1" applyFont="1" applyFill="1" applyBorder="1" applyAlignment="1">
      <alignment horizontal="left" vertical="center"/>
    </xf>
    <xf numFmtId="9" fontId="4" fillId="0" borderId="7" xfId="0" applyNumberFormat="1" applyFont="1" applyBorder="1" applyAlignment="1">
      <alignment horizontal="left" vertical="center"/>
    </xf>
    <xf numFmtId="9" fontId="4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7" xfId="0" applyFont="1" applyBorder="1" applyAlignment="1" applyProtection="1">
      <alignment horizontal="center"/>
    </xf>
    <xf numFmtId="0" fontId="84" fillId="9" borderId="26" xfId="0" applyFont="1" applyFill="1" applyBorder="1">
      <alignment vertical="center"/>
    </xf>
    <xf numFmtId="0" fontId="0" fillId="9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9" borderId="63" xfId="0" applyFill="1" applyBorder="1" applyAlignment="1">
      <alignment horizontal="center" vertical="center"/>
    </xf>
    <xf numFmtId="0" fontId="84" fillId="0" borderId="64" xfId="0" applyFont="1" applyBorder="1">
      <alignment vertical="center"/>
    </xf>
    <xf numFmtId="0" fontId="0" fillId="0" borderId="78" xfId="0" applyBorder="1" applyAlignment="1">
      <alignment horizontal="center" vertical="center"/>
    </xf>
    <xf numFmtId="0" fontId="84" fillId="11" borderId="63" xfId="0" applyNumberFormat="1" applyFont="1" applyFill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0" fillId="0" borderId="64" xfId="0" applyFont="1" applyBorder="1">
      <alignment vertical="center"/>
    </xf>
    <xf numFmtId="0" fontId="49" fillId="0" borderId="78" xfId="0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84" fillId="0" borderId="64" xfId="0" applyFont="1" applyFill="1" applyBorder="1">
      <alignment vertical="center"/>
    </xf>
    <xf numFmtId="0" fontId="0" fillId="0" borderId="78" xfId="0" applyFill="1" applyBorder="1" applyAlignment="1">
      <alignment horizontal="center" vertical="center"/>
    </xf>
    <xf numFmtId="0" fontId="1" fillId="0" borderId="64" xfId="0" applyFont="1" applyFill="1" applyBorder="1">
      <alignment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78" xfId="0" applyFont="1" applyFill="1" applyBorder="1" applyAlignment="1">
      <alignment horizontal="center" vertical="center"/>
    </xf>
    <xf numFmtId="0" fontId="0" fillId="0" borderId="78" xfId="0" applyFill="1" applyBorder="1">
      <alignment vertical="center"/>
    </xf>
    <xf numFmtId="2" fontId="0" fillId="0" borderId="7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4" fontId="0" fillId="0" borderId="78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49" fillId="0" borderId="56" xfId="0" applyFont="1" applyFill="1" applyBorder="1" applyAlignment="1">
      <alignment horizontal="center" vertical="center"/>
    </xf>
    <xf numFmtId="0" fontId="49" fillId="0" borderId="63" xfId="0" applyFont="1" applyFill="1" applyBorder="1" applyAlignment="1">
      <alignment horizontal="center" vertical="center"/>
    </xf>
    <xf numFmtId="0" fontId="90" fillId="0" borderId="64" xfId="0" applyFont="1" applyFill="1" applyBorder="1">
      <alignment vertical="center"/>
    </xf>
    <xf numFmtId="0" fontId="49" fillId="0" borderId="78" xfId="0" applyFont="1" applyFill="1" applyBorder="1" applyAlignment="1">
      <alignment horizontal="center" vertical="center"/>
    </xf>
    <xf numFmtId="0" fontId="0" fillId="11" borderId="63" xfId="0" applyNumberFormat="1" applyFill="1" applyBorder="1" applyAlignment="1">
      <alignment horizontal="center" vertical="center"/>
    </xf>
    <xf numFmtId="4" fontId="0" fillId="0" borderId="78" xfId="0" applyNumberFormat="1" applyBorder="1" applyAlignment="1">
      <alignment horizontal="center" vertical="center"/>
    </xf>
    <xf numFmtId="0" fontId="1" fillId="0" borderId="64" xfId="0" applyFont="1" applyBorder="1">
      <alignment vertical="center"/>
    </xf>
    <xf numFmtId="0" fontId="4" fillId="0" borderId="22" xfId="0" applyFont="1" applyBorder="1">
      <alignment vertical="center"/>
    </xf>
    <xf numFmtId="0" fontId="90" fillId="0" borderId="0" xfId="0" applyFont="1">
      <alignment vertical="center"/>
    </xf>
    <xf numFmtId="0" fontId="84" fillId="0" borderId="0" xfId="0" applyFont="1" applyFill="1">
      <alignment vertical="center"/>
    </xf>
    <xf numFmtId="0" fontId="90" fillId="0" borderId="0" xfId="0" applyFont="1" applyFill="1">
      <alignment vertical="center"/>
    </xf>
    <xf numFmtId="0" fontId="1" fillId="0" borderId="32" xfId="0" applyNumberFormat="1" applyFont="1" applyBorder="1" applyAlignment="1" applyProtection="1">
      <alignment horizontal="center"/>
    </xf>
    <xf numFmtId="49" fontId="70" fillId="0" borderId="10" xfId="0" applyNumberFormat="1" applyFont="1" applyBorder="1" applyAlignment="1">
      <alignment horizontal="left" vertical="center"/>
    </xf>
    <xf numFmtId="49" fontId="71" fillId="0" borderId="15" xfId="0" applyNumberFormat="1" applyFont="1" applyBorder="1" applyAlignment="1">
      <alignment horizontal="center" vertical="center"/>
    </xf>
    <xf numFmtId="49" fontId="70" fillId="0" borderId="15" xfId="0" applyNumberFormat="1" applyFont="1" applyBorder="1" applyAlignment="1">
      <alignment horizontal="center" vertical="center"/>
    </xf>
    <xf numFmtId="49" fontId="1" fillId="0" borderId="15" xfId="0" applyNumberFormat="1" applyFont="1" applyBorder="1">
      <alignment vertical="center"/>
    </xf>
    <xf numFmtId="0" fontId="13" fillId="0" borderId="7" xfId="0" applyNumberFormat="1" applyFont="1" applyBorder="1" applyAlignment="1" applyProtection="1">
      <alignment horizontal="center" vertical="center"/>
    </xf>
    <xf numFmtId="49" fontId="14" fillId="0" borderId="7" xfId="0" applyNumberFormat="1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left"/>
    </xf>
    <xf numFmtId="0" fontId="13" fillId="0" borderId="6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vertical="center"/>
    </xf>
    <xf numFmtId="0" fontId="17" fillId="0" borderId="37" xfId="0" applyFont="1" applyBorder="1" applyAlignment="1">
      <alignment vertical="center"/>
    </xf>
    <xf numFmtId="9" fontId="18" fillId="0" borderId="37" xfId="0" applyNumberFormat="1" applyFont="1" applyBorder="1" applyAlignment="1">
      <alignment vertical="center"/>
    </xf>
    <xf numFmtId="9" fontId="56" fillId="0" borderId="79" xfId="0" applyNumberFormat="1" applyFont="1" applyBorder="1" applyAlignment="1" applyProtection="1">
      <alignment horizontal="center" vertical="center"/>
    </xf>
    <xf numFmtId="0" fontId="56" fillId="0" borderId="79" xfId="0" applyFont="1" applyBorder="1" applyAlignment="1" applyProtection="1">
      <alignment horizontal="center"/>
    </xf>
    <xf numFmtId="0" fontId="13" fillId="0" borderId="56" xfId="0" applyFont="1" applyBorder="1" applyAlignment="1" applyProtection="1">
      <alignment horizontal="center" vertical="center"/>
    </xf>
    <xf numFmtId="9" fontId="1" fillId="0" borderId="64" xfId="0" applyNumberFormat="1" applyFont="1" applyBorder="1" applyAlignment="1" applyProtection="1">
      <alignment horizontal="center" vertical="center"/>
    </xf>
    <xf numFmtId="0" fontId="1" fillId="0" borderId="7" xfId="0" applyNumberFormat="1" applyFont="1" applyBorder="1" applyAlignment="1" applyProtection="1">
      <alignment horizontal="center" vertical="center"/>
    </xf>
    <xf numFmtId="0" fontId="1" fillId="0" borderId="59" xfId="0" applyNumberFormat="1" applyFont="1" applyBorder="1" applyAlignment="1" applyProtection="1">
      <alignment horizontal="center" vertical="center"/>
    </xf>
    <xf numFmtId="0" fontId="5" fillId="0" borderId="59" xfId="0" applyNumberFormat="1" applyFont="1" applyBorder="1" applyAlignment="1">
      <alignment horizontal="center"/>
    </xf>
    <xf numFmtId="0" fontId="1" fillId="0" borderId="64" xfId="0" applyNumberFormat="1" applyFont="1" applyBorder="1" applyAlignment="1" applyProtection="1">
      <alignment horizontal="center" vertical="center"/>
    </xf>
    <xf numFmtId="0" fontId="5" fillId="0" borderId="59" xfId="0" applyFont="1" applyBorder="1" applyAlignment="1">
      <alignment horizontal="center"/>
    </xf>
    <xf numFmtId="9" fontId="1" fillId="0" borderId="79" xfId="0" applyNumberFormat="1" applyFont="1" applyBorder="1" applyAlignment="1" applyProtection="1">
      <alignment horizontal="center" vertical="center"/>
    </xf>
    <xf numFmtId="0" fontId="5" fillId="0" borderId="79" xfId="0" applyFont="1" applyBorder="1" applyAlignment="1">
      <alignment horizontal="center"/>
    </xf>
    <xf numFmtId="0" fontId="1" fillId="0" borderId="79" xfId="0" applyFont="1" applyBorder="1" applyAlignment="1" applyProtection="1">
      <alignment horizontal="center" vertical="center"/>
    </xf>
    <xf numFmtId="0" fontId="0" fillId="0" borderId="22" xfId="0" applyBorder="1">
      <alignment vertical="center"/>
    </xf>
    <xf numFmtId="1" fontId="84" fillId="0" borderId="22" xfId="0" applyNumberFormat="1" applyFont="1" applyBorder="1" applyAlignment="1">
      <alignment horizontal="center" vertical="center"/>
    </xf>
    <xf numFmtId="168" fontId="1" fillId="0" borderId="64" xfId="0" applyNumberFormat="1" applyFont="1" applyBorder="1" applyAlignment="1">
      <alignment horizontal="right"/>
    </xf>
    <xf numFmtId="0" fontId="91" fillId="0" borderId="64" xfId="0" applyFont="1" applyBorder="1">
      <alignment vertical="center"/>
    </xf>
    <xf numFmtId="0" fontId="86" fillId="0" borderId="78" xfId="0" applyFont="1" applyBorder="1" applyAlignment="1">
      <alignment horizontal="center" vertical="center"/>
    </xf>
    <xf numFmtId="0" fontId="86" fillId="0" borderId="0" xfId="0" applyFont="1" applyFill="1" applyBorder="1" applyAlignment="1">
      <alignment horizontal="center" vertical="center"/>
    </xf>
    <xf numFmtId="0" fontId="56" fillId="0" borderId="64" xfId="0" applyFont="1" applyBorder="1">
      <alignment vertical="center"/>
    </xf>
    <xf numFmtId="0" fontId="55" fillId="0" borderId="56" xfId="0" applyFont="1" applyBorder="1" applyAlignment="1">
      <alignment horizontal="center" vertical="center"/>
    </xf>
    <xf numFmtId="0" fontId="55" fillId="0" borderId="78" xfId="0" applyFont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168" fontId="0" fillId="11" borderId="63" xfId="0" applyNumberFormat="1" applyFill="1" applyBorder="1" applyAlignment="1">
      <alignment horizontal="center" vertical="center"/>
    </xf>
    <xf numFmtId="0" fontId="1" fillId="0" borderId="59" xfId="0" applyNumberFormat="1" applyFont="1" applyFill="1" applyBorder="1" applyAlignment="1" applyProtection="1">
      <alignment horizontal="center" vertical="center"/>
    </xf>
    <xf numFmtId="0" fontId="0" fillId="11" borderId="78" xfId="0" applyNumberFormat="1" applyFill="1" applyBorder="1" applyAlignment="1">
      <alignment horizontal="center" vertical="center"/>
    </xf>
    <xf numFmtId="0" fontId="1" fillId="0" borderId="64" xfId="0" applyNumberFormat="1" applyFont="1" applyBorder="1" applyAlignment="1">
      <alignment horizontal="right"/>
    </xf>
    <xf numFmtId="0" fontId="0" fillId="0" borderId="59" xfId="0" applyNumberFormat="1" applyBorder="1" applyAlignment="1">
      <alignment horizontal="center" vertical="center"/>
    </xf>
    <xf numFmtId="0" fontId="0" fillId="0" borderId="78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4" fillId="0" borderId="70" xfId="0" applyFont="1" applyBorder="1">
      <alignment vertical="center"/>
    </xf>
    <xf numFmtId="0" fontId="0" fillId="0" borderId="74" xfId="0" applyBorder="1" applyAlignment="1">
      <alignment horizontal="center" vertical="center"/>
    </xf>
    <xf numFmtId="0" fontId="1" fillId="0" borderId="80" xfId="0" applyFont="1" applyBorder="1" applyAlignment="1">
      <alignment horizontal="right"/>
    </xf>
    <xf numFmtId="0" fontId="1" fillId="0" borderId="81" xfId="0" applyFont="1" applyFill="1" applyBorder="1" applyAlignment="1" applyProtection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84" fillId="0" borderId="80" xfId="0" applyFont="1" applyBorder="1">
      <alignment vertical="center"/>
    </xf>
    <xf numFmtId="0" fontId="0" fillId="0" borderId="57" xfId="0" applyBorder="1" applyAlignment="1">
      <alignment horizontal="center" vertical="center"/>
    </xf>
    <xf numFmtId="0" fontId="84" fillId="0" borderId="15" xfId="0" applyFont="1" applyBorder="1">
      <alignment vertical="center"/>
    </xf>
    <xf numFmtId="0" fontId="84" fillId="0" borderId="0" xfId="0" applyFont="1" applyBorder="1">
      <alignment vertical="center"/>
    </xf>
    <xf numFmtId="0" fontId="84" fillId="0" borderId="14" xfId="0" applyFont="1" applyBorder="1">
      <alignment vertical="center"/>
    </xf>
    <xf numFmtId="0" fontId="84" fillId="0" borderId="0" xfId="0" applyNumberFormat="1" applyFont="1">
      <alignment vertical="center"/>
    </xf>
    <xf numFmtId="1" fontId="84" fillId="11" borderId="22" xfId="0" applyNumberFormat="1" applyFont="1" applyFill="1" applyBorder="1" applyAlignment="1">
      <alignment horizontal="center" vertical="center"/>
    </xf>
    <xf numFmtId="0" fontId="84" fillId="0" borderId="22" xfId="0" applyFont="1" applyBorder="1" applyAlignment="1">
      <alignment horizontal="center" vertical="center"/>
    </xf>
    <xf numFmtId="1" fontId="1" fillId="11" borderId="15" xfId="0" applyNumberFormat="1" applyFont="1" applyFill="1" applyBorder="1" applyAlignment="1" applyProtection="1">
      <alignment vertical="center"/>
    </xf>
    <xf numFmtId="0" fontId="0" fillId="18" borderId="0" xfId="0" applyFill="1">
      <alignment vertical="center"/>
    </xf>
    <xf numFmtId="0" fontId="49" fillId="0" borderId="0" xfId="0" applyNumberFormat="1" applyFont="1" applyFill="1">
      <alignment vertical="center"/>
    </xf>
    <xf numFmtId="49" fontId="1" fillId="18" borderId="32" xfId="0" applyNumberFormat="1" applyFont="1" applyFill="1" applyBorder="1" applyAlignment="1" applyProtection="1">
      <alignment horizontal="center"/>
    </xf>
    <xf numFmtId="49" fontId="50" fillId="18" borderId="0" xfId="0" applyNumberFormat="1" applyFont="1" applyFill="1" applyBorder="1" applyAlignment="1">
      <alignment horizontal="center" vertical="center"/>
    </xf>
    <xf numFmtId="49" fontId="52" fillId="18" borderId="0" xfId="0" applyNumberFormat="1" applyFont="1" applyFill="1" applyBorder="1" applyAlignment="1">
      <alignment horizontal="center" vertical="center"/>
    </xf>
    <xf numFmtId="49" fontId="53" fillId="18" borderId="0" xfId="0" applyNumberFormat="1" applyFont="1" applyFill="1" applyBorder="1" applyAlignment="1">
      <alignment horizontal="center" vertical="center"/>
    </xf>
    <xf numFmtId="49" fontId="6" fillId="18" borderId="1" xfId="0" applyNumberFormat="1" applyFont="1" applyFill="1" applyBorder="1" applyAlignment="1">
      <alignment horizontal="center" vertical="center"/>
    </xf>
    <xf numFmtId="49" fontId="54" fillId="18" borderId="0" xfId="0" applyNumberFormat="1" applyFont="1" applyFill="1" applyBorder="1" applyAlignment="1" applyProtection="1">
      <alignment horizontal="left"/>
    </xf>
    <xf numFmtId="49" fontId="92" fillId="18" borderId="1" xfId="0" applyNumberFormat="1" applyFont="1" applyFill="1" applyBorder="1" applyAlignment="1">
      <alignment horizontal="left" vertical="center"/>
    </xf>
    <xf numFmtId="49" fontId="92" fillId="18" borderId="0" xfId="0" applyNumberFormat="1" applyFont="1" applyFill="1" applyAlignment="1">
      <alignment horizontal="center" vertical="center"/>
    </xf>
    <xf numFmtId="49" fontId="92" fillId="0" borderId="1" xfId="0" applyNumberFormat="1" applyFont="1" applyBorder="1" applyAlignment="1">
      <alignment horizontal="left" vertical="center"/>
    </xf>
    <xf numFmtId="49" fontId="92" fillId="0" borderId="0" xfId="0" applyNumberFormat="1" applyFont="1" applyAlignment="1">
      <alignment horizontal="center" vertical="center"/>
    </xf>
    <xf numFmtId="49" fontId="92" fillId="0" borderId="0" xfId="0" applyNumberFormat="1" applyFont="1" applyAlignment="1">
      <alignment vertical="center"/>
    </xf>
    <xf numFmtId="49" fontId="92" fillId="0" borderId="1" xfId="0" applyNumberFormat="1" applyFont="1" applyFill="1" applyBorder="1" applyAlignment="1" applyProtection="1">
      <alignment horizontal="left" vertical="center"/>
    </xf>
    <xf numFmtId="49" fontId="92" fillId="0" borderId="0" xfId="0" applyNumberFormat="1" applyFont="1" applyFill="1" applyBorder="1" applyAlignment="1">
      <alignment horizontal="center" vertical="center"/>
    </xf>
    <xf numFmtId="49" fontId="92" fillId="0" borderId="1" xfId="0" applyNumberFormat="1" applyFont="1" applyFill="1" applyBorder="1" applyAlignment="1">
      <alignment horizontal="left" vertical="center"/>
    </xf>
    <xf numFmtId="49" fontId="92" fillId="0" borderId="0" xfId="0" applyNumberFormat="1" applyFont="1" applyFill="1" applyAlignment="1">
      <alignment vertical="center"/>
    </xf>
    <xf numFmtId="49" fontId="93" fillId="0" borderId="1" xfId="0" applyNumberFormat="1" applyFont="1" applyFill="1" applyBorder="1" applyAlignment="1">
      <alignment horizontal="left" vertical="center"/>
    </xf>
    <xf numFmtId="49" fontId="93" fillId="0" borderId="0" xfId="0" applyNumberFormat="1" applyFont="1" applyFill="1" applyAlignment="1">
      <alignment vertical="center"/>
    </xf>
    <xf numFmtId="49" fontId="92" fillId="0" borderId="1" xfId="0" applyNumberFormat="1" applyFont="1" applyBorder="1" applyAlignment="1" applyProtection="1">
      <alignment horizontal="left" vertical="center"/>
    </xf>
    <xf numFmtId="49" fontId="92" fillId="0" borderId="0" xfId="0" applyNumberFormat="1" applyFont="1" applyBorder="1" applyAlignment="1">
      <alignment horizontal="center" vertical="center"/>
    </xf>
    <xf numFmtId="0" fontId="10" fillId="0" borderId="16" xfId="0" applyFont="1" applyFill="1" applyBorder="1" applyAlignment="1" applyProtection="1">
      <alignment horizontal="center" vertical="center"/>
    </xf>
    <xf numFmtId="0" fontId="11" fillId="0" borderId="17" xfId="0" applyFont="1" applyFill="1" applyBorder="1" applyAlignment="1" applyProtection="1">
      <alignment horizontal="center" vertical="center"/>
    </xf>
    <xf numFmtId="0" fontId="12" fillId="0" borderId="18" xfId="0" applyFont="1" applyFill="1" applyBorder="1" applyAlignment="1" applyProtection="1">
      <alignment vertical="center"/>
    </xf>
    <xf numFmtId="0" fontId="1" fillId="0" borderId="66" xfId="0" applyFont="1" applyFill="1" applyBorder="1" applyAlignment="1" applyProtection="1">
      <alignment horizontal="left" vertical="center"/>
    </xf>
    <xf numFmtId="49" fontId="14" fillId="11" borderId="15" xfId="0" applyNumberFormat="1" applyFont="1" applyFill="1" applyBorder="1">
      <alignment vertical="center"/>
    </xf>
    <xf numFmtId="49" fontId="92" fillId="18" borderId="0" xfId="0" applyNumberFormat="1" applyFont="1" applyFill="1">
      <alignment vertical="center"/>
    </xf>
    <xf numFmtId="0" fontId="1" fillId="18" borderId="15" xfId="0" applyFont="1" applyFill="1" applyBorder="1" applyAlignment="1" applyProtection="1">
      <alignment horizontal="center"/>
    </xf>
    <xf numFmtId="0" fontId="13" fillId="18" borderId="15" xfId="0" applyFont="1" applyFill="1" applyBorder="1" applyAlignment="1" applyProtection="1">
      <alignment horizontal="center" vertical="center"/>
    </xf>
    <xf numFmtId="49" fontId="92" fillId="0" borderId="0" xfId="0" applyNumberFormat="1" applyFont="1">
      <alignment vertical="center"/>
    </xf>
    <xf numFmtId="49" fontId="92" fillId="0" borderId="0" xfId="0" applyNumberFormat="1" applyFont="1" applyFill="1" applyBorder="1">
      <alignment vertical="center"/>
    </xf>
    <xf numFmtId="49" fontId="92" fillId="0" borderId="0" xfId="0" applyNumberFormat="1" applyFont="1" applyBorder="1">
      <alignment vertical="center"/>
    </xf>
    <xf numFmtId="9" fontId="1" fillId="18" borderId="56" xfId="0" applyNumberFormat="1" applyFont="1" applyFill="1" applyBorder="1" applyAlignment="1" applyProtection="1">
      <alignment horizontal="center" vertical="center"/>
    </xf>
    <xf numFmtId="0" fontId="1" fillId="18" borderId="56" xfId="0" applyFont="1" applyFill="1" applyBorder="1" applyAlignment="1" applyProtection="1">
      <alignment horizontal="center"/>
    </xf>
    <xf numFmtId="0" fontId="1" fillId="18" borderId="56" xfId="0" applyFont="1" applyFill="1" applyBorder="1" applyAlignment="1" applyProtection="1">
      <alignment horizontal="center" vertical="center"/>
    </xf>
    <xf numFmtId="0" fontId="87" fillId="0" borderId="56" xfId="0" applyFont="1" applyFill="1" applyBorder="1" applyAlignment="1" applyProtection="1">
      <alignment horizontal="center"/>
    </xf>
    <xf numFmtId="9" fontId="1" fillId="0" borderId="83" xfId="0" applyNumberFormat="1" applyFont="1" applyFill="1" applyBorder="1" applyAlignment="1" applyProtection="1">
      <alignment horizontal="center" vertical="center"/>
    </xf>
    <xf numFmtId="0" fontId="5" fillId="0" borderId="83" xfId="0" applyFont="1" applyFill="1" applyBorder="1" applyAlignment="1">
      <alignment horizontal="center"/>
    </xf>
    <xf numFmtId="0" fontId="23" fillId="0" borderId="83" xfId="0" applyFont="1" applyFill="1" applyBorder="1" applyAlignment="1">
      <alignment horizontal="center"/>
    </xf>
    <xf numFmtId="0" fontId="1" fillId="0" borderId="83" xfId="0" applyFont="1" applyFill="1" applyBorder="1" applyAlignment="1" applyProtection="1">
      <alignment horizontal="center" vertical="center"/>
    </xf>
    <xf numFmtId="9" fontId="1" fillId="14" borderId="56" xfId="0" applyNumberFormat="1" applyFont="1" applyFill="1" applyBorder="1" applyAlignment="1" applyProtection="1">
      <alignment horizontal="center" vertical="center"/>
    </xf>
    <xf numFmtId="0" fontId="87" fillId="0" borderId="56" xfId="0" applyFont="1" applyBorder="1" applyAlignment="1">
      <alignment horizontal="center"/>
    </xf>
    <xf numFmtId="9" fontId="4" fillId="0" borderId="9" xfId="0" applyNumberFormat="1" applyFont="1" applyFill="1" applyBorder="1" applyAlignment="1">
      <alignment horizontal="left" vertical="center"/>
    </xf>
    <xf numFmtId="0" fontId="33" fillId="0" borderId="0" xfId="0" applyFont="1" applyFill="1" applyBorder="1" applyAlignment="1" applyProtection="1">
      <alignment horizontal="center"/>
    </xf>
    <xf numFmtId="16" fontId="1" fillId="0" borderId="0" xfId="0" applyNumberFormat="1" applyFont="1" applyFill="1" applyBorder="1" applyAlignment="1" applyProtection="1"/>
    <xf numFmtId="16" fontId="1" fillId="18" borderId="0" xfId="0" applyNumberFormat="1" applyFont="1" applyFill="1" applyBorder="1" applyAlignment="1" applyProtection="1"/>
    <xf numFmtId="0" fontId="34" fillId="18" borderId="15" xfId="0" applyNumberFormat="1" applyFont="1" applyFill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1" fillId="18" borderId="65" xfId="0" applyFont="1" applyFill="1" applyBorder="1" applyAlignment="1" applyProtection="1">
      <alignment horizontal="center" vertical="center"/>
    </xf>
    <xf numFmtId="168" fontId="61" fillId="18" borderId="15" xfId="0" applyNumberFormat="1" applyFont="1" applyFill="1" applyBorder="1" applyAlignment="1">
      <alignment horizontal="center" vertical="center"/>
    </xf>
    <xf numFmtId="0" fontId="34" fillId="18" borderId="7" xfId="0" applyFont="1" applyFill="1" applyBorder="1" applyAlignment="1">
      <alignment horizontal="center" vertical="center"/>
    </xf>
    <xf numFmtId="0" fontId="34" fillId="18" borderId="0" xfId="0" applyFont="1" applyFill="1" applyBorder="1" applyAlignment="1">
      <alignment horizontal="center" vertical="center"/>
    </xf>
    <xf numFmtId="168" fontId="61" fillId="0" borderId="15" xfId="0" applyNumberFormat="1" applyFont="1" applyFill="1" applyBorder="1" applyAlignment="1">
      <alignment horizontal="center" vertical="center"/>
    </xf>
    <xf numFmtId="0" fontId="34" fillId="19" borderId="15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40" fillId="0" borderId="32" xfId="0" applyFont="1" applyFill="1" applyBorder="1" applyAlignment="1" applyProtection="1">
      <alignment horizontal="center" vertical="center"/>
    </xf>
    <xf numFmtId="0" fontId="34" fillId="14" borderId="15" xfId="0" applyFont="1" applyFill="1" applyBorder="1" applyAlignment="1">
      <alignment horizontal="center" vertical="center"/>
    </xf>
    <xf numFmtId="0" fontId="34" fillId="11" borderId="7" xfId="0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 applyProtection="1"/>
    <xf numFmtId="0" fontId="0" fillId="11" borderId="0" xfId="0" applyFill="1">
      <alignment vertical="center"/>
    </xf>
    <xf numFmtId="0" fontId="20" fillId="0" borderId="0" xfId="0" applyFont="1" applyFill="1" applyBorder="1">
      <alignment vertical="center"/>
    </xf>
    <xf numFmtId="0" fontId="94" fillId="0" borderId="0" xfId="0" applyFont="1" applyFill="1" applyBorder="1">
      <alignment vertical="center"/>
    </xf>
    <xf numFmtId="0" fontId="20" fillId="18" borderId="0" xfId="0" applyFont="1" applyFill="1" applyBorder="1">
      <alignment vertical="center"/>
    </xf>
    <xf numFmtId="0" fontId="4" fillId="18" borderId="0" xfId="0" applyFont="1" applyFill="1" applyBorder="1" applyAlignment="1" applyProtection="1">
      <alignment horizontal="center" vertical="center"/>
    </xf>
    <xf numFmtId="49" fontId="89" fillId="0" borderId="1" xfId="0" applyNumberFormat="1" applyFont="1" applyBorder="1" applyAlignment="1">
      <alignment horizontal="left" vertical="center"/>
    </xf>
    <xf numFmtId="0" fontId="65" fillId="0" borderId="0" xfId="0" applyNumberFormat="1" applyFont="1" applyFill="1" applyBorder="1" applyAlignment="1">
      <alignment horizontal="center" vertical="center"/>
    </xf>
    <xf numFmtId="0" fontId="66" fillId="0" borderId="0" xfId="0" applyNumberFormat="1" applyFont="1" applyFill="1" applyBorder="1" applyAlignment="1">
      <alignment horizontal="center" vertical="center"/>
    </xf>
    <xf numFmtId="0" fontId="67" fillId="0" borderId="0" xfId="0" applyNumberFormat="1" applyFont="1" applyFill="1" applyBorder="1" applyAlignment="1" applyProtection="1">
      <alignment horizontal="left"/>
    </xf>
    <xf numFmtId="0" fontId="68" fillId="0" borderId="1" xfId="0" applyNumberFormat="1" applyFont="1" applyFill="1" applyBorder="1" applyAlignment="1" applyProtection="1">
      <alignment horizontal="left"/>
    </xf>
    <xf numFmtId="0" fontId="69" fillId="0" borderId="0" xfId="0" applyNumberFormat="1" applyFont="1" applyFill="1" applyBorder="1" applyAlignment="1" applyProtection="1">
      <alignment horizontal="left"/>
    </xf>
    <xf numFmtId="0" fontId="82" fillId="0" borderId="0" xfId="0" applyNumberFormat="1" applyFont="1" applyFill="1" applyBorder="1" applyAlignment="1">
      <alignment horizontal="left" vertical="center"/>
    </xf>
    <xf numFmtId="49" fontId="70" fillId="0" borderId="10" xfId="0" applyNumberFormat="1" applyFont="1" applyFill="1" applyBorder="1" applyAlignment="1">
      <alignment horizontal="left" vertical="center"/>
    </xf>
    <xf numFmtId="49" fontId="71" fillId="0" borderId="11" xfId="0" applyNumberFormat="1" applyFont="1" applyFill="1" applyBorder="1" applyAlignment="1">
      <alignment horizontal="center" vertical="center"/>
    </xf>
    <xf numFmtId="49" fontId="54" fillId="0" borderId="54" xfId="0" applyNumberFormat="1" applyFont="1" applyBorder="1" applyAlignment="1" applyProtection="1">
      <alignment horizontal="left"/>
    </xf>
    <xf numFmtId="49" fontId="1" fillId="0" borderId="10" xfId="0" applyNumberFormat="1" applyFont="1" applyBorder="1" applyAlignment="1" applyProtection="1">
      <alignment horizontal="left"/>
    </xf>
    <xf numFmtId="49" fontId="71" fillId="0" borderId="11" xfId="0" applyNumberFormat="1" applyFont="1" applyBorder="1" applyAlignment="1">
      <alignment horizontal="center" vertical="center"/>
    </xf>
    <xf numFmtId="49" fontId="70" fillId="0" borderId="11" xfId="0" applyNumberFormat="1" applyFont="1" applyBorder="1" applyAlignment="1">
      <alignment vertical="center"/>
    </xf>
    <xf numFmtId="0" fontId="56" fillId="0" borderId="0" xfId="0" applyNumberFormat="1" applyFont="1" applyFill="1" applyBorder="1">
      <alignment vertical="center"/>
    </xf>
    <xf numFmtId="0" fontId="56" fillId="0" borderId="15" xfId="0" applyNumberFormat="1" applyFont="1" applyFill="1" applyBorder="1" applyAlignment="1" applyProtection="1">
      <alignment horizontal="center"/>
    </xf>
    <xf numFmtId="49" fontId="1" fillId="0" borderId="11" xfId="0" applyNumberFormat="1" applyFont="1" applyFill="1" applyBorder="1">
      <alignment vertical="center"/>
    </xf>
    <xf numFmtId="49" fontId="1" fillId="11" borderId="7" xfId="0" applyNumberFormat="1" applyFont="1" applyFill="1" applyBorder="1" applyAlignment="1" applyProtection="1">
      <alignment horizontal="left"/>
    </xf>
    <xf numFmtId="49" fontId="14" fillId="11" borderId="7" xfId="0" applyNumberFormat="1" applyFont="1" applyFill="1" applyBorder="1" applyAlignment="1" applyProtection="1">
      <alignment horizontal="left"/>
    </xf>
    <xf numFmtId="49" fontId="56" fillId="0" borderId="15" xfId="0" applyNumberFormat="1" applyFont="1" applyFill="1" applyBorder="1" applyAlignment="1" applyProtection="1">
      <alignment horizontal="left"/>
    </xf>
    <xf numFmtId="0" fontId="59" fillId="0" borderId="6" xfId="0" applyFont="1" applyBorder="1" applyAlignment="1" applyProtection="1">
      <alignment horizontal="center" vertical="center"/>
    </xf>
    <xf numFmtId="49" fontId="70" fillId="0" borderId="24" xfId="0" applyNumberFormat="1" applyFont="1" applyBorder="1" applyAlignment="1">
      <alignment vertical="center"/>
    </xf>
    <xf numFmtId="0" fontId="13" fillId="0" borderId="0" xfId="0" applyFont="1" applyBorder="1" applyAlignment="1" applyProtection="1">
      <alignment horizontal="center" vertical="center"/>
    </xf>
    <xf numFmtId="0" fontId="1" fillId="0" borderId="58" xfId="0" applyFont="1" applyFill="1" applyBorder="1" applyAlignment="1" applyProtection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56" fillId="0" borderId="56" xfId="0" applyFont="1" applyBorder="1" applyAlignment="1">
      <alignment horizontal="center" vertical="center"/>
    </xf>
    <xf numFmtId="0" fontId="95" fillId="0" borderId="56" xfId="0" applyFont="1" applyBorder="1" applyAlignment="1">
      <alignment horizontal="center"/>
    </xf>
    <xf numFmtId="0" fontId="55" fillId="0" borderId="56" xfId="0" applyNumberFormat="1" applyFont="1" applyFill="1" applyBorder="1" applyAlignment="1">
      <alignment horizontal="center"/>
    </xf>
    <xf numFmtId="0" fontId="1" fillId="0" borderId="56" xfId="0" applyNumberFormat="1" applyFont="1" applyBorder="1" applyAlignment="1">
      <alignment horizontal="center" vertical="center"/>
    </xf>
    <xf numFmtId="0" fontId="56" fillId="0" borderId="56" xfId="0" applyNumberFormat="1" applyFont="1" applyFill="1" applyBorder="1" applyAlignment="1" applyProtection="1">
      <alignment horizontal="center" vertical="center"/>
    </xf>
    <xf numFmtId="9" fontId="56" fillId="14" borderId="56" xfId="0" applyNumberFormat="1" applyFont="1" applyFill="1" applyBorder="1" applyAlignment="1" applyProtection="1">
      <alignment horizontal="center" vertical="center"/>
    </xf>
    <xf numFmtId="0" fontId="56" fillId="14" borderId="56" xfId="0" applyFont="1" applyFill="1" applyBorder="1" applyAlignment="1" applyProtection="1">
      <alignment horizontal="center" vertical="center"/>
    </xf>
    <xf numFmtId="0" fontId="1" fillId="14" borderId="56" xfId="0" applyFont="1" applyFill="1" applyBorder="1" applyAlignment="1" applyProtection="1">
      <alignment horizontal="center" vertical="center"/>
    </xf>
    <xf numFmtId="0" fontId="1" fillId="0" borderId="79" xfId="0" applyNumberFormat="1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5" fillId="0" borderId="84" xfId="0" applyFont="1" applyBorder="1" applyAlignment="1">
      <alignment horizontal="center"/>
    </xf>
    <xf numFmtId="0" fontId="1" fillId="0" borderId="84" xfId="0" applyFont="1" applyBorder="1" applyAlignment="1" applyProtection="1">
      <alignment horizontal="center" vertical="center"/>
    </xf>
    <xf numFmtId="0" fontId="5" fillId="0" borderId="1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15" borderId="6" xfId="0" applyFont="1" applyFill="1" applyBorder="1" applyAlignment="1" applyProtection="1">
      <alignment horizontal="center" vertical="center"/>
    </xf>
    <xf numFmtId="0" fontId="1" fillId="15" borderId="15" xfId="0" applyFont="1" applyFill="1" applyBorder="1" applyAlignment="1" applyProtection="1">
      <alignment horizontal="center" vertical="center"/>
    </xf>
    <xf numFmtId="0" fontId="56" fillId="14" borderId="15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25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58" xfId="0" applyBorder="1">
      <alignment vertical="center"/>
    </xf>
    <xf numFmtId="0" fontId="79" fillId="0" borderId="5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62" fillId="0" borderId="7" xfId="0" applyFont="1" applyFill="1" applyBorder="1" applyAlignment="1">
      <alignment horizontal="center" vertical="center"/>
    </xf>
    <xf numFmtId="0" fontId="62" fillId="0" borderId="15" xfId="0" applyNumberFormat="1" applyFont="1" applyFill="1" applyBorder="1" applyAlignment="1">
      <alignment horizontal="center" vertical="center"/>
    </xf>
    <xf numFmtId="0" fontId="62" fillId="0" borderId="7" xfId="0" applyNumberFormat="1" applyFont="1" applyFill="1" applyBorder="1" applyAlignment="1">
      <alignment horizontal="center" vertical="center"/>
    </xf>
    <xf numFmtId="0" fontId="62" fillId="0" borderId="0" xfId="0" applyNumberFormat="1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1" xfId="0" applyBorder="1">
      <alignment vertical="center"/>
    </xf>
    <xf numFmtId="0" fontId="1" fillId="18" borderId="0" xfId="0" applyNumberFormat="1" applyFont="1" applyFill="1" applyBorder="1" applyAlignment="1" applyProtection="1"/>
    <xf numFmtId="0" fontId="34" fillId="0" borderId="7" xfId="0" applyNumberFormat="1" applyFont="1" applyBorder="1" applyAlignment="1">
      <alignment horizontal="center" vertical="center"/>
    </xf>
    <xf numFmtId="0" fontId="1" fillId="0" borderId="85" xfId="0" applyFont="1" applyFill="1" applyBorder="1" applyAlignment="1" applyProtection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18" borderId="6" xfId="0" applyFont="1" applyFill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62" fillId="14" borderId="15" xfId="0" applyFont="1" applyFill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0" fillId="0" borderId="58" xfId="0" applyFill="1" applyBorder="1">
      <alignment vertical="center"/>
    </xf>
    <xf numFmtId="0" fontId="0" fillId="0" borderId="86" xfId="0" applyBorder="1" applyAlignment="1">
      <alignment horizontal="center" vertical="center"/>
    </xf>
    <xf numFmtId="0" fontId="0" fillId="0" borderId="80" xfId="0" applyBorder="1">
      <alignment vertical="center"/>
    </xf>
    <xf numFmtId="0" fontId="64" fillId="0" borderId="0" xfId="0" applyFont="1" applyFill="1" applyBorder="1" applyAlignment="1" applyProtection="1">
      <alignment horizontal="center" vertical="center"/>
    </xf>
    <xf numFmtId="0" fontId="94" fillId="0" borderId="0" xfId="0" applyNumberFormat="1" applyFont="1" applyFill="1" applyBorder="1">
      <alignment vertical="center"/>
    </xf>
    <xf numFmtId="0" fontId="64" fillId="0" borderId="0" xfId="0" applyNumberFormat="1" applyFont="1" applyFill="1" applyBorder="1" applyAlignment="1" applyProtection="1">
      <alignment horizontal="center" vertical="center"/>
    </xf>
    <xf numFmtId="168" fontId="0" fillId="11" borderId="0" xfId="0" applyNumberFormat="1" applyFill="1">
      <alignment vertical="center"/>
    </xf>
    <xf numFmtId="0" fontId="2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NumberFormat="1" applyBorder="1" applyAlignment="1" applyProtection="1">
      <alignment horizontal="center"/>
    </xf>
    <xf numFmtId="0" fontId="0" fillId="0" borderId="8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1" fontId="84" fillId="11" borderId="15" xfId="0" applyNumberFormat="1" applyFont="1" applyFill="1" applyBorder="1" applyAlignment="1">
      <alignment horizontal="center" vertical="center"/>
    </xf>
    <xf numFmtId="0" fontId="63" fillId="0" borderId="15" xfId="0" applyFont="1" applyBorder="1" applyAlignment="1">
      <alignment horizontal="center" vertical="center" wrapText="1"/>
    </xf>
    <xf numFmtId="9" fontId="17" fillId="0" borderId="15" xfId="0" applyNumberFormat="1" applyFont="1" applyBorder="1" applyAlignment="1">
      <alignment horizontal="center" vertical="center"/>
    </xf>
    <xf numFmtId="1" fontId="17" fillId="0" borderId="15" xfId="0" applyNumberFormat="1" applyFont="1" applyFill="1" applyBorder="1" applyAlignment="1" applyProtection="1">
      <alignment horizontal="center" vertical="center"/>
    </xf>
    <xf numFmtId="1" fontId="63" fillId="11" borderId="15" xfId="0" applyNumberFormat="1" applyFont="1" applyFill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39" xfId="0" applyBorder="1" applyAlignment="1">
      <alignment horizontal="center" vertical="center"/>
    </xf>
    <xf numFmtId="0" fontId="1" fillId="21" borderId="15" xfId="0" applyFont="1" applyFill="1" applyBorder="1" applyAlignment="1" applyProtection="1">
      <alignment horizontal="center" vertical="center"/>
    </xf>
    <xf numFmtId="9" fontId="17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9" fontId="17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1" xfId="0" applyBorder="1">
      <alignment vertical="center"/>
    </xf>
    <xf numFmtId="0" fontId="0" fillId="0" borderId="39" xfId="0" applyBorder="1">
      <alignment vertical="center"/>
    </xf>
    <xf numFmtId="9" fontId="4" fillId="0" borderId="39" xfId="0" applyNumberFormat="1" applyFont="1" applyBorder="1" applyAlignment="1">
      <alignment horizontal="center" vertical="center"/>
    </xf>
    <xf numFmtId="0" fontId="0" fillId="0" borderId="48" xfId="0" applyBorder="1">
      <alignment vertical="center"/>
    </xf>
    <xf numFmtId="0" fontId="84" fillId="0" borderId="0" xfId="0" applyFont="1" applyAlignment="1">
      <alignment horizontal="center" vertical="center"/>
    </xf>
    <xf numFmtId="1" fontId="1" fillId="0" borderId="0" xfId="0" applyNumberFormat="1" applyFont="1" applyBorder="1" applyAlignment="1" applyProtection="1"/>
    <xf numFmtId="0" fontId="5" fillId="0" borderId="32" xfId="0" applyFont="1" applyFill="1" applyBorder="1" applyAlignment="1" applyProtection="1">
      <alignment horizontal="center"/>
    </xf>
    <xf numFmtId="49" fontId="50" fillId="0" borderId="0" xfId="0" applyNumberFormat="1" applyFont="1" applyFill="1" applyBorder="1" applyAlignment="1" applyProtection="1">
      <alignment horizontal="left"/>
    </xf>
    <xf numFmtId="0" fontId="55" fillId="0" borderId="32" xfId="0" applyFont="1" applyFill="1" applyBorder="1" applyAlignment="1" applyProtection="1">
      <alignment horizontal="center"/>
    </xf>
    <xf numFmtId="49" fontId="56" fillId="0" borderId="0" xfId="0" applyNumberFormat="1" applyFont="1" applyFill="1" applyBorder="1" applyAlignment="1">
      <alignment horizontal="center" vertical="center"/>
    </xf>
    <xf numFmtId="49" fontId="56" fillId="0" borderId="0" xfId="0" applyNumberFormat="1" applyFont="1" applyFill="1" applyBorder="1" applyAlignment="1" applyProtection="1">
      <alignment horizontal="left"/>
    </xf>
    <xf numFmtId="49" fontId="56" fillId="0" borderId="1" xfId="0" applyNumberFormat="1" applyFont="1" applyFill="1" applyBorder="1" applyAlignment="1" applyProtection="1">
      <alignment horizontal="left"/>
    </xf>
    <xf numFmtId="0" fontId="84" fillId="0" borderId="9" xfId="0" applyFont="1" applyBorder="1" applyAlignment="1">
      <alignment horizontal="center" vertical="center"/>
    </xf>
    <xf numFmtId="0" fontId="87" fillId="0" borderId="15" xfId="0" applyFont="1" applyBorder="1" applyAlignment="1" applyProtection="1">
      <alignment horizontal="center"/>
    </xf>
    <xf numFmtId="0" fontId="87" fillId="0" borderId="15" xfId="0" applyFont="1" applyFill="1" applyBorder="1" applyAlignment="1" applyProtection="1">
      <alignment horizontal="center"/>
    </xf>
    <xf numFmtId="9" fontId="56" fillId="0" borderId="15" xfId="0" applyNumberFormat="1" applyFont="1" applyFill="1" applyBorder="1" applyAlignment="1" applyProtection="1">
      <alignment horizontal="center" vertical="center"/>
    </xf>
    <xf numFmtId="0" fontId="55" fillId="0" borderId="15" xfId="0" applyFont="1" applyFill="1" applyBorder="1" applyAlignment="1">
      <alignment horizontal="center"/>
    </xf>
    <xf numFmtId="0" fontId="60" fillId="0" borderId="15" xfId="0" applyFont="1" applyFill="1" applyBorder="1" applyAlignment="1">
      <alignment horizontal="center"/>
    </xf>
    <xf numFmtId="1" fontId="1" fillId="0" borderId="15" xfId="0" applyNumberFormat="1" applyFont="1" applyBorder="1" applyAlignment="1" applyProtection="1">
      <alignment horizontal="center"/>
    </xf>
    <xf numFmtId="0" fontId="2" fillId="0" borderId="23" xfId="0" applyFont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 applyProtection="1"/>
    <xf numFmtId="2" fontId="34" fillId="0" borderId="15" xfId="0" applyNumberFormat="1" applyFont="1" applyFill="1" applyBorder="1" applyAlignment="1">
      <alignment horizontal="center" vertical="center"/>
    </xf>
    <xf numFmtId="4" fontId="34" fillId="0" borderId="15" xfId="0" applyNumberFormat="1" applyFont="1" applyFill="1" applyBorder="1" applyAlignment="1">
      <alignment horizontal="center" vertical="center"/>
    </xf>
    <xf numFmtId="0" fontId="62" fillId="0" borderId="15" xfId="0" applyFont="1" applyFill="1" applyBorder="1">
      <alignment vertical="center"/>
    </xf>
    <xf numFmtId="1" fontId="56" fillId="0" borderId="0" xfId="0" applyNumberFormat="1" applyFont="1" applyFill="1" applyBorder="1" applyAlignment="1" applyProtection="1"/>
    <xf numFmtId="0" fontId="4" fillId="0" borderId="0" xfId="0" applyFont="1" applyFill="1" applyBorder="1">
      <alignment vertical="center"/>
    </xf>
    <xf numFmtId="0" fontId="56" fillId="0" borderId="0" xfId="0" applyFont="1" applyFill="1" applyBorder="1" applyAlignment="1" applyProtection="1"/>
    <xf numFmtId="0" fontId="56" fillId="0" borderId="15" xfId="0" applyFont="1" applyFill="1" applyBorder="1" applyAlignment="1" applyProtection="1"/>
    <xf numFmtId="0" fontId="0" fillId="0" borderId="15" xfId="0" applyFont="1" applyBorder="1">
      <alignment vertical="center"/>
    </xf>
    <xf numFmtId="0" fontId="2" fillId="0" borderId="0" xfId="0" applyFont="1">
      <alignment vertical="center"/>
    </xf>
    <xf numFmtId="0" fontId="0" fillId="0" borderId="15" xfId="0" applyFont="1" applyFill="1" applyBorder="1">
      <alignment vertical="center"/>
    </xf>
    <xf numFmtId="0" fontId="49" fillId="0" borderId="15" xfId="0" applyFont="1" applyFill="1" applyBorder="1">
      <alignment vertical="center"/>
    </xf>
    <xf numFmtId="49" fontId="9" fillId="0" borderId="1" xfId="0" applyNumberFormat="1" applyFont="1" applyFill="1" applyBorder="1" applyAlignment="1" applyProtection="1">
      <alignment horizontal="left"/>
    </xf>
    <xf numFmtId="49" fontId="1" fillId="0" borderId="10" xfId="0" applyNumberFormat="1" applyFont="1" applyFill="1" applyBorder="1" applyAlignment="1">
      <alignment horizontal="left" vertical="center"/>
    </xf>
    <xf numFmtId="49" fontId="96" fillId="0" borderId="10" xfId="0" applyNumberFormat="1" applyFont="1" applyBorder="1" applyAlignment="1">
      <alignment horizontal="left" vertical="center"/>
    </xf>
    <xf numFmtId="49" fontId="51" fillId="0" borderId="0" xfId="0" applyNumberFormat="1" applyFont="1" applyAlignment="1">
      <alignment horizontal="left" vertical="center"/>
    </xf>
    <xf numFmtId="49" fontId="1" fillId="0" borderId="14" xfId="0" applyNumberFormat="1" applyFont="1" applyBorder="1">
      <alignment vertical="center"/>
    </xf>
    <xf numFmtId="49" fontId="1" fillId="0" borderId="14" xfId="0" applyNumberFormat="1" applyFont="1" applyBorder="1" applyAlignment="1">
      <alignment horizontal="center"/>
    </xf>
    <xf numFmtId="49" fontId="65" fillId="0" borderId="23" xfId="0" applyNumberFormat="1" applyFont="1" applyBorder="1">
      <alignment vertical="center"/>
    </xf>
    <xf numFmtId="0" fontId="87" fillId="0" borderId="15" xfId="0" applyFont="1" applyBorder="1" applyAlignment="1">
      <alignment horizontal="center"/>
    </xf>
    <xf numFmtId="9" fontId="56" fillId="14" borderId="15" xfId="0" applyNumberFormat="1" applyFont="1" applyFill="1" applyBorder="1" applyAlignment="1" applyProtection="1">
      <alignment horizontal="center" vertical="center"/>
    </xf>
    <xf numFmtId="0" fontId="34" fillId="14" borderId="15" xfId="0" applyFont="1" applyFill="1" applyBorder="1">
      <alignment vertical="center"/>
    </xf>
    <xf numFmtId="1" fontId="56" fillId="0" borderId="0" xfId="0" applyNumberFormat="1" applyFont="1" applyBorder="1" applyAlignment="1" applyProtection="1"/>
    <xf numFmtId="49" fontId="52" fillId="0" borderId="11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 applyProtection="1">
      <alignment horizontal="left"/>
    </xf>
    <xf numFmtId="49" fontId="54" fillId="0" borderId="11" xfId="0" applyNumberFormat="1" applyFont="1" applyBorder="1" applyAlignment="1" applyProtection="1">
      <alignment horizontal="left"/>
    </xf>
    <xf numFmtId="49" fontId="70" fillId="0" borderId="15" xfId="0" applyNumberFormat="1" applyFont="1" applyBorder="1" applyAlignment="1">
      <alignment horizontal="left" vertical="center"/>
    </xf>
    <xf numFmtId="0" fontId="5" fillId="9" borderId="0" xfId="0" applyFont="1" applyFill="1" applyBorder="1" applyAlignment="1" applyProtection="1">
      <alignment horizontal="center"/>
    </xf>
    <xf numFmtId="0" fontId="14" fillId="0" borderId="11" xfId="0" applyFont="1" applyFill="1" applyBorder="1" applyAlignment="1" applyProtection="1">
      <alignment horizontal="left" wrapText="1"/>
    </xf>
    <xf numFmtId="9" fontId="18" fillId="0" borderId="23" xfId="0" applyNumberFormat="1" applyFont="1" applyBorder="1" applyAlignment="1">
      <alignment horizontal="center" vertical="center"/>
    </xf>
    <xf numFmtId="0" fontId="84" fillId="0" borderId="25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7" xfId="0" applyBorder="1">
      <alignment vertical="center"/>
    </xf>
    <xf numFmtId="1" fontId="17" fillId="0" borderId="37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 wrapText="1"/>
    </xf>
    <xf numFmtId="1" fontId="20" fillId="20" borderId="37" xfId="0" applyNumberFormat="1" applyFont="1" applyFill="1" applyBorder="1" applyAlignment="1">
      <alignment horizontal="center" vertical="center"/>
    </xf>
    <xf numFmtId="1" fontId="17" fillId="18" borderId="7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vertical="center"/>
    </xf>
    <xf numFmtId="1" fontId="4" fillId="20" borderId="15" xfId="0" applyNumberFormat="1" applyFont="1" applyFill="1" applyBorder="1" applyAlignment="1" applyProtection="1">
      <alignment horizontal="center" vertical="center"/>
    </xf>
    <xf numFmtId="1" fontId="20" fillId="20" borderId="15" xfId="0" applyNumberFormat="1" applyFont="1" applyFill="1" applyBorder="1" applyAlignment="1">
      <alignment horizontal="center" vertical="center"/>
    </xf>
    <xf numFmtId="1" fontId="17" fillId="0" borderId="15" xfId="0" applyNumberFormat="1" applyFont="1" applyBorder="1" applyAlignment="1">
      <alignment horizontal="center" vertical="center" wrapText="1"/>
    </xf>
    <xf numFmtId="1" fontId="4" fillId="18" borderId="15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1" fontId="1" fillId="0" borderId="0" xfId="0" applyNumberFormat="1" applyFont="1" applyAlignment="1" applyProtection="1"/>
    <xf numFmtId="0" fontId="34" fillId="0" borderId="0" xfId="0" applyFont="1" applyBorder="1">
      <alignment vertical="center"/>
    </xf>
    <xf numFmtId="1" fontId="5" fillId="14" borderId="0" xfId="0" applyNumberFormat="1" applyFont="1" applyFill="1">
      <alignment vertical="center"/>
    </xf>
    <xf numFmtId="1" fontId="5" fillId="0" borderId="0" xfId="0" applyNumberFormat="1" applyFont="1">
      <alignment vertical="center"/>
    </xf>
    <xf numFmtId="0" fontId="97" fillId="0" borderId="0" xfId="0" applyFont="1" applyAlignment="1">
      <alignment horizontal="center" vertical="center"/>
    </xf>
    <xf numFmtId="0" fontId="84" fillId="0" borderId="0" xfId="0" applyFont="1" applyAlignment="1">
      <alignment horizontal="left" vertical="center"/>
    </xf>
    <xf numFmtId="0" fontId="9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8" fillId="13" borderId="32" xfId="0" applyFont="1" applyFill="1" applyBorder="1" applyAlignment="1" applyProtection="1">
      <alignment horizontal="center" vertical="center" wrapText="1"/>
    </xf>
    <xf numFmtId="0" fontId="39" fillId="13" borderId="32" xfId="0" applyFont="1" applyFill="1" applyBorder="1" applyAlignment="1" applyProtection="1">
      <alignment horizontal="center" vertical="center" wrapText="1"/>
    </xf>
    <xf numFmtId="9" fontId="41" fillId="14" borderId="0" xfId="1" applyFont="1" applyFill="1">
      <alignment vertical="center"/>
    </xf>
    <xf numFmtId="0" fontId="42" fillId="0" borderId="0" xfId="0" applyFont="1" applyAlignment="1">
      <alignment horizontal="center" vertical="center"/>
    </xf>
    <xf numFmtId="0" fontId="38" fillId="13" borderId="15" xfId="0" applyFont="1" applyFill="1" applyBorder="1" applyAlignment="1" applyProtection="1">
      <alignment horizontal="center" vertical="center" wrapText="1"/>
    </xf>
    <xf numFmtId="0" fontId="43" fillId="16" borderId="7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/>
    </xf>
    <xf numFmtId="0" fontId="43" fillId="16" borderId="22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39" fillId="13" borderId="15" xfId="0" applyFont="1" applyFill="1" applyBorder="1" applyAlignment="1" applyProtection="1">
      <alignment horizontal="center" vertical="center" wrapText="1"/>
    </xf>
    <xf numFmtId="0" fontId="38" fillId="13" borderId="7" xfId="0" applyFont="1" applyFill="1" applyBorder="1" applyAlignment="1" applyProtection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3" fillId="16" borderId="21" xfId="0" applyFont="1" applyFill="1" applyBorder="1" applyAlignment="1">
      <alignment horizontal="center" vertical="center"/>
    </xf>
    <xf numFmtId="0" fontId="43" fillId="16" borderId="32" xfId="0" applyFont="1" applyFill="1" applyBorder="1" applyAlignment="1">
      <alignment horizontal="center" vertical="center"/>
    </xf>
    <xf numFmtId="0" fontId="43" fillId="16" borderId="6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/>
    </xf>
    <xf numFmtId="0" fontId="21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/>
    </xf>
    <xf numFmtId="1" fontId="4" fillId="0" borderId="15" xfId="0" applyNumberFormat="1" applyFont="1" applyBorder="1" applyAlignment="1" applyProtection="1">
      <alignment horizontal="center"/>
    </xf>
    <xf numFmtId="1" fontId="1" fillId="0" borderId="15" xfId="0" applyNumberFormat="1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0" borderId="22" xfId="0" applyFont="1" applyBorder="1" applyAlignment="1" applyProtection="1">
      <alignment horizontal="center"/>
    </xf>
    <xf numFmtId="0" fontId="17" fillId="0" borderId="15" xfId="0" applyFont="1" applyBorder="1" applyAlignment="1">
      <alignment horizontal="center" vertical="center"/>
    </xf>
    <xf numFmtId="9" fontId="18" fillId="0" borderId="15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9" fontId="18" fillId="0" borderId="23" xfId="0" applyNumberFormat="1" applyFont="1" applyBorder="1" applyAlignment="1">
      <alignment horizontal="center" vertical="center"/>
    </xf>
    <xf numFmtId="0" fontId="17" fillId="11" borderId="15" xfId="0" applyNumberFormat="1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9" fontId="19" fillId="11" borderId="15" xfId="1" applyFont="1" applyFill="1" applyBorder="1" applyAlignment="1">
      <alignment horizontal="center" vertical="center"/>
    </xf>
    <xf numFmtId="1" fontId="4" fillId="20" borderId="15" xfId="0" applyNumberFormat="1" applyFont="1" applyFill="1" applyBorder="1" applyAlignment="1" applyProtection="1">
      <alignment horizontal="center" vertical="center" wrapText="1"/>
    </xf>
    <xf numFmtId="1" fontId="4" fillId="20" borderId="15" xfId="0" applyNumberFormat="1" applyFont="1" applyFill="1" applyBorder="1" applyAlignment="1" applyProtection="1">
      <alignment horizontal="center" vertical="center"/>
    </xf>
    <xf numFmtId="0" fontId="4" fillId="20" borderId="15" xfId="0" applyFont="1" applyFill="1" applyBorder="1" applyAlignment="1" applyProtection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 wrapText="1"/>
    </xf>
    <xf numFmtId="0" fontId="1" fillId="12" borderId="15" xfId="0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4" fillId="0" borderId="31" xfId="0" applyNumberFormat="1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49" fontId="1" fillId="10" borderId="15" xfId="0" applyNumberFormat="1" applyFont="1" applyFill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10" borderId="15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</xf>
    <xf numFmtId="0" fontId="16" fillId="20" borderId="37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" fillId="0" borderId="6" xfId="0" applyFont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9" fillId="0" borderId="15" xfId="0" applyFont="1" applyBorder="1" applyAlignment="1" applyProtection="1">
      <alignment horizontal="center" vertical="center" wrapText="1"/>
    </xf>
    <xf numFmtId="0" fontId="29" fillId="0" borderId="6" xfId="0" applyFont="1" applyBorder="1" applyAlignment="1" applyProtection="1">
      <alignment horizontal="center" vertical="center" wrapText="1"/>
    </xf>
    <xf numFmtId="0" fontId="30" fillId="0" borderId="1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63" fillId="0" borderId="15" xfId="0" applyFont="1" applyBorder="1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15" fillId="10" borderId="15" xfId="0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 wrapText="1"/>
    </xf>
    <xf numFmtId="0" fontId="16" fillId="20" borderId="15" xfId="0" applyFont="1" applyFill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9" fontId="18" fillId="0" borderId="7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" fontId="84" fillId="0" borderId="15" xfId="0" applyNumberFormat="1" applyFont="1" applyBorder="1" applyAlignment="1">
      <alignment horizontal="center" vertical="center"/>
    </xf>
    <xf numFmtId="9" fontId="19" fillId="11" borderId="7" xfId="1" applyFont="1" applyFill="1" applyBorder="1" applyAlignment="1">
      <alignment horizontal="center" vertical="center"/>
    </xf>
    <xf numFmtId="1" fontId="84" fillId="11" borderId="15" xfId="0" applyNumberFormat="1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" fontId="20" fillId="11" borderId="10" xfId="0" applyNumberFormat="1" applyFont="1" applyFill="1" applyBorder="1" applyAlignment="1">
      <alignment horizontal="center" vertical="center"/>
    </xf>
    <xf numFmtId="1" fontId="20" fillId="11" borderId="24" xfId="0" applyNumberFormat="1" applyFont="1" applyFill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 wrapText="1"/>
    </xf>
    <xf numFmtId="0" fontId="4" fillId="0" borderId="19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 wrapText="1"/>
    </xf>
    <xf numFmtId="0" fontId="63" fillId="20" borderId="6" xfId="0" applyFont="1" applyFill="1" applyBorder="1" applyAlignment="1">
      <alignment horizontal="center" vertical="center" wrapText="1"/>
    </xf>
    <xf numFmtId="0" fontId="63" fillId="20" borderId="32" xfId="0" applyFont="1" applyFill="1" applyBorder="1" applyAlignment="1">
      <alignment horizontal="center" vertical="center" wrapText="1"/>
    </xf>
    <xf numFmtId="0" fontId="63" fillId="0" borderId="6" xfId="0" applyFont="1" applyFill="1" applyBorder="1" applyAlignment="1">
      <alignment horizontal="center" vertical="center" wrapText="1"/>
    </xf>
    <xf numFmtId="0" fontId="63" fillId="0" borderId="32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84" fillId="0" borderId="1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10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7" fillId="0" borderId="6" xfId="0" applyFont="1" applyBorder="1" applyAlignment="1">
      <alignment horizontal="center" vertical="center"/>
    </xf>
    <xf numFmtId="9" fontId="18" fillId="0" borderId="6" xfId="0" applyNumberFormat="1" applyFont="1" applyBorder="1" applyAlignment="1">
      <alignment horizontal="center" vertical="center"/>
    </xf>
    <xf numFmtId="9" fontId="18" fillId="0" borderId="8" xfId="0" applyNumberFormat="1" applyFont="1" applyBorder="1" applyAlignment="1">
      <alignment horizontal="center" vertical="center"/>
    </xf>
    <xf numFmtId="0" fontId="1" fillId="0" borderId="15" xfId="0" applyFont="1" applyFill="1" applyBorder="1" applyAlignment="1" applyProtection="1">
      <alignment horizontal="center" vertical="center"/>
    </xf>
    <xf numFmtId="0" fontId="17" fillId="0" borderId="32" xfId="0" applyFont="1" applyBorder="1" applyAlignment="1">
      <alignment horizontal="center" vertical="center"/>
    </xf>
    <xf numFmtId="9" fontId="18" fillId="0" borderId="32" xfId="0" applyNumberFormat="1" applyFont="1" applyBorder="1" applyAlignment="1">
      <alignment horizontal="center" vertical="center"/>
    </xf>
    <xf numFmtId="9" fontId="18" fillId="0" borderId="10" xfId="0" applyNumberFormat="1" applyFont="1" applyBorder="1" applyAlignment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</xf>
    <xf numFmtId="1" fontId="1" fillId="11" borderId="15" xfId="0" applyNumberFormat="1" applyFont="1" applyFill="1" applyBorder="1" applyAlignment="1" applyProtection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9" fontId="4" fillId="0" borderId="48" xfId="0" applyNumberFormat="1" applyFont="1" applyBorder="1" applyAlignment="1">
      <alignment horizontal="center" vertical="center" wrapText="1"/>
    </xf>
    <xf numFmtId="9" fontId="4" fillId="0" borderId="45" xfId="0" applyNumberFormat="1" applyFont="1" applyBorder="1" applyAlignment="1">
      <alignment horizontal="center" vertical="center" wrapText="1"/>
    </xf>
    <xf numFmtId="0" fontId="16" fillId="15" borderId="0" xfId="0" applyFont="1" applyFill="1" applyBorder="1" applyAlignment="1">
      <alignment horizontal="center" vertical="center" wrapText="1"/>
    </xf>
    <xf numFmtId="0" fontId="16" fillId="15" borderId="15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3" fillId="11" borderId="15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49" fontId="4" fillId="0" borderId="19" xfId="0" applyNumberFormat="1" applyFont="1" applyBorder="1" applyAlignment="1" applyProtection="1">
      <alignment horizontal="center" vertical="center"/>
    </xf>
    <xf numFmtId="0" fontId="16" fillId="0" borderId="15" xfId="0" applyFont="1" applyFill="1" applyBorder="1" applyAlignment="1">
      <alignment horizontal="center" vertical="center" wrapText="1"/>
    </xf>
    <xf numFmtId="1" fontId="84" fillId="0" borderId="15" xfId="0" applyNumberFormat="1" applyFont="1" applyBorder="1">
      <alignment vertical="center"/>
    </xf>
    <xf numFmtId="1" fontId="17" fillId="0" borderId="15" xfId="0" applyNumberFormat="1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 applyProtection="1">
      <alignment horizontal="center" vertical="center"/>
    </xf>
    <xf numFmtId="1" fontId="1" fillId="0" borderId="7" xfId="0" applyNumberFormat="1" applyFont="1" applyBorder="1" applyAlignment="1" applyProtection="1">
      <alignment horizontal="center" vertical="center"/>
    </xf>
    <xf numFmtId="1" fontId="1" fillId="0" borderId="22" xfId="0" applyNumberFormat="1" applyFont="1" applyBorder="1" applyAlignment="1" applyProtection="1">
      <alignment horizontal="center" vertical="center"/>
    </xf>
    <xf numFmtId="0" fontId="63" fillId="15" borderId="15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" fontId="17" fillId="0" borderId="7" xfId="0" applyNumberFormat="1" applyFont="1" applyBorder="1" applyAlignment="1">
      <alignment horizontal="center" vertical="center"/>
    </xf>
    <xf numFmtId="1" fontId="17" fillId="0" borderId="22" xfId="0" applyNumberFormat="1" applyFont="1" applyBorder="1" applyAlignment="1">
      <alignment horizontal="center" vertical="center"/>
    </xf>
    <xf numFmtId="1" fontId="1" fillId="11" borderId="7" xfId="0" applyNumberFormat="1" applyFont="1" applyFill="1" applyBorder="1" applyAlignment="1" applyProtection="1">
      <alignment horizontal="center" vertical="center"/>
    </xf>
    <xf numFmtId="1" fontId="1" fillId="11" borderId="22" xfId="0" applyNumberFormat="1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49" fontId="4" fillId="0" borderId="19" xfId="0" applyNumberFormat="1" applyFont="1" applyFill="1" applyBorder="1" applyAlignment="1" applyProtection="1">
      <alignment horizontal="center" vertical="center"/>
    </xf>
    <xf numFmtId="49" fontId="4" fillId="0" borderId="20" xfId="0" applyNumberFormat="1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47" fillId="0" borderId="3" xfId="0" applyFont="1" applyFill="1" applyBorder="1" applyAlignment="1">
      <alignment horizontal="center" vertical="center"/>
    </xf>
    <xf numFmtId="0" fontId="47" fillId="0" borderId="29" xfId="0" applyFont="1" applyFill="1" applyBorder="1" applyAlignment="1">
      <alignment horizontal="center" vertical="center"/>
    </xf>
    <xf numFmtId="0" fontId="47" fillId="0" borderId="28" xfId="0" applyFont="1" applyFill="1" applyBorder="1" applyAlignment="1">
      <alignment horizontal="center" vertical="center"/>
    </xf>
    <xf numFmtId="0" fontId="47" fillId="0" borderId="38" xfId="0" applyFont="1" applyFill="1" applyBorder="1" applyAlignment="1">
      <alignment horizontal="center" vertical="center"/>
    </xf>
    <xf numFmtId="0" fontId="47" fillId="0" borderId="39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 wrapText="1"/>
    </xf>
    <xf numFmtId="0" fontId="47" fillId="0" borderId="39" xfId="0" applyFont="1" applyFill="1" applyBorder="1" applyAlignment="1">
      <alignment horizontal="center" vertical="center" wrapText="1"/>
    </xf>
    <xf numFmtId="0" fontId="47" fillId="0" borderId="47" xfId="0" applyFont="1" applyFill="1" applyBorder="1" applyAlignment="1">
      <alignment horizontal="center" vertical="center"/>
    </xf>
    <xf numFmtId="0" fontId="47" fillId="0" borderId="49" xfId="0" applyFont="1" applyFill="1" applyBorder="1" applyAlignment="1">
      <alignment horizontal="center" vertical="center"/>
    </xf>
  </cellXfs>
  <cellStyles count="51">
    <cellStyle name="Accent 1 17" xfId="3"/>
    <cellStyle name="Accent 16" xfId="11"/>
    <cellStyle name="Accent 2 18" xfId="2"/>
    <cellStyle name="Accent 3 19" xfId="9"/>
    <cellStyle name="Activity" xfId="13"/>
    <cellStyle name="Activity 2" xfId="6"/>
    <cellStyle name="Bad 13" xfId="5"/>
    <cellStyle name="Error 15" xfId="8"/>
    <cellStyle name="Footnote 8" xfId="15"/>
    <cellStyle name="Good 11" xfId="10"/>
    <cellStyle name="Heading 1 4" xfId="12"/>
    <cellStyle name="Heading 1 5" xfId="14"/>
    <cellStyle name="Heading 2 5" xfId="7"/>
    <cellStyle name="Hyperlink 9" xfId="4"/>
    <cellStyle name="Label" xfId="16"/>
    <cellStyle name="Neutral 12" xfId="17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4"/>
    <cellStyle name="Normal 16" xfId="26"/>
    <cellStyle name="Normal 17" xfId="28"/>
    <cellStyle name="Normal 18" xfId="30"/>
    <cellStyle name="Normal 2" xfId="31"/>
    <cellStyle name="Normal 20" xfId="23"/>
    <cellStyle name="Normal 21" xfId="25"/>
    <cellStyle name="Normal 22" xfId="27"/>
    <cellStyle name="Normal 23" xfId="29"/>
    <cellStyle name="Normal 24" xfId="32"/>
    <cellStyle name="Normal 25" xfId="33"/>
    <cellStyle name="Normal 3" xfId="34"/>
    <cellStyle name="Normal 4" xfId="35"/>
    <cellStyle name="Normal 5" xfId="36"/>
    <cellStyle name="Normal 6" xfId="37"/>
    <cellStyle name="Normal 7" xfId="38"/>
    <cellStyle name="Normal 8" xfId="39"/>
    <cellStyle name="Normal 9" xfId="40"/>
    <cellStyle name="Note 7" xfId="41"/>
    <cellStyle name="Percent" xfId="1" builtinId="5"/>
    <cellStyle name="Percent 2" xfId="42"/>
    <cellStyle name="Percent Complete" xfId="43"/>
    <cellStyle name="Percent Complete 2" xfId="44"/>
    <cellStyle name="Period Headers" xfId="45"/>
    <cellStyle name="Period Highlight Control" xfId="46"/>
    <cellStyle name="Project Headers" xfId="47"/>
    <cellStyle name="Status 10" xfId="48"/>
    <cellStyle name="Text 6" xfId="49"/>
    <cellStyle name="Warning 14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2060"/>
      <rgbColor rgb="00996600"/>
      <rgbColor rgb="00800080"/>
      <rgbColor rgb="000070C0"/>
      <rgbColor rgb="00B2B2B2"/>
      <rgbColor rgb="00808080"/>
      <rgbColor rgb="00AFABAB"/>
      <rgbColor rgb="00735773"/>
      <rgbColor rgb="00FFFFCC"/>
      <rgbColor rgb="00CCFFFF"/>
      <rgbColor rgb="00404040"/>
      <rgbColor rgb="00FF8080"/>
      <rgbColor rgb="000066CC"/>
      <rgbColor rgb="00CCCCFF"/>
      <rgbColor rgb="00767171"/>
      <rgbColor rgb="00F6DDB9"/>
      <rgbColor rgb="00FFC000"/>
      <rgbColor rgb="00DDDDDD"/>
      <rgbColor rgb="008064A2"/>
      <rgbColor rgb="00CC0000"/>
      <rgbColor rgb="0000B050"/>
      <rgbColor rgb="007F7F7F"/>
      <rgbColor rgb="0000B0F0"/>
      <rgbColor rgb="00B5F9C4"/>
      <rgbColor rgb="00CCFFCC"/>
      <rgbColor rgb="00FFFF99"/>
      <rgbColor rgb="0099CCFF"/>
      <rgbColor rgb="00FF99CC"/>
      <rgbColor rgb="00E6B9B8"/>
      <rgbColor rgb="00FFCC99"/>
      <rgbColor rgb="003366FF"/>
      <rgbColor rgb="0033CCCC"/>
      <rgbColor rgb="0092D050"/>
      <rgbColor rgb="00FFCC00"/>
      <rgbColor rgb="00FD9701"/>
      <rgbColor rgb="00FF6600"/>
      <rgbColor rgb="00666699"/>
      <rgbColor rgb="00969696"/>
      <rgbColor rgb="00003366"/>
      <rgbColor rgb="00339966"/>
      <rgbColor rgb="00262626"/>
      <rgbColor rgb="00333300"/>
      <rgbColor rgb="00993300"/>
      <rgbColor rgb="00C9211E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19685</xdr:colOff>
      <xdr:row>0</xdr:row>
      <xdr:rowOff>77470</xdr:rowOff>
    </xdr:from>
    <xdr:to>
      <xdr:col>4</xdr:col>
      <xdr:colOff>93075</xdr:colOff>
      <xdr:row>4</xdr:row>
      <xdr:rowOff>139190</xdr:rowOff>
    </xdr:to>
    <xdr:pic>
      <xdr:nvPicPr>
        <xdr:cNvPr id="2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" y="77470"/>
          <a:ext cx="777875" cy="7727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77470</xdr:colOff>
      <xdr:row>0</xdr:row>
      <xdr:rowOff>96520</xdr:rowOff>
    </xdr:from>
    <xdr:to>
      <xdr:col>8</xdr:col>
      <xdr:colOff>484270</xdr:colOff>
      <xdr:row>4</xdr:row>
      <xdr:rowOff>129080</xdr:rowOff>
    </xdr:to>
    <xdr:sp macro="" textlink="">
      <xdr:nvSpPr>
        <xdr:cNvPr id="3" name="CustomShape 1"/>
        <xdr:cNvSpPr/>
      </xdr:nvSpPr>
      <xdr:spPr>
        <a:xfrm>
          <a:off x="1176020" y="96520"/>
          <a:ext cx="1377950" cy="74358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36360" rIns="0" bIns="0">
          <a:noAutofit/>
        </a:bodyPr>
        <a:lstStyle/>
        <a:p>
          <a:pPr>
            <a:lnSpc>
              <a:spcPct val="100000"/>
            </a:lnSpc>
          </a:pPr>
          <a:r>
            <a:rPr lang="en-ID" sz="4000" b="1" strike="noStrike" spc="-1">
              <a:solidFill>
                <a:srgbClr val="000000"/>
              </a:solidFill>
              <a:latin typeface="Arial" panose="020B0604020202020204"/>
            </a:rPr>
            <a:t>INKA</a:t>
          </a:r>
          <a:endParaRPr lang="en-ID" sz="4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D" sz="1200" b="0" strike="noStrike" spc="-1">
              <a:solidFill>
                <a:srgbClr val="000000"/>
              </a:solidFill>
              <a:latin typeface="SWISS"/>
            </a:rPr>
            <a:t> </a:t>
          </a:r>
          <a:endParaRPr lang="en-ID" sz="12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10</xdr:col>
      <xdr:colOff>141480</xdr:colOff>
      <xdr:row>144</xdr:row>
      <xdr:rowOff>0</xdr:rowOff>
    </xdr:from>
    <xdr:to>
      <xdr:col>12</xdr:col>
      <xdr:colOff>275760</xdr:colOff>
      <xdr:row>148</xdr:row>
      <xdr:rowOff>115200</xdr:rowOff>
    </xdr:to>
    <xdr:pic>
      <xdr:nvPicPr>
        <xdr:cNvPr id="4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4470" y="30835600"/>
          <a:ext cx="947420" cy="9531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37080</xdr:colOff>
      <xdr:row>143</xdr:row>
      <xdr:rowOff>0</xdr:rowOff>
    </xdr:from>
    <xdr:to>
      <xdr:col>25</xdr:col>
      <xdr:colOff>157680</xdr:colOff>
      <xdr:row>147</xdr:row>
      <xdr:rowOff>70590</xdr:rowOff>
    </xdr:to>
    <xdr:pic>
      <xdr:nvPicPr>
        <xdr:cNvPr id="5" name="Picture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89030" y="30626050"/>
          <a:ext cx="901700" cy="9086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165240</xdr:colOff>
      <xdr:row>144</xdr:row>
      <xdr:rowOff>0</xdr:rowOff>
    </xdr:from>
    <xdr:to>
      <xdr:col>4</xdr:col>
      <xdr:colOff>48600</xdr:colOff>
      <xdr:row>148</xdr:row>
      <xdr:rowOff>110160</xdr:rowOff>
    </xdr:to>
    <xdr:pic>
      <xdr:nvPicPr>
        <xdr:cNvPr id="6" name="Image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100" y="30835600"/>
          <a:ext cx="981710" cy="94805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48260</xdr:colOff>
      <xdr:row>1</xdr:row>
      <xdr:rowOff>5080</xdr:rowOff>
    </xdr:from>
    <xdr:to>
      <xdr:col>6</xdr:col>
      <xdr:colOff>121650</xdr:colOff>
      <xdr:row>6</xdr:row>
      <xdr:rowOff>16000</xdr:rowOff>
    </xdr:to>
    <xdr:pic>
      <xdr:nvPicPr>
        <xdr:cNvPr id="5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860" y="157480"/>
          <a:ext cx="777875" cy="7727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96520</xdr:colOff>
      <xdr:row>1</xdr:row>
      <xdr:rowOff>152400</xdr:rowOff>
    </xdr:from>
    <xdr:to>
      <xdr:col>8</xdr:col>
      <xdr:colOff>978300</xdr:colOff>
      <xdr:row>7</xdr:row>
      <xdr:rowOff>30655</xdr:rowOff>
    </xdr:to>
    <xdr:sp macro="" textlink="">
      <xdr:nvSpPr>
        <xdr:cNvPr id="6" name="CustomShape 1"/>
        <xdr:cNvSpPr/>
      </xdr:nvSpPr>
      <xdr:spPr>
        <a:xfrm>
          <a:off x="1664970" y="304800"/>
          <a:ext cx="1383030" cy="792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36360" rIns="0" bIns="0">
          <a:noAutofit/>
        </a:bodyPr>
        <a:lstStyle/>
        <a:p>
          <a:pPr>
            <a:lnSpc>
              <a:spcPct val="100000"/>
            </a:lnSpc>
          </a:pPr>
          <a:r>
            <a:rPr lang="en-ID" sz="4000" b="1" strike="noStrike" spc="-1">
              <a:solidFill>
                <a:srgbClr val="000000"/>
              </a:solidFill>
              <a:latin typeface="Arial" panose="020B0604020202020204"/>
            </a:rPr>
            <a:t>INKA</a:t>
          </a:r>
          <a:endParaRPr lang="en-ID" sz="4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D" sz="1200" b="0" strike="noStrike" spc="-1">
              <a:solidFill>
                <a:srgbClr val="000000"/>
              </a:solidFill>
              <a:latin typeface="SWISS"/>
            </a:rPr>
            <a:t> </a:t>
          </a:r>
          <a:endParaRPr lang="en-ID" sz="12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17</xdr:col>
      <xdr:colOff>282600</xdr:colOff>
      <xdr:row>209</xdr:row>
      <xdr:rowOff>0</xdr:rowOff>
    </xdr:from>
    <xdr:to>
      <xdr:col>22</xdr:col>
      <xdr:colOff>128000</xdr:colOff>
      <xdr:row>212</xdr:row>
      <xdr:rowOff>188640</xdr:rowOff>
    </xdr:to>
    <xdr:pic>
      <xdr:nvPicPr>
        <xdr:cNvPr id="7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7300" y="43515280"/>
          <a:ext cx="813435" cy="817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355680</xdr:colOff>
      <xdr:row>209</xdr:row>
      <xdr:rowOff>0</xdr:rowOff>
    </xdr:from>
    <xdr:to>
      <xdr:col>25</xdr:col>
      <xdr:colOff>475200</xdr:colOff>
      <xdr:row>213</xdr:row>
      <xdr:rowOff>71280</xdr:rowOff>
    </xdr:to>
    <xdr:pic>
      <xdr:nvPicPr>
        <xdr:cNvPr id="8" name="Picture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4850" y="43515280"/>
          <a:ext cx="900430" cy="90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60840</xdr:colOff>
      <xdr:row>209</xdr:row>
      <xdr:rowOff>0</xdr:rowOff>
    </xdr:from>
    <xdr:to>
      <xdr:col>6</xdr:col>
      <xdr:colOff>46800</xdr:colOff>
      <xdr:row>213</xdr:row>
      <xdr:rowOff>60840</xdr:rowOff>
    </xdr:to>
    <xdr:pic>
      <xdr:nvPicPr>
        <xdr:cNvPr id="9" name="Image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8975" y="43515280"/>
          <a:ext cx="925830" cy="8985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219960</xdr:colOff>
      <xdr:row>126</xdr:row>
      <xdr:rowOff>0</xdr:rowOff>
    </xdr:from>
    <xdr:to>
      <xdr:col>12</xdr:col>
      <xdr:colOff>222120</xdr:colOff>
      <xdr:row>129</xdr:row>
      <xdr:rowOff>188640</xdr:rowOff>
    </xdr:to>
    <xdr:pic>
      <xdr:nvPicPr>
        <xdr:cNvPr id="10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6960" y="26408380"/>
          <a:ext cx="814705" cy="817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38520</xdr:colOff>
      <xdr:row>126</xdr:row>
      <xdr:rowOff>0</xdr:rowOff>
    </xdr:from>
    <xdr:to>
      <xdr:col>25</xdr:col>
      <xdr:colOff>119160</xdr:colOff>
      <xdr:row>130</xdr:row>
      <xdr:rowOff>71280</xdr:rowOff>
    </xdr:to>
    <xdr:pic>
      <xdr:nvPicPr>
        <xdr:cNvPr id="11" name="Picture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17350" y="26408380"/>
          <a:ext cx="861695" cy="90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270360</xdr:colOff>
      <xdr:row>126</xdr:row>
      <xdr:rowOff>0</xdr:rowOff>
    </xdr:from>
    <xdr:to>
      <xdr:col>4</xdr:col>
      <xdr:colOff>102600</xdr:colOff>
      <xdr:row>130</xdr:row>
      <xdr:rowOff>60840</xdr:rowOff>
    </xdr:to>
    <xdr:pic>
      <xdr:nvPicPr>
        <xdr:cNvPr id="12" name="Image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875" y="26408380"/>
          <a:ext cx="930910" cy="8985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37</xdr:col>
      <xdr:colOff>354330</xdr:colOff>
      <xdr:row>16</xdr:row>
      <xdr:rowOff>36195</xdr:rowOff>
    </xdr:from>
    <xdr:to>
      <xdr:col>42</xdr:col>
      <xdr:colOff>36830</xdr:colOff>
      <xdr:row>38</xdr:row>
      <xdr:rowOff>139065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550755" y="3048635"/>
          <a:ext cx="4000500" cy="4610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802640</xdr:colOff>
      <xdr:row>57</xdr:row>
      <xdr:rowOff>167005</xdr:rowOff>
    </xdr:from>
    <xdr:to>
      <xdr:col>41</xdr:col>
      <xdr:colOff>562610</xdr:colOff>
      <xdr:row>79</xdr:row>
      <xdr:rowOff>30480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999065" y="11740515"/>
          <a:ext cx="3214370" cy="462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38</xdr:col>
      <xdr:colOff>0</xdr:colOff>
      <xdr:row>99</xdr:row>
      <xdr:rowOff>0</xdr:rowOff>
    </xdr:from>
    <xdr:to>
      <xdr:col>44</xdr:col>
      <xdr:colOff>327660</xdr:colOff>
      <xdr:row>117</xdr:row>
      <xdr:rowOff>205740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060025" y="20628610"/>
          <a:ext cx="5509260" cy="406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828040</xdr:colOff>
      <xdr:row>84</xdr:row>
      <xdr:rowOff>127000</xdr:rowOff>
    </xdr:from>
    <xdr:to>
      <xdr:col>40</xdr:col>
      <xdr:colOff>45085</xdr:colOff>
      <xdr:row>98</xdr:row>
      <xdr:rowOff>139065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024465" y="17536160"/>
          <a:ext cx="1807845" cy="3016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229320</xdr:colOff>
      <xdr:row>2</xdr:row>
      <xdr:rowOff>62640</xdr:rowOff>
    </xdr:from>
    <xdr:to>
      <xdr:col>3</xdr:col>
      <xdr:colOff>149040</xdr:colOff>
      <xdr:row>5</xdr:row>
      <xdr:rowOff>149760</xdr:rowOff>
    </xdr:to>
    <xdr:pic>
      <xdr:nvPicPr>
        <xdr:cNvPr id="13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" y="519430"/>
          <a:ext cx="782955" cy="7727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135000</xdr:colOff>
      <xdr:row>2</xdr:row>
      <xdr:rowOff>77760</xdr:rowOff>
    </xdr:from>
    <xdr:to>
      <xdr:col>8</xdr:col>
      <xdr:colOff>541800</xdr:colOff>
      <xdr:row>5</xdr:row>
      <xdr:rowOff>135720</xdr:rowOff>
    </xdr:to>
    <xdr:sp macro="" textlink="">
      <xdr:nvSpPr>
        <xdr:cNvPr id="14" name="CustomShape 1"/>
        <xdr:cNvSpPr/>
      </xdr:nvSpPr>
      <xdr:spPr>
        <a:xfrm>
          <a:off x="1233170" y="534670"/>
          <a:ext cx="1378585" cy="74358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36360" rIns="0" bIns="0">
          <a:noAutofit/>
        </a:bodyPr>
        <a:lstStyle/>
        <a:p>
          <a:pPr>
            <a:lnSpc>
              <a:spcPct val="100000"/>
            </a:lnSpc>
          </a:pPr>
          <a:r>
            <a:rPr lang="en-ID" sz="4000" b="1" strike="noStrike" spc="-1">
              <a:solidFill>
                <a:srgbClr val="000000"/>
              </a:solidFill>
              <a:latin typeface="Arial" panose="020B0604020202020204"/>
            </a:rPr>
            <a:t>INKA</a:t>
          </a:r>
          <a:endParaRPr lang="en-ID" sz="4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D" sz="1200" b="0" strike="noStrike" spc="-1">
              <a:solidFill>
                <a:srgbClr val="000000"/>
              </a:solidFill>
              <a:latin typeface="SWISS"/>
            </a:rPr>
            <a:t> </a:t>
          </a:r>
          <a:endParaRPr lang="en-ID" sz="12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10</xdr:col>
      <xdr:colOff>61200</xdr:colOff>
      <xdr:row>114</xdr:row>
      <xdr:rowOff>360</xdr:rowOff>
    </xdr:from>
    <xdr:to>
      <xdr:col>12</xdr:col>
      <xdr:colOff>63360</xdr:colOff>
      <xdr:row>117</xdr:row>
      <xdr:rowOff>189000</xdr:rowOff>
    </xdr:to>
    <xdr:pic>
      <xdr:nvPicPr>
        <xdr:cNvPr id="15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5710" y="24564340"/>
          <a:ext cx="814705" cy="817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19080</xdr:colOff>
      <xdr:row>114</xdr:row>
      <xdr:rowOff>360</xdr:rowOff>
    </xdr:from>
    <xdr:to>
      <xdr:col>25</xdr:col>
      <xdr:colOff>99720</xdr:colOff>
      <xdr:row>118</xdr:row>
      <xdr:rowOff>71640</xdr:rowOff>
    </xdr:to>
    <xdr:pic>
      <xdr:nvPicPr>
        <xdr:cNvPr id="16" name="Picture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15800" y="24564340"/>
          <a:ext cx="861695" cy="90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114</xdr:row>
      <xdr:rowOff>360</xdr:rowOff>
    </xdr:from>
    <xdr:to>
      <xdr:col>3</xdr:col>
      <xdr:colOff>130320</xdr:colOff>
      <xdr:row>118</xdr:row>
      <xdr:rowOff>61200</xdr:rowOff>
    </xdr:to>
    <xdr:pic>
      <xdr:nvPicPr>
        <xdr:cNvPr id="17" name="Image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325" y="24564340"/>
          <a:ext cx="933450" cy="89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</xdr:colOff>
      <xdr:row>1</xdr:row>
      <xdr:rowOff>165100</xdr:rowOff>
    </xdr:from>
    <xdr:to>
      <xdr:col>6</xdr:col>
      <xdr:colOff>83820</xdr:colOff>
      <xdr:row>6</xdr:row>
      <xdr:rowOff>76835</xdr:rowOff>
    </xdr:to>
    <xdr:pic>
      <xdr:nvPicPr>
        <xdr:cNvPr id="18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335" y="330200"/>
          <a:ext cx="749935" cy="7372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134620</xdr:colOff>
      <xdr:row>1</xdr:row>
      <xdr:rowOff>163195</xdr:rowOff>
    </xdr:from>
    <xdr:to>
      <xdr:col>8</xdr:col>
      <xdr:colOff>1016400</xdr:colOff>
      <xdr:row>6</xdr:row>
      <xdr:rowOff>81455</xdr:rowOff>
    </xdr:to>
    <xdr:sp macro="" textlink="">
      <xdr:nvSpPr>
        <xdr:cNvPr id="19" name="CustomShape 1"/>
        <xdr:cNvSpPr/>
      </xdr:nvSpPr>
      <xdr:spPr>
        <a:xfrm>
          <a:off x="1703070" y="328295"/>
          <a:ext cx="1383030" cy="74358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36360" rIns="0" bIns="0">
          <a:noAutofit/>
        </a:bodyPr>
        <a:lstStyle/>
        <a:p>
          <a:pPr>
            <a:lnSpc>
              <a:spcPct val="100000"/>
            </a:lnSpc>
          </a:pPr>
          <a:r>
            <a:rPr lang="en-ID" sz="4000" b="1" strike="noStrike" spc="-1">
              <a:solidFill>
                <a:srgbClr val="000000"/>
              </a:solidFill>
              <a:latin typeface="Arial" panose="020B0604020202020204"/>
            </a:rPr>
            <a:t>INKA</a:t>
          </a:r>
          <a:endParaRPr lang="en-ID" sz="4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D" sz="1200" b="0" strike="noStrike" spc="-1">
              <a:solidFill>
                <a:srgbClr val="000000"/>
              </a:solidFill>
              <a:latin typeface="SWISS"/>
            </a:rPr>
            <a:t> </a:t>
          </a:r>
          <a:endParaRPr lang="en-ID" sz="12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10</xdr:col>
      <xdr:colOff>121320</xdr:colOff>
      <xdr:row>111</xdr:row>
      <xdr:rowOff>360</xdr:rowOff>
    </xdr:from>
    <xdr:to>
      <xdr:col>12</xdr:col>
      <xdr:colOff>123840</xdr:colOff>
      <xdr:row>114</xdr:row>
      <xdr:rowOff>188280</xdr:rowOff>
    </xdr:to>
    <xdr:pic>
      <xdr:nvPicPr>
        <xdr:cNvPr id="20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8935" y="23470870"/>
          <a:ext cx="815340" cy="816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119520</xdr:colOff>
      <xdr:row>111</xdr:row>
      <xdr:rowOff>360</xdr:rowOff>
    </xdr:from>
    <xdr:to>
      <xdr:col>25</xdr:col>
      <xdr:colOff>239040</xdr:colOff>
      <xdr:row>115</xdr:row>
      <xdr:rowOff>71280</xdr:rowOff>
    </xdr:to>
    <xdr:pic>
      <xdr:nvPicPr>
        <xdr:cNvPr id="21" name="Picture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9030" y="23470870"/>
          <a:ext cx="900430" cy="90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192960</xdr:colOff>
      <xdr:row>111</xdr:row>
      <xdr:rowOff>360</xdr:rowOff>
    </xdr:from>
    <xdr:to>
      <xdr:col>4</xdr:col>
      <xdr:colOff>25560</xdr:colOff>
      <xdr:row>115</xdr:row>
      <xdr:rowOff>60840</xdr:rowOff>
    </xdr:to>
    <xdr:pic>
      <xdr:nvPicPr>
        <xdr:cNvPr id="22" name="Image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405" y="23470870"/>
          <a:ext cx="931545" cy="89852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229320</xdr:colOff>
      <xdr:row>2</xdr:row>
      <xdr:rowOff>62640</xdr:rowOff>
    </xdr:from>
    <xdr:to>
      <xdr:col>3</xdr:col>
      <xdr:colOff>149040</xdr:colOff>
      <xdr:row>5</xdr:row>
      <xdr:rowOff>149760</xdr:rowOff>
    </xdr:to>
    <xdr:pic>
      <xdr:nvPicPr>
        <xdr:cNvPr id="23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" y="519430"/>
          <a:ext cx="782955" cy="7727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135000</xdr:colOff>
      <xdr:row>2</xdr:row>
      <xdr:rowOff>77760</xdr:rowOff>
    </xdr:from>
    <xdr:to>
      <xdr:col>8</xdr:col>
      <xdr:colOff>541800</xdr:colOff>
      <xdr:row>5</xdr:row>
      <xdr:rowOff>135720</xdr:rowOff>
    </xdr:to>
    <xdr:sp macro="" textlink="">
      <xdr:nvSpPr>
        <xdr:cNvPr id="24" name="CustomShape 1"/>
        <xdr:cNvSpPr/>
      </xdr:nvSpPr>
      <xdr:spPr>
        <a:xfrm>
          <a:off x="1233170" y="534670"/>
          <a:ext cx="1378585" cy="74358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36360" rIns="0" bIns="0">
          <a:noAutofit/>
        </a:bodyPr>
        <a:lstStyle/>
        <a:p>
          <a:pPr>
            <a:lnSpc>
              <a:spcPct val="100000"/>
            </a:lnSpc>
          </a:pPr>
          <a:r>
            <a:rPr lang="en-ID" sz="4000" b="1" strike="noStrike" spc="-1">
              <a:solidFill>
                <a:srgbClr val="000000"/>
              </a:solidFill>
              <a:latin typeface="Arial" panose="020B0604020202020204"/>
            </a:rPr>
            <a:t>INKA</a:t>
          </a:r>
          <a:endParaRPr lang="en-ID" sz="4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D" sz="1200" b="0" strike="noStrike" spc="-1">
              <a:solidFill>
                <a:srgbClr val="000000"/>
              </a:solidFill>
              <a:latin typeface="SWISS"/>
            </a:rPr>
            <a:t> </a:t>
          </a:r>
          <a:endParaRPr lang="en-ID" sz="12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9</xdr:col>
      <xdr:colOff>4461650</xdr:colOff>
      <xdr:row>104</xdr:row>
      <xdr:rowOff>146410</xdr:rowOff>
    </xdr:from>
    <xdr:to>
      <xdr:col>11</xdr:col>
      <xdr:colOff>132310</xdr:colOff>
      <xdr:row>108</xdr:row>
      <xdr:rowOff>124780</xdr:rowOff>
    </xdr:to>
    <xdr:pic>
      <xdr:nvPicPr>
        <xdr:cNvPr id="25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3010" y="22559010"/>
          <a:ext cx="814070" cy="816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501120</xdr:colOff>
      <xdr:row>104</xdr:row>
      <xdr:rowOff>360</xdr:rowOff>
    </xdr:from>
    <xdr:to>
      <xdr:col>25</xdr:col>
      <xdr:colOff>620640</xdr:colOff>
      <xdr:row>108</xdr:row>
      <xdr:rowOff>71280</xdr:rowOff>
    </xdr:to>
    <xdr:pic>
      <xdr:nvPicPr>
        <xdr:cNvPr id="26" name="Picture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0665" y="22412960"/>
          <a:ext cx="900430" cy="90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163440</xdr:colOff>
      <xdr:row>104</xdr:row>
      <xdr:rowOff>360</xdr:rowOff>
    </xdr:from>
    <xdr:to>
      <xdr:col>5</xdr:col>
      <xdr:colOff>149760</xdr:colOff>
      <xdr:row>108</xdr:row>
      <xdr:rowOff>60840</xdr:rowOff>
    </xdr:to>
    <xdr:pic>
      <xdr:nvPicPr>
        <xdr:cNvPr id="27" name="Image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6895" y="22412960"/>
          <a:ext cx="925830" cy="89852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229320</xdr:colOff>
      <xdr:row>2</xdr:row>
      <xdr:rowOff>62640</xdr:rowOff>
    </xdr:from>
    <xdr:to>
      <xdr:col>3</xdr:col>
      <xdr:colOff>149040</xdr:colOff>
      <xdr:row>5</xdr:row>
      <xdr:rowOff>149760</xdr:rowOff>
    </xdr:to>
    <xdr:pic>
      <xdr:nvPicPr>
        <xdr:cNvPr id="28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" y="519430"/>
          <a:ext cx="782955" cy="7727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135000</xdr:colOff>
      <xdr:row>2</xdr:row>
      <xdr:rowOff>77760</xdr:rowOff>
    </xdr:from>
    <xdr:to>
      <xdr:col>8</xdr:col>
      <xdr:colOff>541800</xdr:colOff>
      <xdr:row>5</xdr:row>
      <xdr:rowOff>135720</xdr:rowOff>
    </xdr:to>
    <xdr:sp macro="" textlink="">
      <xdr:nvSpPr>
        <xdr:cNvPr id="29" name="CustomShape 1"/>
        <xdr:cNvSpPr/>
      </xdr:nvSpPr>
      <xdr:spPr>
        <a:xfrm>
          <a:off x="1233170" y="534670"/>
          <a:ext cx="1378585" cy="74358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36360" rIns="0" bIns="0">
          <a:noAutofit/>
        </a:bodyPr>
        <a:lstStyle/>
        <a:p>
          <a:pPr>
            <a:lnSpc>
              <a:spcPct val="100000"/>
            </a:lnSpc>
          </a:pPr>
          <a:r>
            <a:rPr lang="en-ID" sz="4000" b="1" strike="noStrike" spc="-1">
              <a:solidFill>
                <a:srgbClr val="000000"/>
              </a:solidFill>
              <a:latin typeface="Arial" panose="020B0604020202020204"/>
            </a:rPr>
            <a:t>INKA</a:t>
          </a:r>
          <a:endParaRPr lang="en-ID" sz="4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D" sz="1200" b="0" strike="noStrike" spc="-1">
              <a:solidFill>
                <a:srgbClr val="000000"/>
              </a:solidFill>
              <a:latin typeface="SWISS"/>
            </a:rPr>
            <a:t> </a:t>
          </a:r>
          <a:endParaRPr lang="en-ID" sz="12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10</xdr:col>
      <xdr:colOff>145518</xdr:colOff>
      <xdr:row>100</xdr:row>
      <xdr:rowOff>75066</xdr:rowOff>
    </xdr:from>
    <xdr:to>
      <xdr:col>12</xdr:col>
      <xdr:colOff>146878</xdr:colOff>
      <xdr:row>104</xdr:row>
      <xdr:rowOff>53809</xdr:rowOff>
    </xdr:to>
    <xdr:pic>
      <xdr:nvPicPr>
        <xdr:cNvPr id="30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3065" y="21629370"/>
          <a:ext cx="814070" cy="816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501120</xdr:colOff>
      <xdr:row>100</xdr:row>
      <xdr:rowOff>360</xdr:rowOff>
    </xdr:from>
    <xdr:to>
      <xdr:col>25</xdr:col>
      <xdr:colOff>620640</xdr:colOff>
      <xdr:row>104</xdr:row>
      <xdr:rowOff>71280</xdr:rowOff>
    </xdr:to>
    <xdr:pic>
      <xdr:nvPicPr>
        <xdr:cNvPr id="31" name="Picture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0665" y="21554440"/>
          <a:ext cx="900430" cy="90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163440</xdr:colOff>
      <xdr:row>100</xdr:row>
      <xdr:rowOff>360</xdr:rowOff>
    </xdr:from>
    <xdr:to>
      <xdr:col>5</xdr:col>
      <xdr:colOff>149760</xdr:colOff>
      <xdr:row>104</xdr:row>
      <xdr:rowOff>60840</xdr:rowOff>
    </xdr:to>
    <xdr:pic>
      <xdr:nvPicPr>
        <xdr:cNvPr id="32" name="Image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6895" y="21554440"/>
          <a:ext cx="925830" cy="89852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19685</xdr:colOff>
      <xdr:row>0</xdr:row>
      <xdr:rowOff>77470</xdr:rowOff>
    </xdr:from>
    <xdr:to>
      <xdr:col>4</xdr:col>
      <xdr:colOff>92710</xdr:colOff>
      <xdr:row>4</xdr:row>
      <xdr:rowOff>139065</xdr:rowOff>
    </xdr:to>
    <xdr:pic>
      <xdr:nvPicPr>
        <xdr:cNvPr id="2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" y="77470"/>
          <a:ext cx="777875" cy="7727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77470</xdr:colOff>
      <xdr:row>0</xdr:row>
      <xdr:rowOff>96520</xdr:rowOff>
    </xdr:from>
    <xdr:to>
      <xdr:col>8</xdr:col>
      <xdr:colOff>483870</xdr:colOff>
      <xdr:row>4</xdr:row>
      <xdr:rowOff>128905</xdr:rowOff>
    </xdr:to>
    <xdr:sp macro="" textlink="">
      <xdr:nvSpPr>
        <xdr:cNvPr id="3" name="CustomShape 1"/>
        <xdr:cNvSpPr/>
      </xdr:nvSpPr>
      <xdr:spPr>
        <a:xfrm>
          <a:off x="1176020" y="96520"/>
          <a:ext cx="1377950" cy="74358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36360" rIns="0" bIns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ID" sz="4000" b="1" strike="noStrike" spc="-1">
              <a:solidFill>
                <a:srgbClr val="000000"/>
              </a:solidFill>
              <a:latin typeface="Arial" panose="020B0604020202020204"/>
            </a:rPr>
            <a:t>INKA</a:t>
          </a:r>
          <a:endParaRPr lang="en-ID" sz="4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D" sz="1200" b="0" strike="noStrike" spc="-1">
              <a:solidFill>
                <a:srgbClr val="000000"/>
              </a:solidFill>
              <a:latin typeface="SWISS"/>
            </a:rPr>
            <a:t> </a:t>
          </a:r>
          <a:endParaRPr lang="en-ID" sz="12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10</xdr:col>
      <xdr:colOff>141480</xdr:colOff>
      <xdr:row>143</xdr:row>
      <xdr:rowOff>0</xdr:rowOff>
    </xdr:from>
    <xdr:to>
      <xdr:col>12</xdr:col>
      <xdr:colOff>276100</xdr:colOff>
      <xdr:row>147</xdr:row>
      <xdr:rowOff>114935</xdr:rowOff>
    </xdr:to>
    <xdr:pic>
      <xdr:nvPicPr>
        <xdr:cNvPr id="4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4770" y="30430470"/>
          <a:ext cx="947420" cy="9531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37080</xdr:colOff>
      <xdr:row>142</xdr:row>
      <xdr:rowOff>0</xdr:rowOff>
    </xdr:from>
    <xdr:to>
      <xdr:col>25</xdr:col>
      <xdr:colOff>157730</xdr:colOff>
      <xdr:row>146</xdr:row>
      <xdr:rowOff>70485</xdr:rowOff>
    </xdr:to>
    <xdr:pic>
      <xdr:nvPicPr>
        <xdr:cNvPr id="5" name="Picture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82630" y="30220920"/>
          <a:ext cx="901700" cy="9086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165240</xdr:colOff>
      <xdr:row>143</xdr:row>
      <xdr:rowOff>0</xdr:rowOff>
    </xdr:from>
    <xdr:to>
      <xdr:col>4</xdr:col>
      <xdr:colOff>48400</xdr:colOff>
      <xdr:row>147</xdr:row>
      <xdr:rowOff>109855</xdr:rowOff>
    </xdr:to>
    <xdr:pic>
      <xdr:nvPicPr>
        <xdr:cNvPr id="6" name="Image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100" y="30430470"/>
          <a:ext cx="981710" cy="94805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19685</xdr:colOff>
      <xdr:row>0</xdr:row>
      <xdr:rowOff>77470</xdr:rowOff>
    </xdr:from>
    <xdr:to>
      <xdr:col>4</xdr:col>
      <xdr:colOff>92710</xdr:colOff>
      <xdr:row>4</xdr:row>
      <xdr:rowOff>139065</xdr:rowOff>
    </xdr:to>
    <xdr:pic>
      <xdr:nvPicPr>
        <xdr:cNvPr id="2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" y="77470"/>
          <a:ext cx="777875" cy="7727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77470</xdr:colOff>
      <xdr:row>0</xdr:row>
      <xdr:rowOff>96520</xdr:rowOff>
    </xdr:from>
    <xdr:to>
      <xdr:col>8</xdr:col>
      <xdr:colOff>483870</xdr:colOff>
      <xdr:row>4</xdr:row>
      <xdr:rowOff>128905</xdr:rowOff>
    </xdr:to>
    <xdr:sp macro="" textlink="">
      <xdr:nvSpPr>
        <xdr:cNvPr id="3" name="CustomShape 1"/>
        <xdr:cNvSpPr/>
      </xdr:nvSpPr>
      <xdr:spPr>
        <a:xfrm>
          <a:off x="1176020" y="96520"/>
          <a:ext cx="1377950" cy="74358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36360" rIns="0" bIns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ID" sz="4000" b="1" strike="noStrike" spc="-1">
              <a:solidFill>
                <a:srgbClr val="000000"/>
              </a:solidFill>
              <a:latin typeface="Arial" panose="020B0604020202020204"/>
            </a:rPr>
            <a:t>INKA</a:t>
          </a:r>
          <a:endParaRPr lang="en-ID" sz="4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D" sz="1200" b="0" strike="noStrike" spc="-1">
              <a:solidFill>
                <a:srgbClr val="000000"/>
              </a:solidFill>
              <a:latin typeface="SWISS"/>
            </a:rPr>
            <a:t> </a:t>
          </a:r>
          <a:endParaRPr lang="en-ID" sz="12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10</xdr:col>
      <xdr:colOff>141480</xdr:colOff>
      <xdr:row>29</xdr:row>
      <xdr:rowOff>0</xdr:rowOff>
    </xdr:from>
    <xdr:to>
      <xdr:col>12</xdr:col>
      <xdr:colOff>276100</xdr:colOff>
      <xdr:row>33</xdr:row>
      <xdr:rowOff>114935</xdr:rowOff>
    </xdr:to>
    <xdr:pic>
      <xdr:nvPicPr>
        <xdr:cNvPr id="4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4770" y="5971540"/>
          <a:ext cx="947420" cy="9531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37080</xdr:colOff>
      <xdr:row>28</xdr:row>
      <xdr:rowOff>0</xdr:rowOff>
    </xdr:from>
    <xdr:to>
      <xdr:col>24</xdr:col>
      <xdr:colOff>157730</xdr:colOff>
      <xdr:row>32</xdr:row>
      <xdr:rowOff>70485</xdr:rowOff>
    </xdr:to>
    <xdr:pic>
      <xdr:nvPicPr>
        <xdr:cNvPr id="5" name="Picture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57680" y="5761990"/>
          <a:ext cx="901700" cy="9086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165240</xdr:colOff>
      <xdr:row>29</xdr:row>
      <xdr:rowOff>0</xdr:rowOff>
    </xdr:from>
    <xdr:to>
      <xdr:col>4</xdr:col>
      <xdr:colOff>48400</xdr:colOff>
      <xdr:row>33</xdr:row>
      <xdr:rowOff>109855</xdr:rowOff>
    </xdr:to>
    <xdr:pic>
      <xdr:nvPicPr>
        <xdr:cNvPr id="6" name="Image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100" y="5971540"/>
          <a:ext cx="981710" cy="94805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0</xdr:row>
      <xdr:rowOff>114300</xdr:rowOff>
    </xdr:from>
    <xdr:to>
      <xdr:col>23</xdr:col>
      <xdr:colOff>188595</xdr:colOff>
      <xdr:row>39</xdr:row>
      <xdr:rowOff>184150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14300"/>
          <a:ext cx="15323820" cy="7499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ILAL\KCI\TREE%20DIAGRAM\16%20mei%202025-201-TDD-H1005MB051-23-TREE%20DIAGRAM%20(CARBODY)_16%20TS%20KRL%20KCI%20(E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GAMBAR TOTAL"/>
      <sheetName val="TC1 (E121)"/>
      <sheetName val="M1 (E122)"/>
      <sheetName val="M2 (E123)"/>
      <sheetName val="T1 (E124)"/>
      <sheetName val="T2 (E125)"/>
      <sheetName val="T3 (E126)"/>
      <sheetName val="TC2 (E127)"/>
      <sheetName val="FEM ANALISIS"/>
      <sheetName val="MASTER SCEDULE"/>
      <sheetName val="RESUME"/>
    </sheetNames>
    <sheetDataSet>
      <sheetData sheetId="0"/>
      <sheetData sheetId="1">
        <row r="3">
          <cell r="AK3">
            <v>48</v>
          </cell>
          <cell r="AL3">
            <v>48</v>
          </cell>
        </row>
        <row r="4">
          <cell r="AK4">
            <v>8</v>
          </cell>
          <cell r="AL4">
            <v>8</v>
          </cell>
        </row>
        <row r="5">
          <cell r="AK5">
            <v>46</v>
          </cell>
          <cell r="AL5">
            <v>37</v>
          </cell>
        </row>
        <row r="6">
          <cell r="AK6">
            <v>102</v>
          </cell>
          <cell r="AL6">
            <v>93</v>
          </cell>
        </row>
        <row r="26">
          <cell r="W26" t="str">
            <v>RELEASE</v>
          </cell>
        </row>
        <row r="27">
          <cell r="W27" t="str">
            <v>RELEASE</v>
          </cell>
        </row>
        <row r="33">
          <cell r="W33" t="str">
            <v>RELEASE</v>
          </cell>
        </row>
        <row r="34">
          <cell r="W34" t="str">
            <v>RELEASE</v>
          </cell>
        </row>
        <row r="35">
          <cell r="W35" t="str">
            <v>RELEASE</v>
          </cell>
        </row>
        <row r="36">
          <cell r="W36" t="str">
            <v>RELEASE</v>
          </cell>
        </row>
        <row r="37">
          <cell r="W37" t="str">
            <v>RELEASE</v>
          </cell>
        </row>
        <row r="38">
          <cell r="W38" t="str">
            <v>RELEASE</v>
          </cell>
        </row>
        <row r="39">
          <cell r="J39" t="str">
            <v>TAPPING FOR DRIVER DESK</v>
          </cell>
          <cell r="W39" t="str">
            <v>RELEASE</v>
          </cell>
        </row>
        <row r="42">
          <cell r="J42" t="str">
            <v>BRACKET FOR GROUNDING INTER CAR</v>
          </cell>
        </row>
        <row r="43">
          <cell r="J43" t="str">
            <v>BRACKET FOR LEVELING VALVE</v>
          </cell>
          <cell r="W43" t="str">
            <v>RELEASE</v>
          </cell>
        </row>
        <row r="44">
          <cell r="J44" t="str">
            <v>BRACKET FOR COUPLER SUPPORT</v>
          </cell>
          <cell r="W44" t="str">
            <v>RELEASE</v>
          </cell>
        </row>
        <row r="45">
          <cell r="J45" t="str">
            <v>BRACKET FOR CABLE DUCT</v>
          </cell>
          <cell r="W45" t="str">
            <v>RELEASE</v>
          </cell>
        </row>
        <row r="46">
          <cell r="J46" t="str">
            <v>BRACKET FOR PNEUMATIC PIPING</v>
          </cell>
          <cell r="W46" t="str">
            <v>RELEASE</v>
          </cell>
        </row>
        <row r="47">
          <cell r="J47" t="str">
            <v>HOLE FOR BATTERY BOX</v>
          </cell>
          <cell r="W47" t="str">
            <v>RELEASE</v>
          </cell>
        </row>
        <row r="48">
          <cell r="J48" t="str">
            <v>BRACKET OF RECTIFIER BOX</v>
          </cell>
          <cell r="W48" t="str">
            <v>RELEASE</v>
          </cell>
        </row>
        <row r="49">
          <cell r="J49" t="str">
            <v>BRACKET OF ELECTRIC CONTROL PANEL</v>
          </cell>
          <cell r="W49" t="str">
            <v>RELEASE</v>
          </cell>
        </row>
        <row r="50">
          <cell r="J50" t="str">
            <v>BRACKET FOR LADDER</v>
          </cell>
          <cell r="W50" t="str">
            <v>RELEASE</v>
          </cell>
        </row>
        <row r="51">
          <cell r="J51" t="str">
            <v>BRACKET OF AUX SWITCH</v>
          </cell>
          <cell r="W51" t="str">
            <v>RELEASE</v>
          </cell>
        </row>
        <row r="54">
          <cell r="J54" t="str">
            <v>BRACKET OF AIR RESERVOIR</v>
          </cell>
          <cell r="W54" t="str">
            <v>RELEASE</v>
          </cell>
        </row>
        <row r="55">
          <cell r="J55" t="str">
            <v>BRACKET OF TRANSFORMER FILTER BOX</v>
          </cell>
          <cell r="W55" t="str">
            <v>RELEASE</v>
          </cell>
        </row>
        <row r="56">
          <cell r="J56" t="str">
            <v>BRACKET OF COWCATCHER</v>
          </cell>
        </row>
        <row r="57">
          <cell r="J57" t="str">
            <v>BRACKET OF JUNCTION COUPLER ELECTRIC</v>
          </cell>
        </row>
        <row r="58">
          <cell r="J58" t="str">
            <v>BRACKET OF PNEUMATIC HORN MODULE</v>
          </cell>
        </row>
        <row r="59">
          <cell r="J59" t="str">
            <v>BRACKET OF APS BOX</v>
          </cell>
          <cell r="W59" t="str">
            <v>RELEASE</v>
          </cell>
        </row>
        <row r="60">
          <cell r="J60" t="str">
            <v>BRACKET OF IVHB</v>
          </cell>
          <cell r="W60" t="str">
            <v>RELEASE</v>
          </cell>
        </row>
        <row r="62">
          <cell r="J62" t="str">
            <v>HOLE FOR BRAKE CONTROL UNIT</v>
          </cell>
          <cell r="W62" t="str">
            <v>RELEASE</v>
          </cell>
        </row>
        <row r="63">
          <cell r="J63" t="str">
            <v>BRACKET OF HGS (GROUND SWITCH)</v>
          </cell>
          <cell r="W63" t="str">
            <v>RELEASE</v>
          </cell>
        </row>
        <row r="64">
          <cell r="J64" t="str">
            <v>BRACKET OF GROUNDING PLATE</v>
          </cell>
          <cell r="W64" t="str">
            <v>RELEASE</v>
          </cell>
        </row>
        <row r="65">
          <cell r="J65" t="str">
            <v>CABLE DIRECTOR ON UNDERFRAME</v>
          </cell>
        </row>
        <row r="67">
          <cell r="W67" t="str">
            <v>RELEASE</v>
          </cell>
        </row>
        <row r="68">
          <cell r="W68" t="str">
            <v>RELEASE</v>
          </cell>
        </row>
        <row r="69">
          <cell r="W69" t="str">
            <v>RELEASE</v>
          </cell>
        </row>
        <row r="70">
          <cell r="W70" t="str">
            <v>RELEASE</v>
          </cell>
        </row>
        <row r="71">
          <cell r="W71" t="str">
            <v>RELEASE</v>
          </cell>
        </row>
        <row r="72">
          <cell r="W72" t="str">
            <v>RELEASE</v>
          </cell>
        </row>
        <row r="73">
          <cell r="W73" t="str">
            <v>RELEASE</v>
          </cell>
        </row>
        <row r="74">
          <cell r="W74" t="str">
            <v>RELEASE</v>
          </cell>
        </row>
        <row r="75">
          <cell r="W75" t="str">
            <v>RELEASE</v>
          </cell>
        </row>
        <row r="76">
          <cell r="W76" t="str">
            <v>RELEASE</v>
          </cell>
        </row>
        <row r="77">
          <cell r="W77" t="str">
            <v>RELEASE</v>
          </cell>
        </row>
        <row r="78">
          <cell r="W78" t="str">
            <v>RELEASE</v>
          </cell>
        </row>
        <row r="80">
          <cell r="W80" t="str">
            <v>RELEASE</v>
          </cell>
        </row>
        <row r="81">
          <cell r="W81" t="str">
            <v>RELEASE</v>
          </cell>
        </row>
        <row r="82">
          <cell r="W82" t="str">
            <v>RELEASE</v>
          </cell>
        </row>
        <row r="83">
          <cell r="W83" t="str">
            <v>RELEASE</v>
          </cell>
        </row>
        <row r="84">
          <cell r="W84" t="str">
            <v>RELEASE</v>
          </cell>
        </row>
        <row r="86">
          <cell r="W86" t="str">
            <v>RELEASE</v>
          </cell>
        </row>
        <row r="87">
          <cell r="W87" t="str">
            <v>RELEASE</v>
          </cell>
        </row>
        <row r="88">
          <cell r="W88" t="str">
            <v>RELEASE</v>
          </cell>
        </row>
        <row r="89">
          <cell r="W89" t="str">
            <v>RELEASE</v>
          </cell>
        </row>
        <row r="90">
          <cell r="W90" t="str">
            <v>RELEASE</v>
          </cell>
        </row>
        <row r="97">
          <cell r="W97" t="str">
            <v>RELEASE</v>
          </cell>
        </row>
        <row r="98">
          <cell r="W98" t="str">
            <v>RELEASE</v>
          </cell>
        </row>
        <row r="99">
          <cell r="W99" t="str">
            <v>RELEASE</v>
          </cell>
        </row>
        <row r="101">
          <cell r="W101" t="str">
            <v>RELEASE</v>
          </cell>
        </row>
        <row r="102">
          <cell r="W102" t="str">
            <v>RELEASE</v>
          </cell>
        </row>
        <row r="103">
          <cell r="W103" t="str">
            <v>RELEASE</v>
          </cell>
        </row>
        <row r="113">
          <cell r="W113" t="str">
            <v>RELEASE</v>
          </cell>
        </row>
        <row r="117">
          <cell r="W117" t="str">
            <v>RELEASE</v>
          </cell>
        </row>
        <row r="120">
          <cell r="W120" t="str">
            <v>RELEASE</v>
          </cell>
        </row>
        <row r="123">
          <cell r="W123" t="str">
            <v>RELEASE</v>
          </cell>
        </row>
        <row r="127">
          <cell r="W127" t="str">
            <v>RELEASE</v>
          </cell>
        </row>
        <row r="129">
          <cell r="W129" t="str">
            <v>RELEASE</v>
          </cell>
        </row>
        <row r="130">
          <cell r="W130" t="str">
            <v>RELEASE</v>
          </cell>
        </row>
        <row r="131">
          <cell r="W131" t="str">
            <v>RELEASE</v>
          </cell>
        </row>
        <row r="132">
          <cell r="W132" t="str">
            <v>RELEASE</v>
          </cell>
        </row>
        <row r="133">
          <cell r="W133" t="str">
            <v>RELEASE</v>
          </cell>
        </row>
        <row r="135">
          <cell r="W135" t="str">
            <v>RELEASE</v>
          </cell>
        </row>
        <row r="136">
          <cell r="W136" t="str">
            <v>RELEASE</v>
          </cell>
        </row>
      </sheetData>
      <sheetData sheetId="2">
        <row r="3">
          <cell r="AH3">
            <v>36</v>
          </cell>
          <cell r="AI3">
            <v>36</v>
          </cell>
        </row>
        <row r="4">
          <cell r="AH4">
            <v>6</v>
          </cell>
          <cell r="AI4">
            <v>6</v>
          </cell>
        </row>
        <row r="5">
          <cell r="AH5">
            <v>46</v>
          </cell>
        </row>
        <row r="6">
          <cell r="AH6">
            <v>88</v>
          </cell>
          <cell r="AI6">
            <v>78</v>
          </cell>
        </row>
        <row r="26">
          <cell r="W26" t="str">
            <v>RELEASE</v>
          </cell>
        </row>
        <row r="28">
          <cell r="W28" t="str">
            <v>RELEASE</v>
          </cell>
        </row>
        <row r="29">
          <cell r="W29" t="str">
            <v>RELEASE</v>
          </cell>
        </row>
        <row r="30">
          <cell r="W30" t="str">
            <v>RELEASE</v>
          </cell>
        </row>
        <row r="31">
          <cell r="W31" t="str">
            <v>RELEASE</v>
          </cell>
        </row>
        <row r="32">
          <cell r="W32" t="str">
            <v>RELEASE</v>
          </cell>
        </row>
        <row r="38">
          <cell r="W38" t="str">
            <v>RELEASE</v>
          </cell>
        </row>
        <row r="39">
          <cell r="W39" t="str">
            <v>RELEASE</v>
          </cell>
        </row>
        <row r="40">
          <cell r="W40" t="str">
            <v>RELEASE</v>
          </cell>
        </row>
        <row r="42">
          <cell r="W42" t="str">
            <v>RELEASE</v>
          </cell>
        </row>
        <row r="45">
          <cell r="W45" t="str">
            <v>RELEASE</v>
          </cell>
        </row>
        <row r="46">
          <cell r="W46" t="str">
            <v>RELEASE</v>
          </cell>
        </row>
        <row r="47">
          <cell r="W47" t="str">
            <v>RELEASE</v>
          </cell>
        </row>
        <row r="53">
          <cell r="W53" t="str">
            <v>RELEASE</v>
          </cell>
        </row>
        <row r="57">
          <cell r="W57" t="str">
            <v>RELEASE</v>
          </cell>
        </row>
        <row r="69">
          <cell r="W69" t="str">
            <v>RELEASE</v>
          </cell>
        </row>
        <row r="70">
          <cell r="W70" t="str">
            <v>RELEASE</v>
          </cell>
        </row>
        <row r="72">
          <cell r="W72" t="str">
            <v>RELEASE</v>
          </cell>
        </row>
        <row r="73">
          <cell r="W73" t="str">
            <v>RELEASE</v>
          </cell>
        </row>
        <row r="74">
          <cell r="W74" t="str">
            <v>RELEASE</v>
          </cell>
        </row>
        <row r="75">
          <cell r="W75" t="str">
            <v>RELEASE</v>
          </cell>
        </row>
        <row r="76">
          <cell r="W76" t="str">
            <v>RELEASE</v>
          </cell>
        </row>
        <row r="78">
          <cell r="W78" t="str">
            <v>RELEASE</v>
          </cell>
        </row>
        <row r="79">
          <cell r="W79" t="str">
            <v>RELEASE</v>
          </cell>
        </row>
        <row r="80">
          <cell r="W80" t="str">
            <v>RELEASE</v>
          </cell>
        </row>
        <row r="83">
          <cell r="W83" t="str">
            <v>RELEASE</v>
          </cell>
        </row>
        <row r="84">
          <cell r="W84" t="str">
            <v>RELEASE</v>
          </cell>
        </row>
        <row r="86">
          <cell r="W86" t="str">
            <v>RELEASE</v>
          </cell>
        </row>
        <row r="88">
          <cell r="W88" t="str">
            <v>RELEASE</v>
          </cell>
        </row>
        <row r="90">
          <cell r="G90" t="str">
            <v>238E1220200</v>
          </cell>
          <cell r="J90" t="str">
            <v>ARRANGEMENT ADAPTER ON ENDWALL</v>
          </cell>
          <cell r="W90" t="str">
            <v>RELEASE</v>
          </cell>
        </row>
        <row r="91">
          <cell r="G91" t="str">
            <v>238E1220300</v>
          </cell>
          <cell r="J91" t="str">
            <v>BRACKET FOR DOOR CLOSER</v>
          </cell>
          <cell r="W91" t="str">
            <v>RELEASE</v>
          </cell>
        </row>
        <row r="92">
          <cell r="G92" t="str">
            <v>238E1220400</v>
          </cell>
          <cell r="J92" t="str">
            <v>BRACKET ENDWALL PANEL</v>
          </cell>
          <cell r="W92" t="str">
            <v>RELEASE</v>
          </cell>
        </row>
        <row r="94">
          <cell r="W94" t="str">
            <v>RELEASE</v>
          </cell>
        </row>
        <row r="97">
          <cell r="W97" t="str">
            <v>RELEASE</v>
          </cell>
        </row>
        <row r="98">
          <cell r="W98" t="str">
            <v>RELEASE</v>
          </cell>
        </row>
        <row r="99">
          <cell r="W99" t="str">
            <v>RELEASE</v>
          </cell>
        </row>
        <row r="100">
          <cell r="W100" t="str">
            <v>RELEASE</v>
          </cell>
        </row>
        <row r="101">
          <cell r="W101" t="str">
            <v>RELEASE</v>
          </cell>
        </row>
        <row r="102">
          <cell r="W102" t="str">
            <v>RELEASE</v>
          </cell>
        </row>
        <row r="105">
          <cell r="W105" t="str">
            <v>RELEASE</v>
          </cell>
        </row>
        <row r="108">
          <cell r="G108" t="str">
            <v>258E1220300</v>
          </cell>
          <cell r="J108" t="str">
            <v>CABLE DIRECTOR ON ROOF</v>
          </cell>
          <cell r="W108" t="str">
            <v>RELEASE</v>
          </cell>
        </row>
        <row r="110">
          <cell r="W110" t="str">
            <v>RELEASE</v>
          </cell>
        </row>
        <row r="111">
          <cell r="G111" t="str">
            <v>258E1200600</v>
          </cell>
          <cell r="J111" t="str">
            <v>BRACKET FOR ELECTRICAL CABINET PANEL ON ENDWALL</v>
          </cell>
          <cell r="W111" t="str">
            <v>RELEASE</v>
          </cell>
        </row>
        <row r="112">
          <cell r="G112" t="str">
            <v>258E1220700</v>
          </cell>
          <cell r="J112" t="str">
            <v>BRACKET FOR DOOR CONTROL UNIT</v>
          </cell>
          <cell r="W112" t="str">
            <v>RELEASE</v>
          </cell>
        </row>
      </sheetData>
      <sheetData sheetId="3">
        <row r="3">
          <cell r="AH3">
            <v>32</v>
          </cell>
          <cell r="AI3">
            <v>31</v>
          </cell>
        </row>
        <row r="4">
          <cell r="AH4">
            <v>5</v>
          </cell>
          <cell r="AI4">
            <v>5</v>
          </cell>
        </row>
        <row r="5">
          <cell r="AH5">
            <v>39</v>
          </cell>
          <cell r="AI5">
            <v>28</v>
          </cell>
        </row>
        <row r="6">
          <cell r="AH6">
            <v>76</v>
          </cell>
          <cell r="AI6">
            <v>64</v>
          </cell>
        </row>
        <row r="48">
          <cell r="W48" t="str">
            <v>RELEASE</v>
          </cell>
        </row>
        <row r="50">
          <cell r="W50" t="str">
            <v>RELEASE</v>
          </cell>
        </row>
        <row r="85">
          <cell r="W85" t="str">
            <v>RELEASE</v>
          </cell>
        </row>
        <row r="86">
          <cell r="W86" t="str">
            <v>RELEASE</v>
          </cell>
        </row>
        <row r="87">
          <cell r="W87" t="str">
            <v>RELEASE</v>
          </cell>
        </row>
        <row r="89">
          <cell r="W89" t="str">
            <v>RELEASE</v>
          </cell>
        </row>
      </sheetData>
      <sheetData sheetId="4">
        <row r="3">
          <cell r="AH3">
            <v>30</v>
          </cell>
          <cell r="AI3">
            <v>30</v>
          </cell>
        </row>
        <row r="4">
          <cell r="AH4">
            <v>2</v>
          </cell>
          <cell r="AI4">
            <v>2</v>
          </cell>
        </row>
        <row r="5">
          <cell r="AH5">
            <v>43</v>
          </cell>
          <cell r="AI5">
            <v>31</v>
          </cell>
        </row>
        <row r="6">
          <cell r="AH6">
            <v>75</v>
          </cell>
          <cell r="AI6">
            <v>63</v>
          </cell>
        </row>
        <row r="27">
          <cell r="W27" t="str">
            <v>RELEASE</v>
          </cell>
        </row>
        <row r="28">
          <cell r="W28" t="str">
            <v>RELEASE</v>
          </cell>
        </row>
        <row r="29">
          <cell r="W29" t="str">
            <v>RELEASE</v>
          </cell>
        </row>
        <row r="30">
          <cell r="W30" t="str">
            <v>RELEASE</v>
          </cell>
        </row>
        <row r="31">
          <cell r="W31" t="str">
            <v>RELEASE</v>
          </cell>
        </row>
        <row r="38">
          <cell r="W38" t="str">
            <v>RELEASE</v>
          </cell>
        </row>
        <row r="40">
          <cell r="W40" t="str">
            <v>RELEASE</v>
          </cell>
        </row>
        <row r="45">
          <cell r="W45" t="str">
            <v>RELEASE</v>
          </cell>
        </row>
        <row r="46">
          <cell r="W46" t="str">
            <v>RELEASE</v>
          </cell>
        </row>
        <row r="48">
          <cell r="W48" t="str">
            <v>RELEASE</v>
          </cell>
        </row>
        <row r="50">
          <cell r="W50" t="str">
            <v>RELEASE</v>
          </cell>
        </row>
        <row r="51">
          <cell r="W51" t="str">
            <v>RELEASE</v>
          </cell>
        </row>
        <row r="52">
          <cell r="W52" t="str">
            <v>RELEASE</v>
          </cell>
        </row>
        <row r="57">
          <cell r="W57" t="str">
            <v>RELEASE</v>
          </cell>
        </row>
        <row r="63">
          <cell r="W63" t="str">
            <v>RELEASE</v>
          </cell>
        </row>
        <row r="89">
          <cell r="W89" t="str">
            <v>RELEASE</v>
          </cell>
        </row>
        <row r="90">
          <cell r="W90" t="str">
            <v>RELEASE</v>
          </cell>
        </row>
        <row r="91">
          <cell r="W91" t="str">
            <v>RELEASE</v>
          </cell>
        </row>
        <row r="93">
          <cell r="W93" t="str">
            <v>RELEASE</v>
          </cell>
        </row>
        <row r="96">
          <cell r="W96" t="str">
            <v>RELEASE</v>
          </cell>
        </row>
        <row r="98">
          <cell r="W98" t="str">
            <v>RELEASE</v>
          </cell>
        </row>
        <row r="101">
          <cell r="W101" t="str">
            <v>RELEASE</v>
          </cell>
        </row>
      </sheetData>
      <sheetData sheetId="5">
        <row r="3">
          <cell r="AH3">
            <v>30</v>
          </cell>
        </row>
        <row r="4">
          <cell r="AH4">
            <v>2</v>
          </cell>
        </row>
        <row r="5">
          <cell r="AH5">
            <v>27</v>
          </cell>
        </row>
        <row r="6">
          <cell r="AH6">
            <v>59</v>
          </cell>
        </row>
        <row r="45">
          <cell r="W45" t="str">
            <v>RELEASE</v>
          </cell>
        </row>
        <row r="46">
          <cell r="W46" t="str">
            <v>RELEASE</v>
          </cell>
        </row>
        <row r="48">
          <cell r="W48" t="str">
            <v>RELEASE</v>
          </cell>
        </row>
      </sheetData>
      <sheetData sheetId="6">
        <row r="3">
          <cell r="AH3">
            <v>30</v>
          </cell>
        </row>
        <row r="4">
          <cell r="AH4">
            <v>2</v>
          </cell>
        </row>
        <row r="5">
          <cell r="AH5">
            <v>2</v>
          </cell>
        </row>
        <row r="6">
          <cell r="AH6">
            <v>34</v>
          </cell>
        </row>
        <row r="44">
          <cell r="W44" t="str">
            <v>RELEASE</v>
          </cell>
        </row>
        <row r="45">
          <cell r="W45" t="str">
            <v>RELEASE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298"/>
  <sheetViews>
    <sheetView showGridLines="0" zoomScale="85" zoomScaleNormal="85" workbookViewId="0">
      <pane xSplit="3" ySplit="5" topLeftCell="D45" activePane="bottomRight" state="frozen"/>
      <selection pane="topRight"/>
      <selection pane="bottomLeft"/>
      <selection pane="bottomRight" activeCell="D83" sqref="D83"/>
    </sheetView>
  </sheetViews>
  <sheetFormatPr defaultColWidth="11.1640625" defaultRowHeight="15.5"/>
  <cols>
    <col min="1" max="1" width="4.33203125" customWidth="1"/>
    <col min="2" max="2" width="15.83203125" style="197" customWidth="1"/>
    <col min="3" max="3" width="55.33203125" style="197" customWidth="1"/>
    <col min="11" max="11" width="11.1640625" style="7"/>
    <col min="12" max="12" width="18.83203125" customWidth="1"/>
    <col min="13" max="13" width="12.75"/>
    <col min="14" max="14" width="17.1640625" customWidth="1"/>
    <col min="15" max="15" width="19.08203125" customWidth="1"/>
    <col min="16" max="16" width="12.58203125"/>
    <col min="17" max="17" width="13.25" style="198" customWidth="1"/>
    <col min="18" max="18" width="9.83203125" style="198" customWidth="1"/>
    <col min="19" max="19" width="8.58203125" style="198" customWidth="1"/>
    <col min="20" max="20" width="8.83203125" style="198" customWidth="1"/>
    <col min="21" max="21" width="9.83203125" style="198" customWidth="1"/>
    <col min="22" max="22" width="8.58203125" style="198" customWidth="1"/>
    <col min="23" max="23" width="7.75" style="198" customWidth="1"/>
    <col min="33" max="33" width="12.58203125"/>
    <col min="35" max="36" width="12.58203125"/>
  </cols>
  <sheetData>
    <row r="2" spans="1:89">
      <c r="M2" s="1249" t="s">
        <v>0</v>
      </c>
      <c r="N2" s="1251" t="s">
        <v>1</v>
      </c>
      <c r="O2" s="1253" t="s">
        <v>2</v>
      </c>
      <c r="P2" s="1253" t="s">
        <v>3</v>
      </c>
      <c r="Q2" s="1239" t="s">
        <v>4</v>
      </c>
      <c r="R2" s="1239"/>
      <c r="S2" s="1239"/>
      <c r="T2" s="1239"/>
      <c r="U2" s="1239"/>
      <c r="V2" s="1239"/>
      <c r="W2" s="1239"/>
      <c r="X2" s="1239"/>
      <c r="Y2" s="1239"/>
      <c r="Z2" s="1239"/>
      <c r="AA2" s="1239"/>
      <c r="AB2" s="1239"/>
      <c r="AC2" s="1239"/>
    </row>
    <row r="3" spans="1:89" s="195" customFormat="1" ht="20" customHeight="1">
      <c r="A3" s="1240" t="s">
        <v>5</v>
      </c>
      <c r="B3" s="1247" t="s">
        <v>6</v>
      </c>
      <c r="C3" s="1247" t="s">
        <v>7</v>
      </c>
      <c r="D3" s="1240" t="s">
        <v>8</v>
      </c>
      <c r="E3" s="1240"/>
      <c r="F3" s="1240"/>
      <c r="G3" s="1240"/>
      <c r="H3" s="1240"/>
      <c r="I3" s="1240"/>
      <c r="J3" s="199"/>
      <c r="K3" s="1240" t="s">
        <v>9</v>
      </c>
      <c r="L3" s="1248" t="s">
        <v>10</v>
      </c>
      <c r="M3" s="1250"/>
      <c r="N3" s="1252"/>
      <c r="O3" s="1254"/>
      <c r="P3" s="1254"/>
      <c r="Q3" s="1255" t="s">
        <v>11</v>
      </c>
      <c r="R3" s="1257" t="s">
        <v>12</v>
      </c>
      <c r="S3" s="1257" t="s">
        <v>13</v>
      </c>
      <c r="T3" s="1257" t="s">
        <v>14</v>
      </c>
      <c r="U3" s="1241" t="s">
        <v>15</v>
      </c>
      <c r="V3" s="1242"/>
      <c r="W3" s="1243"/>
      <c r="X3" s="1241" t="s">
        <v>16</v>
      </c>
      <c r="Y3" s="1242"/>
      <c r="Z3" s="1243"/>
      <c r="AA3" s="1241" t="s">
        <v>17</v>
      </c>
      <c r="AB3" s="1242"/>
      <c r="AC3" s="1243"/>
      <c r="AD3"/>
      <c r="AE3" t="s">
        <v>18</v>
      </c>
      <c r="AF3"/>
      <c r="AG3"/>
      <c r="AH3"/>
      <c r="AI3" t="s">
        <v>19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</row>
    <row r="4" spans="1:89" ht="20" customHeight="1">
      <c r="A4" s="1240"/>
      <c r="B4" s="1247"/>
      <c r="C4" s="1247"/>
      <c r="D4" s="199" t="s">
        <v>20</v>
      </c>
      <c r="E4" s="199" t="s">
        <v>21</v>
      </c>
      <c r="F4" s="199" t="s">
        <v>22</v>
      </c>
      <c r="G4" s="199" t="s">
        <v>23</v>
      </c>
      <c r="H4" s="199" t="s">
        <v>24</v>
      </c>
      <c r="I4" s="199" t="s">
        <v>25</v>
      </c>
      <c r="J4" s="199" t="s">
        <v>26</v>
      </c>
      <c r="K4" s="1240"/>
      <c r="L4" s="1240"/>
      <c r="M4" s="210">
        <f>M100+M267</f>
        <v>1</v>
      </c>
      <c r="N4" s="211">
        <f>AVERAGE(W6:W12)</f>
        <v>0.99553571428571397</v>
      </c>
      <c r="O4" s="212">
        <f>AVERAGE(Z6:Z12)</f>
        <v>1</v>
      </c>
      <c r="P4" s="211">
        <f>AVERAGE(AC6:AC12)</f>
        <v>0.66317974558621695</v>
      </c>
      <c r="Q4" s="1256"/>
      <c r="R4" s="1256"/>
      <c r="S4" s="1256"/>
      <c r="T4" s="1256"/>
      <c r="U4" s="217" t="s">
        <v>27</v>
      </c>
      <c r="V4" s="217" t="s">
        <v>13</v>
      </c>
      <c r="W4" s="217" t="s">
        <v>28</v>
      </c>
      <c r="X4" s="217" t="s">
        <v>27</v>
      </c>
      <c r="Y4" s="217" t="s">
        <v>13</v>
      </c>
      <c r="Z4" s="217" t="s">
        <v>28</v>
      </c>
      <c r="AA4" s="217" t="s">
        <v>27</v>
      </c>
      <c r="AB4" s="217" t="s">
        <v>13</v>
      </c>
      <c r="AC4" s="217" t="s">
        <v>28</v>
      </c>
      <c r="AE4" t="s">
        <v>29</v>
      </c>
      <c r="AG4">
        <v>0.7</v>
      </c>
      <c r="AI4">
        <v>0.3</v>
      </c>
    </row>
    <row r="5" spans="1:89" ht="20" customHeight="1">
      <c r="A5" s="1236"/>
      <c r="B5" s="1237"/>
      <c r="C5" s="1237"/>
      <c r="D5" s="1236"/>
      <c r="E5" s="1236"/>
      <c r="F5" s="1236"/>
      <c r="G5" s="1236"/>
      <c r="H5" s="1236"/>
      <c r="I5" s="1236"/>
      <c r="J5" s="1236"/>
      <c r="K5" s="1236"/>
      <c r="L5" s="1236"/>
      <c r="M5" s="1238">
        <f>M269</f>
        <v>1</v>
      </c>
      <c r="N5" s="211"/>
      <c r="O5" s="212"/>
      <c r="P5" s="211"/>
      <c r="Q5" s="216"/>
      <c r="R5" s="216"/>
      <c r="S5" s="216"/>
      <c r="T5" s="216"/>
      <c r="U5" s="217"/>
      <c r="V5" s="217"/>
      <c r="W5" s="217"/>
      <c r="X5" s="217"/>
      <c r="Y5" s="217"/>
      <c r="Z5" s="217"/>
      <c r="AA5" s="217"/>
      <c r="AB5" s="217"/>
      <c r="AC5" s="217"/>
    </row>
    <row r="6" spans="1:89" s="196" customFormat="1" ht="24" customHeight="1">
      <c r="A6" s="200">
        <v>1</v>
      </c>
      <c r="B6" s="201" t="s">
        <v>30</v>
      </c>
      <c r="C6" s="202" t="s">
        <v>31</v>
      </c>
      <c r="D6" s="203" t="s">
        <v>32</v>
      </c>
      <c r="E6" s="203"/>
      <c r="F6" s="203"/>
      <c r="G6" s="203"/>
      <c r="H6" s="203"/>
      <c r="I6" s="203"/>
      <c r="J6" s="203"/>
      <c r="K6" s="201"/>
      <c r="L6" s="201" t="s">
        <v>33</v>
      </c>
      <c r="M6"/>
      <c r="N6"/>
      <c r="O6"/>
      <c r="P6"/>
      <c r="Q6" s="218" t="s">
        <v>20</v>
      </c>
      <c r="R6" s="218">
        <f>'[1]TC1 (E121)'!AK6</f>
        <v>102</v>
      </c>
      <c r="S6" s="218">
        <f>'[1]TC1 (E121)'!AL6</f>
        <v>93</v>
      </c>
      <c r="T6" s="219">
        <f t="shared" ref="T6:T12" si="0">S6/R6</f>
        <v>0.91176470588235303</v>
      </c>
      <c r="U6" s="218">
        <f>'[1]TC1 (E121)'!AK3</f>
        <v>48</v>
      </c>
      <c r="V6" s="218">
        <f>'[1]TC1 (E121)'!AL3</f>
        <v>48</v>
      </c>
      <c r="W6" s="219">
        <f t="shared" ref="W6:W12" si="1">V6/U6</f>
        <v>1</v>
      </c>
      <c r="X6" s="218">
        <f>'[1]TC1 (E121)'!AK4</f>
        <v>8</v>
      </c>
      <c r="Y6" s="218">
        <f>'[1]TC1 (E121)'!AL4</f>
        <v>8</v>
      </c>
      <c r="Z6" s="219">
        <f t="shared" ref="Z6:Z12" si="2">Y6/X6</f>
        <v>1</v>
      </c>
      <c r="AA6" s="218">
        <f>'[1]TC1 (E121)'!AK5</f>
        <v>46</v>
      </c>
      <c r="AB6" s="218">
        <f>'[1]TC1 (E121)'!AL5</f>
        <v>37</v>
      </c>
      <c r="AC6" s="219">
        <f t="shared" ref="AC6:AC12" si="3">AB6/AA6</f>
        <v>0.80434782608695699</v>
      </c>
      <c r="AD6"/>
      <c r="AE6">
        <f t="shared" ref="AE6:AE12" si="4">U6+X6</f>
        <v>56</v>
      </c>
      <c r="AF6">
        <f t="shared" ref="AF6:AF12" si="5">V6+Y6</f>
        <v>56</v>
      </c>
      <c r="AG6" s="225">
        <f t="shared" ref="AG6:AG12" si="6">(AF6/AE6)*$AG$4</f>
        <v>0.7</v>
      </c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</row>
    <row r="7" spans="1:89" s="196" customFormat="1" ht="24" customHeight="1">
      <c r="A7" s="200">
        <v>2</v>
      </c>
      <c r="B7" s="201" t="s">
        <v>34</v>
      </c>
      <c r="C7" s="204" t="s">
        <v>35</v>
      </c>
      <c r="D7" s="65"/>
      <c r="E7" s="65"/>
      <c r="F7" s="65"/>
      <c r="G7" s="65"/>
      <c r="H7" s="65"/>
      <c r="I7" s="65"/>
      <c r="J7" s="65"/>
      <c r="K7" s="201"/>
      <c r="L7" s="201" t="s">
        <v>33</v>
      </c>
      <c r="M7"/>
      <c r="O7"/>
      <c r="P7"/>
      <c r="Q7" s="218" t="s">
        <v>21</v>
      </c>
      <c r="R7" s="218">
        <f>'[1]M1 (E122)'!AH6</f>
        <v>88</v>
      </c>
      <c r="S7" s="218">
        <f>'[1]M1 (E122)'!AI6</f>
        <v>78</v>
      </c>
      <c r="T7" s="219">
        <f t="shared" si="0"/>
        <v>0.88636363636363602</v>
      </c>
      <c r="U7" s="218">
        <f>'[1]M1 (E122)'!AH3</f>
        <v>36</v>
      </c>
      <c r="V7" s="218">
        <f>'[1]M1 (E122)'!AI3</f>
        <v>36</v>
      </c>
      <c r="W7" s="219">
        <f t="shared" si="1"/>
        <v>1</v>
      </c>
      <c r="X7" s="218">
        <f>'[1]M1 (E122)'!AH4</f>
        <v>6</v>
      </c>
      <c r="Y7" s="218">
        <f>'[1]M1 (E122)'!AI4</f>
        <v>6</v>
      </c>
      <c r="Z7" s="219">
        <f t="shared" si="2"/>
        <v>1</v>
      </c>
      <c r="AA7" s="218">
        <f>'[1]M1 (E122)'!AH5</f>
        <v>46</v>
      </c>
      <c r="AB7" s="218">
        <f>'[1]TC1 (E121)'!AL5</f>
        <v>37</v>
      </c>
      <c r="AC7" s="219">
        <f t="shared" si="3"/>
        <v>0.80434782608695699</v>
      </c>
      <c r="AD7"/>
      <c r="AE7">
        <f t="shared" si="4"/>
        <v>42</v>
      </c>
      <c r="AF7">
        <f t="shared" si="5"/>
        <v>42</v>
      </c>
      <c r="AG7" s="225">
        <f t="shared" si="6"/>
        <v>0.7</v>
      </c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</row>
    <row r="8" spans="1:89" s="196" customFormat="1" ht="24" customHeight="1">
      <c r="A8" s="200">
        <v>3</v>
      </c>
      <c r="B8" s="201" t="s">
        <v>36</v>
      </c>
      <c r="C8" s="204" t="s">
        <v>37</v>
      </c>
      <c r="D8" s="65"/>
      <c r="E8" s="65" t="s">
        <v>32</v>
      </c>
      <c r="F8" s="65"/>
      <c r="G8" s="65"/>
      <c r="H8" s="65"/>
      <c r="I8" s="65"/>
      <c r="J8" s="65"/>
      <c r="K8" s="201"/>
      <c r="L8" s="201" t="s">
        <v>33</v>
      </c>
      <c r="M8"/>
      <c r="N8" s="213"/>
      <c r="O8"/>
      <c r="P8"/>
      <c r="Q8" s="218" t="s">
        <v>22</v>
      </c>
      <c r="R8" s="218">
        <f>'[1]M2 (E123)'!AH6</f>
        <v>76</v>
      </c>
      <c r="S8" s="218">
        <f>'[1]M2 (E123)'!AI6</f>
        <v>64</v>
      </c>
      <c r="T8" s="219">
        <f t="shared" si="0"/>
        <v>0.84210526315789502</v>
      </c>
      <c r="U8" s="218">
        <f>'[1]M2 (E123)'!AH3</f>
        <v>32</v>
      </c>
      <c r="V8" s="218">
        <f>'[1]M2 (E123)'!AI3</f>
        <v>31</v>
      </c>
      <c r="W8" s="219">
        <f t="shared" si="1"/>
        <v>0.96875</v>
      </c>
      <c r="X8" s="218">
        <f>'[1]M2 (E123)'!AH4</f>
        <v>5</v>
      </c>
      <c r="Y8" s="218">
        <f>'[1]M2 (E123)'!AI4</f>
        <v>5</v>
      </c>
      <c r="Z8" s="219">
        <f t="shared" si="2"/>
        <v>1</v>
      </c>
      <c r="AA8" s="218">
        <f>'[1]M2 (E123)'!AH5</f>
        <v>39</v>
      </c>
      <c r="AB8" s="218">
        <f>'[1]M2 (E123)'!AI5</f>
        <v>28</v>
      </c>
      <c r="AC8" s="219">
        <f t="shared" si="3"/>
        <v>0.71794871794871795</v>
      </c>
      <c r="AD8"/>
      <c r="AE8">
        <f t="shared" si="4"/>
        <v>37</v>
      </c>
      <c r="AF8">
        <f t="shared" si="5"/>
        <v>36</v>
      </c>
      <c r="AG8" s="225">
        <f t="shared" si="6"/>
        <v>0.68108108108108101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</row>
    <row r="9" spans="1:89" s="196" customFormat="1" ht="24" customHeight="1">
      <c r="A9" s="200">
        <v>4</v>
      </c>
      <c r="B9" s="201" t="s">
        <v>38</v>
      </c>
      <c r="C9" s="204" t="s">
        <v>39</v>
      </c>
      <c r="D9" s="65"/>
      <c r="E9" s="65"/>
      <c r="F9" s="65" t="s">
        <v>32</v>
      </c>
      <c r="G9" s="65"/>
      <c r="H9" s="65"/>
      <c r="I9" s="65"/>
      <c r="J9" s="65"/>
      <c r="K9" s="201"/>
      <c r="L9" s="201" t="s">
        <v>33</v>
      </c>
      <c r="M9"/>
      <c r="N9"/>
      <c r="O9"/>
      <c r="P9"/>
      <c r="Q9" s="218" t="s">
        <v>23</v>
      </c>
      <c r="R9" s="218">
        <f>'[1]T1 (E124)'!AH6</f>
        <v>75</v>
      </c>
      <c r="S9" s="218">
        <f>'[1]T1 (E124)'!AI6</f>
        <v>63</v>
      </c>
      <c r="T9" s="219">
        <f t="shared" si="0"/>
        <v>0.84</v>
      </c>
      <c r="U9" s="218">
        <f>'[1]T1 (E124)'!AH3</f>
        <v>30</v>
      </c>
      <c r="V9" s="218">
        <f>'[1]T1 (E124)'!AI3</f>
        <v>30</v>
      </c>
      <c r="W9" s="219">
        <f t="shared" si="1"/>
        <v>1</v>
      </c>
      <c r="X9" s="218">
        <f>'[1]T1 (E124)'!AH4</f>
        <v>2</v>
      </c>
      <c r="Y9" s="218">
        <f>'[1]T1 (E124)'!AI4</f>
        <v>2</v>
      </c>
      <c r="Z9" s="219">
        <f t="shared" si="2"/>
        <v>1</v>
      </c>
      <c r="AA9" s="218">
        <f>'[1]T1 (E124)'!AH5</f>
        <v>43</v>
      </c>
      <c r="AB9" s="218">
        <f>'[1]T1 (E124)'!AI5</f>
        <v>31</v>
      </c>
      <c r="AC9" s="219">
        <f t="shared" si="3"/>
        <v>0.72093023255813904</v>
      </c>
      <c r="AD9"/>
      <c r="AE9">
        <f t="shared" si="4"/>
        <v>32</v>
      </c>
      <c r="AF9">
        <f t="shared" si="5"/>
        <v>32</v>
      </c>
      <c r="AG9" s="225">
        <f t="shared" si="6"/>
        <v>0.7</v>
      </c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</row>
    <row r="10" spans="1:89" s="196" customFormat="1" ht="24" customHeight="1">
      <c r="A10" s="200">
        <v>5</v>
      </c>
      <c r="B10" s="201" t="s">
        <v>40</v>
      </c>
      <c r="C10" s="204" t="s">
        <v>41</v>
      </c>
      <c r="D10" s="65"/>
      <c r="E10" s="65"/>
      <c r="F10" s="65"/>
      <c r="G10" s="65" t="s">
        <v>32</v>
      </c>
      <c r="H10" s="65"/>
      <c r="I10" s="65"/>
      <c r="J10" s="65"/>
      <c r="K10" s="201"/>
      <c r="L10" s="201" t="s">
        <v>33</v>
      </c>
      <c r="M10"/>
      <c r="N10"/>
      <c r="O10"/>
      <c r="P10"/>
      <c r="Q10" s="218" t="s">
        <v>24</v>
      </c>
      <c r="R10" s="218">
        <f>'[1]T2 (E125)'!AG6</f>
        <v>69</v>
      </c>
      <c r="S10" s="218">
        <f>'[1]T2 (E125)'!AH6</f>
        <v>59</v>
      </c>
      <c r="T10" s="219">
        <f t="shared" si="0"/>
        <v>0.85507246376811596</v>
      </c>
      <c r="U10" s="218">
        <f>'[1]T2 (E125)'!AG3</f>
        <v>30</v>
      </c>
      <c r="V10" s="218">
        <f>'[1]T2 (E125)'!AH3</f>
        <v>30</v>
      </c>
      <c r="W10" s="219">
        <f t="shared" si="1"/>
        <v>1</v>
      </c>
      <c r="X10" s="218">
        <f>'[1]T2 (E125)'!AG4</f>
        <v>2</v>
      </c>
      <c r="Y10" s="218">
        <f>'[1]T2 (E125)'!AH4</f>
        <v>2</v>
      </c>
      <c r="Z10" s="219">
        <f t="shared" si="2"/>
        <v>1</v>
      </c>
      <c r="AA10" s="218">
        <f>'[1]T2 (E125)'!AG5</f>
        <v>37</v>
      </c>
      <c r="AB10" s="218">
        <f>'[1]T2 (E125)'!AH5</f>
        <v>27</v>
      </c>
      <c r="AC10" s="219">
        <f t="shared" si="3"/>
        <v>0.72972972972973005</v>
      </c>
      <c r="AD10"/>
      <c r="AE10">
        <f t="shared" si="4"/>
        <v>32</v>
      </c>
      <c r="AF10">
        <f t="shared" si="5"/>
        <v>32</v>
      </c>
      <c r="AG10" s="225">
        <f t="shared" si="6"/>
        <v>0.7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</row>
    <row r="11" spans="1:89" s="196" customFormat="1" ht="24" customHeight="1">
      <c r="A11" s="200">
        <v>6</v>
      </c>
      <c r="B11" s="201" t="s">
        <v>42</v>
      </c>
      <c r="C11" s="204" t="s">
        <v>43</v>
      </c>
      <c r="D11" s="65"/>
      <c r="E11" s="65"/>
      <c r="F11" s="65"/>
      <c r="G11" s="65"/>
      <c r="H11" s="65" t="s">
        <v>32</v>
      </c>
      <c r="I11" s="65"/>
      <c r="J11" s="65"/>
      <c r="K11" s="201"/>
      <c r="L11" s="201" t="s">
        <v>33</v>
      </c>
      <c r="M11"/>
      <c r="N11"/>
      <c r="O11"/>
      <c r="P11"/>
      <c r="Q11" s="218" t="s">
        <v>25</v>
      </c>
      <c r="R11" s="218">
        <f>'[1]T3 (E126)'!AG6</f>
        <v>65</v>
      </c>
      <c r="S11" s="218">
        <f>'[1]T3 (E126)'!AH6</f>
        <v>34</v>
      </c>
      <c r="T11" s="219">
        <f t="shared" si="0"/>
        <v>0.52307692307692299</v>
      </c>
      <c r="U11" s="218">
        <f>'[1]T3 (E126)'!AG3</f>
        <v>30</v>
      </c>
      <c r="V11" s="218">
        <f>'[1]T3 (E126)'!AH3</f>
        <v>30</v>
      </c>
      <c r="W11" s="219">
        <f t="shared" si="1"/>
        <v>1</v>
      </c>
      <c r="X11" s="218">
        <f>'[1]T3 (E126)'!AG4</f>
        <v>2</v>
      </c>
      <c r="Y11" s="218">
        <f>'[1]T3 (E126)'!AH4</f>
        <v>2</v>
      </c>
      <c r="Z11" s="219">
        <f t="shared" si="2"/>
        <v>1</v>
      </c>
      <c r="AA11" s="218">
        <f>'[1]T3 (E126)'!AG5</f>
        <v>33</v>
      </c>
      <c r="AB11" s="218">
        <f>'[1]T3 (E126)'!AH5</f>
        <v>2</v>
      </c>
      <c r="AC11" s="219">
        <f t="shared" si="3"/>
        <v>6.0606060606060601E-2</v>
      </c>
      <c r="AD11"/>
      <c r="AE11">
        <f t="shared" si="4"/>
        <v>32</v>
      </c>
      <c r="AF11">
        <f t="shared" si="5"/>
        <v>32</v>
      </c>
      <c r="AG11" s="225">
        <f t="shared" si="6"/>
        <v>0.7</v>
      </c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</row>
    <row r="12" spans="1:89" s="196" customFormat="1" ht="24" customHeight="1">
      <c r="A12" s="200">
        <v>7</v>
      </c>
      <c r="B12" s="201" t="s">
        <v>44</v>
      </c>
      <c r="C12" s="202" t="s">
        <v>45</v>
      </c>
      <c r="D12" s="65"/>
      <c r="E12" s="65"/>
      <c r="F12" s="65"/>
      <c r="G12" s="65"/>
      <c r="H12" s="65"/>
      <c r="I12" s="65" t="s">
        <v>32</v>
      </c>
      <c r="J12" s="65"/>
      <c r="K12" s="201"/>
      <c r="L12" s="201" t="s">
        <v>33</v>
      </c>
      <c r="M12"/>
      <c r="N12"/>
      <c r="O12"/>
      <c r="P12"/>
      <c r="Q12" s="218" t="s">
        <v>26</v>
      </c>
      <c r="R12" s="218">
        <f t="shared" ref="R12:V12" si="7">R6</f>
        <v>102</v>
      </c>
      <c r="S12" s="218">
        <f t="shared" si="7"/>
        <v>93</v>
      </c>
      <c r="T12" s="219">
        <f t="shared" si="0"/>
        <v>0.91176470588235303</v>
      </c>
      <c r="U12" s="218">
        <f t="shared" si="7"/>
        <v>48</v>
      </c>
      <c r="V12" s="218">
        <f t="shared" si="7"/>
        <v>48</v>
      </c>
      <c r="W12" s="219">
        <f t="shared" si="1"/>
        <v>1</v>
      </c>
      <c r="X12" s="218">
        <f t="shared" ref="X12:AB12" si="8">X6</f>
        <v>8</v>
      </c>
      <c r="Y12" s="218">
        <f t="shared" si="8"/>
        <v>8</v>
      </c>
      <c r="Z12" s="219">
        <f t="shared" si="2"/>
        <v>1</v>
      </c>
      <c r="AA12" s="218">
        <f t="shared" si="8"/>
        <v>46</v>
      </c>
      <c r="AB12" s="218">
        <f t="shared" si="8"/>
        <v>37</v>
      </c>
      <c r="AC12" s="219">
        <f t="shared" si="3"/>
        <v>0.80434782608695699</v>
      </c>
      <c r="AD12"/>
      <c r="AE12">
        <f t="shared" si="4"/>
        <v>56</v>
      </c>
      <c r="AF12">
        <f t="shared" si="5"/>
        <v>56</v>
      </c>
      <c r="AG12" s="225">
        <f t="shared" si="6"/>
        <v>0.7</v>
      </c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</row>
    <row r="13" spans="1:89" s="196" customFormat="1" ht="24" customHeight="1">
      <c r="A13" s="200">
        <v>8</v>
      </c>
      <c r="B13" s="107" t="s">
        <v>46</v>
      </c>
      <c r="C13" s="202" t="s">
        <v>47</v>
      </c>
      <c r="D13" s="65" t="s">
        <v>32</v>
      </c>
      <c r="E13" s="65"/>
      <c r="F13" s="65"/>
      <c r="G13" s="65"/>
      <c r="H13" s="65"/>
      <c r="I13" s="65"/>
      <c r="J13" s="65"/>
      <c r="K13" s="201"/>
      <c r="L13" s="201" t="s">
        <v>33</v>
      </c>
      <c r="M13"/>
      <c r="O13" s="213"/>
      <c r="P13"/>
      <c r="Q13" s="220"/>
      <c r="R13" s="221"/>
      <c r="S13" s="221"/>
      <c r="T13" s="221"/>
      <c r="U13" s="1258"/>
      <c r="V13" s="1258"/>
      <c r="W13" s="1258"/>
      <c r="X13" s="1258"/>
      <c r="Y13" s="1258"/>
      <c r="Z13"/>
      <c r="AA13" s="1259"/>
      <c r="AB13" s="1259"/>
      <c r="AC13"/>
      <c r="AD13"/>
      <c r="AE13"/>
      <c r="AF13"/>
      <c r="AG13" s="225">
        <f>AVERAGE(AG6:AG12)</f>
        <v>0.69729729729729695</v>
      </c>
      <c r="AH13"/>
      <c r="AI13" s="225">
        <f>AVERAGE(AC6:AC12)*AI4</f>
        <v>0.19895392367586501</v>
      </c>
      <c r="AJ13" s="225">
        <f>AG13+AI13</f>
        <v>0.89625122097316201</v>
      </c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</row>
    <row r="14" spans="1:89" s="196" customFormat="1" ht="24" customHeight="1">
      <c r="A14" s="200">
        <v>9</v>
      </c>
      <c r="B14" s="107" t="s">
        <v>48</v>
      </c>
      <c r="C14" s="202" t="s">
        <v>49</v>
      </c>
      <c r="D14" s="65"/>
      <c r="E14" s="65"/>
      <c r="F14" s="65"/>
      <c r="G14" s="65"/>
      <c r="H14" s="65"/>
      <c r="I14" s="65"/>
      <c r="J14" s="65"/>
      <c r="K14" s="201"/>
      <c r="L14" s="201" t="s">
        <v>33</v>
      </c>
      <c r="M14"/>
      <c r="O14" s="213"/>
      <c r="P14"/>
      <c r="Q14" s="220"/>
      <c r="R14" s="221"/>
      <c r="S14" s="221"/>
      <c r="T14" s="221"/>
      <c r="U14" s="1258"/>
      <c r="V14" s="1258"/>
      <c r="W14" s="1258"/>
      <c r="X14" s="1258"/>
      <c r="Y14" s="1258"/>
      <c r="Z14"/>
      <c r="AA14" s="1259"/>
      <c r="AB14" s="1259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</row>
    <row r="15" spans="1:89" s="196" customFormat="1" ht="24" customHeight="1">
      <c r="A15" s="200">
        <v>10</v>
      </c>
      <c r="B15" s="107" t="s">
        <v>50</v>
      </c>
      <c r="C15" s="202" t="s">
        <v>51</v>
      </c>
      <c r="D15" s="65"/>
      <c r="E15" s="65" t="s">
        <v>32</v>
      </c>
      <c r="F15" s="65"/>
      <c r="G15" s="65"/>
      <c r="H15" s="65"/>
      <c r="I15" s="65"/>
      <c r="J15" s="65"/>
      <c r="K15" s="201"/>
      <c r="L15" s="201" t="s">
        <v>33</v>
      </c>
      <c r="M15"/>
      <c r="O15" s="213"/>
      <c r="P15"/>
      <c r="Q15" s="220"/>
      <c r="R15" s="221"/>
      <c r="S15" s="221"/>
      <c r="T15" s="221"/>
      <c r="U15" s="1258"/>
      <c r="V15" s="1258"/>
      <c r="W15" s="1258"/>
      <c r="X15" s="1258"/>
      <c r="Y15" s="1258"/>
      <c r="Z15"/>
      <c r="AA15" s="1259"/>
      <c r="AB15" s="1259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</row>
    <row r="16" spans="1:89" s="196" customFormat="1" ht="24" customHeight="1">
      <c r="A16" s="200">
        <v>11</v>
      </c>
      <c r="B16" s="107" t="s">
        <v>52</v>
      </c>
      <c r="C16" s="202" t="s">
        <v>53</v>
      </c>
      <c r="D16" s="65"/>
      <c r="E16" s="65"/>
      <c r="F16" s="65" t="s">
        <v>32</v>
      </c>
      <c r="G16" s="65"/>
      <c r="H16" s="65"/>
      <c r="I16" s="65"/>
      <c r="J16" s="65"/>
      <c r="K16" s="201"/>
      <c r="L16" s="201" t="s">
        <v>33</v>
      </c>
      <c r="M16"/>
      <c r="O16" s="213"/>
      <c r="P16"/>
      <c r="Q16" s="222"/>
      <c r="R16" s="222"/>
      <c r="S16" s="222"/>
      <c r="T16" s="222"/>
      <c r="U16" s="222"/>
      <c r="V16" s="222"/>
      <c r="W16" s="222"/>
      <c r="X16" s="223"/>
      <c r="Y16" s="223"/>
      <c r="Z16" s="223"/>
      <c r="AA16" s="223"/>
      <c r="AB16" s="223"/>
      <c r="AC16" s="223"/>
      <c r="AD16" s="223"/>
      <c r="AE16" s="223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</row>
    <row r="17" spans="1:89" s="196" customFormat="1" ht="24" customHeight="1">
      <c r="A17" s="200">
        <v>12</v>
      </c>
      <c r="B17" s="107" t="s">
        <v>54</v>
      </c>
      <c r="C17" s="202" t="s">
        <v>55</v>
      </c>
      <c r="D17" s="65"/>
      <c r="E17" s="65"/>
      <c r="F17" s="65"/>
      <c r="G17" s="65" t="s">
        <v>32</v>
      </c>
      <c r="H17" s="65"/>
      <c r="I17" s="65"/>
      <c r="J17" s="65"/>
      <c r="K17" s="201"/>
      <c r="L17" s="201" t="s">
        <v>33</v>
      </c>
      <c r="M17"/>
      <c r="O17" s="213"/>
      <c r="P17"/>
      <c r="Q17" s="222"/>
      <c r="R17" s="222"/>
      <c r="S17" s="222"/>
      <c r="T17" s="222"/>
      <c r="U17" s="222"/>
      <c r="V17" s="222"/>
      <c r="W17" s="222"/>
      <c r="X17" s="223"/>
      <c r="Y17" s="223"/>
      <c r="Z17" s="223"/>
      <c r="AA17" s="223"/>
      <c r="AB17" s="223"/>
      <c r="AC17" s="223"/>
      <c r="AD17" s="223"/>
      <c r="AE17" s="223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</row>
    <row r="18" spans="1:89" s="196" customFormat="1" ht="24" customHeight="1">
      <c r="A18" s="200">
        <v>13</v>
      </c>
      <c r="B18" s="107" t="s">
        <v>56</v>
      </c>
      <c r="C18" s="202" t="s">
        <v>57</v>
      </c>
      <c r="D18" s="65"/>
      <c r="E18" s="65"/>
      <c r="F18" s="65"/>
      <c r="G18" s="65"/>
      <c r="H18" s="65" t="s">
        <v>32</v>
      </c>
      <c r="I18" s="65"/>
      <c r="J18" s="65"/>
      <c r="K18" s="201"/>
      <c r="L18" s="201" t="s">
        <v>33</v>
      </c>
      <c r="M18"/>
      <c r="O18" s="213"/>
      <c r="P18"/>
      <c r="Q18" s="1244"/>
      <c r="R18" s="1244"/>
      <c r="S18" s="1244"/>
      <c r="T18" s="1244"/>
      <c r="U18" s="1244"/>
      <c r="V18" s="1244"/>
      <c r="W18" s="1244"/>
      <c r="X18" s="1244"/>
      <c r="Y18" s="1244"/>
      <c r="Z18" s="1244"/>
      <c r="AA18" s="1244"/>
      <c r="AB18" s="1244"/>
      <c r="AC18" s="1244"/>
      <c r="AD18" s="223"/>
      <c r="AE18" s="223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</row>
    <row r="19" spans="1:89" s="196" customFormat="1" ht="24" customHeight="1">
      <c r="A19" s="200">
        <v>14</v>
      </c>
      <c r="B19" s="107" t="s">
        <v>58</v>
      </c>
      <c r="C19" s="202" t="s">
        <v>59</v>
      </c>
      <c r="D19" s="65"/>
      <c r="E19" s="65"/>
      <c r="F19" s="65"/>
      <c r="G19" s="65"/>
      <c r="H19" s="65"/>
      <c r="I19" s="65" t="s">
        <v>32</v>
      </c>
      <c r="J19" s="65"/>
      <c r="K19" s="201"/>
      <c r="L19" s="201" t="s">
        <v>33</v>
      </c>
      <c r="M19"/>
      <c r="O19" s="213"/>
      <c r="P19"/>
      <c r="Q19" s="1246"/>
      <c r="R19" s="1246"/>
      <c r="S19" s="1246"/>
      <c r="T19" s="1246"/>
      <c r="U19" s="1245"/>
      <c r="V19" s="1246"/>
      <c r="W19" s="1246"/>
      <c r="X19" s="1245"/>
      <c r="Y19" s="1246"/>
      <c r="Z19" s="1246"/>
      <c r="AA19" s="1245"/>
      <c r="AB19" s="1246"/>
      <c r="AC19" s="1246"/>
      <c r="AD19" s="223"/>
      <c r="AE19" s="223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</row>
    <row r="20" spans="1:89" s="196" customFormat="1" ht="24" customHeight="1">
      <c r="A20" s="200">
        <v>15</v>
      </c>
      <c r="B20" s="107" t="s">
        <v>60</v>
      </c>
      <c r="C20" s="202" t="s">
        <v>61</v>
      </c>
      <c r="D20" s="65" t="s">
        <v>32</v>
      </c>
      <c r="E20" s="65"/>
      <c r="F20" s="65"/>
      <c r="G20" s="65"/>
      <c r="H20" s="65"/>
      <c r="I20" s="65"/>
      <c r="J20" s="65"/>
      <c r="K20" s="201"/>
      <c r="L20" s="201" t="s">
        <v>33</v>
      </c>
      <c r="M20"/>
      <c r="O20" s="213"/>
      <c r="P20"/>
      <c r="Q20" s="1246"/>
      <c r="R20" s="1246"/>
      <c r="S20" s="1246"/>
      <c r="T20" s="1246"/>
      <c r="U20" s="224"/>
      <c r="V20" s="224"/>
      <c r="W20" s="224"/>
      <c r="X20" s="224"/>
      <c r="Y20" s="224"/>
      <c r="Z20" s="224"/>
      <c r="AA20" s="224"/>
      <c r="AB20" s="224"/>
      <c r="AC20" s="224"/>
      <c r="AD20" s="223"/>
      <c r="AE20" s="223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</row>
    <row r="21" spans="1:89" s="196" customFormat="1" ht="24" customHeight="1">
      <c r="A21" s="200">
        <v>16</v>
      </c>
      <c r="B21" s="107" t="s">
        <v>62</v>
      </c>
      <c r="C21" s="202" t="s">
        <v>63</v>
      </c>
      <c r="D21" s="65"/>
      <c r="E21" s="65"/>
      <c r="F21" s="65"/>
      <c r="G21" s="65"/>
      <c r="H21" s="65"/>
      <c r="I21" s="65"/>
      <c r="J21" s="65"/>
      <c r="K21" s="201"/>
      <c r="L21" s="201" t="s">
        <v>33</v>
      </c>
      <c r="M21"/>
      <c r="O21" s="213"/>
      <c r="P21"/>
      <c r="Q21" s="222"/>
      <c r="R21" s="222"/>
      <c r="S21" s="222"/>
      <c r="T21" s="222"/>
      <c r="U21" s="222"/>
      <c r="V21" s="222"/>
      <c r="W21" s="222"/>
      <c r="X21" s="223"/>
      <c r="Y21" s="223"/>
      <c r="Z21" s="223"/>
      <c r="AA21" s="223"/>
      <c r="AB21" s="223"/>
      <c r="AC21" s="223"/>
      <c r="AD21" s="223"/>
      <c r="AE21" s="223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</row>
    <row r="22" spans="1:89" s="196" customFormat="1" ht="24" customHeight="1">
      <c r="A22" s="200">
        <v>17</v>
      </c>
      <c r="B22" s="107" t="s">
        <v>64</v>
      </c>
      <c r="C22" s="202" t="s">
        <v>65</v>
      </c>
      <c r="D22" s="65"/>
      <c r="E22" s="65" t="s">
        <v>32</v>
      </c>
      <c r="F22" s="65"/>
      <c r="G22" s="65"/>
      <c r="H22" s="65"/>
      <c r="I22" s="65"/>
      <c r="J22" s="65"/>
      <c r="K22" s="201"/>
      <c r="L22" s="201" t="s">
        <v>33</v>
      </c>
      <c r="M22"/>
      <c r="O22" s="213"/>
      <c r="P22"/>
      <c r="Q22" s="222"/>
      <c r="R22" s="222"/>
      <c r="S22" s="222"/>
      <c r="T22" s="222"/>
      <c r="U22" s="222"/>
      <c r="V22" s="222"/>
      <c r="W22" s="222"/>
      <c r="X22" s="223"/>
      <c r="Y22" s="223"/>
      <c r="Z22" s="223"/>
      <c r="AA22" s="223"/>
      <c r="AB22" s="223"/>
      <c r="AC22" s="223"/>
      <c r="AD22" s="223"/>
      <c r="AE22" s="223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</row>
    <row r="23" spans="1:89" s="196" customFormat="1" ht="24" customHeight="1">
      <c r="A23" s="200">
        <v>18</v>
      </c>
      <c r="B23" s="107" t="s">
        <v>66</v>
      </c>
      <c r="C23" s="202" t="s">
        <v>67</v>
      </c>
      <c r="D23" s="65"/>
      <c r="E23" s="65"/>
      <c r="F23" s="65" t="s">
        <v>32</v>
      </c>
      <c r="G23" s="65"/>
      <c r="H23" s="65"/>
      <c r="I23" s="65"/>
      <c r="J23" s="65"/>
      <c r="K23" s="201"/>
      <c r="L23" s="201" t="s">
        <v>33</v>
      </c>
      <c r="M23"/>
      <c r="O23" s="213"/>
      <c r="P23"/>
      <c r="Q23" s="222"/>
      <c r="R23" s="222"/>
      <c r="S23" s="222"/>
      <c r="T23" s="222"/>
      <c r="U23" s="222"/>
      <c r="V23" s="222"/>
      <c r="W23" s="222"/>
      <c r="X23" s="223"/>
      <c r="Y23" s="223"/>
      <c r="Z23" s="223"/>
      <c r="AA23" s="223"/>
      <c r="AB23" s="223"/>
      <c r="AC23" s="223"/>
      <c r="AD23" s="223"/>
      <c r="AE23" s="2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1:89" s="196" customFormat="1" ht="24" customHeight="1">
      <c r="A24" s="200">
        <v>19</v>
      </c>
      <c r="B24" s="107" t="s">
        <v>68</v>
      </c>
      <c r="C24" s="202" t="s">
        <v>69</v>
      </c>
      <c r="D24" s="65"/>
      <c r="E24" s="65"/>
      <c r="F24" s="65"/>
      <c r="G24" s="65" t="s">
        <v>32</v>
      </c>
      <c r="H24" s="65"/>
      <c r="I24" s="65"/>
      <c r="J24" s="65"/>
      <c r="K24" s="201"/>
      <c r="L24" s="201" t="s">
        <v>33</v>
      </c>
      <c r="M24"/>
      <c r="O24" s="213"/>
      <c r="P24"/>
      <c r="Q24" s="221"/>
      <c r="R24" s="221"/>
      <c r="S24" s="221"/>
      <c r="T24" s="221"/>
      <c r="U24" s="221"/>
      <c r="V24" s="221"/>
      <c r="W24" s="221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</row>
    <row r="25" spans="1:89" s="196" customFormat="1" ht="24" customHeight="1">
      <c r="A25" s="200">
        <v>20</v>
      </c>
      <c r="B25" s="107" t="s">
        <v>70</v>
      </c>
      <c r="C25" s="202" t="s">
        <v>71</v>
      </c>
      <c r="D25" s="65"/>
      <c r="E25" s="65"/>
      <c r="F25" s="65"/>
      <c r="G25" s="65"/>
      <c r="H25" s="65" t="s">
        <v>32</v>
      </c>
      <c r="I25" s="65"/>
      <c r="J25" s="65"/>
      <c r="K25" s="201"/>
      <c r="L25" s="201" t="s">
        <v>33</v>
      </c>
      <c r="M25"/>
      <c r="O25" s="213"/>
      <c r="P25"/>
      <c r="Q25" s="221"/>
      <c r="R25" s="221"/>
      <c r="S25" s="221"/>
      <c r="T25" s="221"/>
      <c r="U25" s="221"/>
      <c r="V25" s="221"/>
      <c r="W25" s="221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</row>
    <row r="26" spans="1:89" s="196" customFormat="1" ht="24" customHeight="1">
      <c r="A26" s="200">
        <v>21</v>
      </c>
      <c r="B26" s="107" t="s">
        <v>72</v>
      </c>
      <c r="C26" s="202" t="s">
        <v>73</v>
      </c>
      <c r="D26" s="65"/>
      <c r="E26" s="65"/>
      <c r="F26" s="65"/>
      <c r="G26" s="65"/>
      <c r="H26" s="65"/>
      <c r="I26" s="65" t="s">
        <v>32</v>
      </c>
      <c r="J26" s="65"/>
      <c r="K26" s="201"/>
      <c r="L26" s="201" t="s">
        <v>33</v>
      </c>
      <c r="M26"/>
      <c r="O26" s="213"/>
      <c r="P26"/>
      <c r="Q26" s="221"/>
      <c r="R26" s="221"/>
      <c r="S26" s="221"/>
      <c r="T26" s="221"/>
      <c r="U26" s="221"/>
      <c r="V26" s="221"/>
      <c r="W26" s="221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</row>
    <row r="27" spans="1:89" s="196" customFormat="1" ht="24" customHeight="1">
      <c r="A27" s="200">
        <v>22</v>
      </c>
      <c r="B27" s="107" t="s">
        <v>74</v>
      </c>
      <c r="C27" s="202" t="s">
        <v>75</v>
      </c>
      <c r="D27" s="65" t="s">
        <v>32</v>
      </c>
      <c r="E27" s="65"/>
      <c r="F27" s="65"/>
      <c r="G27" s="65"/>
      <c r="H27" s="65"/>
      <c r="I27" s="65"/>
      <c r="J27" s="65"/>
      <c r="K27" s="201"/>
      <c r="L27" s="201" t="s">
        <v>33</v>
      </c>
      <c r="M27"/>
      <c r="O27" s="213"/>
      <c r="P27"/>
      <c r="Q27" s="221"/>
      <c r="R27" s="221"/>
      <c r="S27" s="221"/>
      <c r="T27" s="221"/>
      <c r="U27" s="221"/>
      <c r="V27" s="221"/>
      <c r="W27" s="221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</row>
    <row r="28" spans="1:89" s="196" customFormat="1" ht="24" customHeight="1">
      <c r="A28" s="200">
        <v>23</v>
      </c>
      <c r="B28" s="107" t="s">
        <v>76</v>
      </c>
      <c r="C28" s="202" t="s">
        <v>77</v>
      </c>
      <c r="D28" s="65"/>
      <c r="E28" s="65"/>
      <c r="F28" s="65"/>
      <c r="G28" s="65"/>
      <c r="H28" s="65"/>
      <c r="I28" s="65" t="s">
        <v>32</v>
      </c>
      <c r="J28" s="65"/>
      <c r="K28" s="201"/>
      <c r="L28" s="201" t="s">
        <v>33</v>
      </c>
      <c r="M28"/>
      <c r="O28" s="213"/>
      <c r="P28"/>
      <c r="Q28" s="221"/>
      <c r="R28" s="221"/>
      <c r="S28" s="221"/>
      <c r="T28" s="221"/>
      <c r="U28" s="221"/>
      <c r="V28" s="221"/>
      <c r="W28" s="221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</row>
    <row r="29" spans="1:89" s="196" customFormat="1" ht="24" customHeight="1">
      <c r="A29" s="200">
        <v>24</v>
      </c>
      <c r="B29" s="107" t="s">
        <v>60</v>
      </c>
      <c r="C29" s="202" t="s">
        <v>78</v>
      </c>
      <c r="D29" s="65" t="s">
        <v>32</v>
      </c>
      <c r="E29" s="65"/>
      <c r="F29" s="65"/>
      <c r="G29" s="65"/>
      <c r="H29" s="65"/>
      <c r="I29" s="65"/>
      <c r="J29" s="65"/>
      <c r="K29" s="201"/>
      <c r="L29" s="201" t="s">
        <v>33</v>
      </c>
      <c r="M29"/>
      <c r="O29" s="213"/>
      <c r="P29"/>
      <c r="Q29" s="221"/>
      <c r="R29" s="221"/>
      <c r="S29" s="221"/>
      <c r="T29" s="221"/>
      <c r="U29" s="221"/>
      <c r="V29" s="221"/>
      <c r="W29" s="221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</row>
    <row r="30" spans="1:89" s="196" customFormat="1" ht="24" customHeight="1">
      <c r="A30" s="200">
        <v>25</v>
      </c>
      <c r="B30" s="107" t="s">
        <v>62</v>
      </c>
      <c r="C30" s="202" t="s">
        <v>79</v>
      </c>
      <c r="D30" s="65"/>
      <c r="E30" s="65"/>
      <c r="F30" s="65"/>
      <c r="G30" s="65"/>
      <c r="H30" s="65"/>
      <c r="I30" s="65"/>
      <c r="J30" s="65"/>
      <c r="K30" s="201"/>
      <c r="L30" s="201" t="s">
        <v>33</v>
      </c>
      <c r="M30"/>
      <c r="O30" s="213"/>
      <c r="P30"/>
      <c r="Q30" s="221"/>
      <c r="R30" s="221"/>
      <c r="S30" s="221"/>
      <c r="T30" s="221"/>
      <c r="U30" s="221"/>
      <c r="V30" s="221"/>
      <c r="W30" s="221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</row>
    <row r="31" spans="1:89" s="196" customFormat="1" ht="24" customHeight="1">
      <c r="A31" s="200">
        <v>26</v>
      </c>
      <c r="B31" s="107" t="s">
        <v>64</v>
      </c>
      <c r="C31" s="202" t="s">
        <v>80</v>
      </c>
      <c r="D31" s="65"/>
      <c r="E31" s="65" t="s">
        <v>32</v>
      </c>
      <c r="F31" s="65"/>
      <c r="G31" s="65"/>
      <c r="H31" s="65"/>
      <c r="I31" s="65"/>
      <c r="J31" s="65"/>
      <c r="K31" s="201"/>
      <c r="L31" s="201" t="s">
        <v>33</v>
      </c>
      <c r="M31"/>
      <c r="O31" s="213"/>
      <c r="P31"/>
      <c r="Q31" s="198"/>
      <c r="R31" s="198"/>
      <c r="S31" s="198"/>
      <c r="T31" s="198"/>
      <c r="U31" s="198"/>
      <c r="V31" s="198"/>
      <c r="W31" s="198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</row>
    <row r="32" spans="1:89" s="196" customFormat="1" ht="24" customHeight="1">
      <c r="A32" s="200">
        <v>27</v>
      </c>
      <c r="B32" s="107" t="s">
        <v>66</v>
      </c>
      <c r="C32" s="202" t="s">
        <v>81</v>
      </c>
      <c r="D32" s="65"/>
      <c r="E32" s="65"/>
      <c r="F32" s="65" t="s">
        <v>32</v>
      </c>
      <c r="G32" s="65"/>
      <c r="H32" s="65"/>
      <c r="I32" s="65"/>
      <c r="J32" s="65"/>
      <c r="K32" s="201"/>
      <c r="L32" s="201" t="s">
        <v>33</v>
      </c>
      <c r="M32"/>
      <c r="O32" s="213"/>
      <c r="P32"/>
      <c r="Q32" s="198"/>
      <c r="R32" s="198"/>
      <c r="S32" s="198"/>
      <c r="T32" s="198"/>
      <c r="U32" s="198"/>
      <c r="V32" s="198"/>
      <c r="W32" s="198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</row>
    <row r="33" spans="1:89" s="196" customFormat="1" ht="24" customHeight="1">
      <c r="A33" s="200">
        <v>28</v>
      </c>
      <c r="B33" s="107" t="s">
        <v>68</v>
      </c>
      <c r="C33" s="202" t="s">
        <v>82</v>
      </c>
      <c r="D33" s="65"/>
      <c r="E33" s="65"/>
      <c r="F33" s="65"/>
      <c r="G33" s="65" t="s">
        <v>32</v>
      </c>
      <c r="H33" s="65"/>
      <c r="I33" s="65"/>
      <c r="J33" s="65"/>
      <c r="K33" s="201"/>
      <c r="L33" s="201" t="s">
        <v>33</v>
      </c>
      <c r="M33"/>
      <c r="O33" s="213"/>
      <c r="P33"/>
      <c r="Q33" s="198"/>
      <c r="R33" s="198"/>
      <c r="S33" s="198"/>
      <c r="T33" s="198"/>
      <c r="U33" s="198"/>
      <c r="V33" s="198"/>
      <c r="W33" s="198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</row>
    <row r="34" spans="1:89" s="196" customFormat="1" ht="24" customHeight="1">
      <c r="A34" s="200">
        <v>29</v>
      </c>
      <c r="B34" s="107" t="s">
        <v>70</v>
      </c>
      <c r="C34" s="202" t="s">
        <v>83</v>
      </c>
      <c r="D34" s="65"/>
      <c r="E34" s="65"/>
      <c r="F34" s="65"/>
      <c r="G34" s="65"/>
      <c r="H34" s="65" t="s">
        <v>32</v>
      </c>
      <c r="I34" s="65"/>
      <c r="J34" s="65"/>
      <c r="K34" s="201"/>
      <c r="L34" s="201" t="s">
        <v>33</v>
      </c>
      <c r="M34"/>
      <c r="O34" s="213"/>
      <c r="P34"/>
      <c r="Q34" s="198"/>
      <c r="R34" s="198"/>
      <c r="S34" s="198"/>
      <c r="T34" s="198"/>
      <c r="U34" s="198"/>
      <c r="V34" s="198"/>
      <c r="W34" s="198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</row>
    <row r="35" spans="1:89" s="196" customFormat="1" ht="24" customHeight="1">
      <c r="A35" s="200">
        <v>30</v>
      </c>
      <c r="B35" s="107" t="s">
        <v>72</v>
      </c>
      <c r="C35" s="202" t="s">
        <v>84</v>
      </c>
      <c r="D35" s="65"/>
      <c r="E35" s="65"/>
      <c r="F35" s="65"/>
      <c r="G35" s="65"/>
      <c r="H35" s="65"/>
      <c r="I35" s="65" t="s">
        <v>32</v>
      </c>
      <c r="J35" s="65"/>
      <c r="K35" s="201"/>
      <c r="L35" s="201" t="s">
        <v>33</v>
      </c>
      <c r="M35"/>
      <c r="O35" s="213"/>
      <c r="P35"/>
      <c r="Q35" s="198"/>
      <c r="R35" s="198"/>
      <c r="S35" s="198"/>
      <c r="T35" s="198"/>
      <c r="U35" s="198"/>
      <c r="V35" s="198"/>
      <c r="W35" s="198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</row>
    <row r="36" spans="1:89" s="196" customFormat="1" ht="24" customHeight="1">
      <c r="A36" s="205"/>
      <c r="B36" s="206"/>
      <c r="C36" s="207"/>
      <c r="D36" s="208"/>
      <c r="E36" s="208"/>
      <c r="F36" s="208"/>
      <c r="G36" s="208"/>
      <c r="H36" s="208"/>
      <c r="I36" s="208"/>
      <c r="J36" s="208"/>
      <c r="K36" s="214"/>
      <c r="L36" s="214"/>
      <c r="M36"/>
      <c r="O36" s="213"/>
      <c r="P36"/>
      <c r="Q36" s="198"/>
      <c r="R36" s="198"/>
      <c r="S36" s="198"/>
      <c r="T36" s="198"/>
      <c r="U36" s="198"/>
      <c r="V36" s="198"/>
      <c r="W36" s="198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</row>
    <row r="37" spans="1:89" s="196" customFormat="1" ht="24" customHeight="1">
      <c r="A37" s="209">
        <v>1</v>
      </c>
      <c r="B37" s="201" t="s">
        <v>85</v>
      </c>
      <c r="C37" s="202" t="s">
        <v>86</v>
      </c>
      <c r="D37" s="65" t="s">
        <v>32</v>
      </c>
      <c r="E37" s="60"/>
      <c r="F37" s="60"/>
      <c r="G37" s="65"/>
      <c r="H37" s="60"/>
      <c r="I37" s="215"/>
      <c r="J37" s="65" t="s">
        <v>32</v>
      </c>
      <c r="K37" s="201" t="s">
        <v>13</v>
      </c>
      <c r="L37" s="201"/>
      <c r="M37"/>
      <c r="O37"/>
      <c r="P37"/>
      <c r="Q37" s="198"/>
      <c r="R37" s="198"/>
      <c r="S37" s="198"/>
      <c r="T37" s="198"/>
      <c r="U37" s="198"/>
      <c r="V37" s="198"/>
      <c r="W37" s="198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</row>
    <row r="38" spans="1:89" s="196" customFormat="1" ht="24" customHeight="1">
      <c r="A38" s="209">
        <f t="shared" ref="A38:A99" si="9">A37+1</f>
        <v>2</v>
      </c>
      <c r="B38" s="201" t="s">
        <v>87</v>
      </c>
      <c r="C38" s="202" t="s">
        <v>88</v>
      </c>
      <c r="D38" s="65"/>
      <c r="E38" s="65" t="s">
        <v>32</v>
      </c>
      <c r="F38" s="65" t="s">
        <v>32</v>
      </c>
      <c r="G38" s="65"/>
      <c r="H38" s="65"/>
      <c r="I38" s="65"/>
      <c r="J38" s="65"/>
      <c r="K38" s="201" t="s">
        <v>13</v>
      </c>
      <c r="L38" s="201"/>
      <c r="M38"/>
      <c r="O38"/>
      <c r="Q38" s="198"/>
      <c r="R38" s="198"/>
      <c r="S38" s="198"/>
      <c r="T38" s="198"/>
      <c r="U38" s="198"/>
      <c r="V38" s="198"/>
      <c r="W38" s="19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</row>
    <row r="39" spans="1:89" s="196" customFormat="1" ht="24" customHeight="1">
      <c r="A39" s="209">
        <f t="shared" si="9"/>
        <v>3</v>
      </c>
      <c r="B39" s="201" t="s">
        <v>89</v>
      </c>
      <c r="C39" s="204" t="s">
        <v>90</v>
      </c>
      <c r="D39" s="65"/>
      <c r="E39" s="60"/>
      <c r="F39" s="60"/>
      <c r="G39" s="65" t="s">
        <v>32</v>
      </c>
      <c r="H39" s="65" t="s">
        <v>32</v>
      </c>
      <c r="I39" s="65" t="s">
        <v>32</v>
      </c>
      <c r="J39" s="65"/>
      <c r="K39" s="201" t="s">
        <v>13</v>
      </c>
      <c r="L39" s="201"/>
      <c r="M39"/>
      <c r="O39"/>
      <c r="P39"/>
      <c r="Q39" s="198"/>
      <c r="R39" s="198"/>
      <c r="S39" s="198"/>
      <c r="T39" s="198"/>
      <c r="U39" s="198"/>
      <c r="V39" s="198"/>
      <c r="W39" s="198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</row>
    <row r="40" spans="1:89" s="196" customFormat="1" ht="24" customHeight="1">
      <c r="A40" s="209">
        <f t="shared" si="9"/>
        <v>4</v>
      </c>
      <c r="B40" s="201" t="s">
        <v>91</v>
      </c>
      <c r="C40" s="202" t="s">
        <v>92</v>
      </c>
      <c r="D40" s="65" t="s">
        <v>32</v>
      </c>
      <c r="E40" s="60"/>
      <c r="F40" s="60"/>
      <c r="G40" s="60"/>
      <c r="H40" s="65"/>
      <c r="I40" s="215"/>
      <c r="J40" s="65" t="s">
        <v>32</v>
      </c>
      <c r="K40" s="201" t="s">
        <v>13</v>
      </c>
      <c r="L40" s="201"/>
      <c r="M40"/>
      <c r="P40"/>
      <c r="Q40" s="198"/>
      <c r="R40" s="198"/>
      <c r="S40" s="198"/>
      <c r="T40" s="198"/>
      <c r="U40" s="198"/>
      <c r="V40" s="198"/>
      <c r="W40" s="198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</row>
    <row r="41" spans="1:89" s="196" customFormat="1" ht="24" customHeight="1">
      <c r="A41" s="209">
        <f t="shared" si="9"/>
        <v>5</v>
      </c>
      <c r="B41" s="201" t="s">
        <v>93</v>
      </c>
      <c r="C41" s="202" t="s">
        <v>94</v>
      </c>
      <c r="D41" s="65" t="s">
        <v>32</v>
      </c>
      <c r="E41" s="60"/>
      <c r="F41" s="60"/>
      <c r="G41" s="60"/>
      <c r="H41" s="60"/>
      <c r="I41" s="65"/>
      <c r="J41" s="65" t="s">
        <v>32</v>
      </c>
      <c r="K41" s="201" t="s">
        <v>13</v>
      </c>
      <c r="L41" s="201"/>
      <c r="M41"/>
      <c r="Q41" s="198"/>
      <c r="R41" s="198"/>
      <c r="S41" s="198"/>
      <c r="T41" s="198"/>
      <c r="U41" s="198"/>
      <c r="V41" s="198"/>
      <c r="W41" s="198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</row>
    <row r="42" spans="1:89" s="196" customFormat="1" ht="24" customHeight="1">
      <c r="A42" s="209">
        <f t="shared" si="9"/>
        <v>6</v>
      </c>
      <c r="B42" s="201" t="s">
        <v>95</v>
      </c>
      <c r="C42" s="202" t="s">
        <v>96</v>
      </c>
      <c r="D42" s="65" t="s">
        <v>32</v>
      </c>
      <c r="E42" s="65" t="s">
        <v>32</v>
      </c>
      <c r="F42" s="65" t="s">
        <v>32</v>
      </c>
      <c r="G42" s="65" t="s">
        <v>32</v>
      </c>
      <c r="H42" s="65" t="s">
        <v>32</v>
      </c>
      <c r="I42" s="65" t="s">
        <v>32</v>
      </c>
      <c r="J42" s="65" t="s">
        <v>32</v>
      </c>
      <c r="K42" s="201" t="s">
        <v>13</v>
      </c>
      <c r="L42" s="201"/>
      <c r="M42"/>
      <c r="P42"/>
      <c r="Q42" s="198"/>
      <c r="R42" s="198"/>
      <c r="S42" s="198"/>
      <c r="T42" s="198"/>
      <c r="U42" s="198"/>
      <c r="V42" s="198"/>
      <c r="W42" s="198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</row>
    <row r="43" spans="1:89" s="196" customFormat="1" ht="24" customHeight="1">
      <c r="A43" s="209">
        <f t="shared" si="9"/>
        <v>7</v>
      </c>
      <c r="B43" s="201" t="s">
        <v>97</v>
      </c>
      <c r="C43" s="202" t="s">
        <v>98</v>
      </c>
      <c r="D43" s="65" t="s">
        <v>32</v>
      </c>
      <c r="E43" s="65" t="s">
        <v>32</v>
      </c>
      <c r="F43" s="65" t="s">
        <v>32</v>
      </c>
      <c r="G43" s="65" t="s">
        <v>32</v>
      </c>
      <c r="H43" s="65" t="s">
        <v>32</v>
      </c>
      <c r="I43" s="65" t="s">
        <v>32</v>
      </c>
      <c r="J43" s="65" t="s">
        <v>32</v>
      </c>
      <c r="K43" s="201" t="s">
        <v>13</v>
      </c>
      <c r="L43" s="201"/>
      <c r="M43"/>
      <c r="Q43" s="198"/>
      <c r="R43" s="198"/>
      <c r="S43" s="198"/>
      <c r="T43" s="198"/>
      <c r="U43" s="198"/>
      <c r="V43" s="198"/>
      <c r="W43" s="198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</row>
    <row r="44" spans="1:89" s="196" customFormat="1" ht="24" customHeight="1">
      <c r="A44" s="209">
        <f t="shared" si="9"/>
        <v>8</v>
      </c>
      <c r="B44" s="201" t="s">
        <v>99</v>
      </c>
      <c r="C44" s="202" t="s">
        <v>100</v>
      </c>
      <c r="D44" s="65" t="s">
        <v>32</v>
      </c>
      <c r="E44" s="60"/>
      <c r="F44" s="60"/>
      <c r="G44" s="60"/>
      <c r="H44" s="65"/>
      <c r="I44" s="215"/>
      <c r="J44" s="65" t="s">
        <v>32</v>
      </c>
      <c r="K44" s="201" t="s">
        <v>13</v>
      </c>
      <c r="L44" s="201"/>
      <c r="M44"/>
      <c r="P44"/>
      <c r="Q44" s="198"/>
      <c r="R44" s="198"/>
      <c r="S44" s="198"/>
      <c r="T44" s="198"/>
      <c r="U44" s="198"/>
      <c r="V44" s="198"/>
      <c r="W44" s="198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</row>
    <row r="45" spans="1:89" s="196" customFormat="1" ht="24" customHeight="1">
      <c r="A45" s="209">
        <f t="shared" si="9"/>
        <v>9</v>
      </c>
      <c r="B45" s="201" t="s">
        <v>101</v>
      </c>
      <c r="C45" s="202" t="s">
        <v>102</v>
      </c>
      <c r="D45" s="65" t="s">
        <v>32</v>
      </c>
      <c r="E45" s="65" t="s">
        <v>32</v>
      </c>
      <c r="F45" s="65" t="s">
        <v>32</v>
      </c>
      <c r="G45" s="65" t="s">
        <v>32</v>
      </c>
      <c r="H45" s="65" t="s">
        <v>32</v>
      </c>
      <c r="I45" s="65" t="s">
        <v>32</v>
      </c>
      <c r="J45" s="65" t="s">
        <v>32</v>
      </c>
      <c r="K45" s="201" t="s">
        <v>13</v>
      </c>
      <c r="L45" s="201"/>
      <c r="M45"/>
      <c r="P45"/>
      <c r="Q45" s="198"/>
      <c r="R45" s="198"/>
      <c r="S45" s="198"/>
      <c r="T45" s="198"/>
      <c r="U45" s="198"/>
      <c r="V45" s="198"/>
      <c r="W45" s="198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</row>
    <row r="46" spans="1:89" s="196" customFormat="1" ht="24" customHeight="1">
      <c r="A46" s="209">
        <f t="shared" si="9"/>
        <v>10</v>
      </c>
      <c r="B46" s="201" t="s">
        <v>103</v>
      </c>
      <c r="C46" s="202" t="s">
        <v>104</v>
      </c>
      <c r="D46" s="65" t="s">
        <v>32</v>
      </c>
      <c r="E46" s="60"/>
      <c r="F46" s="60"/>
      <c r="G46" s="60"/>
      <c r="H46" s="60"/>
      <c r="I46" s="65"/>
      <c r="J46" s="65" t="s">
        <v>32</v>
      </c>
      <c r="K46" s="201" t="s">
        <v>13</v>
      </c>
      <c r="L46" s="201"/>
      <c r="M46"/>
      <c r="P46"/>
      <c r="Q46" s="198"/>
      <c r="R46" s="198"/>
      <c r="S46" s="198"/>
      <c r="T46" s="198"/>
      <c r="U46" s="198"/>
      <c r="V46" s="198"/>
      <c r="W46" s="198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</row>
    <row r="47" spans="1:89" s="196" customFormat="1" ht="24" customHeight="1">
      <c r="A47" s="209">
        <f t="shared" si="9"/>
        <v>11</v>
      </c>
      <c r="B47" s="201" t="s">
        <v>105</v>
      </c>
      <c r="C47" s="204" t="s">
        <v>106</v>
      </c>
      <c r="D47" s="65"/>
      <c r="E47" s="65" t="s">
        <v>32</v>
      </c>
      <c r="F47" s="65" t="s">
        <v>32</v>
      </c>
      <c r="G47" s="65"/>
      <c r="H47" s="65"/>
      <c r="I47" s="65"/>
      <c r="J47" s="65"/>
      <c r="K47" s="201" t="s">
        <v>13</v>
      </c>
      <c r="L47" s="201"/>
      <c r="M47"/>
      <c r="N47"/>
      <c r="O47"/>
      <c r="R47" s="198"/>
      <c r="S47" s="198"/>
      <c r="T47" s="198"/>
      <c r="U47" s="198"/>
      <c r="V47" s="198"/>
      <c r="W47" s="198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</row>
    <row r="48" spans="1:89" s="196" customFormat="1" ht="24" customHeight="1">
      <c r="A48" s="209">
        <f t="shared" si="9"/>
        <v>12</v>
      </c>
      <c r="B48" s="107" t="s">
        <v>107</v>
      </c>
      <c r="C48" s="202" t="s">
        <v>108</v>
      </c>
      <c r="D48" s="65" t="s">
        <v>32</v>
      </c>
      <c r="E48" s="65" t="s">
        <v>32</v>
      </c>
      <c r="F48" s="65" t="s">
        <v>32</v>
      </c>
      <c r="G48" s="65" t="s">
        <v>32</v>
      </c>
      <c r="H48" s="65" t="s">
        <v>32</v>
      </c>
      <c r="I48" s="65" t="s">
        <v>32</v>
      </c>
      <c r="J48" s="65" t="s">
        <v>32</v>
      </c>
      <c r="K48" s="201" t="s">
        <v>13</v>
      </c>
      <c r="L48" s="201"/>
      <c r="M48"/>
      <c r="P48"/>
      <c r="Q48" s="198"/>
      <c r="R48" s="198"/>
      <c r="S48" s="198"/>
      <c r="T48" s="198"/>
      <c r="U48" s="198"/>
      <c r="V48" s="198"/>
      <c r="W48" s="19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</row>
    <row r="49" spans="1:89" s="196" customFormat="1" ht="24" customHeight="1">
      <c r="A49" s="209">
        <f t="shared" si="9"/>
        <v>13</v>
      </c>
      <c r="B49" s="107" t="s">
        <v>109</v>
      </c>
      <c r="C49" s="202" t="s">
        <v>110</v>
      </c>
      <c r="D49" s="65" t="s">
        <v>32</v>
      </c>
      <c r="E49" s="65"/>
      <c r="F49" s="65"/>
      <c r="G49" s="65"/>
      <c r="H49" s="65"/>
      <c r="I49" s="65"/>
      <c r="J49" s="65" t="s">
        <v>32</v>
      </c>
      <c r="K49" s="201" t="str">
        <f>'[1]TC1 (E121)'!W67</f>
        <v>RELEASE</v>
      </c>
      <c r="L49" s="201"/>
      <c r="O49" s="213"/>
      <c r="P49"/>
      <c r="Q49" s="198"/>
      <c r="R49" s="198"/>
      <c r="S49" s="198"/>
      <c r="T49" s="198"/>
      <c r="U49" s="198"/>
      <c r="V49" s="198"/>
      <c r="W49" s="198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</row>
    <row r="50" spans="1:89" s="196" customFormat="1" ht="24" customHeight="1">
      <c r="A50" s="209">
        <f t="shared" si="9"/>
        <v>14</v>
      </c>
      <c r="B50" s="107" t="s">
        <v>111</v>
      </c>
      <c r="C50" s="202" t="s">
        <v>112</v>
      </c>
      <c r="D50" s="65"/>
      <c r="E50" s="65" t="s">
        <v>32</v>
      </c>
      <c r="F50" s="65" t="s">
        <v>32</v>
      </c>
      <c r="G50" s="65"/>
      <c r="H50" s="65"/>
      <c r="I50" s="65"/>
      <c r="J50" s="65"/>
      <c r="K50" s="201" t="s">
        <v>13</v>
      </c>
      <c r="L50" s="201"/>
      <c r="O50" s="213"/>
      <c r="P50"/>
      <c r="Q50" s="198"/>
      <c r="R50" s="198"/>
      <c r="S50" s="198"/>
      <c r="T50" s="198"/>
      <c r="U50" s="198"/>
      <c r="V50" s="198"/>
      <c r="W50" s="198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</row>
    <row r="51" spans="1:89" s="196" customFormat="1" ht="24" customHeight="1">
      <c r="A51" s="209">
        <f t="shared" si="9"/>
        <v>15</v>
      </c>
      <c r="B51" s="107" t="s">
        <v>113</v>
      </c>
      <c r="C51" s="202" t="s">
        <v>114</v>
      </c>
      <c r="D51" s="65"/>
      <c r="E51" s="65"/>
      <c r="F51" s="65"/>
      <c r="G51" s="65" t="s">
        <v>32</v>
      </c>
      <c r="H51" s="65" t="s">
        <v>32</v>
      </c>
      <c r="I51" s="65" t="s">
        <v>32</v>
      </c>
      <c r="J51" s="65" t="s">
        <v>32</v>
      </c>
      <c r="K51" s="201" t="str">
        <f>'[1]T1 (E124)'!W57</f>
        <v>RELEASE</v>
      </c>
      <c r="L51" s="201"/>
      <c r="M51" s="213"/>
      <c r="O51" s="213"/>
      <c r="P51"/>
      <c r="Q51" s="198"/>
      <c r="R51" s="198"/>
      <c r="S51" s="198"/>
      <c r="T51" s="198"/>
      <c r="U51" s="198"/>
      <c r="V51" s="198"/>
      <c r="W51" s="198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</row>
    <row r="52" spans="1:89" s="196" customFormat="1" ht="24" customHeight="1">
      <c r="A52" s="209">
        <f t="shared" si="9"/>
        <v>16</v>
      </c>
      <c r="B52" s="107" t="s">
        <v>115</v>
      </c>
      <c r="C52" s="202" t="s">
        <v>116</v>
      </c>
      <c r="D52" s="65" t="s">
        <v>32</v>
      </c>
      <c r="E52" s="65" t="s">
        <v>32</v>
      </c>
      <c r="F52" s="65" t="s">
        <v>32</v>
      </c>
      <c r="G52" s="65" t="s">
        <v>32</v>
      </c>
      <c r="H52" s="65" t="s">
        <v>32</v>
      </c>
      <c r="I52" s="65" t="s">
        <v>32</v>
      </c>
      <c r="J52" s="65" t="s">
        <v>32</v>
      </c>
      <c r="K52" s="201" t="str">
        <f>'[1]TC1 (E121)'!W68</f>
        <v>RELEASE</v>
      </c>
      <c r="L52" s="201"/>
      <c r="M52" s="213"/>
      <c r="P52"/>
      <c r="Q52" s="198"/>
      <c r="R52" s="198"/>
      <c r="S52" s="198"/>
      <c r="T52" s="198"/>
      <c r="U52" s="198"/>
      <c r="V52" s="198"/>
      <c r="W52" s="198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</row>
    <row r="53" spans="1:89" s="196" customFormat="1" ht="24" customHeight="1">
      <c r="A53" s="209">
        <f t="shared" si="9"/>
        <v>17</v>
      </c>
      <c r="B53" s="107" t="s">
        <v>117</v>
      </c>
      <c r="C53" s="202" t="s">
        <v>118</v>
      </c>
      <c r="D53" s="65" t="s">
        <v>32</v>
      </c>
      <c r="E53" s="65" t="s">
        <v>32</v>
      </c>
      <c r="F53" s="65" t="s">
        <v>32</v>
      </c>
      <c r="G53" s="65" t="s">
        <v>32</v>
      </c>
      <c r="H53" s="65" t="s">
        <v>32</v>
      </c>
      <c r="I53" s="65" t="s">
        <v>32</v>
      </c>
      <c r="J53" s="65" t="s">
        <v>32</v>
      </c>
      <c r="K53" s="201" t="str">
        <f>'[1]TC1 (E121)'!W69</f>
        <v>RELEASE</v>
      </c>
      <c r="L53" s="201"/>
      <c r="M53" s="213"/>
      <c r="P53"/>
      <c r="Q53" s="198"/>
      <c r="R53" s="198"/>
      <c r="S53" s="198"/>
      <c r="T53" s="198"/>
      <c r="U53" s="198"/>
      <c r="V53" s="198"/>
      <c r="W53" s="198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</row>
    <row r="54" spans="1:89" s="196" customFormat="1" ht="24" customHeight="1">
      <c r="A54" s="209">
        <f t="shared" si="9"/>
        <v>18</v>
      </c>
      <c r="B54" s="107" t="s">
        <v>119</v>
      </c>
      <c r="C54" s="202" t="s">
        <v>120</v>
      </c>
      <c r="D54" s="65" t="s">
        <v>32</v>
      </c>
      <c r="E54" s="65" t="s">
        <v>32</v>
      </c>
      <c r="F54" s="65" t="s">
        <v>32</v>
      </c>
      <c r="G54" s="65" t="s">
        <v>32</v>
      </c>
      <c r="H54" s="65" t="s">
        <v>32</v>
      </c>
      <c r="I54" s="65" t="s">
        <v>32</v>
      </c>
      <c r="J54" s="65" t="s">
        <v>32</v>
      </c>
      <c r="K54" s="201" t="str">
        <f>'[1]TC1 (E121)'!W70</f>
        <v>RELEASE</v>
      </c>
      <c r="L54" s="201"/>
      <c r="M54" s="213"/>
      <c r="P54"/>
      <c r="Q54" s="198"/>
      <c r="R54" s="198"/>
      <c r="S54" s="198"/>
      <c r="T54" s="198"/>
      <c r="U54" s="198"/>
      <c r="V54" s="198"/>
      <c r="W54" s="198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</row>
    <row r="55" spans="1:89" s="196" customFormat="1" ht="24" customHeight="1">
      <c r="A55" s="209">
        <f t="shared" si="9"/>
        <v>19</v>
      </c>
      <c r="B55" s="107" t="s">
        <v>121</v>
      </c>
      <c r="C55" s="202" t="s">
        <v>122</v>
      </c>
      <c r="D55" s="65"/>
      <c r="E55" s="65" t="s">
        <v>32</v>
      </c>
      <c r="F55" s="65" t="s">
        <v>32</v>
      </c>
      <c r="G55" s="65" t="s">
        <v>32</v>
      </c>
      <c r="H55" s="65" t="s">
        <v>32</v>
      </c>
      <c r="I55" s="65" t="s">
        <v>32</v>
      </c>
      <c r="J55" s="65"/>
      <c r="K55" s="201" t="str">
        <f>'[1]TC1 (E121)'!W71</f>
        <v>RELEASE</v>
      </c>
      <c r="L55" s="201"/>
      <c r="M55" s="213"/>
      <c r="P55"/>
      <c r="Q55" s="198"/>
      <c r="R55" s="198"/>
      <c r="S55" s="198"/>
      <c r="T55" s="198"/>
      <c r="U55" s="198"/>
      <c r="V55" s="198"/>
      <c r="W55" s="198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</row>
    <row r="56" spans="1:89" s="196" customFormat="1" ht="24" customHeight="1">
      <c r="A56" s="209">
        <f t="shared" si="9"/>
        <v>20</v>
      </c>
      <c r="B56" s="107" t="s">
        <v>123</v>
      </c>
      <c r="C56" s="202" t="s">
        <v>124</v>
      </c>
      <c r="D56" s="65" t="s">
        <v>32</v>
      </c>
      <c r="E56" s="65" t="s">
        <v>32</v>
      </c>
      <c r="F56" s="65" t="s">
        <v>32</v>
      </c>
      <c r="G56" s="65" t="s">
        <v>32</v>
      </c>
      <c r="H56" s="65" t="s">
        <v>32</v>
      </c>
      <c r="I56" s="65" t="s">
        <v>32</v>
      </c>
      <c r="J56" s="65" t="s">
        <v>32</v>
      </c>
      <c r="K56" s="201" t="str">
        <f>'[1]TC1 (E121)'!W71</f>
        <v>RELEASE</v>
      </c>
      <c r="L56" s="201"/>
      <c r="M56" s="213"/>
      <c r="P56"/>
      <c r="Q56" s="198"/>
      <c r="R56" s="198"/>
      <c r="S56" s="198"/>
      <c r="T56" s="198"/>
      <c r="U56" s="198"/>
      <c r="V56" s="198"/>
      <c r="W56" s="198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</row>
    <row r="57" spans="1:89" s="196" customFormat="1" ht="24" customHeight="1">
      <c r="A57" s="209">
        <f t="shared" si="9"/>
        <v>21</v>
      </c>
      <c r="B57" s="107" t="s">
        <v>125</v>
      </c>
      <c r="C57" s="202" t="s">
        <v>126</v>
      </c>
      <c r="D57" s="65"/>
      <c r="E57" s="65"/>
      <c r="F57" s="65"/>
      <c r="G57" s="65" t="s">
        <v>32</v>
      </c>
      <c r="H57" s="65" t="s">
        <v>32</v>
      </c>
      <c r="I57" s="65" t="s">
        <v>32</v>
      </c>
      <c r="J57" s="65"/>
      <c r="K57" s="201" t="str">
        <f>'[1]T1 (E124)'!W63</f>
        <v>RELEASE</v>
      </c>
      <c r="L57" s="201"/>
      <c r="M57" s="213"/>
      <c r="P57"/>
      <c r="Q57" s="198"/>
      <c r="R57" s="198"/>
      <c r="S57" s="198"/>
      <c r="T57" s="198"/>
      <c r="U57" s="198"/>
      <c r="V57" s="198"/>
      <c r="W57" s="198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</row>
    <row r="58" spans="1:89" s="196" customFormat="1" ht="24" customHeight="1">
      <c r="A58" s="209">
        <f t="shared" si="9"/>
        <v>22</v>
      </c>
      <c r="B58" s="107" t="s">
        <v>127</v>
      </c>
      <c r="C58" s="202" t="s">
        <v>128</v>
      </c>
      <c r="D58" s="65" t="s">
        <v>32</v>
      </c>
      <c r="E58" s="65" t="s">
        <v>32</v>
      </c>
      <c r="F58" s="65" t="s">
        <v>32</v>
      </c>
      <c r="G58" s="65" t="s">
        <v>32</v>
      </c>
      <c r="H58" s="65" t="s">
        <v>32</v>
      </c>
      <c r="I58" s="65" t="s">
        <v>32</v>
      </c>
      <c r="J58" s="65" t="s">
        <v>32</v>
      </c>
      <c r="K58" s="201" t="str">
        <f>'[1]TC1 (E121)'!W72</f>
        <v>RELEASE</v>
      </c>
      <c r="L58" s="201"/>
      <c r="M58" s="213"/>
      <c r="P58"/>
      <c r="Q58" s="198"/>
      <c r="R58" s="198"/>
      <c r="S58" s="198"/>
      <c r="T58" s="198"/>
      <c r="U58" s="198"/>
      <c r="V58" s="198"/>
      <c r="W58" s="19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</row>
    <row r="59" spans="1:89" s="196" customFormat="1" ht="24" customHeight="1">
      <c r="A59" s="209">
        <f t="shared" si="9"/>
        <v>23</v>
      </c>
      <c r="B59" s="107" t="s">
        <v>129</v>
      </c>
      <c r="C59" s="202" t="s">
        <v>130</v>
      </c>
      <c r="D59" s="65" t="s">
        <v>32</v>
      </c>
      <c r="E59" s="65" t="s">
        <v>32</v>
      </c>
      <c r="F59" s="65" t="s">
        <v>32</v>
      </c>
      <c r="G59" s="65" t="s">
        <v>32</v>
      </c>
      <c r="H59" s="65" t="s">
        <v>32</v>
      </c>
      <c r="I59" s="65" t="s">
        <v>32</v>
      </c>
      <c r="J59" s="65" t="s">
        <v>32</v>
      </c>
      <c r="K59" s="201" t="str">
        <f>'[1]TC1 (E121)'!W73</f>
        <v>RELEASE</v>
      </c>
      <c r="L59" s="201"/>
      <c r="M59" s="213"/>
      <c r="P59"/>
      <c r="Q59" s="198"/>
      <c r="R59" s="198"/>
      <c r="S59" s="198"/>
      <c r="T59" s="198"/>
      <c r="U59" s="198"/>
      <c r="V59" s="198"/>
      <c r="W59" s="198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</row>
    <row r="60" spans="1:89" s="196" customFormat="1" ht="24" customHeight="1">
      <c r="A60" s="209">
        <f t="shared" si="9"/>
        <v>24</v>
      </c>
      <c r="B60" s="107" t="s">
        <v>131</v>
      </c>
      <c r="C60" s="202" t="s">
        <v>130</v>
      </c>
      <c r="D60" s="65" t="s">
        <v>32</v>
      </c>
      <c r="E60" s="65" t="s">
        <v>32</v>
      </c>
      <c r="F60" s="65" t="s">
        <v>32</v>
      </c>
      <c r="G60" s="65" t="s">
        <v>32</v>
      </c>
      <c r="H60" s="65" t="s">
        <v>32</v>
      </c>
      <c r="I60" s="65" t="s">
        <v>32</v>
      </c>
      <c r="J60" s="65" t="s">
        <v>32</v>
      </c>
      <c r="K60" s="201" t="str">
        <f>'[1]TC1 (E121)'!W74</f>
        <v>RELEASE</v>
      </c>
      <c r="L60" s="201"/>
      <c r="M60" s="213"/>
      <c r="P60"/>
      <c r="Q60" s="198"/>
      <c r="R60" s="198"/>
      <c r="S60" s="198"/>
      <c r="T60" s="198"/>
      <c r="U60" s="198"/>
      <c r="V60" s="198"/>
      <c r="W60" s="198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s="196" customFormat="1" ht="24" customHeight="1">
      <c r="A61" s="209">
        <f t="shared" si="9"/>
        <v>25</v>
      </c>
      <c r="B61" s="107" t="s">
        <v>132</v>
      </c>
      <c r="C61" s="202" t="s">
        <v>133</v>
      </c>
      <c r="D61" s="65" t="s">
        <v>32</v>
      </c>
      <c r="E61" s="65"/>
      <c r="F61" s="65"/>
      <c r="G61" s="65"/>
      <c r="H61" s="65"/>
      <c r="I61" s="65"/>
      <c r="J61" s="65" t="s">
        <v>32</v>
      </c>
      <c r="K61" s="201" t="str">
        <f>'[1]TC1 (E121)'!W75</f>
        <v>RELEASE</v>
      </c>
      <c r="L61" s="201"/>
      <c r="M61" s="213"/>
      <c r="P61"/>
      <c r="Q61" s="198"/>
      <c r="R61" s="198"/>
      <c r="S61" s="198"/>
      <c r="T61" s="198"/>
      <c r="U61" s="198"/>
      <c r="V61" s="198"/>
      <c r="W61" s="198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s="196" customFormat="1" ht="24" customHeight="1">
      <c r="A62" s="209">
        <f t="shared" si="9"/>
        <v>26</v>
      </c>
      <c r="B62" s="107" t="s">
        <v>134</v>
      </c>
      <c r="C62" s="202" t="s">
        <v>135</v>
      </c>
      <c r="D62" s="65" t="s">
        <v>32</v>
      </c>
      <c r="E62" s="65"/>
      <c r="F62" s="65"/>
      <c r="G62" s="65"/>
      <c r="H62" s="65"/>
      <c r="I62" s="65"/>
      <c r="J62" s="65" t="s">
        <v>32</v>
      </c>
      <c r="K62" s="201" t="str">
        <f>'[1]TC1 (E121)'!W76</f>
        <v>RELEASE</v>
      </c>
      <c r="L62" s="201"/>
      <c r="M62" s="213"/>
      <c r="P62"/>
      <c r="Q62" s="198"/>
      <c r="R62" s="198"/>
      <c r="S62" s="198"/>
      <c r="T62" s="198"/>
      <c r="U62" s="198"/>
      <c r="V62" s="198"/>
      <c r="W62" s="198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s="196" customFormat="1" ht="24" customHeight="1">
      <c r="A63" s="209">
        <f t="shared" si="9"/>
        <v>27</v>
      </c>
      <c r="B63" s="107" t="s">
        <v>136</v>
      </c>
      <c r="C63" s="202" t="s">
        <v>137</v>
      </c>
      <c r="D63" s="65" t="s">
        <v>32</v>
      </c>
      <c r="E63" s="65"/>
      <c r="F63" s="65"/>
      <c r="G63" s="65"/>
      <c r="H63" s="65"/>
      <c r="I63" s="65"/>
      <c r="J63" s="65" t="s">
        <v>32</v>
      </c>
      <c r="K63" s="201" t="str">
        <f>'[1]TC1 (E121)'!W77</f>
        <v>RELEASE</v>
      </c>
      <c r="L63" s="201"/>
      <c r="M63" s="213"/>
      <c r="P63"/>
      <c r="Q63" s="198"/>
      <c r="R63" s="198"/>
      <c r="S63" s="198"/>
      <c r="T63" s="198"/>
      <c r="U63" s="198"/>
      <c r="V63" s="198"/>
      <c r="W63" s="198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</row>
    <row r="64" spans="1:89" s="196" customFormat="1" ht="24" customHeight="1">
      <c r="A64" s="209">
        <f t="shared" si="9"/>
        <v>28</v>
      </c>
      <c r="B64" s="107" t="s">
        <v>138</v>
      </c>
      <c r="C64" s="202" t="s">
        <v>139</v>
      </c>
      <c r="D64" s="65" t="s">
        <v>32</v>
      </c>
      <c r="E64" s="65"/>
      <c r="F64" s="65"/>
      <c r="G64" s="65"/>
      <c r="H64" s="65"/>
      <c r="I64" s="65"/>
      <c r="J64" s="65" t="s">
        <v>32</v>
      </c>
      <c r="K64" s="201" t="str">
        <f>'[1]TC1 (E121)'!W78</f>
        <v>RELEASE</v>
      </c>
      <c r="L64" s="201"/>
      <c r="M64" s="213"/>
      <c r="P64"/>
      <c r="Q64" s="198"/>
      <c r="R64" s="198"/>
      <c r="S64" s="198"/>
      <c r="T64" s="198"/>
      <c r="U64" s="198"/>
      <c r="V64" s="198"/>
      <c r="W64" s="198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</row>
    <row r="65" spans="1:89" s="196" customFormat="1" ht="24" customHeight="1">
      <c r="A65" s="209">
        <f t="shared" si="9"/>
        <v>29</v>
      </c>
      <c r="B65" s="107" t="s">
        <v>140</v>
      </c>
      <c r="C65" s="202" t="s">
        <v>141</v>
      </c>
      <c r="D65" s="65" t="s">
        <v>32</v>
      </c>
      <c r="E65" s="65"/>
      <c r="F65" s="65"/>
      <c r="G65" s="65"/>
      <c r="H65" s="65"/>
      <c r="I65" s="65"/>
      <c r="J65" s="65" t="s">
        <v>32</v>
      </c>
      <c r="K65" s="201" t="s">
        <v>13</v>
      </c>
      <c r="L65" s="201"/>
      <c r="M65" s="213"/>
      <c r="P65"/>
      <c r="Q65" s="198"/>
      <c r="R65" s="198"/>
      <c r="S65" s="198"/>
      <c r="T65" s="198"/>
      <c r="U65" s="198"/>
      <c r="V65" s="198"/>
      <c r="W65" s="198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</row>
    <row r="66" spans="1:89" s="196" customFormat="1" ht="24" customHeight="1">
      <c r="A66" s="209">
        <f t="shared" si="9"/>
        <v>30</v>
      </c>
      <c r="B66" s="107" t="s">
        <v>142</v>
      </c>
      <c r="C66" s="202" t="s">
        <v>143</v>
      </c>
      <c r="D66" s="65" t="s">
        <v>32</v>
      </c>
      <c r="E66" s="65"/>
      <c r="F66" s="65"/>
      <c r="G66" s="65"/>
      <c r="H66" s="65"/>
      <c r="I66" s="65"/>
      <c r="J66" s="65" t="s">
        <v>32</v>
      </c>
      <c r="K66" s="201" t="str">
        <f>'[1]TC1 (E121)'!W80</f>
        <v>RELEASE</v>
      </c>
      <c r="L66" s="201"/>
      <c r="M66" s="213"/>
      <c r="P66"/>
      <c r="Q66" s="198"/>
      <c r="R66" s="198"/>
      <c r="S66" s="198"/>
      <c r="T66" s="198"/>
      <c r="U66" s="198"/>
      <c r="V66" s="198"/>
      <c r="W66" s="198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</row>
    <row r="67" spans="1:89" s="196" customFormat="1" ht="24" customHeight="1">
      <c r="A67" s="209">
        <f t="shared" si="9"/>
        <v>31</v>
      </c>
      <c r="B67" s="107" t="s">
        <v>144</v>
      </c>
      <c r="C67" s="202" t="s">
        <v>145</v>
      </c>
      <c r="D67" s="65" t="s">
        <v>32</v>
      </c>
      <c r="E67" s="65"/>
      <c r="F67" s="65"/>
      <c r="G67" s="65"/>
      <c r="H67" s="65"/>
      <c r="I67" s="65"/>
      <c r="J67" s="65" t="s">
        <v>32</v>
      </c>
      <c r="K67" s="201" t="str">
        <f>'[1]TC1 (E121)'!W81</f>
        <v>RELEASE</v>
      </c>
      <c r="L67" s="201"/>
      <c r="M67" s="213"/>
      <c r="P67"/>
      <c r="Q67" s="198"/>
      <c r="R67" s="198"/>
      <c r="S67" s="198"/>
      <c r="T67" s="198"/>
      <c r="U67" s="198"/>
      <c r="V67" s="198"/>
      <c r="W67" s="198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</row>
    <row r="68" spans="1:89" s="196" customFormat="1" ht="24" customHeight="1">
      <c r="A68" s="209">
        <f t="shared" si="9"/>
        <v>32</v>
      </c>
      <c r="B68" s="107" t="s">
        <v>146</v>
      </c>
      <c r="C68" s="202" t="s">
        <v>147</v>
      </c>
      <c r="D68" s="65" t="s">
        <v>32</v>
      </c>
      <c r="E68" s="65"/>
      <c r="F68" s="65"/>
      <c r="G68" s="65"/>
      <c r="H68" s="65"/>
      <c r="I68" s="65"/>
      <c r="J68" s="65" t="s">
        <v>32</v>
      </c>
      <c r="K68" s="201" t="str">
        <f>'[1]TC1 (E121)'!W82</f>
        <v>RELEASE</v>
      </c>
      <c r="L68" s="201"/>
      <c r="M68" s="213"/>
      <c r="P68"/>
      <c r="Q68" s="198"/>
      <c r="R68" s="198"/>
      <c r="S68" s="198"/>
      <c r="T68" s="198"/>
      <c r="U68" s="198"/>
      <c r="V68" s="198"/>
      <c r="W68" s="19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</row>
    <row r="69" spans="1:89" s="196" customFormat="1" ht="24" customHeight="1">
      <c r="A69" s="209">
        <f t="shared" si="9"/>
        <v>33</v>
      </c>
      <c r="B69" s="107" t="s">
        <v>148</v>
      </c>
      <c r="C69" s="202" t="s">
        <v>149</v>
      </c>
      <c r="D69" s="65" t="s">
        <v>32</v>
      </c>
      <c r="E69" s="65"/>
      <c r="F69" s="65"/>
      <c r="G69" s="65"/>
      <c r="H69" s="65"/>
      <c r="I69" s="65"/>
      <c r="J69" s="65" t="s">
        <v>32</v>
      </c>
      <c r="K69" s="201" t="str">
        <f>'[1]TC1 (E121)'!W83</f>
        <v>RELEASE</v>
      </c>
      <c r="L69" s="201"/>
      <c r="M69" s="213"/>
      <c r="P69"/>
      <c r="Q69" s="198"/>
      <c r="R69" s="198"/>
      <c r="S69" s="198"/>
      <c r="T69" s="198"/>
      <c r="U69" s="198"/>
      <c r="V69" s="198"/>
      <c r="W69" s="198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</row>
    <row r="70" spans="1:89" s="196" customFormat="1" ht="24" customHeight="1">
      <c r="A70" s="209">
        <f t="shared" si="9"/>
        <v>34</v>
      </c>
      <c r="B70" s="107" t="s">
        <v>150</v>
      </c>
      <c r="C70" s="202" t="s">
        <v>151</v>
      </c>
      <c r="D70" s="65" t="s">
        <v>32</v>
      </c>
      <c r="E70" s="65"/>
      <c r="F70" s="65"/>
      <c r="G70" s="65"/>
      <c r="H70" s="65"/>
      <c r="I70" s="65"/>
      <c r="J70" s="65" t="s">
        <v>32</v>
      </c>
      <c r="K70" s="201" t="str">
        <f>'[1]TC1 (E121)'!W84</f>
        <v>RELEASE</v>
      </c>
      <c r="L70" s="201"/>
      <c r="M70" s="213"/>
      <c r="P70"/>
      <c r="Q70" s="198"/>
      <c r="R70" s="198"/>
      <c r="S70" s="198"/>
      <c r="T70" s="198"/>
      <c r="U70" s="198"/>
      <c r="V70" s="198"/>
      <c r="W70" s="198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</row>
    <row r="71" spans="1:89" s="196" customFormat="1" ht="24" customHeight="1">
      <c r="A71" s="209">
        <f t="shared" si="9"/>
        <v>35</v>
      </c>
      <c r="B71" s="107" t="s">
        <v>152</v>
      </c>
      <c r="C71" s="202" t="s">
        <v>153</v>
      </c>
      <c r="D71" s="65"/>
      <c r="E71" s="65" t="s">
        <v>32</v>
      </c>
      <c r="F71" s="65" t="s">
        <v>32</v>
      </c>
      <c r="G71" s="65"/>
      <c r="H71" s="65"/>
      <c r="I71" s="65"/>
      <c r="J71" s="65"/>
      <c r="K71" s="201" t="str">
        <f>'[1]M1 (E122)'!W69</f>
        <v>RELEASE</v>
      </c>
      <c r="L71" s="201"/>
      <c r="M71" s="213"/>
      <c r="P71"/>
      <c r="Q71" s="198"/>
      <c r="R71" s="198"/>
      <c r="S71" s="198"/>
      <c r="T71" s="198"/>
      <c r="U71" s="198"/>
      <c r="V71" s="198"/>
      <c r="W71" s="198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</row>
    <row r="72" spans="1:89" s="196" customFormat="1" ht="24" customHeight="1">
      <c r="A72" s="209">
        <f t="shared" si="9"/>
        <v>36</v>
      </c>
      <c r="B72" s="107" t="s">
        <v>154</v>
      </c>
      <c r="C72" s="202" t="s">
        <v>155</v>
      </c>
      <c r="D72" s="65"/>
      <c r="E72" s="65" t="s">
        <v>32</v>
      </c>
      <c r="F72" s="65" t="s">
        <v>32</v>
      </c>
      <c r="G72" s="65"/>
      <c r="H72" s="65"/>
      <c r="I72" s="65"/>
      <c r="J72" s="65"/>
      <c r="K72" s="201" t="str">
        <f>'[1]M1 (E122)'!W70</f>
        <v>RELEASE</v>
      </c>
      <c r="L72" s="201"/>
      <c r="M72" s="213"/>
      <c r="P72"/>
      <c r="Q72" s="198"/>
      <c r="R72" s="198"/>
      <c r="S72" s="198"/>
      <c r="T72" s="198"/>
      <c r="U72" s="198"/>
      <c r="V72" s="198"/>
      <c r="W72" s="198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</row>
    <row r="73" spans="1:89" s="196" customFormat="1" ht="24" customHeight="1">
      <c r="A73" s="209">
        <f t="shared" si="9"/>
        <v>37</v>
      </c>
      <c r="B73" s="107" t="s">
        <v>156</v>
      </c>
      <c r="C73" s="202" t="s">
        <v>157</v>
      </c>
      <c r="D73" s="65"/>
      <c r="E73" s="65" t="s">
        <v>32</v>
      </c>
      <c r="F73" s="65" t="s">
        <v>32</v>
      </c>
      <c r="G73" s="65"/>
      <c r="H73" s="65"/>
      <c r="I73" s="65"/>
      <c r="J73" s="65"/>
      <c r="K73" s="201" t="s">
        <v>13</v>
      </c>
      <c r="L73" s="201"/>
      <c r="M73" s="213"/>
      <c r="O73" s="213"/>
      <c r="P73"/>
      <c r="Q73" s="198"/>
      <c r="R73" s="198"/>
      <c r="S73" s="198"/>
      <c r="T73" s="198"/>
      <c r="U73" s="198"/>
      <c r="V73" s="198"/>
      <c r="W73" s="198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</row>
    <row r="74" spans="1:89" s="196" customFormat="1" ht="24" customHeight="1">
      <c r="A74" s="209">
        <f t="shared" si="9"/>
        <v>38</v>
      </c>
      <c r="B74" s="107" t="s">
        <v>158</v>
      </c>
      <c r="C74" s="202" t="s">
        <v>159</v>
      </c>
      <c r="D74" s="65" t="s">
        <v>32</v>
      </c>
      <c r="E74" s="65" t="s">
        <v>32</v>
      </c>
      <c r="F74" s="65" t="s">
        <v>32</v>
      </c>
      <c r="G74" s="65" t="s">
        <v>32</v>
      </c>
      <c r="H74" s="65" t="s">
        <v>32</v>
      </c>
      <c r="I74" s="65" t="s">
        <v>32</v>
      </c>
      <c r="J74" s="65" t="s">
        <v>32</v>
      </c>
      <c r="K74" s="201" t="str">
        <f>'[1]TC1 (E121)'!W97</f>
        <v>RELEASE</v>
      </c>
      <c r="L74" s="201"/>
      <c r="M74"/>
      <c r="O74" s="213"/>
      <c r="P74"/>
      <c r="Q74" s="198"/>
      <c r="R74" s="198"/>
      <c r="S74" s="198"/>
      <c r="T74" s="198"/>
      <c r="U74" s="198"/>
      <c r="V74" s="198"/>
      <c r="W74" s="198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</row>
    <row r="75" spans="1:89" s="196" customFormat="1" ht="24" customHeight="1">
      <c r="A75" s="209">
        <f t="shared" si="9"/>
        <v>39</v>
      </c>
      <c r="B75" s="107" t="s">
        <v>160</v>
      </c>
      <c r="C75" s="202" t="s">
        <v>161</v>
      </c>
      <c r="D75" s="65" t="s">
        <v>32</v>
      </c>
      <c r="E75" s="65" t="s">
        <v>32</v>
      </c>
      <c r="F75" s="65" t="s">
        <v>32</v>
      </c>
      <c r="G75" s="65" t="s">
        <v>32</v>
      </c>
      <c r="H75" s="65" t="s">
        <v>32</v>
      </c>
      <c r="I75" s="65" t="s">
        <v>32</v>
      </c>
      <c r="J75" s="65" t="s">
        <v>32</v>
      </c>
      <c r="K75" s="201" t="str">
        <f>'[1]TC1 (E121)'!W98</f>
        <v>RELEASE</v>
      </c>
      <c r="L75" s="201"/>
      <c r="O75" s="213"/>
      <c r="P75"/>
      <c r="Q75" s="198"/>
      <c r="R75" s="198"/>
      <c r="S75" s="198"/>
      <c r="T75" s="198"/>
      <c r="U75" s="198"/>
      <c r="V75" s="198"/>
      <c r="W75" s="198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</row>
    <row r="76" spans="1:89" s="196" customFormat="1" ht="24" customHeight="1">
      <c r="A76" s="209">
        <f t="shared" si="9"/>
        <v>40</v>
      </c>
      <c r="B76" s="107" t="s">
        <v>162</v>
      </c>
      <c r="C76" s="202" t="s">
        <v>163</v>
      </c>
      <c r="D76" s="65" t="s">
        <v>32</v>
      </c>
      <c r="E76" s="65" t="s">
        <v>32</v>
      </c>
      <c r="F76" s="65" t="s">
        <v>32</v>
      </c>
      <c r="G76" s="65" t="s">
        <v>32</v>
      </c>
      <c r="H76" s="65" t="s">
        <v>32</v>
      </c>
      <c r="I76" s="65" t="s">
        <v>32</v>
      </c>
      <c r="J76" s="65" t="s">
        <v>32</v>
      </c>
      <c r="K76" s="201" t="str">
        <f>'[1]TC1 (E121)'!W99</f>
        <v>RELEASE</v>
      </c>
      <c r="L76" s="201"/>
      <c r="O76" s="213"/>
      <c r="P76"/>
      <c r="Q76" s="198"/>
      <c r="R76" s="198"/>
      <c r="S76" s="198"/>
      <c r="T76" s="198"/>
      <c r="U76" s="198"/>
      <c r="V76" s="198"/>
      <c r="W76" s="198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</row>
    <row r="77" spans="1:89" s="196" customFormat="1" ht="24" customHeight="1">
      <c r="A77" s="209">
        <f t="shared" si="9"/>
        <v>41</v>
      </c>
      <c r="B77" s="107" t="s">
        <v>158</v>
      </c>
      <c r="C77" s="202" t="s">
        <v>164</v>
      </c>
      <c r="D77" s="65"/>
      <c r="E77" s="65" t="s">
        <v>32</v>
      </c>
      <c r="F77" s="65"/>
      <c r="G77" s="65"/>
      <c r="H77" s="65"/>
      <c r="I77" s="65"/>
      <c r="J77" s="65"/>
      <c r="K77" s="201" t="str">
        <f>'[1]M1 (E122)'!W83</f>
        <v>RELEASE</v>
      </c>
      <c r="L77" s="201"/>
      <c r="M77"/>
      <c r="O77" s="213"/>
      <c r="P77"/>
      <c r="Q77" s="198"/>
      <c r="R77" s="198"/>
      <c r="S77" s="198"/>
      <c r="T77" s="198"/>
      <c r="U77" s="198"/>
      <c r="V77" s="198"/>
      <c r="W77" s="198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</row>
    <row r="78" spans="1:89" s="196" customFormat="1" ht="24" customHeight="1">
      <c r="A78" s="209">
        <f t="shared" si="9"/>
        <v>42</v>
      </c>
      <c r="B78" s="107" t="s">
        <v>165</v>
      </c>
      <c r="C78" s="202" t="s">
        <v>166</v>
      </c>
      <c r="D78" s="65"/>
      <c r="E78" s="65" t="s">
        <v>32</v>
      </c>
      <c r="F78" s="65"/>
      <c r="G78" s="65"/>
      <c r="H78" s="65"/>
      <c r="I78" s="65"/>
      <c r="J78" s="65"/>
      <c r="K78" s="201" t="str">
        <f>'[1]M1 (E122)'!W86</f>
        <v>RELEASE</v>
      </c>
      <c r="L78" s="201"/>
      <c r="M78"/>
      <c r="O78" s="213"/>
      <c r="P78"/>
      <c r="Q78" s="198"/>
      <c r="R78" s="198"/>
      <c r="S78" s="198"/>
      <c r="T78" s="198"/>
      <c r="U78" s="198"/>
      <c r="V78" s="198"/>
      <c r="W78" s="19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</row>
    <row r="79" spans="1:89" s="196" customFormat="1" ht="24" customHeight="1">
      <c r="A79" s="209">
        <f t="shared" si="9"/>
        <v>43</v>
      </c>
      <c r="B79" s="107" t="s">
        <v>167</v>
      </c>
      <c r="C79" s="202" t="s">
        <v>168</v>
      </c>
      <c r="D79" s="65"/>
      <c r="E79" s="65" t="s">
        <v>32</v>
      </c>
      <c r="F79" s="65"/>
      <c r="G79" s="65"/>
      <c r="H79" s="65"/>
      <c r="I79" s="65"/>
      <c r="J79" s="65"/>
      <c r="K79" s="201" t="str">
        <f>'[1]M1 (E122)'!W84</f>
        <v>RELEASE</v>
      </c>
      <c r="L79" s="201"/>
      <c r="M79"/>
      <c r="O79" s="213"/>
      <c r="P79"/>
      <c r="Q79" s="198"/>
      <c r="R79" s="198"/>
      <c r="S79" s="198"/>
      <c r="T79" s="198"/>
      <c r="U79" s="198"/>
      <c r="V79" s="198"/>
      <c r="W79" s="198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</row>
    <row r="80" spans="1:89" s="196" customFormat="1" ht="24" customHeight="1">
      <c r="A80" s="209">
        <f t="shared" si="9"/>
        <v>44</v>
      </c>
      <c r="B80" s="107" t="s">
        <v>169</v>
      </c>
      <c r="C80" s="202" t="s">
        <v>170</v>
      </c>
      <c r="D80" s="65"/>
      <c r="E80" s="65" t="s">
        <v>32</v>
      </c>
      <c r="F80" s="65"/>
      <c r="G80" s="65"/>
      <c r="H80" s="65"/>
      <c r="I80" s="65"/>
      <c r="J80" s="65"/>
      <c r="K80" s="201" t="str">
        <f>'[1]M1 (E122)'!W88</f>
        <v>RELEASE</v>
      </c>
      <c r="L80" s="201"/>
      <c r="M80"/>
      <c r="O80" s="213"/>
      <c r="P80"/>
      <c r="Q80" s="198"/>
      <c r="R80" s="198"/>
      <c r="S80" s="198"/>
      <c r="T80" s="198"/>
      <c r="U80" s="198"/>
      <c r="V80" s="198"/>
      <c r="W80" s="198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</row>
    <row r="81" spans="1:89" s="196" customFormat="1" ht="24" customHeight="1">
      <c r="A81" s="209">
        <f t="shared" si="9"/>
        <v>45</v>
      </c>
      <c r="B81" s="107" t="s">
        <v>171</v>
      </c>
      <c r="C81" s="202" t="s">
        <v>172</v>
      </c>
      <c r="D81" s="65" t="s">
        <v>32</v>
      </c>
      <c r="E81" s="65"/>
      <c r="F81" s="65"/>
      <c r="G81" s="65"/>
      <c r="H81" s="65"/>
      <c r="I81" s="65"/>
      <c r="J81" s="65" t="s">
        <v>32</v>
      </c>
      <c r="K81" s="201" t="s">
        <v>13</v>
      </c>
      <c r="L81" s="201"/>
      <c r="M81"/>
      <c r="O81" s="213"/>
      <c r="Q81" s="198"/>
      <c r="R81" s="198"/>
      <c r="S81" s="198"/>
      <c r="T81" s="198"/>
      <c r="U81" s="198"/>
      <c r="V81" s="198"/>
      <c r="W81" s="198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</row>
    <row r="82" spans="1:89" s="196" customFormat="1" ht="24" customHeight="1">
      <c r="A82" s="209">
        <f t="shared" si="9"/>
        <v>46</v>
      </c>
      <c r="B82" s="107" t="str">
        <f>'TC1 (E121)'!G113</f>
        <v>241E1210400</v>
      </c>
      <c r="C82" s="202" t="s">
        <v>173</v>
      </c>
      <c r="D82" s="65" t="s">
        <v>32</v>
      </c>
      <c r="E82" s="65"/>
      <c r="F82" s="65"/>
      <c r="G82" s="65"/>
      <c r="H82" s="65"/>
      <c r="I82" s="65"/>
      <c r="J82" s="65" t="s">
        <v>32</v>
      </c>
      <c r="K82" s="201" t="s">
        <v>13</v>
      </c>
      <c r="L82" s="201"/>
      <c r="M82"/>
      <c r="O82" s="213"/>
      <c r="R82" s="198"/>
      <c r="S82" s="198"/>
      <c r="T82" s="198"/>
      <c r="U82" s="198"/>
      <c r="V82" s="198"/>
      <c r="W82" s="198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</row>
    <row r="83" spans="1:89" s="196" customFormat="1" ht="24" customHeight="1">
      <c r="A83" s="209">
        <f t="shared" si="9"/>
        <v>47</v>
      </c>
      <c r="B83" s="107" t="str">
        <f>'TC1 (E121)'!G114</f>
        <v>241E1210500</v>
      </c>
      <c r="C83" s="202" t="s">
        <v>174</v>
      </c>
      <c r="D83" s="65" t="s">
        <v>32</v>
      </c>
      <c r="E83" s="65"/>
      <c r="F83" s="65"/>
      <c r="G83" s="65"/>
      <c r="H83" s="65"/>
      <c r="I83" s="65"/>
      <c r="J83" s="65" t="s">
        <v>32</v>
      </c>
      <c r="K83" s="201" t="s">
        <v>13</v>
      </c>
      <c r="L83" s="201"/>
      <c r="M83"/>
      <c r="O83" s="213"/>
      <c r="R83" s="198"/>
      <c r="S83" s="198"/>
      <c r="T83" s="198"/>
      <c r="U83" s="198"/>
      <c r="V83" s="198"/>
      <c r="W83" s="198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</row>
    <row r="84" spans="1:89" s="196" customFormat="1" ht="24" customHeight="1">
      <c r="A84" s="209">
        <f t="shared" si="9"/>
        <v>48</v>
      </c>
      <c r="B84" s="107" t="s">
        <v>175</v>
      </c>
      <c r="C84" s="202" t="s">
        <v>176</v>
      </c>
      <c r="D84" s="65" t="s">
        <v>32</v>
      </c>
      <c r="E84" s="65"/>
      <c r="F84" s="65"/>
      <c r="G84" s="65"/>
      <c r="H84" s="65"/>
      <c r="I84" s="65"/>
      <c r="J84" s="65" t="s">
        <v>32</v>
      </c>
      <c r="K84" s="201" t="str">
        <f>'[1]TC1 (E121)'!W120</f>
        <v>RELEASE</v>
      </c>
      <c r="L84" s="201"/>
      <c r="M84"/>
      <c r="O84" s="213"/>
      <c r="P84"/>
      <c r="Q84" s="198"/>
      <c r="R84" s="198"/>
      <c r="S84" s="198"/>
      <c r="T84" s="198"/>
      <c r="U84" s="198"/>
      <c r="V84" s="198"/>
      <c r="W84" s="198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</row>
    <row r="85" spans="1:89" s="196" customFormat="1" ht="24" customHeight="1">
      <c r="A85" s="209">
        <f t="shared" si="9"/>
        <v>49</v>
      </c>
      <c r="B85" s="107" t="s">
        <v>177</v>
      </c>
      <c r="C85" s="202" t="s">
        <v>178</v>
      </c>
      <c r="D85" s="65"/>
      <c r="E85" s="65" t="s">
        <v>32</v>
      </c>
      <c r="F85" s="65"/>
      <c r="G85" s="65"/>
      <c r="H85" s="65"/>
      <c r="I85" s="65"/>
      <c r="J85" s="65"/>
      <c r="K85" s="201" t="str">
        <f>'[1]M1 (E122)'!W97</f>
        <v>RELEASE</v>
      </c>
      <c r="L85" s="201"/>
      <c r="M85"/>
      <c r="O85" s="213"/>
      <c r="P85"/>
      <c r="Q85" s="198"/>
      <c r="R85" s="198"/>
      <c r="S85" s="198"/>
      <c r="T85" s="198"/>
      <c r="U85" s="198"/>
      <c r="V85" s="198"/>
      <c r="W85" s="198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</row>
    <row r="86" spans="1:89" s="196" customFormat="1" ht="24" customHeight="1">
      <c r="A86" s="209">
        <f t="shared" si="9"/>
        <v>50</v>
      </c>
      <c r="B86" s="107" t="s">
        <v>179</v>
      </c>
      <c r="C86" s="202" t="s">
        <v>180</v>
      </c>
      <c r="D86" s="65"/>
      <c r="E86" s="65"/>
      <c r="F86" s="65" t="s">
        <v>32</v>
      </c>
      <c r="G86" s="65" t="s">
        <v>32</v>
      </c>
      <c r="H86" s="65" t="s">
        <v>32</v>
      </c>
      <c r="I86" s="65" t="s">
        <v>32</v>
      </c>
      <c r="J86" s="65"/>
      <c r="K86" s="201" t="str">
        <f>'[1]T1 (E124)'!W89</f>
        <v>RELEASE</v>
      </c>
      <c r="L86" s="201"/>
      <c r="M86"/>
      <c r="O86" s="213"/>
      <c r="P86"/>
      <c r="Q86" s="198"/>
      <c r="R86" s="198"/>
      <c r="S86" s="198"/>
      <c r="T86" s="198"/>
      <c r="U86" s="198"/>
      <c r="V86" s="198"/>
      <c r="W86" s="198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</row>
    <row r="87" spans="1:89" s="196" customFormat="1" ht="24" customHeight="1">
      <c r="A87" s="209">
        <f t="shared" si="9"/>
        <v>51</v>
      </c>
      <c r="B87" s="107" t="s">
        <v>181</v>
      </c>
      <c r="C87" s="202" t="s">
        <v>182</v>
      </c>
      <c r="D87" s="65" t="s">
        <v>32</v>
      </c>
      <c r="E87" s="65"/>
      <c r="F87" s="65"/>
      <c r="G87" s="65"/>
      <c r="H87" s="65"/>
      <c r="I87" s="65"/>
      <c r="J87" s="65" t="s">
        <v>32</v>
      </c>
      <c r="K87" s="201" t="s">
        <v>13</v>
      </c>
      <c r="L87" s="201"/>
      <c r="O87" s="213"/>
      <c r="P87"/>
      <c r="Q87" s="198"/>
      <c r="R87" s="198"/>
      <c r="S87" s="198"/>
      <c r="T87" s="198"/>
      <c r="U87" s="198"/>
      <c r="V87" s="198"/>
      <c r="W87" s="198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</row>
    <row r="88" spans="1:89" s="196" customFormat="1" ht="24" customHeight="1">
      <c r="A88" s="209">
        <f t="shared" si="9"/>
        <v>52</v>
      </c>
      <c r="B88" s="107" t="s">
        <v>183</v>
      </c>
      <c r="C88" s="202" t="s">
        <v>184</v>
      </c>
      <c r="D88" s="65" t="s">
        <v>32</v>
      </c>
      <c r="E88" s="65"/>
      <c r="F88" s="65"/>
      <c r="G88" s="65"/>
      <c r="H88" s="65"/>
      <c r="I88" s="65"/>
      <c r="J88" s="65" t="s">
        <v>32</v>
      </c>
      <c r="K88" s="201" t="s">
        <v>13</v>
      </c>
      <c r="L88" s="201"/>
      <c r="O88" s="213"/>
      <c r="P88"/>
      <c r="Q88" s="198"/>
      <c r="R88" s="198"/>
      <c r="S88" s="198"/>
      <c r="T88" s="198"/>
      <c r="U88" s="198"/>
      <c r="V88" s="198"/>
      <c r="W88" s="19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</row>
    <row r="89" spans="1:89" s="196" customFormat="1" ht="24" customHeight="1">
      <c r="A89" s="209">
        <f t="shared" si="9"/>
        <v>53</v>
      </c>
      <c r="B89" s="107" t="s">
        <v>185</v>
      </c>
      <c r="C89" s="202" t="s">
        <v>186</v>
      </c>
      <c r="D89" s="65" t="s">
        <v>32</v>
      </c>
      <c r="E89" s="65" t="s">
        <v>32</v>
      </c>
      <c r="F89" s="65" t="s">
        <v>32</v>
      </c>
      <c r="G89" s="65" t="s">
        <v>32</v>
      </c>
      <c r="H89" s="65" t="s">
        <v>32</v>
      </c>
      <c r="I89" s="65" t="s">
        <v>32</v>
      </c>
      <c r="J89" s="65" t="s">
        <v>32</v>
      </c>
      <c r="K89" s="201" t="str">
        <f>'[1]TC1 (E121)'!W123</f>
        <v>RELEASE</v>
      </c>
      <c r="L89" s="201"/>
      <c r="O89" s="213"/>
      <c r="P89"/>
      <c r="Q89" s="198"/>
      <c r="R89" s="198"/>
      <c r="S89" s="198"/>
      <c r="T89" s="198"/>
      <c r="U89" s="198"/>
      <c r="V89" s="198"/>
      <c r="W89" s="198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</row>
    <row r="90" spans="1:89" s="196" customFormat="1" ht="24" customHeight="1">
      <c r="A90" s="209">
        <f t="shared" si="9"/>
        <v>54</v>
      </c>
      <c r="B90" s="107" t="s">
        <v>187</v>
      </c>
      <c r="C90" s="202" t="s">
        <v>188</v>
      </c>
      <c r="D90" s="65" t="s">
        <v>32</v>
      </c>
      <c r="E90" s="65"/>
      <c r="F90" s="65"/>
      <c r="G90" s="65"/>
      <c r="H90" s="65"/>
      <c r="I90" s="65"/>
      <c r="J90" s="65" t="s">
        <v>32</v>
      </c>
      <c r="K90" s="201" t="s">
        <v>13</v>
      </c>
      <c r="L90" s="201"/>
      <c r="O90" s="213"/>
      <c r="P90"/>
      <c r="Q90" s="198"/>
      <c r="R90" s="198"/>
      <c r="S90" s="198"/>
      <c r="T90" s="198"/>
      <c r="U90" s="198"/>
      <c r="V90" s="198"/>
      <c r="W90" s="198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</row>
    <row r="91" spans="1:89" s="196" customFormat="1" ht="24" customHeight="1">
      <c r="A91" s="209">
        <f t="shared" si="9"/>
        <v>55</v>
      </c>
      <c r="B91" s="107" t="s">
        <v>189</v>
      </c>
      <c r="C91" s="202" t="s">
        <v>190</v>
      </c>
      <c r="D91" s="65" t="s">
        <v>32</v>
      </c>
      <c r="E91" s="65"/>
      <c r="F91" s="65"/>
      <c r="G91" s="65"/>
      <c r="H91" s="65"/>
      <c r="I91" s="65"/>
      <c r="J91" s="65" t="s">
        <v>32</v>
      </c>
      <c r="K91" s="201" t="s">
        <v>13</v>
      </c>
      <c r="L91" s="201"/>
      <c r="O91" s="213"/>
      <c r="P91"/>
      <c r="Q91" s="198"/>
      <c r="R91" s="198"/>
      <c r="S91" s="198"/>
      <c r="T91" s="198"/>
      <c r="U91" s="198"/>
      <c r="V91" s="198"/>
      <c r="W91" s="198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</row>
    <row r="92" spans="1:89" s="196" customFormat="1" ht="24" customHeight="1">
      <c r="A92" s="209">
        <f t="shared" si="9"/>
        <v>56</v>
      </c>
      <c r="B92" s="107" t="s">
        <v>191</v>
      </c>
      <c r="C92" s="202" t="s">
        <v>192</v>
      </c>
      <c r="D92" s="65"/>
      <c r="E92" s="65" t="s">
        <v>32</v>
      </c>
      <c r="F92" s="65"/>
      <c r="G92" s="65"/>
      <c r="H92" s="65"/>
      <c r="I92" s="65"/>
      <c r="J92" s="65"/>
      <c r="K92" s="201" t="str">
        <f>'[1]M1 (E122)'!W98</f>
        <v>RELEASE</v>
      </c>
      <c r="L92" s="201"/>
      <c r="O92" s="213"/>
      <c r="P92"/>
      <c r="Q92" s="198"/>
      <c r="R92" s="198"/>
      <c r="S92" s="198"/>
      <c r="T92" s="198"/>
      <c r="U92" s="198"/>
      <c r="V92" s="198"/>
      <c r="W92" s="198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</row>
    <row r="93" spans="1:89" s="196" customFormat="1" ht="24" customHeight="1">
      <c r="A93" s="209">
        <f t="shared" si="9"/>
        <v>57</v>
      </c>
      <c r="B93" s="107" t="s">
        <v>193</v>
      </c>
      <c r="C93" s="202" t="s">
        <v>194</v>
      </c>
      <c r="D93" s="65"/>
      <c r="E93" s="65" t="s">
        <v>32</v>
      </c>
      <c r="F93" s="65"/>
      <c r="G93" s="65"/>
      <c r="H93" s="65"/>
      <c r="I93" s="65"/>
      <c r="J93" s="65"/>
      <c r="K93" s="201" t="str">
        <f>'[1]M1 (E122)'!W99</f>
        <v>RELEASE</v>
      </c>
      <c r="L93" s="201"/>
      <c r="O93" s="213"/>
      <c r="P93"/>
      <c r="Q93" s="198"/>
      <c r="R93" s="198"/>
      <c r="S93" s="198"/>
      <c r="T93" s="198"/>
      <c r="U93" s="198"/>
      <c r="V93" s="198"/>
      <c r="W93" s="198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</row>
    <row r="94" spans="1:89" s="196" customFormat="1" ht="24" customHeight="1">
      <c r="A94" s="209">
        <f t="shared" si="9"/>
        <v>58</v>
      </c>
      <c r="B94" s="107" t="s">
        <v>195</v>
      </c>
      <c r="C94" s="202" t="s">
        <v>196</v>
      </c>
      <c r="D94" s="65"/>
      <c r="E94" s="65" t="s">
        <v>32</v>
      </c>
      <c r="F94" s="65"/>
      <c r="G94" s="65"/>
      <c r="H94" s="65"/>
      <c r="I94" s="65"/>
      <c r="J94" s="65"/>
      <c r="K94" s="201" t="str">
        <f>'[1]M1 (E122)'!W100</f>
        <v>RELEASE</v>
      </c>
      <c r="L94" s="201"/>
      <c r="O94" s="213"/>
      <c r="P94"/>
      <c r="Q94" s="198"/>
      <c r="R94" s="198"/>
      <c r="S94" s="198"/>
      <c r="T94" s="198"/>
      <c r="U94" s="198"/>
      <c r="V94" s="198"/>
      <c r="W94" s="198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</row>
    <row r="95" spans="1:89" s="196" customFormat="1" ht="24" customHeight="1">
      <c r="A95" s="209">
        <f t="shared" si="9"/>
        <v>59</v>
      </c>
      <c r="B95" s="107" t="s">
        <v>197</v>
      </c>
      <c r="C95" s="202" t="s">
        <v>198</v>
      </c>
      <c r="D95" s="65"/>
      <c r="E95" s="65" t="s">
        <v>32</v>
      </c>
      <c r="F95" s="65"/>
      <c r="G95" s="65"/>
      <c r="H95" s="65"/>
      <c r="I95" s="65"/>
      <c r="J95" s="65"/>
      <c r="K95" s="201" t="str">
        <f>'[1]M1 (E122)'!W101</f>
        <v>RELEASE</v>
      </c>
      <c r="L95" s="201"/>
      <c r="O95" s="213"/>
      <c r="P95"/>
      <c r="Q95" s="198"/>
      <c r="R95" s="198"/>
      <c r="S95" s="198"/>
      <c r="T95" s="198"/>
      <c r="U95" s="198"/>
      <c r="V95" s="198"/>
      <c r="W95" s="198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</row>
    <row r="96" spans="1:89" s="196" customFormat="1" ht="24" customHeight="1">
      <c r="A96" s="209">
        <f t="shared" si="9"/>
        <v>60</v>
      </c>
      <c r="B96" s="107" t="s">
        <v>199</v>
      </c>
      <c r="C96" s="202" t="s">
        <v>200</v>
      </c>
      <c r="D96" s="65"/>
      <c r="E96" s="65"/>
      <c r="F96" s="65" t="s">
        <v>32</v>
      </c>
      <c r="G96" s="65" t="s">
        <v>32</v>
      </c>
      <c r="H96" s="65" t="s">
        <v>32</v>
      </c>
      <c r="I96" s="65" t="s">
        <v>32</v>
      </c>
      <c r="J96" s="65"/>
      <c r="K96" s="201" t="str">
        <f>'[1]T1 (E124)'!W90</f>
        <v>RELEASE</v>
      </c>
      <c r="L96" s="201"/>
      <c r="O96" s="213"/>
      <c r="P96"/>
      <c r="Q96" s="198"/>
      <c r="R96" s="198"/>
      <c r="S96" s="198"/>
      <c r="T96" s="198"/>
      <c r="U96" s="198"/>
      <c r="V96" s="198"/>
      <c r="W96" s="198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</row>
    <row r="97" spans="1:89" s="196" customFormat="1" ht="24" customHeight="1">
      <c r="A97" s="209">
        <f t="shared" si="9"/>
        <v>61</v>
      </c>
      <c r="B97" s="107" t="s">
        <v>201</v>
      </c>
      <c r="C97" s="202" t="s">
        <v>202</v>
      </c>
      <c r="D97" s="65"/>
      <c r="E97" s="65"/>
      <c r="F97" s="65" t="s">
        <v>32</v>
      </c>
      <c r="G97" s="65" t="s">
        <v>32</v>
      </c>
      <c r="H97" s="65" t="s">
        <v>32</v>
      </c>
      <c r="I97" s="65" t="s">
        <v>32</v>
      </c>
      <c r="J97" s="65"/>
      <c r="K97" s="201" t="str">
        <f>'[1]T1 (E124)'!W91</f>
        <v>RELEASE</v>
      </c>
      <c r="L97" s="201"/>
      <c r="O97" s="213"/>
      <c r="P97"/>
      <c r="Q97" s="198"/>
      <c r="R97" s="198"/>
      <c r="S97" s="198"/>
      <c r="T97" s="198"/>
      <c r="U97" s="198"/>
      <c r="V97" s="198"/>
      <c r="W97" s="198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</row>
    <row r="98" spans="1:89" s="196" customFormat="1" ht="24" customHeight="1">
      <c r="A98" s="209">
        <f t="shared" si="9"/>
        <v>62</v>
      </c>
      <c r="B98" s="107" t="s">
        <v>203</v>
      </c>
      <c r="C98" s="202" t="s">
        <v>204</v>
      </c>
      <c r="D98" s="65"/>
      <c r="E98" s="65"/>
      <c r="F98" s="65" t="s">
        <v>32</v>
      </c>
      <c r="G98" s="65" t="s">
        <v>32</v>
      </c>
      <c r="H98" s="65" t="s">
        <v>32</v>
      </c>
      <c r="I98" s="65" t="s">
        <v>32</v>
      </c>
      <c r="J98" s="65"/>
      <c r="K98" s="201" t="str">
        <f>'[1]T1 (E124)'!W93</f>
        <v>RELEASE</v>
      </c>
      <c r="L98" s="201"/>
      <c r="O98" s="213"/>
      <c r="P98"/>
      <c r="Q98" s="198"/>
      <c r="R98" s="198"/>
      <c r="S98" s="198"/>
      <c r="T98" s="198"/>
      <c r="U98" s="198"/>
      <c r="V98" s="198"/>
      <c r="W98" s="1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</row>
    <row r="99" spans="1:89" s="196" customFormat="1" ht="24" customHeight="1">
      <c r="A99" s="209">
        <f t="shared" si="9"/>
        <v>63</v>
      </c>
      <c r="B99" s="107" t="s">
        <v>205</v>
      </c>
      <c r="C99" s="202" t="s">
        <v>206</v>
      </c>
      <c r="D99" s="65" t="s">
        <v>32</v>
      </c>
      <c r="E99" s="65" t="s">
        <v>32</v>
      </c>
      <c r="F99" s="65" t="s">
        <v>32</v>
      </c>
      <c r="G99" s="65" t="s">
        <v>32</v>
      </c>
      <c r="H99" s="65" t="s">
        <v>32</v>
      </c>
      <c r="I99" s="65" t="s">
        <v>32</v>
      </c>
      <c r="J99" s="65" t="s">
        <v>32</v>
      </c>
      <c r="K99" s="201" t="str">
        <f>'[1]M1 (E122)'!W102</f>
        <v>RELEASE</v>
      </c>
      <c r="L99" s="201"/>
      <c r="O99" s="213"/>
      <c r="P99"/>
      <c r="Q99" s="198"/>
      <c r="R99" s="198"/>
      <c r="S99" s="198"/>
      <c r="T99" s="198"/>
      <c r="U99" s="198"/>
      <c r="V99" s="198"/>
      <c r="W99" s="198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</row>
    <row r="100" spans="1:89" s="196" customFormat="1" ht="24" customHeight="1">
      <c r="A100" s="226">
        <f>COUNT(A37:A99)</f>
        <v>63</v>
      </c>
      <c r="B100" s="226"/>
      <c r="C100" s="226"/>
      <c r="D100" s="227"/>
      <c r="E100" s="227"/>
      <c r="F100" s="227"/>
      <c r="G100" s="227"/>
      <c r="H100" s="227"/>
      <c r="I100" s="227"/>
      <c r="J100" s="227"/>
      <c r="K100" s="235">
        <f>COUNTIF(K37:K99,"RELEASE")</f>
        <v>63</v>
      </c>
      <c r="L100" s="235"/>
      <c r="M100" s="236">
        <f>(K100/A100)*O100</f>
        <v>0.7</v>
      </c>
      <c r="O100" s="213">
        <v>0.7</v>
      </c>
      <c r="P100"/>
      <c r="Q100" s="198"/>
      <c r="R100" s="198"/>
      <c r="S100" s="198"/>
      <c r="T100" s="198"/>
      <c r="U100" s="198"/>
      <c r="V100" s="198"/>
      <c r="W100" s="198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</row>
    <row r="101" spans="1:89" s="196" customFormat="1" ht="24" customHeight="1">
      <c r="A101" s="209">
        <v>1</v>
      </c>
      <c r="B101" s="228" t="s">
        <v>207</v>
      </c>
      <c r="C101" s="202" t="s">
        <v>208</v>
      </c>
      <c r="D101" s="65" t="s">
        <v>32</v>
      </c>
      <c r="E101" s="65"/>
      <c r="F101" s="65"/>
      <c r="G101" s="65"/>
      <c r="H101" s="65"/>
      <c r="I101" s="203"/>
      <c r="J101" s="65" t="s">
        <v>32</v>
      </c>
      <c r="K101" s="201" t="str">
        <f>'[1]TC1 (E121)'!W26</f>
        <v>RELEASE</v>
      </c>
      <c r="L101" s="201"/>
      <c r="M101"/>
      <c r="N101"/>
      <c r="O101"/>
      <c r="Q101" s="198"/>
      <c r="R101" s="198"/>
      <c r="S101" s="198"/>
      <c r="T101" s="198"/>
      <c r="U101" s="198"/>
      <c r="V101" s="198"/>
      <c r="W101" s="198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</row>
    <row r="102" spans="1:89" s="196" customFormat="1" ht="24" customHeight="1">
      <c r="A102" s="209">
        <v>2</v>
      </c>
      <c r="B102" s="228" t="s">
        <v>209</v>
      </c>
      <c r="C102" s="202" t="s">
        <v>210</v>
      </c>
      <c r="D102" s="65" t="s">
        <v>32</v>
      </c>
      <c r="E102" s="60"/>
      <c r="F102" s="60"/>
      <c r="G102" s="60"/>
      <c r="H102" s="60"/>
      <c r="I102" s="237"/>
      <c r="J102" s="65" t="s">
        <v>32</v>
      </c>
      <c r="K102" s="201" t="str">
        <f>'[1]TC1 (E121)'!W27</f>
        <v>RELEASE</v>
      </c>
      <c r="L102" s="201"/>
      <c r="M102"/>
      <c r="N102"/>
      <c r="O102"/>
      <c r="P102" s="213"/>
      <c r="Q102" s="198"/>
      <c r="R102" s="198"/>
      <c r="S102" s="198"/>
      <c r="T102" s="198"/>
      <c r="U102" s="198"/>
      <c r="V102" s="198"/>
      <c r="W102" s="198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</row>
    <row r="103" spans="1:89" s="196" customFormat="1" ht="24" customHeight="1">
      <c r="A103" s="209">
        <v>3</v>
      </c>
      <c r="B103" s="229" t="s">
        <v>211</v>
      </c>
      <c r="C103" s="202" t="s">
        <v>212</v>
      </c>
      <c r="D103" s="65"/>
      <c r="E103" s="65" t="s">
        <v>32</v>
      </c>
      <c r="F103" s="65" t="s">
        <v>32</v>
      </c>
      <c r="G103" s="65"/>
      <c r="H103" s="65"/>
      <c r="I103" s="203"/>
      <c r="J103" s="65"/>
      <c r="K103" s="201" t="str">
        <f>'[1]M1 (E122)'!W26</f>
        <v>RELEASE</v>
      </c>
      <c r="L103" s="201"/>
      <c r="M103"/>
      <c r="P103"/>
      <c r="Q103" s="198"/>
      <c r="R103" s="198"/>
      <c r="S103" s="198"/>
      <c r="T103" s="198"/>
      <c r="U103" s="198"/>
      <c r="V103" s="198"/>
      <c r="W103" s="198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</row>
    <row r="104" spans="1:89" s="196" customFormat="1" ht="24" customHeight="1">
      <c r="A104" s="209">
        <v>4</v>
      </c>
      <c r="B104" s="201" t="s">
        <v>213</v>
      </c>
      <c r="C104" s="202" t="s">
        <v>208</v>
      </c>
      <c r="D104" s="65"/>
      <c r="E104" s="65"/>
      <c r="F104" s="65"/>
      <c r="G104" s="65" t="s">
        <v>32</v>
      </c>
      <c r="H104" s="65" t="s">
        <v>32</v>
      </c>
      <c r="I104" s="65" t="s">
        <v>32</v>
      </c>
      <c r="J104" s="65"/>
      <c r="K104" s="201" t="s">
        <v>13</v>
      </c>
      <c r="L104" s="201"/>
      <c r="M104"/>
      <c r="N104"/>
      <c r="O104"/>
      <c r="Q104" s="213"/>
      <c r="R104" s="198"/>
      <c r="S104" s="198"/>
      <c r="T104" s="198"/>
      <c r="U104" s="198"/>
      <c r="V104" s="198"/>
      <c r="W104" s="198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</row>
    <row r="105" spans="1:89" s="196" customFormat="1" ht="24" customHeight="1">
      <c r="A105" s="209">
        <v>5</v>
      </c>
      <c r="B105" s="201" t="s">
        <v>214</v>
      </c>
      <c r="C105" s="204" t="s">
        <v>215</v>
      </c>
      <c r="D105" s="65" t="s">
        <v>32</v>
      </c>
      <c r="E105" s="65"/>
      <c r="F105" s="65"/>
      <c r="G105" s="65"/>
      <c r="H105" s="65"/>
      <c r="I105" s="65"/>
      <c r="J105" s="65" t="s">
        <v>32</v>
      </c>
      <c r="K105" s="201" t="str">
        <f>'[1]TC1 (E121)'!W33</f>
        <v>RELEASE</v>
      </c>
      <c r="L105" s="201"/>
      <c r="M105"/>
      <c r="N105"/>
      <c r="O105"/>
      <c r="R105" s="198"/>
      <c r="S105" s="198"/>
      <c r="T105" s="198"/>
      <c r="U105" s="198"/>
      <c r="V105" s="198"/>
      <c r="W105" s="198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</row>
    <row r="106" spans="1:89" s="196" customFormat="1" ht="24" customHeight="1">
      <c r="A106" s="209">
        <v>6</v>
      </c>
      <c r="B106" s="201" t="s">
        <v>216</v>
      </c>
      <c r="C106" s="204" t="s">
        <v>217</v>
      </c>
      <c r="D106" s="65" t="s">
        <v>32</v>
      </c>
      <c r="E106" s="65"/>
      <c r="F106" s="65"/>
      <c r="G106" s="65"/>
      <c r="H106" s="65"/>
      <c r="I106" s="65"/>
      <c r="J106" s="65" t="s">
        <v>32</v>
      </c>
      <c r="K106" s="201" t="str">
        <f>'[1]TC1 (E121)'!W34</f>
        <v>RELEASE</v>
      </c>
      <c r="L106" s="201"/>
      <c r="M106"/>
      <c r="N106"/>
      <c r="O106"/>
      <c r="R106" s="198"/>
      <c r="S106" s="198"/>
      <c r="T106" s="198"/>
      <c r="U106" s="198"/>
      <c r="V106" s="198"/>
      <c r="W106" s="198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</row>
    <row r="107" spans="1:89" s="196" customFormat="1" ht="24" customHeight="1">
      <c r="A107" s="209">
        <v>7</v>
      </c>
      <c r="B107" s="201" t="s">
        <v>218</v>
      </c>
      <c r="C107" s="204" t="s">
        <v>219</v>
      </c>
      <c r="D107" s="65" t="s">
        <v>32</v>
      </c>
      <c r="E107" s="65"/>
      <c r="F107" s="65"/>
      <c r="G107" s="65"/>
      <c r="H107" s="65"/>
      <c r="I107" s="65"/>
      <c r="J107" s="65" t="s">
        <v>32</v>
      </c>
      <c r="K107" s="201" t="str">
        <f>'[1]TC1 (E121)'!W35</f>
        <v>RELEASE</v>
      </c>
      <c r="L107" s="201"/>
      <c r="M107"/>
      <c r="N107"/>
      <c r="O107"/>
      <c r="R107" s="198"/>
      <c r="S107" s="198"/>
      <c r="T107" s="198"/>
      <c r="U107" s="198"/>
      <c r="V107" s="198"/>
      <c r="W107" s="198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</row>
    <row r="108" spans="1:89" s="196" customFormat="1" ht="24" customHeight="1">
      <c r="A108" s="209">
        <v>8</v>
      </c>
      <c r="B108" s="201" t="s">
        <v>220</v>
      </c>
      <c r="C108" s="204" t="s">
        <v>221</v>
      </c>
      <c r="D108" s="65" t="s">
        <v>32</v>
      </c>
      <c r="E108" s="65"/>
      <c r="F108" s="65"/>
      <c r="G108" s="65"/>
      <c r="H108" s="65"/>
      <c r="I108" s="65"/>
      <c r="J108" s="65" t="s">
        <v>32</v>
      </c>
      <c r="K108" s="201" t="str">
        <f>'[1]TC1 (E121)'!W36</f>
        <v>RELEASE</v>
      </c>
      <c r="L108" s="201"/>
      <c r="M108"/>
      <c r="N108"/>
      <c r="O108"/>
      <c r="R108" s="198"/>
      <c r="S108" s="198"/>
      <c r="T108" s="198"/>
      <c r="U108" s="198"/>
      <c r="V108" s="198"/>
      <c r="W108" s="19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</row>
    <row r="109" spans="1:89" s="196" customFormat="1" ht="24" customHeight="1">
      <c r="A109" s="209">
        <v>9</v>
      </c>
      <c r="B109" s="107" t="s">
        <v>222</v>
      </c>
      <c r="C109" s="202" t="s">
        <v>223</v>
      </c>
      <c r="D109" s="65" t="s">
        <v>32</v>
      </c>
      <c r="E109" s="60"/>
      <c r="F109" s="60"/>
      <c r="G109" s="60"/>
      <c r="H109" s="60"/>
      <c r="I109" s="215"/>
      <c r="J109" s="65" t="s">
        <v>32</v>
      </c>
      <c r="K109" s="201" t="str">
        <f>'[1]TC1 (E121)'!W37</f>
        <v>RELEASE</v>
      </c>
      <c r="L109" s="201"/>
      <c r="M109"/>
      <c r="O109"/>
      <c r="P109"/>
      <c r="Q109" s="198"/>
      <c r="R109" s="198"/>
      <c r="S109" s="198"/>
      <c r="T109" s="198"/>
      <c r="U109" s="198"/>
      <c r="V109" s="198"/>
      <c r="W109" s="198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</row>
    <row r="110" spans="1:89" s="196" customFormat="1" ht="24" customHeight="1">
      <c r="A110" s="209">
        <v>10</v>
      </c>
      <c r="B110" s="107" t="s">
        <v>224</v>
      </c>
      <c r="C110" s="202" t="s">
        <v>225</v>
      </c>
      <c r="D110" s="65" t="s">
        <v>32</v>
      </c>
      <c r="E110" s="65"/>
      <c r="F110" s="65"/>
      <c r="G110" s="65"/>
      <c r="H110" s="65"/>
      <c r="I110" s="65"/>
      <c r="J110" s="65" t="s">
        <v>32</v>
      </c>
      <c r="K110" s="201" t="str">
        <f>'[1]TC1 (E121)'!W38</f>
        <v>RELEASE</v>
      </c>
      <c r="L110" s="201"/>
      <c r="M110"/>
      <c r="P110"/>
      <c r="Q110" s="198"/>
      <c r="R110" s="198"/>
      <c r="S110" s="198"/>
      <c r="T110" s="198"/>
      <c r="U110" s="198"/>
      <c r="V110" s="198"/>
      <c r="W110" s="198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</row>
    <row r="111" spans="1:89" s="196" customFormat="1" ht="24" customHeight="1">
      <c r="A111" s="209">
        <v>11</v>
      </c>
      <c r="B111" s="107" t="s">
        <v>226</v>
      </c>
      <c r="C111" s="202" t="str">
        <f>'[1]TC1 (E121)'!J39</f>
        <v>TAPPING FOR DRIVER DESK</v>
      </c>
      <c r="D111" s="65" t="s">
        <v>32</v>
      </c>
      <c r="E111" s="65"/>
      <c r="F111" s="65"/>
      <c r="G111" s="65"/>
      <c r="H111" s="65"/>
      <c r="I111" s="65"/>
      <c r="J111" s="65" t="s">
        <v>32</v>
      </c>
      <c r="K111" s="201" t="str">
        <f>'[1]TC1 (E121)'!W39</f>
        <v>RELEASE</v>
      </c>
      <c r="L111" s="201"/>
      <c r="M111"/>
      <c r="P111"/>
      <c r="Q111" s="198"/>
      <c r="R111" s="198"/>
      <c r="S111" s="198"/>
      <c r="T111" s="198"/>
      <c r="U111" s="198"/>
      <c r="V111" s="198"/>
      <c r="W111" s="198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</row>
    <row r="112" spans="1:89" s="196" customFormat="1" ht="24" customHeight="1">
      <c r="A112" s="209">
        <v>12</v>
      </c>
      <c r="B112" s="107" t="s">
        <v>227</v>
      </c>
      <c r="C112" s="230" t="s">
        <v>228</v>
      </c>
      <c r="D112" s="65"/>
      <c r="E112" s="65" t="s">
        <v>32</v>
      </c>
      <c r="F112" s="65" t="s">
        <v>32</v>
      </c>
      <c r="G112" s="65"/>
      <c r="H112" s="65"/>
      <c r="I112" s="65"/>
      <c r="J112" s="65"/>
      <c r="K112" s="238" t="str">
        <f>'[1]M1 (E122)'!W28</f>
        <v>RELEASE</v>
      </c>
      <c r="L112" s="201"/>
      <c r="M112"/>
      <c r="P112"/>
      <c r="Q112" s="198"/>
      <c r="R112" s="198"/>
      <c r="S112" s="198"/>
      <c r="T112" s="198"/>
      <c r="U112" s="198"/>
      <c r="V112" s="198"/>
      <c r="W112" s="198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</row>
    <row r="113" spans="1:89" s="196" customFormat="1" ht="24" customHeight="1">
      <c r="A113" s="209">
        <v>13</v>
      </c>
      <c r="B113" s="107" t="s">
        <v>229</v>
      </c>
      <c r="C113" s="231" t="s">
        <v>219</v>
      </c>
      <c r="D113" s="65"/>
      <c r="E113" s="65" t="s">
        <v>32</v>
      </c>
      <c r="F113" s="65" t="s">
        <v>32</v>
      </c>
      <c r="G113" s="65"/>
      <c r="H113" s="65"/>
      <c r="I113" s="65"/>
      <c r="J113" s="65"/>
      <c r="K113" s="238" t="str">
        <f>'[1]M1 (E122)'!W29</f>
        <v>RELEASE</v>
      </c>
      <c r="L113" s="201"/>
      <c r="M113"/>
      <c r="P113"/>
      <c r="Q113" s="198"/>
      <c r="R113" s="198"/>
      <c r="S113" s="198"/>
      <c r="T113" s="198"/>
      <c r="U113" s="198"/>
      <c r="V113" s="198"/>
      <c r="W113" s="198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</row>
    <row r="114" spans="1:89" s="196" customFormat="1" ht="24" customHeight="1">
      <c r="A114" s="209">
        <v>14</v>
      </c>
      <c r="B114" s="107" t="s">
        <v>230</v>
      </c>
      <c r="C114" s="232" t="s">
        <v>221</v>
      </c>
      <c r="D114" s="65"/>
      <c r="E114" s="65" t="s">
        <v>32</v>
      </c>
      <c r="F114" s="65" t="s">
        <v>32</v>
      </c>
      <c r="G114" s="65"/>
      <c r="H114" s="65"/>
      <c r="I114" s="65"/>
      <c r="J114" s="65"/>
      <c r="K114" s="238" t="str">
        <f>'[1]M1 (E122)'!W30</f>
        <v>RELEASE</v>
      </c>
      <c r="L114" s="201"/>
      <c r="M114"/>
      <c r="P114"/>
      <c r="Q114" s="198"/>
      <c r="R114" s="198"/>
      <c r="S114" s="198"/>
      <c r="T114" s="198"/>
      <c r="U114" s="198"/>
      <c r="V114" s="198"/>
      <c r="W114" s="198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</row>
    <row r="115" spans="1:89" s="196" customFormat="1" ht="24" customHeight="1">
      <c r="A115" s="209">
        <v>15</v>
      </c>
      <c r="B115" s="107" t="s">
        <v>231</v>
      </c>
      <c r="C115" s="233" t="s">
        <v>232</v>
      </c>
      <c r="D115" s="65"/>
      <c r="E115" s="65" t="s">
        <v>32</v>
      </c>
      <c r="F115" s="65" t="s">
        <v>32</v>
      </c>
      <c r="G115" s="60"/>
      <c r="H115" s="60"/>
      <c r="I115" s="215"/>
      <c r="J115" s="65"/>
      <c r="K115" s="238" t="str">
        <f>'[1]M1 (E122)'!W31</f>
        <v>RELEASE</v>
      </c>
      <c r="L115" s="201"/>
      <c r="M115"/>
      <c r="P115"/>
      <c r="Q115" s="198"/>
      <c r="R115" s="198"/>
      <c r="S115" s="198"/>
      <c r="T115" s="198"/>
      <c r="U115" s="198"/>
      <c r="V115" s="198"/>
      <c r="W115" s="198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</row>
    <row r="116" spans="1:89" s="196" customFormat="1" ht="24" customHeight="1">
      <c r="A116" s="209">
        <v>16</v>
      </c>
      <c r="B116" s="107" t="s">
        <v>233</v>
      </c>
      <c r="C116" s="233" t="s">
        <v>234</v>
      </c>
      <c r="D116" s="65"/>
      <c r="E116" s="65" t="s">
        <v>32</v>
      </c>
      <c r="F116" s="65" t="s">
        <v>32</v>
      </c>
      <c r="G116" s="65"/>
      <c r="H116" s="65"/>
      <c r="I116" s="65"/>
      <c r="J116" s="65"/>
      <c r="K116" s="238" t="str">
        <f>'[1]M1 (E122)'!W32</f>
        <v>RELEASE</v>
      </c>
      <c r="L116" s="201"/>
      <c r="M116"/>
      <c r="P116"/>
      <c r="Q116" s="198"/>
      <c r="R116" s="198"/>
      <c r="S116" s="198"/>
      <c r="T116" s="198"/>
      <c r="U116" s="198"/>
      <c r="V116" s="198"/>
      <c r="W116" s="198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</row>
    <row r="117" spans="1:89" s="196" customFormat="1" ht="24" customHeight="1">
      <c r="A117" s="209">
        <v>17</v>
      </c>
      <c r="B117" s="228" t="s">
        <v>235</v>
      </c>
      <c r="C117" s="234" t="s">
        <v>228</v>
      </c>
      <c r="D117" s="65"/>
      <c r="E117" s="65"/>
      <c r="F117" s="65"/>
      <c r="G117" s="65" t="s">
        <v>32</v>
      </c>
      <c r="H117" s="65" t="s">
        <v>32</v>
      </c>
      <c r="I117" s="65" t="s">
        <v>32</v>
      </c>
      <c r="J117" s="65"/>
      <c r="K117" s="201" t="str">
        <f>'[1]T1 (E124)'!W27</f>
        <v>RELEASE</v>
      </c>
      <c r="L117" s="201"/>
      <c r="M117"/>
      <c r="N117" s="213"/>
      <c r="O117" s="213"/>
      <c r="P117"/>
      <c r="Q117" s="198"/>
      <c r="R117" s="198"/>
      <c r="S117" s="198"/>
      <c r="T117" s="198"/>
      <c r="U117" s="198"/>
      <c r="V117" s="198"/>
      <c r="W117" s="198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</row>
    <row r="118" spans="1:89" s="196" customFormat="1" ht="24" customHeight="1">
      <c r="A118" s="209">
        <v>18</v>
      </c>
      <c r="B118" s="228" t="s">
        <v>236</v>
      </c>
      <c r="C118" s="234" t="s">
        <v>219</v>
      </c>
      <c r="D118" s="65"/>
      <c r="E118" s="65"/>
      <c r="F118" s="65"/>
      <c r="G118" s="65" t="s">
        <v>32</v>
      </c>
      <c r="H118" s="65" t="s">
        <v>32</v>
      </c>
      <c r="I118" s="65" t="s">
        <v>32</v>
      </c>
      <c r="J118" s="65"/>
      <c r="K118" s="201" t="str">
        <f>'[1]T1 (E124)'!W28</f>
        <v>RELEASE</v>
      </c>
      <c r="L118" s="201"/>
      <c r="M118"/>
      <c r="N118" s="213"/>
      <c r="O118" s="213"/>
      <c r="P118"/>
      <c r="Q118" s="198"/>
      <c r="R118" s="198"/>
      <c r="S118" s="198"/>
      <c r="T118" s="198"/>
      <c r="U118" s="198"/>
      <c r="V118" s="198"/>
      <c r="W118" s="19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</row>
    <row r="119" spans="1:89" s="196" customFormat="1" ht="24" customHeight="1">
      <c r="A119" s="209">
        <v>19</v>
      </c>
      <c r="B119" s="228" t="s">
        <v>237</v>
      </c>
      <c r="C119" s="234" t="s">
        <v>221</v>
      </c>
      <c r="D119" s="65"/>
      <c r="E119" s="65"/>
      <c r="F119" s="65"/>
      <c r="G119" s="65" t="s">
        <v>32</v>
      </c>
      <c r="H119" s="65" t="s">
        <v>32</v>
      </c>
      <c r="I119" s="65" t="s">
        <v>32</v>
      </c>
      <c r="J119" s="65"/>
      <c r="K119" s="201" t="str">
        <f>'[1]T1 (E124)'!W29</f>
        <v>RELEASE</v>
      </c>
      <c r="L119" s="201"/>
      <c r="M119"/>
      <c r="N119" s="213"/>
      <c r="O119" s="213"/>
      <c r="P119"/>
      <c r="Q119" s="198"/>
      <c r="R119" s="198"/>
      <c r="S119" s="198"/>
      <c r="T119" s="198"/>
      <c r="U119" s="198"/>
      <c r="V119" s="198"/>
      <c r="W119" s="198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</row>
    <row r="120" spans="1:89" s="196" customFormat="1" ht="24" customHeight="1">
      <c r="A120" s="209">
        <v>20</v>
      </c>
      <c r="B120" s="228" t="s">
        <v>238</v>
      </c>
      <c r="C120" s="234" t="s">
        <v>232</v>
      </c>
      <c r="D120" s="65"/>
      <c r="E120" s="65"/>
      <c r="F120" s="65"/>
      <c r="G120" s="65" t="s">
        <v>32</v>
      </c>
      <c r="H120" s="65" t="s">
        <v>32</v>
      </c>
      <c r="I120" s="65" t="s">
        <v>32</v>
      </c>
      <c r="J120" s="65"/>
      <c r="K120" s="201" t="str">
        <f>'[1]T1 (E124)'!W30</f>
        <v>RELEASE</v>
      </c>
      <c r="L120" s="201"/>
      <c r="M120"/>
      <c r="N120" s="213"/>
      <c r="O120" s="213"/>
      <c r="P120"/>
      <c r="Q120" s="198"/>
      <c r="R120" s="198"/>
      <c r="S120" s="198"/>
      <c r="T120" s="198"/>
      <c r="U120" s="198"/>
      <c r="V120" s="198"/>
      <c r="W120" s="198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</row>
    <row r="121" spans="1:89" s="196" customFormat="1" ht="24" customHeight="1">
      <c r="A121" s="209">
        <v>21</v>
      </c>
      <c r="B121" s="228" t="s">
        <v>239</v>
      </c>
      <c r="C121" s="234" t="s">
        <v>234</v>
      </c>
      <c r="D121" s="65"/>
      <c r="E121" s="65"/>
      <c r="F121" s="65"/>
      <c r="G121" s="65" t="s">
        <v>32</v>
      </c>
      <c r="H121" s="65" t="s">
        <v>32</v>
      </c>
      <c r="I121" s="65" t="s">
        <v>32</v>
      </c>
      <c r="J121" s="65"/>
      <c r="K121" s="201" t="str">
        <f>'[1]T1 (E124)'!W31</f>
        <v>RELEASE</v>
      </c>
      <c r="L121" s="201"/>
      <c r="M121"/>
      <c r="N121" s="213"/>
      <c r="O121" s="213"/>
      <c r="P121"/>
      <c r="Q121" s="198"/>
      <c r="R121" s="198"/>
      <c r="S121" s="198"/>
      <c r="T121" s="198"/>
      <c r="U121" s="198"/>
      <c r="V121" s="198"/>
      <c r="W121" s="198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</row>
    <row r="122" spans="1:89" s="196" customFormat="1" ht="24" customHeight="1">
      <c r="A122" s="209">
        <v>22</v>
      </c>
      <c r="B122" s="201" t="s">
        <v>240</v>
      </c>
      <c r="C122" s="204" t="s">
        <v>241</v>
      </c>
      <c r="D122" s="65"/>
      <c r="E122" s="65" t="s">
        <v>32</v>
      </c>
      <c r="F122" s="65" t="s">
        <v>32</v>
      </c>
      <c r="G122" s="65" t="s">
        <v>32</v>
      </c>
      <c r="H122" s="65" t="s">
        <v>32</v>
      </c>
      <c r="I122" s="65" t="s">
        <v>32</v>
      </c>
      <c r="J122" s="65"/>
      <c r="K122" s="201" t="s">
        <v>13</v>
      </c>
      <c r="L122" s="201"/>
      <c r="M122"/>
      <c r="N122"/>
      <c r="O122"/>
      <c r="P122" s="213"/>
      <c r="Q122" s="213"/>
      <c r="R122" s="198"/>
      <c r="S122" s="198"/>
      <c r="T122" s="198"/>
      <c r="U122" s="198"/>
      <c r="V122" s="198"/>
      <c r="W122" s="198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</row>
    <row r="123" spans="1:89" s="196" customFormat="1" ht="24" customHeight="1">
      <c r="A123" s="209">
        <v>23</v>
      </c>
      <c r="B123" s="201" t="s">
        <v>242</v>
      </c>
      <c r="C123" s="202" t="s">
        <v>243</v>
      </c>
      <c r="D123" s="65" t="s">
        <v>32</v>
      </c>
      <c r="E123" s="65" t="s">
        <v>32</v>
      </c>
      <c r="F123" s="65" t="s">
        <v>32</v>
      </c>
      <c r="G123" s="65" t="s">
        <v>32</v>
      </c>
      <c r="H123" s="65" t="s">
        <v>32</v>
      </c>
      <c r="I123" s="65" t="s">
        <v>32</v>
      </c>
      <c r="J123" s="65" t="s">
        <v>32</v>
      </c>
      <c r="K123" s="201" t="str">
        <f>'[1]TC1 (E121)'!W43</f>
        <v>RELEASE</v>
      </c>
      <c r="L123" s="201"/>
      <c r="M123"/>
      <c r="O123"/>
      <c r="P123"/>
      <c r="Q123" s="198"/>
      <c r="R123" s="198"/>
      <c r="S123" s="198"/>
      <c r="T123" s="198"/>
      <c r="U123" s="198"/>
      <c r="V123" s="198"/>
      <c r="W123" s="198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</row>
    <row r="124" spans="1:89" s="196" customFormat="1" ht="24" customHeight="1">
      <c r="A124" s="209">
        <v>24</v>
      </c>
      <c r="B124" s="201" t="s">
        <v>244</v>
      </c>
      <c r="C124" s="202" t="s">
        <v>245</v>
      </c>
      <c r="D124" s="65"/>
      <c r="E124" s="65" t="s">
        <v>32</v>
      </c>
      <c r="F124" s="65" t="s">
        <v>32</v>
      </c>
      <c r="G124" s="65" t="s">
        <v>32</v>
      </c>
      <c r="H124" s="65" t="s">
        <v>32</v>
      </c>
      <c r="I124" s="65" t="s">
        <v>32</v>
      </c>
      <c r="J124" s="65"/>
      <c r="K124" s="201" t="str">
        <f>'[1]TC1 (E121)'!W44</f>
        <v>RELEASE</v>
      </c>
      <c r="L124" s="201"/>
      <c r="M124"/>
      <c r="O124"/>
      <c r="P124"/>
      <c r="Q124" s="198"/>
      <c r="R124" s="198"/>
      <c r="S124" s="198"/>
      <c r="T124" s="198"/>
      <c r="U124" s="198"/>
      <c r="V124" s="198"/>
      <c r="W124" s="198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</row>
    <row r="125" spans="1:89" s="196" customFormat="1" ht="24" customHeight="1">
      <c r="A125" s="209">
        <v>25</v>
      </c>
      <c r="B125" s="201" t="s">
        <v>246</v>
      </c>
      <c r="C125" s="204" t="s">
        <v>247</v>
      </c>
      <c r="D125" s="65"/>
      <c r="E125" s="65" t="s">
        <v>32</v>
      </c>
      <c r="F125" s="65" t="s">
        <v>32</v>
      </c>
      <c r="G125" s="65" t="s">
        <v>32</v>
      </c>
      <c r="H125" s="65" t="s">
        <v>32</v>
      </c>
      <c r="I125" s="65" t="s">
        <v>32</v>
      </c>
      <c r="J125" s="65"/>
      <c r="K125" s="201" t="str">
        <f>'[1]M1 (E122)'!W38</f>
        <v>RELEASE</v>
      </c>
      <c r="L125" s="201"/>
      <c r="M125"/>
      <c r="O125"/>
      <c r="P125"/>
      <c r="Q125" s="198"/>
      <c r="R125" s="198"/>
      <c r="S125" s="198"/>
      <c r="T125" s="198"/>
      <c r="U125" s="198"/>
      <c r="V125" s="198"/>
      <c r="W125" s="198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</row>
    <row r="126" spans="1:89" s="196" customFormat="1" ht="24" customHeight="1">
      <c r="A126" s="209">
        <v>26</v>
      </c>
      <c r="B126" s="201" t="s">
        <v>248</v>
      </c>
      <c r="C126" s="202" t="str">
        <f>'[1]TC1 (E121)'!J42</f>
        <v>BRACKET FOR GROUNDING INTER CAR</v>
      </c>
      <c r="D126" s="65" t="s">
        <v>32</v>
      </c>
      <c r="E126" s="65"/>
      <c r="F126" s="65"/>
      <c r="G126" s="60"/>
      <c r="H126" s="60"/>
      <c r="I126" s="60"/>
      <c r="J126" s="65" t="s">
        <v>32</v>
      </c>
      <c r="K126" s="201" t="s">
        <v>13</v>
      </c>
      <c r="L126" s="201"/>
      <c r="M126"/>
      <c r="O126"/>
      <c r="P126"/>
      <c r="Q126" s="198"/>
      <c r="R126" s="198"/>
      <c r="S126" s="198"/>
      <c r="T126" s="198"/>
      <c r="U126" s="198"/>
      <c r="V126" s="198"/>
      <c r="W126" s="198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</row>
    <row r="127" spans="1:89" s="196" customFormat="1" ht="24" customHeight="1">
      <c r="A127" s="209">
        <v>27</v>
      </c>
      <c r="B127" s="201" t="s">
        <v>242</v>
      </c>
      <c r="C127" s="202" t="str">
        <f>'[1]TC1 (E121)'!J43</f>
        <v>BRACKET FOR LEVELING VALVE</v>
      </c>
      <c r="D127" s="65"/>
      <c r="E127" s="65"/>
      <c r="F127" s="65"/>
      <c r="G127" s="60"/>
      <c r="H127" s="60"/>
      <c r="I127" s="60"/>
      <c r="J127" s="65"/>
      <c r="K127" s="201" t="str">
        <f>'[1]TC1 (E121)'!W43</f>
        <v>RELEASE</v>
      </c>
      <c r="L127" s="201"/>
      <c r="M127"/>
      <c r="O127"/>
      <c r="P127"/>
      <c r="Q127" s="198"/>
      <c r="R127" s="198"/>
      <c r="S127" s="198"/>
      <c r="T127" s="198"/>
      <c r="U127" s="198"/>
      <c r="V127" s="198"/>
      <c r="W127" s="198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</row>
    <row r="128" spans="1:89" s="196" customFormat="1" ht="24" customHeight="1">
      <c r="A128" s="209">
        <v>28</v>
      </c>
      <c r="B128" s="201" t="s">
        <v>249</v>
      </c>
      <c r="C128" s="202" t="str">
        <f>'[1]TC1 (E121)'!J44</f>
        <v>BRACKET FOR COUPLER SUPPORT</v>
      </c>
      <c r="D128" s="65" t="s">
        <v>32</v>
      </c>
      <c r="E128" s="65"/>
      <c r="F128" s="60"/>
      <c r="G128" s="65"/>
      <c r="H128" s="60"/>
      <c r="I128" s="60"/>
      <c r="J128" s="65" t="s">
        <v>32</v>
      </c>
      <c r="K128" s="201" t="str">
        <f>'[1]TC1 (E121)'!W44</f>
        <v>RELEASE</v>
      </c>
      <c r="L128" s="201"/>
      <c r="M128"/>
      <c r="O128"/>
      <c r="P128"/>
      <c r="Q128" s="198"/>
      <c r="R128" s="198"/>
      <c r="S128" s="198"/>
      <c r="T128" s="198"/>
      <c r="U128" s="198"/>
      <c r="V128" s="198"/>
      <c r="W128" s="19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</row>
    <row r="129" spans="1:89" s="196" customFormat="1" ht="24" customHeight="1">
      <c r="A129" s="209">
        <v>29</v>
      </c>
      <c r="B129" s="201" t="s">
        <v>250</v>
      </c>
      <c r="C129" s="202" t="str">
        <f>'[1]TC1 (E121)'!J45</f>
        <v>BRACKET FOR CABLE DUCT</v>
      </c>
      <c r="D129" s="65" t="s">
        <v>32</v>
      </c>
      <c r="E129" s="65"/>
      <c r="F129" s="60"/>
      <c r="G129" s="60"/>
      <c r="H129" s="65"/>
      <c r="I129" s="60"/>
      <c r="J129" s="65"/>
      <c r="K129" s="201" t="str">
        <f>'[1]TC1 (E121)'!W45</f>
        <v>RELEASE</v>
      </c>
      <c r="L129" s="201"/>
      <c r="M129"/>
      <c r="O129"/>
      <c r="P129"/>
      <c r="Q129" s="198"/>
      <c r="R129" s="198"/>
      <c r="S129" s="198"/>
      <c r="T129" s="198"/>
      <c r="U129" s="198"/>
      <c r="V129" s="198"/>
      <c r="W129" s="198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</row>
    <row r="130" spans="1:89" s="196" customFormat="1" ht="24" customHeight="1">
      <c r="A130" s="209">
        <v>30</v>
      </c>
      <c r="B130" s="201" t="s">
        <v>251</v>
      </c>
      <c r="C130" s="202" t="str">
        <f>'[1]TC1 (E121)'!J46</f>
        <v>BRACKET FOR PNEUMATIC PIPING</v>
      </c>
      <c r="D130" s="65" t="s">
        <v>32</v>
      </c>
      <c r="E130" s="65"/>
      <c r="F130" s="60"/>
      <c r="G130" s="60"/>
      <c r="H130" s="60"/>
      <c r="I130" s="65"/>
      <c r="J130" s="65"/>
      <c r="K130" s="201" t="str">
        <f>'[1]TC1 (E121)'!W46</f>
        <v>RELEASE</v>
      </c>
      <c r="L130" s="201"/>
      <c r="M130"/>
      <c r="O130"/>
      <c r="P130"/>
      <c r="Q130" s="198"/>
      <c r="R130" s="198"/>
      <c r="S130" s="198"/>
      <c r="T130" s="198"/>
      <c r="U130" s="198"/>
      <c r="V130" s="198"/>
      <c r="W130" s="198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</row>
    <row r="131" spans="1:89" s="196" customFormat="1" ht="24" customHeight="1">
      <c r="A131" s="209">
        <v>31</v>
      </c>
      <c r="B131" s="201" t="s">
        <v>252</v>
      </c>
      <c r="C131" s="202" t="str">
        <f>'[1]TC1 (E121)'!J47</f>
        <v>HOLE FOR BATTERY BOX</v>
      </c>
      <c r="D131" s="65" t="s">
        <v>32</v>
      </c>
      <c r="E131" s="60"/>
      <c r="F131" s="60"/>
      <c r="G131" s="60"/>
      <c r="H131" s="60"/>
      <c r="I131" s="237"/>
      <c r="J131" s="65"/>
      <c r="K131" s="201" t="str">
        <f>'[1]TC1 (E121)'!W47</f>
        <v>RELEASE</v>
      </c>
      <c r="L131" s="201"/>
      <c r="M131"/>
      <c r="P131"/>
      <c r="Q131" s="198"/>
      <c r="R131" s="198"/>
      <c r="S131" s="198"/>
      <c r="T131" s="198"/>
      <c r="U131" s="198"/>
      <c r="V131" s="198"/>
      <c r="W131" s="198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</row>
    <row r="132" spans="1:89" s="196" customFormat="1" ht="24" customHeight="1">
      <c r="A132" s="209">
        <v>32</v>
      </c>
      <c r="B132" s="201" t="s">
        <v>253</v>
      </c>
      <c r="C132" s="202" t="str">
        <f>'[1]TC1 (E121)'!J48</f>
        <v>BRACKET OF RECTIFIER BOX</v>
      </c>
      <c r="D132" s="65" t="s">
        <v>32</v>
      </c>
      <c r="E132" s="65"/>
      <c r="F132" s="65"/>
      <c r="G132" s="239"/>
      <c r="H132" s="239"/>
      <c r="I132" s="239"/>
      <c r="J132" s="65"/>
      <c r="K132" s="201" t="str">
        <f>'[1]TC1 (E121)'!W48</f>
        <v>RELEASE</v>
      </c>
      <c r="L132" s="201"/>
      <c r="M132"/>
      <c r="P132"/>
      <c r="Q132" s="198"/>
      <c r="R132" s="198"/>
      <c r="S132" s="198"/>
      <c r="T132" s="198"/>
      <c r="U132" s="198"/>
      <c r="V132" s="198"/>
      <c r="W132" s="198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</row>
    <row r="133" spans="1:89" s="196" customFormat="1" ht="24" customHeight="1">
      <c r="A133" s="209">
        <v>33</v>
      </c>
      <c r="B133" s="201" t="s">
        <v>254</v>
      </c>
      <c r="C133" s="202" t="str">
        <f>'[1]TC1 (E121)'!J49</f>
        <v>BRACKET OF ELECTRIC CONTROL PANEL</v>
      </c>
      <c r="D133" s="65" t="s">
        <v>32</v>
      </c>
      <c r="E133" s="65"/>
      <c r="F133" s="65"/>
      <c r="G133" s="65"/>
      <c r="H133" s="65"/>
      <c r="I133" s="65"/>
      <c r="J133" s="65"/>
      <c r="K133" s="201" t="str">
        <f>'[1]TC1 (E121)'!W49</f>
        <v>RELEASE</v>
      </c>
      <c r="L133" s="201"/>
      <c r="M133"/>
      <c r="P133"/>
      <c r="Q133" s="198"/>
      <c r="R133" s="198"/>
      <c r="S133" s="198"/>
      <c r="T133" s="198"/>
      <c r="U133" s="198"/>
      <c r="V133" s="198"/>
      <c r="W133" s="198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</row>
    <row r="134" spans="1:89" s="196" customFormat="1" ht="24" customHeight="1">
      <c r="A134" s="209">
        <v>34</v>
      </c>
      <c r="B134" s="201" t="s">
        <v>255</v>
      </c>
      <c r="C134" s="202" t="str">
        <f>'[1]TC1 (E121)'!J50</f>
        <v>BRACKET FOR LADDER</v>
      </c>
      <c r="D134" s="65" t="s">
        <v>32</v>
      </c>
      <c r="E134" s="65"/>
      <c r="F134" s="65"/>
      <c r="G134" s="65"/>
      <c r="H134" s="65"/>
      <c r="I134" s="65"/>
      <c r="J134" s="65"/>
      <c r="K134" s="201" t="str">
        <f>'[1]TC1 (E121)'!W50</f>
        <v>RELEASE</v>
      </c>
      <c r="L134" s="201"/>
      <c r="M134"/>
      <c r="P134"/>
      <c r="Q134" s="198"/>
      <c r="R134" s="198"/>
      <c r="S134" s="198"/>
      <c r="T134" s="198"/>
      <c r="U134" s="198"/>
      <c r="V134" s="198"/>
      <c r="W134" s="198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</row>
    <row r="135" spans="1:89" s="196" customFormat="1" ht="24" customHeight="1">
      <c r="A135" s="209">
        <v>35</v>
      </c>
      <c r="B135" s="201" t="s">
        <v>256</v>
      </c>
      <c r="C135" s="202" t="str">
        <f>'[1]TC1 (E121)'!J51</f>
        <v>BRACKET OF AUX SWITCH</v>
      </c>
      <c r="D135" s="65" t="s">
        <v>32</v>
      </c>
      <c r="E135" s="65"/>
      <c r="F135" s="65"/>
      <c r="G135" s="65"/>
      <c r="H135" s="65"/>
      <c r="I135" s="65"/>
      <c r="J135" s="65"/>
      <c r="K135" s="201" t="str">
        <f>'[1]TC1 (E121)'!W51</f>
        <v>RELEASE</v>
      </c>
      <c r="L135" s="201"/>
      <c r="M135"/>
      <c r="P135"/>
      <c r="Q135" s="198"/>
      <c r="R135" s="198"/>
      <c r="S135" s="198"/>
      <c r="T135" s="198"/>
      <c r="U135" s="198"/>
      <c r="V135" s="198"/>
      <c r="W135" s="198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</row>
    <row r="136" spans="1:89" s="196" customFormat="1" ht="24" customHeight="1">
      <c r="A136" s="209">
        <v>36</v>
      </c>
      <c r="B136" s="201" t="s">
        <v>257</v>
      </c>
      <c r="C136" s="202" t="str">
        <f>'[1]TC1 (E121)'!J54</f>
        <v>BRACKET OF AIR RESERVOIR</v>
      </c>
      <c r="D136" s="65" t="s">
        <v>32</v>
      </c>
      <c r="E136" s="65"/>
      <c r="F136" s="65"/>
      <c r="G136" s="65"/>
      <c r="H136" s="65"/>
      <c r="I136" s="65"/>
      <c r="J136" s="65"/>
      <c r="K136" s="201" t="str">
        <f>'[1]TC1 (E121)'!W54</f>
        <v>RELEASE</v>
      </c>
      <c r="L136" s="201"/>
      <c r="M136"/>
      <c r="P136"/>
      <c r="Q136" s="198"/>
      <c r="R136" s="198"/>
      <c r="S136" s="198"/>
      <c r="T136" s="198"/>
      <c r="U136" s="198"/>
      <c r="V136" s="198"/>
      <c r="W136" s="198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</row>
    <row r="137" spans="1:89" s="196" customFormat="1" ht="24" customHeight="1">
      <c r="A137" s="209">
        <v>37</v>
      </c>
      <c r="B137" s="201" t="s">
        <v>258</v>
      </c>
      <c r="C137" s="202" t="str">
        <f>'[1]TC1 (E121)'!J55</f>
        <v>BRACKET OF TRANSFORMER FILTER BOX</v>
      </c>
      <c r="D137" s="65" t="s">
        <v>32</v>
      </c>
      <c r="E137" s="65"/>
      <c r="F137" s="65"/>
      <c r="G137" s="65"/>
      <c r="H137" s="65"/>
      <c r="I137" s="65"/>
      <c r="J137" s="65"/>
      <c r="K137" s="201" t="str">
        <f>'[1]TC1 (E121)'!W55</f>
        <v>RELEASE</v>
      </c>
      <c r="L137" s="201"/>
      <c r="M137"/>
      <c r="P137"/>
      <c r="Q137" s="198"/>
      <c r="R137" s="198"/>
      <c r="S137" s="198"/>
      <c r="T137" s="198"/>
      <c r="U137" s="198"/>
      <c r="V137" s="198"/>
      <c r="W137" s="198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</row>
    <row r="138" spans="1:89" s="196" customFormat="1" ht="24" customHeight="1">
      <c r="A138" s="209">
        <v>38</v>
      </c>
      <c r="B138" s="201" t="s">
        <v>259</v>
      </c>
      <c r="C138" s="202" t="str">
        <f>'[1]TC1 (E121)'!J56</f>
        <v>BRACKET OF COWCATCHER</v>
      </c>
      <c r="D138" s="65" t="s">
        <v>32</v>
      </c>
      <c r="E138" s="65"/>
      <c r="F138" s="65"/>
      <c r="G138" s="65"/>
      <c r="H138" s="65"/>
      <c r="I138" s="65"/>
      <c r="J138" s="65"/>
      <c r="K138" s="201" t="s">
        <v>13</v>
      </c>
      <c r="L138" s="201"/>
      <c r="M138"/>
      <c r="P138"/>
      <c r="Q138" s="198"/>
      <c r="R138" s="198"/>
      <c r="S138" s="198"/>
      <c r="T138" s="198"/>
      <c r="U138" s="198"/>
      <c r="V138" s="198"/>
      <c r="W138" s="19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</row>
    <row r="139" spans="1:89" s="196" customFormat="1" ht="24" customHeight="1">
      <c r="A139" s="209">
        <v>39</v>
      </c>
      <c r="B139" s="201" t="s">
        <v>260</v>
      </c>
      <c r="C139" s="202" t="str">
        <f>'[1]TC1 (E121)'!J57</f>
        <v>BRACKET OF JUNCTION COUPLER ELECTRIC</v>
      </c>
      <c r="D139" s="65" t="s">
        <v>32</v>
      </c>
      <c r="E139" s="65"/>
      <c r="F139" s="65"/>
      <c r="G139" s="65"/>
      <c r="H139" s="65"/>
      <c r="I139" s="65"/>
      <c r="J139" s="65"/>
      <c r="K139" s="201" t="s">
        <v>13</v>
      </c>
      <c r="L139" s="201"/>
      <c r="M139"/>
      <c r="P139"/>
      <c r="Q139" s="198"/>
      <c r="R139" s="198"/>
      <c r="S139" s="198"/>
      <c r="T139" s="198"/>
      <c r="U139" s="198"/>
      <c r="V139" s="198"/>
      <c r="W139" s="198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</row>
    <row r="140" spans="1:89" s="196" customFormat="1" ht="24" customHeight="1">
      <c r="A140" s="209">
        <v>40</v>
      </c>
      <c r="B140" s="201" t="s">
        <v>261</v>
      </c>
      <c r="C140" s="202" t="str">
        <f>'[1]TC1 (E121)'!J58</f>
        <v>BRACKET OF PNEUMATIC HORN MODULE</v>
      </c>
      <c r="D140" s="65" t="s">
        <v>32</v>
      </c>
      <c r="E140" s="65"/>
      <c r="F140" s="65"/>
      <c r="G140" s="65"/>
      <c r="H140" s="65"/>
      <c r="I140" s="65"/>
      <c r="J140" s="65"/>
      <c r="K140" s="201" t="s">
        <v>13</v>
      </c>
      <c r="L140" s="201"/>
      <c r="M140"/>
      <c r="N140" s="213"/>
      <c r="O140" s="213"/>
      <c r="P140"/>
      <c r="Q140" s="198"/>
      <c r="R140" s="198"/>
      <c r="S140" s="198"/>
      <c r="T140" s="198"/>
      <c r="U140" s="198"/>
      <c r="V140" s="198"/>
      <c r="W140" s="198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</row>
    <row r="141" spans="1:89" s="196" customFormat="1" ht="24" customHeight="1">
      <c r="A141" s="209">
        <v>41</v>
      </c>
      <c r="B141" s="201" t="s">
        <v>262</v>
      </c>
      <c r="C141" s="202" t="str">
        <f>'[1]TC1 (E121)'!J59</f>
        <v>BRACKET OF APS BOX</v>
      </c>
      <c r="D141" s="65" t="s">
        <v>32</v>
      </c>
      <c r="E141" s="65"/>
      <c r="F141" s="65"/>
      <c r="G141" s="65"/>
      <c r="H141" s="65"/>
      <c r="I141" s="65"/>
      <c r="J141" s="65"/>
      <c r="K141" s="201" t="str">
        <f>'[1]TC1 (E121)'!W59</f>
        <v>RELEASE</v>
      </c>
      <c r="L141" s="201"/>
      <c r="M141"/>
      <c r="N141" s="213"/>
      <c r="O141" s="213"/>
      <c r="P141"/>
      <c r="Q141" s="198"/>
      <c r="R141" s="198"/>
      <c r="S141" s="198"/>
      <c r="T141" s="198"/>
      <c r="U141" s="198"/>
      <c r="V141" s="198"/>
      <c r="W141" s="198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</row>
    <row r="142" spans="1:89" s="196" customFormat="1" ht="24" customHeight="1">
      <c r="A142" s="209">
        <v>42</v>
      </c>
      <c r="B142" s="201" t="s">
        <v>263</v>
      </c>
      <c r="C142" s="202" t="str">
        <f>'[1]TC1 (E121)'!J60</f>
        <v>BRACKET OF IVHB</v>
      </c>
      <c r="D142" s="65" t="s">
        <v>32</v>
      </c>
      <c r="E142" s="65"/>
      <c r="F142" s="65"/>
      <c r="G142" s="65"/>
      <c r="H142" s="65"/>
      <c r="I142" s="65"/>
      <c r="J142" s="65"/>
      <c r="K142" s="201" t="str">
        <f>'[1]TC1 (E121)'!W60</f>
        <v>RELEASE</v>
      </c>
      <c r="L142" s="201"/>
      <c r="M142"/>
      <c r="N142" s="213"/>
      <c r="O142" s="213"/>
      <c r="P142"/>
      <c r="Q142" s="198"/>
      <c r="R142" s="198"/>
      <c r="S142" s="198"/>
      <c r="T142" s="198"/>
      <c r="U142" s="198"/>
      <c r="V142" s="198"/>
      <c r="W142" s="198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</row>
    <row r="143" spans="1:89" s="196" customFormat="1" ht="24" customHeight="1">
      <c r="A143" s="209">
        <v>43</v>
      </c>
      <c r="B143" s="201" t="s">
        <v>264</v>
      </c>
      <c r="C143" s="202" t="str">
        <f>'[1]TC1 (E121)'!J62</f>
        <v>HOLE FOR BRAKE CONTROL UNIT</v>
      </c>
      <c r="D143" s="65" t="s">
        <v>32</v>
      </c>
      <c r="E143" s="65"/>
      <c r="F143" s="65"/>
      <c r="G143" s="65"/>
      <c r="H143" s="65"/>
      <c r="I143" s="65"/>
      <c r="J143" s="65"/>
      <c r="K143" s="201" t="str">
        <f>'[1]TC1 (E121)'!W62</f>
        <v>RELEASE</v>
      </c>
      <c r="L143" s="201"/>
      <c r="M143"/>
      <c r="N143" s="213"/>
      <c r="O143" s="213"/>
      <c r="P143"/>
      <c r="Q143" s="198"/>
      <c r="R143" s="198"/>
      <c r="S143" s="198"/>
      <c r="T143" s="198"/>
      <c r="U143" s="198"/>
      <c r="V143" s="198"/>
      <c r="W143" s="198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</row>
    <row r="144" spans="1:89" s="196" customFormat="1" ht="24" customHeight="1">
      <c r="A144" s="209">
        <v>44</v>
      </c>
      <c r="B144" s="201" t="s">
        <v>265</v>
      </c>
      <c r="C144" s="202" t="str">
        <f>'[1]TC1 (E121)'!J63</f>
        <v>BRACKET OF HGS (GROUND SWITCH)</v>
      </c>
      <c r="D144" s="65" t="s">
        <v>32</v>
      </c>
      <c r="E144" s="65"/>
      <c r="F144" s="65"/>
      <c r="G144" s="65"/>
      <c r="H144" s="65"/>
      <c r="I144" s="65"/>
      <c r="J144" s="65"/>
      <c r="K144" s="201" t="str">
        <f>'[1]TC1 (E121)'!W63</f>
        <v>RELEASE</v>
      </c>
      <c r="L144" s="201"/>
      <c r="M144"/>
      <c r="N144" s="213"/>
      <c r="O144" s="213"/>
      <c r="P144"/>
      <c r="Q144" s="198"/>
      <c r="R144" s="198"/>
      <c r="S144" s="198"/>
      <c r="T144" s="198"/>
      <c r="U144" s="198"/>
      <c r="V144" s="198"/>
      <c r="W144" s="198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</row>
    <row r="145" spans="1:89" s="196" customFormat="1" ht="24" customHeight="1">
      <c r="A145" s="209">
        <v>45</v>
      </c>
      <c r="B145" s="201" t="s">
        <v>266</v>
      </c>
      <c r="C145" s="202" t="str">
        <f>'[1]TC1 (E121)'!J64</f>
        <v>BRACKET OF GROUNDING PLATE</v>
      </c>
      <c r="D145" s="65" t="s">
        <v>32</v>
      </c>
      <c r="E145" s="65"/>
      <c r="F145" s="65"/>
      <c r="G145" s="65"/>
      <c r="H145" s="65"/>
      <c r="I145" s="65"/>
      <c r="J145" s="65"/>
      <c r="K145" s="201" t="str">
        <f>'[1]TC1 (E121)'!W64</f>
        <v>RELEASE</v>
      </c>
      <c r="L145" s="201"/>
      <c r="M145"/>
      <c r="N145" s="213"/>
      <c r="O145" s="213"/>
      <c r="P145"/>
      <c r="Q145" s="198"/>
      <c r="R145" s="198"/>
      <c r="S145" s="198"/>
      <c r="T145" s="198"/>
      <c r="U145" s="198"/>
      <c r="V145" s="198"/>
      <c r="W145" s="198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</row>
    <row r="146" spans="1:89" s="196" customFormat="1" ht="24" customHeight="1">
      <c r="A146" s="209">
        <v>46</v>
      </c>
      <c r="B146" s="201" t="s">
        <v>267</v>
      </c>
      <c r="C146" s="202" t="str">
        <f>'[1]TC1 (E121)'!J65</f>
        <v>CABLE DIRECTOR ON UNDERFRAME</v>
      </c>
      <c r="D146" s="65" t="s">
        <v>32</v>
      </c>
      <c r="E146" s="65"/>
      <c r="F146" s="65"/>
      <c r="G146" s="65"/>
      <c r="H146" s="65"/>
      <c r="I146" s="65"/>
      <c r="J146" s="65"/>
      <c r="K146" s="201" t="s">
        <v>13</v>
      </c>
      <c r="L146" s="201"/>
      <c r="M146"/>
      <c r="N146" s="213"/>
      <c r="O146" s="213"/>
      <c r="P146"/>
      <c r="Q146" s="198"/>
      <c r="R146" s="198"/>
      <c r="S146" s="198"/>
      <c r="T146" s="198"/>
      <c r="U146" s="198"/>
      <c r="V146" s="198"/>
      <c r="W146" s="198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</row>
    <row r="147" spans="1:89" s="196" customFormat="1" ht="24" customHeight="1">
      <c r="A147" s="209">
        <v>47</v>
      </c>
      <c r="B147" s="201" t="s">
        <v>268</v>
      </c>
      <c r="C147" s="202" t="s">
        <v>269</v>
      </c>
      <c r="D147" s="65"/>
      <c r="E147" s="65" t="s">
        <v>32</v>
      </c>
      <c r="F147" s="65" t="s">
        <v>32</v>
      </c>
      <c r="G147" s="60"/>
      <c r="H147" s="60"/>
      <c r="I147" s="60"/>
      <c r="J147" s="65"/>
      <c r="K147" s="201" t="str">
        <f>'[1]M1 (E122)'!W39</f>
        <v>RELEASE</v>
      </c>
      <c r="L147" s="201"/>
      <c r="M147"/>
      <c r="N147" s="213"/>
      <c r="O147" s="213"/>
      <c r="P147"/>
      <c r="Q147" s="198"/>
      <c r="R147" s="198"/>
      <c r="S147" s="198"/>
      <c r="T147" s="198"/>
      <c r="U147" s="198"/>
      <c r="V147" s="198"/>
      <c r="W147" s="198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</row>
    <row r="148" spans="1:89" s="196" customFormat="1" ht="24" customHeight="1">
      <c r="A148" s="209">
        <v>48</v>
      </c>
      <c r="B148" s="201" t="s">
        <v>270</v>
      </c>
      <c r="C148" s="202" t="s">
        <v>271</v>
      </c>
      <c r="D148" s="65"/>
      <c r="E148" s="65" t="s">
        <v>32</v>
      </c>
      <c r="F148" s="65" t="s">
        <v>32</v>
      </c>
      <c r="G148" s="60"/>
      <c r="H148" s="60"/>
      <c r="I148" s="60"/>
      <c r="J148" s="65"/>
      <c r="K148" s="201" t="str">
        <f>'[1]M1 (E122)'!W40</f>
        <v>RELEASE</v>
      </c>
      <c r="L148" s="201"/>
      <c r="M148"/>
      <c r="N148" s="213"/>
      <c r="O148" s="213"/>
      <c r="P148"/>
      <c r="Q148" s="198"/>
      <c r="R148" s="198"/>
      <c r="S148" s="198"/>
      <c r="T148" s="198"/>
      <c r="U148" s="198"/>
      <c r="V148" s="198"/>
      <c r="W148" s="19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</row>
    <row r="149" spans="1:89" s="196" customFormat="1" ht="24" customHeight="1">
      <c r="A149" s="209">
        <v>49</v>
      </c>
      <c r="B149" s="201" t="s">
        <v>272</v>
      </c>
      <c r="C149" s="204" t="s">
        <v>273</v>
      </c>
      <c r="D149" s="65"/>
      <c r="E149" s="65" t="s">
        <v>32</v>
      </c>
      <c r="F149" s="65" t="s">
        <v>32</v>
      </c>
      <c r="G149" s="65"/>
      <c r="H149" s="60"/>
      <c r="I149" s="60"/>
      <c r="J149" s="65"/>
      <c r="K149" s="238" t="s">
        <v>13</v>
      </c>
      <c r="L149" s="201"/>
      <c r="M149"/>
      <c r="N149" s="213"/>
      <c r="O149" s="213"/>
      <c r="P149"/>
      <c r="Q149" s="198"/>
      <c r="R149" s="198"/>
      <c r="S149" s="198"/>
      <c r="T149" s="198"/>
      <c r="U149" s="198"/>
      <c r="V149" s="198"/>
      <c r="W149" s="198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</row>
    <row r="150" spans="1:89" s="196" customFormat="1" ht="24" customHeight="1">
      <c r="A150" s="209">
        <v>50</v>
      </c>
      <c r="B150" s="201" t="s">
        <v>274</v>
      </c>
      <c r="C150" s="202" t="s">
        <v>275</v>
      </c>
      <c r="D150" s="65"/>
      <c r="E150" s="65" t="s">
        <v>32</v>
      </c>
      <c r="F150" s="65" t="s">
        <v>32</v>
      </c>
      <c r="G150" s="60"/>
      <c r="H150" s="65"/>
      <c r="I150" s="60"/>
      <c r="J150" s="65"/>
      <c r="K150" s="238" t="str">
        <f>'[1]M1 (E122)'!W42</f>
        <v>RELEASE</v>
      </c>
      <c r="L150" s="201"/>
      <c r="M150"/>
      <c r="N150" s="213"/>
      <c r="O150" s="213"/>
      <c r="P150"/>
      <c r="Q150" s="198"/>
      <c r="R150" s="198"/>
      <c r="S150" s="198"/>
      <c r="T150" s="198"/>
      <c r="U150" s="198"/>
      <c r="V150" s="198"/>
      <c r="W150" s="198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</row>
    <row r="151" spans="1:89" s="196" customFormat="1" ht="24" customHeight="1">
      <c r="A151" s="209">
        <v>51</v>
      </c>
      <c r="B151" s="201" t="s">
        <v>276</v>
      </c>
      <c r="C151" s="202" t="s">
        <v>277</v>
      </c>
      <c r="D151" s="65"/>
      <c r="E151" s="65" t="s">
        <v>32</v>
      </c>
      <c r="F151" s="65" t="s">
        <v>32</v>
      </c>
      <c r="G151" s="60"/>
      <c r="H151" s="60"/>
      <c r="I151" s="65"/>
      <c r="J151" s="65"/>
      <c r="K151" s="238" t="s">
        <v>13</v>
      </c>
      <c r="L151" s="201"/>
      <c r="M151"/>
      <c r="P151"/>
      <c r="Q151" s="198"/>
      <c r="R151" s="198"/>
      <c r="S151" s="198"/>
      <c r="T151" s="198"/>
      <c r="U151" s="198"/>
      <c r="V151" s="198"/>
      <c r="W151" s="198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</row>
    <row r="152" spans="1:89" s="196" customFormat="1" ht="24" customHeight="1">
      <c r="A152" s="209">
        <v>52</v>
      </c>
      <c r="B152" s="201" t="s">
        <v>278</v>
      </c>
      <c r="C152" s="202" t="s">
        <v>279</v>
      </c>
      <c r="D152" s="65"/>
      <c r="E152" s="65" t="s">
        <v>32</v>
      </c>
      <c r="F152" s="65" t="s">
        <v>32</v>
      </c>
      <c r="G152" s="60"/>
      <c r="H152" s="60"/>
      <c r="I152" s="237"/>
      <c r="J152" s="65"/>
      <c r="K152" s="238" t="s">
        <v>13</v>
      </c>
      <c r="L152" s="201"/>
      <c r="M152"/>
      <c r="P152"/>
      <c r="Q152" s="198"/>
      <c r="R152" s="198"/>
      <c r="S152" s="198"/>
      <c r="T152" s="198"/>
      <c r="U152" s="198"/>
      <c r="V152" s="198"/>
      <c r="W152" s="198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</row>
    <row r="153" spans="1:89" s="196" customFormat="1" ht="24" customHeight="1">
      <c r="A153" s="209">
        <v>53</v>
      </c>
      <c r="B153" s="201" t="s">
        <v>280</v>
      </c>
      <c r="C153" s="202" t="s">
        <v>281</v>
      </c>
      <c r="D153" s="65"/>
      <c r="E153" s="65" t="s">
        <v>32</v>
      </c>
      <c r="F153" s="65" t="s">
        <v>32</v>
      </c>
      <c r="G153" s="239"/>
      <c r="H153" s="239"/>
      <c r="I153" s="239"/>
      <c r="J153" s="65"/>
      <c r="K153" s="238" t="str">
        <f>'[1]M1 (E122)'!W45</f>
        <v>RELEASE</v>
      </c>
      <c r="L153" s="201"/>
      <c r="M153"/>
      <c r="P153"/>
      <c r="Q153" s="198"/>
      <c r="R153" s="198"/>
      <c r="S153" s="198"/>
      <c r="T153" s="198"/>
      <c r="U153" s="198"/>
      <c r="V153" s="198"/>
      <c r="W153" s="198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</row>
    <row r="154" spans="1:89" s="196" customFormat="1" ht="24" customHeight="1">
      <c r="A154" s="209">
        <v>54</v>
      </c>
      <c r="B154" s="201" t="s">
        <v>282</v>
      </c>
      <c r="C154" s="202" t="s">
        <v>283</v>
      </c>
      <c r="D154" s="65"/>
      <c r="E154" s="65" t="s">
        <v>32</v>
      </c>
      <c r="F154" s="65" t="s">
        <v>32</v>
      </c>
      <c r="G154" s="65"/>
      <c r="H154" s="65"/>
      <c r="I154" s="65"/>
      <c r="J154" s="65"/>
      <c r="K154" s="238" t="str">
        <f>'[1]M1 (E122)'!W46</f>
        <v>RELEASE</v>
      </c>
      <c r="L154" s="201"/>
      <c r="M154"/>
      <c r="P154"/>
      <c r="Q154" s="198"/>
      <c r="R154" s="198"/>
      <c r="S154" s="198"/>
      <c r="T154" s="198"/>
      <c r="U154" s="198"/>
      <c r="V154" s="198"/>
      <c r="W154" s="198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</row>
    <row r="155" spans="1:89" s="196" customFormat="1" ht="24" customHeight="1">
      <c r="A155" s="209">
        <v>55</v>
      </c>
      <c r="B155" s="201" t="s">
        <v>284</v>
      </c>
      <c r="C155" s="204" t="s">
        <v>285</v>
      </c>
      <c r="D155" s="65"/>
      <c r="E155" s="65" t="s">
        <v>32</v>
      </c>
      <c r="F155" s="65" t="s">
        <v>32</v>
      </c>
      <c r="G155" s="65"/>
      <c r="H155" s="65"/>
      <c r="I155" s="65"/>
      <c r="J155" s="65"/>
      <c r="K155" s="238" t="str">
        <f>'[1]M1 (E122)'!W47</f>
        <v>RELEASE</v>
      </c>
      <c r="L155" s="201"/>
      <c r="M155"/>
      <c r="P155"/>
      <c r="Q155" s="198"/>
      <c r="R155" s="198"/>
      <c r="S155" s="198"/>
      <c r="T155" s="198"/>
      <c r="U155" s="198"/>
      <c r="V155" s="198"/>
      <c r="W155" s="198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</row>
    <row r="156" spans="1:89" s="196" customFormat="1" ht="24" customHeight="1">
      <c r="A156" s="209">
        <v>56</v>
      </c>
      <c r="B156" s="201" t="s">
        <v>286</v>
      </c>
      <c r="C156" s="202" t="s">
        <v>287</v>
      </c>
      <c r="D156" s="65"/>
      <c r="E156" s="65" t="s">
        <v>32</v>
      </c>
      <c r="F156" s="65"/>
      <c r="G156" s="65"/>
      <c r="H156" s="65"/>
      <c r="I156" s="203"/>
      <c r="J156" s="65"/>
      <c r="K156" s="238" t="s">
        <v>13</v>
      </c>
      <c r="L156" s="201"/>
      <c r="M156"/>
      <c r="P156"/>
      <c r="Q156" s="198"/>
      <c r="R156" s="198"/>
      <c r="S156" s="198"/>
      <c r="T156" s="198"/>
      <c r="U156" s="198"/>
      <c r="V156" s="198"/>
      <c r="W156" s="198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</row>
    <row r="157" spans="1:89" s="196" customFormat="1" ht="24" customHeight="1">
      <c r="A157" s="209">
        <v>57</v>
      </c>
      <c r="B157" s="201" t="s">
        <v>288</v>
      </c>
      <c r="C157" s="204" t="s">
        <v>289</v>
      </c>
      <c r="D157" s="65"/>
      <c r="E157" s="65" t="s">
        <v>32</v>
      </c>
      <c r="F157" s="65"/>
      <c r="G157" s="65"/>
      <c r="H157" s="65"/>
      <c r="I157" s="65"/>
      <c r="J157" s="65"/>
      <c r="K157" s="238" t="s">
        <v>13</v>
      </c>
      <c r="L157" s="201"/>
      <c r="M157"/>
      <c r="P157"/>
      <c r="Q157" s="198"/>
      <c r="R157" s="198"/>
      <c r="S157" s="198"/>
      <c r="T157" s="198"/>
      <c r="U157" s="198"/>
      <c r="V157" s="198"/>
      <c r="W157" s="198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</row>
    <row r="158" spans="1:89" s="196" customFormat="1" ht="24" customHeight="1">
      <c r="A158" s="209">
        <v>58</v>
      </c>
      <c r="B158" s="201" t="s">
        <v>290</v>
      </c>
      <c r="C158" s="204" t="s">
        <v>291</v>
      </c>
      <c r="D158" s="65"/>
      <c r="E158" s="65" t="s">
        <v>32</v>
      </c>
      <c r="F158" s="65"/>
      <c r="G158" s="65"/>
      <c r="H158" s="65"/>
      <c r="I158" s="65"/>
      <c r="J158" s="65"/>
      <c r="K158" s="238" t="s">
        <v>13</v>
      </c>
      <c r="L158" s="201"/>
      <c r="M158"/>
      <c r="P158"/>
      <c r="Q158" s="198"/>
      <c r="R158" s="198"/>
      <c r="S158" s="198"/>
      <c r="T158" s="198"/>
      <c r="U158" s="198"/>
      <c r="V158" s="198"/>
      <c r="W158" s="19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</row>
    <row r="159" spans="1:89" s="196" customFormat="1" ht="24" customHeight="1">
      <c r="A159" s="209">
        <v>59</v>
      </c>
      <c r="B159" s="201" t="s">
        <v>292</v>
      </c>
      <c r="C159" s="204" t="s">
        <v>293</v>
      </c>
      <c r="D159" s="65"/>
      <c r="E159" s="65" t="s">
        <v>32</v>
      </c>
      <c r="F159" s="65"/>
      <c r="G159" s="65"/>
      <c r="H159" s="65"/>
      <c r="I159" s="65"/>
      <c r="J159" s="65"/>
      <c r="K159" s="238" t="s">
        <v>13</v>
      </c>
      <c r="L159" s="201"/>
      <c r="M159"/>
      <c r="P159"/>
      <c r="Q159" s="198"/>
      <c r="R159" s="198"/>
      <c r="S159" s="198"/>
      <c r="T159" s="198"/>
      <c r="U159" s="198"/>
      <c r="V159" s="198"/>
      <c r="W159" s="198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</row>
    <row r="160" spans="1:89" s="196" customFormat="1" ht="24" customHeight="1">
      <c r="A160" s="209">
        <v>60</v>
      </c>
      <c r="B160" s="201" t="s">
        <v>294</v>
      </c>
      <c r="C160" s="204" t="s">
        <v>295</v>
      </c>
      <c r="D160" s="65"/>
      <c r="E160" s="65" t="s">
        <v>32</v>
      </c>
      <c r="F160" s="65"/>
      <c r="G160" s="65"/>
      <c r="H160" s="65"/>
      <c r="I160" s="65"/>
      <c r="J160" s="65"/>
      <c r="K160" s="238" t="s">
        <v>13</v>
      </c>
      <c r="L160" s="201"/>
      <c r="M160"/>
      <c r="P160"/>
      <c r="Q160" s="198"/>
      <c r="R160" s="198"/>
      <c r="S160" s="198"/>
      <c r="T160" s="198"/>
      <c r="U160" s="198"/>
      <c r="V160" s="198"/>
      <c r="W160" s="198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</row>
    <row r="161" spans="1:89" s="196" customFormat="1" ht="24" customHeight="1">
      <c r="A161" s="209">
        <v>61</v>
      </c>
      <c r="B161" s="201" t="s">
        <v>296</v>
      </c>
      <c r="C161" s="204" t="s">
        <v>297</v>
      </c>
      <c r="D161" s="65"/>
      <c r="E161" s="65" t="s">
        <v>32</v>
      </c>
      <c r="F161" s="65"/>
      <c r="G161" s="65"/>
      <c r="H161" s="65"/>
      <c r="I161" s="65"/>
      <c r="J161" s="65"/>
      <c r="K161" s="238" t="str">
        <f>'[1]M1 (E122)'!W53</f>
        <v>RELEASE</v>
      </c>
      <c r="L161" s="201"/>
      <c r="M161"/>
      <c r="P161"/>
      <c r="Q161" s="198"/>
      <c r="R161" s="198"/>
      <c r="S161" s="198"/>
      <c r="T161" s="198"/>
      <c r="U161" s="198"/>
      <c r="V161" s="198"/>
      <c r="W161" s="198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</row>
    <row r="162" spans="1:89" s="196" customFormat="1" ht="24" customHeight="1">
      <c r="A162" s="209">
        <v>62</v>
      </c>
      <c r="B162" s="201" t="s">
        <v>298</v>
      </c>
      <c r="C162" s="204" t="s">
        <v>299</v>
      </c>
      <c r="D162" s="65"/>
      <c r="E162" s="65" t="s">
        <v>32</v>
      </c>
      <c r="F162" s="65"/>
      <c r="G162" s="65"/>
      <c r="H162" s="65"/>
      <c r="I162" s="65"/>
      <c r="J162" s="65"/>
      <c r="K162" s="201" t="s">
        <v>13</v>
      </c>
      <c r="L162" s="201"/>
      <c r="M162"/>
      <c r="N162" s="213"/>
      <c r="O162" s="213"/>
      <c r="P162"/>
      <c r="Q162" s="198"/>
      <c r="R162" s="198"/>
      <c r="S162" s="198"/>
      <c r="T162" s="198"/>
      <c r="U162" s="198"/>
      <c r="V162" s="198"/>
      <c r="W162" s="198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</row>
    <row r="163" spans="1:89" s="196" customFormat="1" ht="24" customHeight="1">
      <c r="A163" s="209">
        <v>63</v>
      </c>
      <c r="B163" s="201" t="s">
        <v>300</v>
      </c>
      <c r="C163" s="204" t="s">
        <v>301</v>
      </c>
      <c r="D163" s="65"/>
      <c r="E163" s="65" t="s">
        <v>32</v>
      </c>
      <c r="F163" s="65"/>
      <c r="G163" s="65"/>
      <c r="H163" s="65"/>
      <c r="I163" s="65"/>
      <c r="J163" s="65"/>
      <c r="K163" s="201" t="str">
        <f>'[1]M1 (E122)'!W57</f>
        <v>RELEASE</v>
      </c>
      <c r="L163" s="201"/>
      <c r="M163"/>
      <c r="N163" s="213"/>
      <c r="O163" s="213"/>
      <c r="P163"/>
      <c r="Q163" s="198"/>
      <c r="R163" s="198"/>
      <c r="S163" s="198"/>
      <c r="T163" s="198"/>
      <c r="U163" s="198"/>
      <c r="V163" s="198"/>
      <c r="W163" s="198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</row>
    <row r="164" spans="1:89" s="196" customFormat="1" ht="24" customHeight="1">
      <c r="A164" s="209">
        <v>64</v>
      </c>
      <c r="B164" s="201" t="s">
        <v>302</v>
      </c>
      <c r="C164" s="204" t="s">
        <v>303</v>
      </c>
      <c r="D164" s="65"/>
      <c r="E164" s="65" t="s">
        <v>32</v>
      </c>
      <c r="F164" s="65"/>
      <c r="G164" s="65"/>
      <c r="H164" s="65"/>
      <c r="I164" s="65"/>
      <c r="J164" s="65"/>
      <c r="K164" s="201" t="s">
        <v>13</v>
      </c>
      <c r="L164" s="201"/>
      <c r="M164"/>
      <c r="N164" s="213"/>
      <c r="O164" s="213"/>
      <c r="P164"/>
      <c r="Q164" s="198"/>
      <c r="R164" s="198"/>
      <c r="S164" s="198"/>
      <c r="T164" s="198"/>
      <c r="U164" s="198"/>
      <c r="V164" s="198"/>
      <c r="W164" s="198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</row>
    <row r="165" spans="1:89" s="196" customFormat="1" ht="24" customHeight="1">
      <c r="A165" s="209">
        <v>65</v>
      </c>
      <c r="B165" s="201" t="s">
        <v>304</v>
      </c>
      <c r="C165" s="202" t="s">
        <v>305</v>
      </c>
      <c r="D165" s="65"/>
      <c r="E165" s="65"/>
      <c r="F165" s="65" t="s">
        <v>32</v>
      </c>
      <c r="G165" s="65"/>
      <c r="H165" s="65"/>
      <c r="I165" s="65"/>
      <c r="J165" s="65"/>
      <c r="K165" s="201" t="s">
        <v>13</v>
      </c>
      <c r="L165" s="201"/>
      <c r="M165"/>
      <c r="N165" s="213"/>
      <c r="O165" s="213"/>
      <c r="P165"/>
      <c r="Q165" s="198"/>
      <c r="R165" s="198"/>
      <c r="S165" s="198"/>
      <c r="T165" s="198"/>
      <c r="U165" s="198"/>
      <c r="V165" s="198"/>
      <c r="W165" s="198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</row>
    <row r="166" spans="1:89" s="196" customFormat="1" ht="24" customHeight="1">
      <c r="A166" s="209">
        <v>66</v>
      </c>
      <c r="B166" s="201" t="s">
        <v>306</v>
      </c>
      <c r="C166" s="202" t="s">
        <v>307</v>
      </c>
      <c r="D166" s="65"/>
      <c r="E166" s="65"/>
      <c r="F166" s="65" t="s">
        <v>32</v>
      </c>
      <c r="G166" s="65"/>
      <c r="H166" s="65"/>
      <c r="I166" s="65"/>
      <c r="J166" s="65"/>
      <c r="K166" s="201" t="str">
        <f>'[1]M2 (E123)'!W48</f>
        <v>RELEASE</v>
      </c>
      <c r="L166" s="201"/>
      <c r="M166"/>
      <c r="N166" s="213"/>
      <c r="O166" s="213"/>
      <c r="P166"/>
      <c r="Q166" s="198"/>
      <c r="R166" s="198"/>
      <c r="S166" s="198"/>
      <c r="T166" s="198"/>
      <c r="U166" s="198"/>
      <c r="V166" s="198"/>
      <c r="W166" s="198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</row>
    <row r="167" spans="1:89" s="196" customFormat="1" ht="24" customHeight="1">
      <c r="A167" s="209">
        <v>67</v>
      </c>
      <c r="B167" s="201" t="s">
        <v>308</v>
      </c>
      <c r="C167" s="202" t="s">
        <v>309</v>
      </c>
      <c r="D167" s="65"/>
      <c r="E167" s="65"/>
      <c r="F167" s="65" t="s">
        <v>32</v>
      </c>
      <c r="G167" s="65"/>
      <c r="H167" s="65"/>
      <c r="I167" s="65"/>
      <c r="J167" s="65"/>
      <c r="K167" s="201" t="s">
        <v>13</v>
      </c>
      <c r="L167" s="201"/>
      <c r="M167"/>
      <c r="N167" s="213"/>
      <c r="O167" s="213"/>
      <c r="P167"/>
      <c r="Q167" s="198"/>
      <c r="R167" s="198"/>
      <c r="S167" s="198"/>
      <c r="T167" s="198"/>
      <c r="U167" s="198"/>
      <c r="V167" s="198"/>
      <c r="W167" s="198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</row>
    <row r="168" spans="1:89" s="196" customFormat="1" ht="24" customHeight="1">
      <c r="A168" s="209">
        <v>68</v>
      </c>
      <c r="B168" s="201" t="s">
        <v>310</v>
      </c>
      <c r="C168" s="202" t="s">
        <v>311</v>
      </c>
      <c r="D168" s="65"/>
      <c r="E168" s="65"/>
      <c r="F168" s="65" t="s">
        <v>32</v>
      </c>
      <c r="G168" s="65"/>
      <c r="H168" s="65"/>
      <c r="I168" s="65"/>
      <c r="J168" s="65"/>
      <c r="K168" s="201" t="str">
        <f>'[1]M2 (E123)'!W50</f>
        <v>RELEASE</v>
      </c>
      <c r="L168" s="201"/>
      <c r="M168"/>
      <c r="N168" s="213"/>
      <c r="O168" s="213"/>
      <c r="P168"/>
      <c r="Q168" s="198"/>
      <c r="R168" s="198"/>
      <c r="S168" s="198"/>
      <c r="T168" s="198"/>
      <c r="U168" s="198"/>
      <c r="V168" s="198"/>
      <c r="W168" s="19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</row>
    <row r="169" spans="1:89" s="196" customFormat="1" ht="24" customHeight="1">
      <c r="A169" s="209">
        <v>69</v>
      </c>
      <c r="B169" s="201" t="s">
        <v>312</v>
      </c>
      <c r="C169" s="202" t="s">
        <v>313</v>
      </c>
      <c r="D169" s="65"/>
      <c r="E169" s="65"/>
      <c r="F169" s="65" t="s">
        <v>32</v>
      </c>
      <c r="G169" s="65"/>
      <c r="H169" s="65"/>
      <c r="I169" s="65"/>
      <c r="J169" s="65"/>
      <c r="K169" s="201" t="s">
        <v>13</v>
      </c>
      <c r="L169" s="201"/>
      <c r="M169"/>
      <c r="N169" s="213"/>
      <c r="O169" s="213"/>
      <c r="P169"/>
      <c r="Q169" s="198"/>
      <c r="R169" s="198"/>
      <c r="S169" s="198"/>
      <c r="T169" s="198"/>
      <c r="U169" s="198"/>
      <c r="V169" s="198"/>
      <c r="W169" s="198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</row>
    <row r="170" spans="1:89" s="196" customFormat="1" ht="24" customHeight="1">
      <c r="A170" s="209">
        <v>70</v>
      </c>
      <c r="B170" s="201" t="s">
        <v>314</v>
      </c>
      <c r="C170" s="204" t="s">
        <v>301</v>
      </c>
      <c r="D170" s="65"/>
      <c r="E170" s="65"/>
      <c r="F170" s="65" t="s">
        <v>32</v>
      </c>
      <c r="G170" s="65"/>
      <c r="H170" s="65"/>
      <c r="I170" s="65"/>
      <c r="J170" s="65"/>
      <c r="K170" s="201" t="s">
        <v>13</v>
      </c>
      <c r="L170" s="201"/>
      <c r="M170"/>
      <c r="N170" s="213"/>
      <c r="O170" s="213"/>
      <c r="P170"/>
      <c r="Q170" s="198"/>
      <c r="R170" s="198"/>
      <c r="S170" s="198"/>
      <c r="T170" s="198"/>
      <c r="U170" s="198"/>
      <c r="V170" s="198"/>
      <c r="W170" s="198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</row>
    <row r="171" spans="1:89" s="196" customFormat="1" ht="24" customHeight="1">
      <c r="A171" s="209">
        <v>71</v>
      </c>
      <c r="B171" s="201" t="s">
        <v>315</v>
      </c>
      <c r="C171" s="204" t="s">
        <v>303</v>
      </c>
      <c r="D171" s="65"/>
      <c r="E171" s="65"/>
      <c r="F171" s="65" t="s">
        <v>32</v>
      </c>
      <c r="G171" s="65"/>
      <c r="H171" s="65"/>
      <c r="I171" s="65"/>
      <c r="J171" s="65"/>
      <c r="K171" s="201" t="s">
        <v>13</v>
      </c>
      <c r="L171" s="201"/>
      <c r="M171"/>
      <c r="N171" s="213"/>
      <c r="O171" s="213"/>
      <c r="P171"/>
      <c r="Q171" s="198"/>
      <c r="R171" s="198"/>
      <c r="S171" s="198"/>
      <c r="T171" s="198"/>
      <c r="U171" s="198"/>
      <c r="V171" s="198"/>
      <c r="W171" s="198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</row>
    <row r="172" spans="1:89" s="196" customFormat="1" ht="24" customHeight="1">
      <c r="A172" s="209">
        <v>72</v>
      </c>
      <c r="B172" s="201" t="s">
        <v>316</v>
      </c>
      <c r="C172" s="202" t="s">
        <v>317</v>
      </c>
      <c r="D172" s="65"/>
      <c r="E172" s="65"/>
      <c r="F172" s="65"/>
      <c r="G172" s="65" t="s">
        <v>32</v>
      </c>
      <c r="H172" s="65" t="s">
        <v>32</v>
      </c>
      <c r="I172" s="65" t="s">
        <v>32</v>
      </c>
      <c r="J172" s="65"/>
      <c r="K172" s="201" t="str">
        <f>'[1]T1 (E124)'!W38</f>
        <v>RELEASE</v>
      </c>
      <c r="L172" s="201"/>
      <c r="M172"/>
      <c r="N172" s="213"/>
      <c r="O172" s="213"/>
      <c r="P172"/>
      <c r="Q172" s="198"/>
      <c r="R172" s="198"/>
      <c r="S172" s="198"/>
      <c r="T172" s="198"/>
      <c r="U172" s="198"/>
      <c r="V172" s="198"/>
      <c r="W172" s="198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</row>
    <row r="173" spans="1:89" s="196" customFormat="1" ht="24" customHeight="1">
      <c r="A173" s="209">
        <v>73</v>
      </c>
      <c r="B173" s="201" t="s">
        <v>318</v>
      </c>
      <c r="C173" s="202" t="s">
        <v>319</v>
      </c>
      <c r="D173" s="65"/>
      <c r="E173" s="65"/>
      <c r="F173" s="65"/>
      <c r="G173" s="65" t="s">
        <v>32</v>
      </c>
      <c r="H173" s="65" t="s">
        <v>32</v>
      </c>
      <c r="I173" s="65" t="s">
        <v>32</v>
      </c>
      <c r="J173" s="65"/>
      <c r="K173" s="201" t="s">
        <v>13</v>
      </c>
      <c r="L173" s="201"/>
      <c r="M173"/>
      <c r="N173" s="213"/>
      <c r="O173" s="213"/>
      <c r="P173"/>
      <c r="Q173" s="198"/>
      <c r="R173" s="198"/>
      <c r="S173" s="198"/>
      <c r="T173" s="198"/>
      <c r="U173" s="198"/>
      <c r="V173" s="198"/>
      <c r="W173" s="198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</row>
    <row r="174" spans="1:89" s="196" customFormat="1" ht="24" customHeight="1">
      <c r="A174" s="209">
        <v>74</v>
      </c>
      <c r="B174" s="201" t="s">
        <v>320</v>
      </c>
      <c r="C174" s="202" t="s">
        <v>321</v>
      </c>
      <c r="D174" s="65"/>
      <c r="E174" s="65"/>
      <c r="F174" s="60"/>
      <c r="G174" s="65" t="s">
        <v>32</v>
      </c>
      <c r="H174" s="65" t="s">
        <v>32</v>
      </c>
      <c r="I174" s="65" t="s">
        <v>32</v>
      </c>
      <c r="J174" s="65"/>
      <c r="K174" s="201" t="str">
        <f>'[1]T1 (E124)'!W40</f>
        <v>RELEASE</v>
      </c>
      <c r="L174" s="201"/>
      <c r="M174"/>
      <c r="P174"/>
      <c r="Q174" s="198"/>
      <c r="R174" s="198"/>
      <c r="S174" s="198"/>
      <c r="T174" s="198"/>
      <c r="U174" s="198"/>
      <c r="V174" s="198"/>
      <c r="W174" s="198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</row>
    <row r="175" spans="1:89" s="196" customFormat="1" ht="24" customHeight="1">
      <c r="A175" s="209">
        <v>75</v>
      </c>
      <c r="B175" s="201" t="s">
        <v>322</v>
      </c>
      <c r="C175" s="202" t="s">
        <v>323</v>
      </c>
      <c r="D175" s="65"/>
      <c r="E175" s="65"/>
      <c r="F175" s="60"/>
      <c r="G175" s="65" t="s">
        <v>32</v>
      </c>
      <c r="H175" s="65" t="s">
        <v>32</v>
      </c>
      <c r="I175" s="65" t="s">
        <v>32</v>
      </c>
      <c r="J175" s="65"/>
      <c r="K175" s="201" t="s">
        <v>13</v>
      </c>
      <c r="L175" s="201"/>
      <c r="M175"/>
      <c r="P175"/>
      <c r="Q175" s="198"/>
      <c r="R175" s="198"/>
      <c r="S175" s="198"/>
      <c r="T175" s="198"/>
      <c r="U175" s="198"/>
      <c r="V175" s="198"/>
      <c r="W175" s="198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</row>
    <row r="176" spans="1:89" s="196" customFormat="1" ht="24" customHeight="1">
      <c r="A176" s="209">
        <v>76</v>
      </c>
      <c r="B176" s="201" t="s">
        <v>324</v>
      </c>
      <c r="C176" s="202" t="s">
        <v>325</v>
      </c>
      <c r="D176" s="65"/>
      <c r="E176" s="60"/>
      <c r="F176" s="60"/>
      <c r="G176" s="65" t="s">
        <v>32</v>
      </c>
      <c r="H176" s="65" t="s">
        <v>32</v>
      </c>
      <c r="I176" s="65" t="s">
        <v>32</v>
      </c>
      <c r="J176" s="65"/>
      <c r="K176" s="201" t="s">
        <v>13</v>
      </c>
      <c r="L176" s="201"/>
      <c r="M176"/>
      <c r="P176"/>
      <c r="Q176" s="198"/>
      <c r="R176" s="198"/>
      <c r="S176" s="198"/>
      <c r="T176" s="198"/>
      <c r="U176" s="198"/>
      <c r="V176" s="198"/>
      <c r="W176" s="198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</row>
    <row r="177" spans="1:89" s="196" customFormat="1" ht="24" customHeight="1">
      <c r="A177" s="209">
        <v>77</v>
      </c>
      <c r="B177" s="201" t="s">
        <v>326</v>
      </c>
      <c r="C177" s="202" t="s">
        <v>327</v>
      </c>
      <c r="D177" s="65"/>
      <c r="E177" s="65"/>
      <c r="F177" s="65"/>
      <c r="G177" s="65" t="s">
        <v>32</v>
      </c>
      <c r="H177" s="239"/>
      <c r="I177" s="239"/>
      <c r="J177" s="65"/>
      <c r="K177" s="201" t="s">
        <v>13</v>
      </c>
      <c r="L177" s="201"/>
      <c r="M177"/>
      <c r="P177"/>
      <c r="Q177" s="198"/>
      <c r="R177" s="198"/>
      <c r="S177" s="198"/>
      <c r="T177" s="198"/>
      <c r="U177" s="198"/>
      <c r="V177" s="198"/>
      <c r="W177" s="198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</row>
    <row r="178" spans="1:89" s="196" customFormat="1" ht="24" customHeight="1">
      <c r="A178" s="209">
        <v>78</v>
      </c>
      <c r="B178" s="201" t="s">
        <v>328</v>
      </c>
      <c r="C178" s="202" t="s">
        <v>329</v>
      </c>
      <c r="D178" s="65"/>
      <c r="E178" s="65"/>
      <c r="F178" s="65"/>
      <c r="G178" s="65" t="s">
        <v>32</v>
      </c>
      <c r="H178" s="65"/>
      <c r="I178" s="203"/>
      <c r="J178" s="65"/>
      <c r="K178" s="201" t="str">
        <f>'[1]T1 (E124)'!W45</f>
        <v>RELEASE</v>
      </c>
      <c r="L178" s="201"/>
      <c r="M178"/>
      <c r="P178"/>
      <c r="Q178" s="198"/>
      <c r="R178" s="198"/>
      <c r="S178" s="198"/>
      <c r="T178" s="198"/>
      <c r="U178" s="198"/>
      <c r="V178" s="198"/>
      <c r="W178" s="19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</row>
    <row r="179" spans="1:89" s="196" customFormat="1" ht="24" customHeight="1">
      <c r="A179" s="209">
        <v>79</v>
      </c>
      <c r="B179" s="201" t="s">
        <v>330</v>
      </c>
      <c r="C179" s="204" t="s">
        <v>331</v>
      </c>
      <c r="D179" s="65"/>
      <c r="E179" s="65"/>
      <c r="F179" s="65"/>
      <c r="G179" s="65" t="s">
        <v>32</v>
      </c>
      <c r="H179" s="65"/>
      <c r="I179" s="65"/>
      <c r="J179" s="65"/>
      <c r="K179" s="201" t="str">
        <f>'[1]T1 (E124)'!W46</f>
        <v>RELEASE</v>
      </c>
      <c r="L179" s="201"/>
      <c r="M179"/>
      <c r="P179"/>
      <c r="Q179" s="198"/>
      <c r="R179" s="198"/>
      <c r="S179" s="198"/>
      <c r="T179" s="198"/>
      <c r="U179" s="198"/>
      <c r="V179" s="198"/>
      <c r="W179" s="198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</row>
    <row r="180" spans="1:89" s="196" customFormat="1" ht="24" customHeight="1">
      <c r="A180" s="209">
        <v>80</v>
      </c>
      <c r="B180" s="201" t="s">
        <v>332</v>
      </c>
      <c r="C180" s="202" t="s">
        <v>333</v>
      </c>
      <c r="D180" s="65"/>
      <c r="E180" s="65"/>
      <c r="F180" s="65"/>
      <c r="G180" s="65" t="s">
        <v>32</v>
      </c>
      <c r="H180" s="65"/>
      <c r="I180" s="65"/>
      <c r="J180" s="65"/>
      <c r="K180" s="201" t="s">
        <v>13</v>
      </c>
      <c r="L180" s="201"/>
      <c r="M180"/>
      <c r="P180"/>
      <c r="Q180" s="198"/>
      <c r="R180" s="198"/>
      <c r="S180" s="198"/>
      <c r="T180" s="198"/>
      <c r="U180" s="198"/>
      <c r="V180" s="198"/>
      <c r="W180" s="198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</row>
    <row r="181" spans="1:89" s="196" customFormat="1" ht="24" customHeight="1">
      <c r="A181" s="209">
        <v>81</v>
      </c>
      <c r="B181" s="201" t="s">
        <v>334</v>
      </c>
      <c r="C181" s="204" t="s">
        <v>335</v>
      </c>
      <c r="D181" s="65"/>
      <c r="E181" s="65"/>
      <c r="F181" s="65"/>
      <c r="G181" s="65" t="s">
        <v>32</v>
      </c>
      <c r="H181" s="65"/>
      <c r="I181" s="65"/>
      <c r="J181" s="65"/>
      <c r="K181" s="201" t="str">
        <f>'[1]T1 (E124)'!W48</f>
        <v>RELEASE</v>
      </c>
      <c r="L181" s="201"/>
      <c r="M181"/>
      <c r="P181"/>
      <c r="Q181" s="198"/>
      <c r="R181" s="198"/>
      <c r="S181" s="198"/>
      <c r="T181" s="198"/>
      <c r="U181" s="198"/>
      <c r="V181" s="198"/>
      <c r="W181" s="198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</row>
    <row r="182" spans="1:89" s="196" customFormat="1" ht="24" customHeight="1">
      <c r="A182" s="209">
        <v>82</v>
      </c>
      <c r="B182" s="201" t="s">
        <v>336</v>
      </c>
      <c r="C182" s="204" t="s">
        <v>337</v>
      </c>
      <c r="D182" s="65"/>
      <c r="E182" s="65"/>
      <c r="F182" s="65"/>
      <c r="G182" s="65" t="s">
        <v>32</v>
      </c>
      <c r="H182" s="65"/>
      <c r="I182" s="65"/>
      <c r="J182" s="65"/>
      <c r="K182" s="201" t="s">
        <v>13</v>
      </c>
      <c r="L182" s="201"/>
      <c r="M182"/>
      <c r="P182"/>
      <c r="Q182" s="198"/>
      <c r="R182" s="198"/>
      <c r="S182" s="198"/>
      <c r="T182" s="198"/>
      <c r="U182" s="198"/>
      <c r="V182" s="198"/>
      <c r="W182" s="198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</row>
    <row r="183" spans="1:89" s="196" customFormat="1" ht="24" customHeight="1">
      <c r="A183" s="209">
        <v>83</v>
      </c>
      <c r="B183" s="201" t="s">
        <v>338</v>
      </c>
      <c r="C183" s="204" t="s">
        <v>339</v>
      </c>
      <c r="D183" s="65"/>
      <c r="E183" s="65"/>
      <c r="F183" s="65"/>
      <c r="G183" s="65" t="s">
        <v>32</v>
      </c>
      <c r="H183" s="65"/>
      <c r="I183" s="65"/>
      <c r="J183" s="65"/>
      <c r="K183" s="201" t="str">
        <f>'[1]T1 (E124)'!W50</f>
        <v>RELEASE</v>
      </c>
      <c r="L183" s="201"/>
      <c r="M183"/>
      <c r="P183"/>
      <c r="Q183" s="198"/>
      <c r="R183" s="198"/>
      <c r="S183" s="198"/>
      <c r="T183" s="198"/>
      <c r="U183" s="198"/>
      <c r="V183" s="198"/>
      <c r="W183" s="198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</row>
    <row r="184" spans="1:89" s="196" customFormat="1" ht="24" customHeight="1">
      <c r="A184" s="209">
        <v>84</v>
      </c>
      <c r="B184" s="201" t="s">
        <v>340</v>
      </c>
      <c r="C184" s="204" t="s">
        <v>341</v>
      </c>
      <c r="D184" s="65"/>
      <c r="E184" s="65"/>
      <c r="F184" s="65"/>
      <c r="G184" s="65" t="s">
        <v>32</v>
      </c>
      <c r="H184" s="65"/>
      <c r="I184" s="65"/>
      <c r="J184" s="65"/>
      <c r="K184" s="201" t="str">
        <f>'[1]T1 (E124)'!W51</f>
        <v>RELEASE</v>
      </c>
      <c r="L184" s="201"/>
      <c r="M184"/>
      <c r="N184" s="213"/>
      <c r="O184" s="213"/>
      <c r="P184"/>
      <c r="Q184" s="198"/>
      <c r="R184" s="198"/>
      <c r="S184" s="198"/>
      <c r="T184" s="198"/>
      <c r="U184" s="198"/>
      <c r="V184" s="198"/>
      <c r="W184" s="198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</row>
    <row r="185" spans="1:89" s="196" customFormat="1" ht="24" customHeight="1">
      <c r="A185" s="209">
        <v>85</v>
      </c>
      <c r="B185" s="201" t="s">
        <v>342</v>
      </c>
      <c r="C185" s="204" t="s">
        <v>313</v>
      </c>
      <c r="D185" s="65"/>
      <c r="E185" s="65"/>
      <c r="F185" s="65" t="s">
        <v>343</v>
      </c>
      <c r="G185" s="65" t="s">
        <v>32</v>
      </c>
      <c r="H185" s="65"/>
      <c r="I185" s="65"/>
      <c r="J185" s="65"/>
      <c r="K185" s="201" t="str">
        <f>'[1]T1 (E124)'!W52</f>
        <v>RELEASE</v>
      </c>
      <c r="L185" s="201"/>
      <c r="M185"/>
      <c r="N185" s="213"/>
      <c r="O185" s="213"/>
      <c r="P185"/>
      <c r="Q185" s="198"/>
      <c r="R185" s="198"/>
      <c r="S185" s="198"/>
      <c r="T185" s="198"/>
      <c r="U185" s="198"/>
      <c r="V185" s="198"/>
      <c r="W185" s="198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</row>
    <row r="186" spans="1:89" s="196" customFormat="1" ht="24" customHeight="1">
      <c r="A186" s="209">
        <v>86</v>
      </c>
      <c r="B186" s="201" t="s">
        <v>344</v>
      </c>
      <c r="C186" s="204" t="s">
        <v>301</v>
      </c>
      <c r="D186" s="65"/>
      <c r="E186" s="65"/>
      <c r="F186" s="65"/>
      <c r="G186" s="65" t="s">
        <v>32</v>
      </c>
      <c r="H186" s="65"/>
      <c r="I186" s="65"/>
      <c r="J186" s="65"/>
      <c r="K186" s="201" t="s">
        <v>13</v>
      </c>
      <c r="L186" s="201"/>
      <c r="M186"/>
      <c r="N186" s="213"/>
      <c r="O186" s="213"/>
      <c r="P186"/>
      <c r="Q186" s="198"/>
      <c r="R186" s="198"/>
      <c r="S186" s="198"/>
      <c r="T186" s="198"/>
      <c r="U186" s="198"/>
      <c r="V186" s="198"/>
      <c r="W186" s="198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</row>
    <row r="187" spans="1:89" s="196" customFormat="1" ht="24" customHeight="1">
      <c r="A187" s="209">
        <v>87</v>
      </c>
      <c r="B187" s="201" t="s">
        <v>345</v>
      </c>
      <c r="C187" s="204" t="s">
        <v>303</v>
      </c>
      <c r="D187" s="65"/>
      <c r="E187" s="65"/>
      <c r="F187" s="65"/>
      <c r="G187" s="65" t="s">
        <v>32</v>
      </c>
      <c r="H187" s="65"/>
      <c r="I187" s="65"/>
      <c r="J187" s="65"/>
      <c r="K187" s="201" t="s">
        <v>13</v>
      </c>
      <c r="L187" s="201"/>
      <c r="M187"/>
      <c r="N187" s="213"/>
      <c r="O187" s="213"/>
      <c r="P187"/>
      <c r="Q187" s="198"/>
      <c r="R187" s="198"/>
      <c r="S187" s="198"/>
      <c r="T187" s="198"/>
      <c r="U187" s="198"/>
      <c r="V187" s="198"/>
      <c r="W187" s="198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</row>
    <row r="188" spans="1:89" s="196" customFormat="1" ht="24" customHeight="1">
      <c r="A188" s="209">
        <v>88</v>
      </c>
      <c r="B188" s="201" t="s">
        <v>346</v>
      </c>
      <c r="C188" s="202" t="s">
        <v>311</v>
      </c>
      <c r="D188" s="65"/>
      <c r="E188" s="65"/>
      <c r="F188" s="60"/>
      <c r="G188" s="65"/>
      <c r="H188" s="65" t="s">
        <v>32</v>
      </c>
      <c r="I188" s="60"/>
      <c r="J188" s="65"/>
      <c r="K188" s="201" t="s">
        <v>13</v>
      </c>
      <c r="L188" s="201"/>
      <c r="M188"/>
      <c r="N188" s="213"/>
      <c r="O188" s="213"/>
      <c r="P188"/>
      <c r="Q188" s="198"/>
      <c r="R188" s="198"/>
      <c r="S188" s="198"/>
      <c r="T188" s="198"/>
      <c r="U188" s="198"/>
      <c r="V188" s="198"/>
      <c r="W188" s="19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</row>
    <row r="189" spans="1:89" s="196" customFormat="1" ht="24" customHeight="1">
      <c r="A189" s="209">
        <v>89</v>
      </c>
      <c r="B189" s="201" t="s">
        <v>347</v>
      </c>
      <c r="C189" s="204" t="s">
        <v>348</v>
      </c>
      <c r="D189" s="65"/>
      <c r="E189" s="65"/>
      <c r="F189" s="65"/>
      <c r="G189" s="65"/>
      <c r="H189" s="65" t="s">
        <v>32</v>
      </c>
      <c r="I189" s="65"/>
      <c r="J189" s="65"/>
      <c r="K189" s="201" t="str">
        <f>'[1]T2 (E125)'!W45</f>
        <v>RELEASE</v>
      </c>
      <c r="L189" s="201"/>
      <c r="M189"/>
      <c r="P189"/>
      <c r="Q189" s="198"/>
      <c r="R189" s="198"/>
      <c r="S189" s="198"/>
      <c r="T189" s="198"/>
      <c r="U189" s="198"/>
      <c r="V189" s="198"/>
      <c r="W189" s="198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</row>
    <row r="190" spans="1:89" s="196" customFormat="1" ht="24" customHeight="1">
      <c r="A190" s="209">
        <v>90</v>
      </c>
      <c r="B190" s="201" t="s">
        <v>349</v>
      </c>
      <c r="C190" s="204" t="s">
        <v>309</v>
      </c>
      <c r="D190" s="65"/>
      <c r="E190" s="65"/>
      <c r="F190" s="65"/>
      <c r="G190" s="65"/>
      <c r="H190" s="65" t="s">
        <v>32</v>
      </c>
      <c r="I190" s="65"/>
      <c r="J190" s="65"/>
      <c r="K190" s="201" t="str">
        <f>'[1]T2 (E125)'!W46</f>
        <v>RELEASE</v>
      </c>
      <c r="L190" s="201"/>
      <c r="M190"/>
      <c r="N190" s="213"/>
      <c r="O190" s="213"/>
      <c r="P190"/>
      <c r="Q190" s="198"/>
      <c r="R190" s="198"/>
      <c r="S190" s="198"/>
      <c r="T190" s="198"/>
      <c r="U190" s="198"/>
      <c r="V190" s="198"/>
      <c r="W190" s="198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</row>
    <row r="191" spans="1:89" s="196" customFormat="1" ht="24" customHeight="1">
      <c r="A191" s="209">
        <v>91</v>
      </c>
      <c r="B191" s="201" t="s">
        <v>350</v>
      </c>
      <c r="C191" s="204" t="s">
        <v>301</v>
      </c>
      <c r="D191" s="65"/>
      <c r="E191" s="65"/>
      <c r="F191" s="65"/>
      <c r="G191" s="65"/>
      <c r="H191" s="65" t="s">
        <v>32</v>
      </c>
      <c r="I191" s="65"/>
      <c r="J191" s="65"/>
      <c r="K191" s="201" t="str">
        <f>'[1]T2 (E125)'!W48</f>
        <v>RELEASE</v>
      </c>
      <c r="L191" s="201"/>
      <c r="M191"/>
      <c r="N191" s="213"/>
      <c r="O191" s="213"/>
      <c r="P191"/>
      <c r="Q191" s="198"/>
      <c r="R191" s="198"/>
      <c r="S191" s="198"/>
      <c r="T191" s="198"/>
      <c r="U191" s="198"/>
      <c r="V191" s="198"/>
      <c r="W191" s="198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</row>
    <row r="192" spans="1:89" s="196" customFormat="1" ht="24" customHeight="1">
      <c r="A192" s="209">
        <v>92</v>
      </c>
      <c r="B192" s="201" t="s">
        <v>351</v>
      </c>
      <c r="C192" s="204" t="s">
        <v>303</v>
      </c>
      <c r="D192" s="65"/>
      <c r="E192" s="65"/>
      <c r="F192" s="65"/>
      <c r="G192" s="65"/>
      <c r="H192" s="65" t="s">
        <v>32</v>
      </c>
      <c r="I192" s="65"/>
      <c r="J192" s="65"/>
      <c r="K192" s="201" t="s">
        <v>13</v>
      </c>
      <c r="L192" s="201"/>
      <c r="M192"/>
      <c r="N192" s="213"/>
      <c r="O192" s="213"/>
      <c r="P192"/>
      <c r="Q192" s="198"/>
      <c r="R192" s="198"/>
      <c r="S192" s="198"/>
      <c r="T192" s="198"/>
      <c r="U192" s="198"/>
      <c r="V192" s="198"/>
      <c r="W192" s="198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</row>
    <row r="193" spans="1:89" s="196" customFormat="1" ht="24" customHeight="1">
      <c r="A193" s="209">
        <v>93</v>
      </c>
      <c r="B193" s="201" t="s">
        <v>352</v>
      </c>
      <c r="C193" s="202" t="s">
        <v>301</v>
      </c>
      <c r="D193" s="65"/>
      <c r="E193" s="60"/>
      <c r="F193" s="60"/>
      <c r="G193" s="60"/>
      <c r="H193" s="60"/>
      <c r="I193" s="65" t="s">
        <v>32</v>
      </c>
      <c r="J193" s="65"/>
      <c r="K193" s="201" t="str">
        <f>'[1]T3 (E126)'!W44</f>
        <v>RELEASE</v>
      </c>
      <c r="L193" s="201"/>
      <c r="M193"/>
      <c r="N193" s="213"/>
      <c r="O193" s="213"/>
      <c r="P193"/>
      <c r="Q193" s="198"/>
      <c r="R193" s="198"/>
      <c r="S193" s="198"/>
      <c r="T193" s="198"/>
      <c r="U193" s="198"/>
      <c r="V193" s="198"/>
      <c r="W193" s="198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</row>
    <row r="194" spans="1:89" s="196" customFormat="1" ht="24" customHeight="1">
      <c r="A194" s="209">
        <v>94</v>
      </c>
      <c r="B194" s="201" t="s">
        <v>353</v>
      </c>
      <c r="C194" s="202" t="s">
        <v>303</v>
      </c>
      <c r="D194" s="65"/>
      <c r="E194" s="60"/>
      <c r="F194" s="60"/>
      <c r="G194" s="60"/>
      <c r="H194" s="60"/>
      <c r="I194" s="65" t="s">
        <v>32</v>
      </c>
      <c r="J194" s="65"/>
      <c r="K194" s="201" t="str">
        <f>'[1]T3 (E126)'!W45</f>
        <v>RELEASE</v>
      </c>
      <c r="L194" s="201"/>
      <c r="M194"/>
      <c r="N194" s="213"/>
      <c r="O194" s="213"/>
      <c r="P194"/>
      <c r="Q194" s="198"/>
      <c r="R194" s="198"/>
      <c r="S194" s="198"/>
      <c r="T194" s="198"/>
      <c r="U194" s="198"/>
      <c r="V194" s="198"/>
      <c r="W194" s="198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</row>
    <row r="195" spans="1:89" s="196" customFormat="1" ht="24" customHeight="1">
      <c r="A195" s="209">
        <v>95</v>
      </c>
      <c r="B195" s="201" t="s">
        <v>354</v>
      </c>
      <c r="C195" s="202" t="s">
        <v>283</v>
      </c>
      <c r="D195" s="65"/>
      <c r="E195" s="65"/>
      <c r="F195" s="65"/>
      <c r="G195" s="60"/>
      <c r="H195" s="60"/>
      <c r="I195" s="60"/>
      <c r="J195" s="65" t="s">
        <v>32</v>
      </c>
      <c r="K195" s="201" t="str">
        <f t="shared" ref="K195:K201" si="10">K129</f>
        <v>RELEASE</v>
      </c>
      <c r="L195" s="201"/>
      <c r="M195"/>
      <c r="P195"/>
      <c r="Q195" s="198"/>
      <c r="R195" s="198"/>
      <c r="S195" s="198"/>
      <c r="T195" s="198"/>
      <c r="U195" s="198"/>
      <c r="V195" s="198"/>
      <c r="W195" s="198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</row>
    <row r="196" spans="1:89" s="196" customFormat="1" ht="24" customHeight="1">
      <c r="A196" s="209">
        <v>96</v>
      </c>
      <c r="B196" s="201" t="s">
        <v>355</v>
      </c>
      <c r="C196" s="202" t="s">
        <v>285</v>
      </c>
      <c r="D196" s="65"/>
      <c r="E196" s="65"/>
      <c r="F196" s="65"/>
      <c r="G196" s="60"/>
      <c r="H196" s="60"/>
      <c r="I196" s="60"/>
      <c r="J196" s="65" t="s">
        <v>32</v>
      </c>
      <c r="K196" s="201" t="str">
        <f t="shared" si="10"/>
        <v>RELEASE</v>
      </c>
      <c r="L196" s="201"/>
      <c r="M196"/>
      <c r="P196"/>
      <c r="Q196" s="198"/>
      <c r="R196" s="198"/>
      <c r="S196" s="198"/>
      <c r="T196" s="198"/>
      <c r="U196" s="198"/>
      <c r="V196" s="198"/>
      <c r="W196" s="198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</row>
    <row r="197" spans="1:89" s="196" customFormat="1" ht="24" customHeight="1">
      <c r="A197" s="209">
        <v>97</v>
      </c>
      <c r="B197" s="201" t="s">
        <v>356</v>
      </c>
      <c r="C197" s="202" t="s">
        <v>337</v>
      </c>
      <c r="D197" s="65"/>
      <c r="E197" s="65"/>
      <c r="F197" s="60"/>
      <c r="G197" s="65"/>
      <c r="H197" s="60"/>
      <c r="I197" s="60"/>
      <c r="J197" s="65" t="s">
        <v>32</v>
      </c>
      <c r="K197" s="201" t="str">
        <f t="shared" si="10"/>
        <v>RELEASE</v>
      </c>
      <c r="L197" s="201"/>
      <c r="M197"/>
      <c r="P197"/>
      <c r="Q197" s="198"/>
      <c r="R197" s="198"/>
      <c r="S197" s="198"/>
      <c r="T197" s="198"/>
      <c r="U197" s="198"/>
      <c r="V197" s="198"/>
      <c r="W197" s="198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</row>
    <row r="198" spans="1:89" s="196" customFormat="1" ht="24" customHeight="1">
      <c r="A198" s="209">
        <v>98</v>
      </c>
      <c r="B198" s="201" t="s">
        <v>357</v>
      </c>
      <c r="C198" s="202" t="s">
        <v>331</v>
      </c>
      <c r="D198" s="65"/>
      <c r="E198" s="65"/>
      <c r="F198" s="60"/>
      <c r="G198" s="60"/>
      <c r="H198" s="65"/>
      <c r="I198" s="60"/>
      <c r="J198" s="65" t="s">
        <v>32</v>
      </c>
      <c r="K198" s="201" t="str">
        <f t="shared" si="10"/>
        <v>RELEASE</v>
      </c>
      <c r="L198" s="201"/>
      <c r="M198"/>
      <c r="P198"/>
      <c r="Q198" s="198"/>
      <c r="R198" s="198"/>
      <c r="S198" s="198"/>
      <c r="T198" s="198"/>
      <c r="U198" s="198"/>
      <c r="V198" s="198"/>
      <c r="W198" s="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</row>
    <row r="199" spans="1:89" s="196" customFormat="1" ht="24" customHeight="1">
      <c r="A199" s="209">
        <v>99</v>
      </c>
      <c r="B199" s="201" t="s">
        <v>358</v>
      </c>
      <c r="C199" s="202" t="s">
        <v>317</v>
      </c>
      <c r="D199" s="65"/>
      <c r="E199" s="65"/>
      <c r="F199" s="60"/>
      <c r="G199" s="60"/>
      <c r="H199" s="60"/>
      <c r="I199" s="203"/>
      <c r="J199" s="65" t="s">
        <v>32</v>
      </c>
      <c r="K199" s="201" t="str">
        <f t="shared" si="10"/>
        <v>RELEASE</v>
      </c>
      <c r="L199" s="201"/>
      <c r="M199"/>
      <c r="P199"/>
      <c r="Q199" s="198"/>
      <c r="R199" s="198"/>
      <c r="S199" s="198"/>
      <c r="T199" s="198"/>
      <c r="U199" s="198"/>
      <c r="V199" s="198"/>
      <c r="W199" s="198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</row>
    <row r="200" spans="1:89" s="196" customFormat="1" ht="24" customHeight="1">
      <c r="A200" s="209">
        <v>100</v>
      </c>
      <c r="B200" s="201" t="s">
        <v>359</v>
      </c>
      <c r="C200" s="202" t="s">
        <v>247</v>
      </c>
      <c r="D200" s="65"/>
      <c r="E200" s="60"/>
      <c r="F200" s="60"/>
      <c r="G200" s="60"/>
      <c r="H200" s="60"/>
      <c r="I200" s="237"/>
      <c r="J200" s="65" t="s">
        <v>32</v>
      </c>
      <c r="K200" s="201" t="str">
        <f t="shared" si="10"/>
        <v>RELEASE</v>
      </c>
      <c r="L200" s="201"/>
      <c r="M200"/>
      <c r="P200"/>
      <c r="Q200" s="198"/>
      <c r="R200" s="198"/>
      <c r="S200" s="198"/>
      <c r="T200" s="198"/>
      <c r="U200" s="198"/>
      <c r="V200" s="198"/>
      <c r="W200" s="198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</row>
    <row r="201" spans="1:89" s="196" customFormat="1" ht="24" customHeight="1">
      <c r="A201" s="209">
        <v>101</v>
      </c>
      <c r="B201" s="201" t="s">
        <v>360</v>
      </c>
      <c r="C201" s="202" t="s">
        <v>361</v>
      </c>
      <c r="D201" s="65"/>
      <c r="E201" s="65"/>
      <c r="F201" s="65"/>
      <c r="G201" s="239"/>
      <c r="H201" s="239"/>
      <c r="I201" s="239"/>
      <c r="J201" s="65" t="s">
        <v>32</v>
      </c>
      <c r="K201" s="201" t="str">
        <f t="shared" si="10"/>
        <v>RELEASE</v>
      </c>
      <c r="L201" s="201"/>
      <c r="M201"/>
      <c r="P201"/>
      <c r="Q201" s="198"/>
      <c r="R201" s="198"/>
      <c r="S201" s="198"/>
      <c r="T201" s="198"/>
      <c r="U201" s="198"/>
      <c r="V201" s="198"/>
      <c r="W201" s="198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</row>
    <row r="202" spans="1:89" s="196" customFormat="1" ht="24" customHeight="1">
      <c r="A202" s="209">
        <v>102</v>
      </c>
      <c r="B202" s="201" t="s">
        <v>362</v>
      </c>
      <c r="C202" s="202" t="s">
        <v>363</v>
      </c>
      <c r="D202" s="65"/>
      <c r="E202" s="65"/>
      <c r="F202" s="65"/>
      <c r="G202" s="65"/>
      <c r="H202" s="65"/>
      <c r="I202" s="65"/>
      <c r="J202" s="65" t="s">
        <v>32</v>
      </c>
      <c r="K202" s="201" t="str">
        <f t="shared" ref="K202:K207" si="11">K137</f>
        <v>RELEASE</v>
      </c>
      <c r="L202" s="201"/>
      <c r="M202"/>
      <c r="P202"/>
      <c r="Q202" s="198"/>
      <c r="R202" s="198"/>
      <c r="S202" s="198"/>
      <c r="T202" s="198"/>
      <c r="U202" s="198"/>
      <c r="V202" s="198"/>
      <c r="W202" s="198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</row>
    <row r="203" spans="1:89" s="196" customFormat="1" ht="24" customHeight="1">
      <c r="A203" s="209">
        <v>103</v>
      </c>
      <c r="B203" s="201" t="s">
        <v>364</v>
      </c>
      <c r="C203" s="204" t="s">
        <v>327</v>
      </c>
      <c r="D203" s="65"/>
      <c r="E203" s="65"/>
      <c r="F203" s="65"/>
      <c r="G203" s="65"/>
      <c r="H203" s="65"/>
      <c r="I203" s="65"/>
      <c r="J203" s="65" t="s">
        <v>32</v>
      </c>
      <c r="K203" s="201" t="str">
        <f t="shared" si="11"/>
        <v>RELEASE</v>
      </c>
      <c r="L203" s="201"/>
      <c r="M203"/>
      <c r="N203" s="213"/>
      <c r="O203" s="213"/>
      <c r="P203"/>
      <c r="Q203" s="198"/>
      <c r="R203" s="198"/>
      <c r="S203" s="198"/>
      <c r="T203" s="198"/>
      <c r="U203" s="198"/>
      <c r="V203" s="198"/>
      <c r="W203" s="198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</row>
    <row r="204" spans="1:89" s="196" customFormat="1" ht="24" customHeight="1">
      <c r="A204" s="209">
        <v>104</v>
      </c>
      <c r="B204" s="201" t="s">
        <v>365</v>
      </c>
      <c r="C204" s="204" t="s">
        <v>366</v>
      </c>
      <c r="D204" s="65"/>
      <c r="E204" s="65"/>
      <c r="F204" s="65"/>
      <c r="G204" s="65"/>
      <c r="H204" s="65"/>
      <c r="I204" s="65"/>
      <c r="J204" s="65" t="s">
        <v>32</v>
      </c>
      <c r="K204" s="201" t="str">
        <f t="shared" si="11"/>
        <v>RELEASE</v>
      </c>
      <c r="L204" s="201"/>
      <c r="M204"/>
      <c r="N204" s="213"/>
      <c r="O204" s="213"/>
      <c r="P204"/>
      <c r="Q204" s="198"/>
      <c r="R204" s="198"/>
      <c r="S204" s="198"/>
      <c r="T204" s="198"/>
      <c r="U204" s="198"/>
      <c r="V204" s="198"/>
      <c r="W204" s="198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</row>
    <row r="205" spans="1:89" s="196" customFormat="1" ht="24" customHeight="1">
      <c r="A205" s="209">
        <v>105</v>
      </c>
      <c r="B205" s="201" t="s">
        <v>367</v>
      </c>
      <c r="C205" s="204" t="s">
        <v>368</v>
      </c>
      <c r="D205" s="65"/>
      <c r="E205" s="65"/>
      <c r="F205" s="65"/>
      <c r="G205" s="65"/>
      <c r="H205" s="65"/>
      <c r="I205" s="65"/>
      <c r="J205" s="65" t="s">
        <v>32</v>
      </c>
      <c r="K205" s="201" t="str">
        <f t="shared" si="11"/>
        <v>RELEASE</v>
      </c>
      <c r="L205" s="201"/>
      <c r="M205"/>
      <c r="N205" s="213"/>
      <c r="O205" s="213"/>
      <c r="P205"/>
      <c r="Q205" s="198"/>
      <c r="R205" s="198"/>
      <c r="S205" s="198"/>
      <c r="T205" s="198"/>
      <c r="U205" s="198"/>
      <c r="V205" s="198"/>
      <c r="W205" s="198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</row>
    <row r="206" spans="1:89" s="196" customFormat="1" ht="24" customHeight="1">
      <c r="A206" s="209">
        <v>106</v>
      </c>
      <c r="B206" s="201" t="s">
        <v>369</v>
      </c>
      <c r="C206" s="204" t="s">
        <v>370</v>
      </c>
      <c r="D206" s="65"/>
      <c r="E206" s="65"/>
      <c r="F206" s="65"/>
      <c r="G206" s="65"/>
      <c r="H206" s="65"/>
      <c r="I206" s="65"/>
      <c r="J206" s="65" t="s">
        <v>32</v>
      </c>
      <c r="K206" s="201" t="str">
        <f t="shared" si="11"/>
        <v>RELEASE</v>
      </c>
      <c r="L206" s="201"/>
      <c r="M206"/>
      <c r="N206" s="213"/>
      <c r="O206" s="213"/>
      <c r="P206"/>
      <c r="Q206" s="198"/>
      <c r="R206" s="198"/>
      <c r="S206" s="198"/>
      <c r="T206" s="198"/>
      <c r="U206" s="198"/>
      <c r="V206" s="198"/>
      <c r="W206" s="198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</row>
    <row r="207" spans="1:89" s="196" customFormat="1" ht="24" customHeight="1">
      <c r="A207" s="209">
        <v>107</v>
      </c>
      <c r="B207" s="201" t="s">
        <v>371</v>
      </c>
      <c r="C207" s="204" t="s">
        <v>329</v>
      </c>
      <c r="D207" s="65"/>
      <c r="E207" s="65"/>
      <c r="F207" s="65"/>
      <c r="G207" s="65"/>
      <c r="H207" s="65"/>
      <c r="I207" s="65"/>
      <c r="J207" s="65" t="s">
        <v>32</v>
      </c>
      <c r="K207" s="201" t="str">
        <f t="shared" si="11"/>
        <v>RELEASE</v>
      </c>
      <c r="L207" s="201"/>
      <c r="M207"/>
      <c r="N207" s="213"/>
      <c r="O207" s="213"/>
      <c r="P207"/>
      <c r="Q207" s="198"/>
      <c r="R207" s="198"/>
      <c r="S207" s="198"/>
      <c r="T207" s="198"/>
      <c r="U207" s="198"/>
      <c r="V207" s="198"/>
      <c r="W207" s="198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</row>
    <row r="208" spans="1:89" s="196" customFormat="1" ht="24" customHeight="1">
      <c r="A208" s="209">
        <v>108</v>
      </c>
      <c r="B208" s="201" t="s">
        <v>372</v>
      </c>
      <c r="C208" s="204" t="s">
        <v>335</v>
      </c>
      <c r="D208" s="65"/>
      <c r="E208" s="65"/>
      <c r="F208" s="65"/>
      <c r="G208" s="65"/>
      <c r="H208" s="65"/>
      <c r="I208" s="65"/>
      <c r="J208" s="65" t="s">
        <v>32</v>
      </c>
      <c r="K208" s="201" t="s">
        <v>13</v>
      </c>
      <c r="L208" s="201"/>
      <c r="M208"/>
      <c r="N208" s="213"/>
      <c r="O208" s="213"/>
      <c r="P208"/>
      <c r="Q208" s="198"/>
      <c r="R208" s="198"/>
      <c r="S208" s="198"/>
      <c r="T208" s="198"/>
      <c r="U208" s="198"/>
      <c r="V208" s="198"/>
      <c r="W208" s="19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</row>
    <row r="209" spans="1:89" s="196" customFormat="1" ht="24" customHeight="1">
      <c r="A209" s="209">
        <v>109</v>
      </c>
      <c r="B209" s="201" t="s">
        <v>373</v>
      </c>
      <c r="C209" s="204" t="s">
        <v>339</v>
      </c>
      <c r="D209" s="65"/>
      <c r="E209" s="65"/>
      <c r="F209" s="65"/>
      <c r="G209" s="65"/>
      <c r="H209" s="65"/>
      <c r="I209" s="65"/>
      <c r="J209" s="65" t="s">
        <v>32</v>
      </c>
      <c r="K209" s="201" t="str">
        <f t="shared" ref="K209:K212" si="12">K143</f>
        <v>RELEASE</v>
      </c>
      <c r="L209" s="201"/>
      <c r="M209"/>
      <c r="N209" s="213"/>
      <c r="O209" s="213"/>
      <c r="P209"/>
      <c r="Q209" s="198"/>
      <c r="R209" s="198"/>
      <c r="S209" s="198"/>
      <c r="T209" s="198"/>
      <c r="U209" s="198"/>
      <c r="V209" s="198"/>
      <c r="W209" s="198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</row>
    <row r="210" spans="1:89" s="196" customFormat="1" ht="24" customHeight="1">
      <c r="A210" s="209">
        <v>110</v>
      </c>
      <c r="B210" s="201" t="s">
        <v>374</v>
      </c>
      <c r="C210" s="204" t="s">
        <v>375</v>
      </c>
      <c r="D210" s="65"/>
      <c r="E210" s="65"/>
      <c r="F210" s="65"/>
      <c r="G210" s="65"/>
      <c r="H210" s="65"/>
      <c r="I210" s="65"/>
      <c r="J210" s="65" t="s">
        <v>32</v>
      </c>
      <c r="K210" s="201" t="str">
        <f t="shared" si="12"/>
        <v>RELEASE</v>
      </c>
      <c r="L210" s="201"/>
      <c r="M210"/>
      <c r="N210" s="213"/>
      <c r="O210" s="213"/>
      <c r="P210"/>
      <c r="Q210" s="198"/>
      <c r="R210" s="198"/>
      <c r="S210" s="198"/>
      <c r="T210" s="198"/>
      <c r="U210" s="198"/>
      <c r="V210" s="198"/>
      <c r="W210" s="198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</row>
    <row r="211" spans="1:89" s="196" customFormat="1" ht="24" customHeight="1">
      <c r="A211" s="209">
        <v>111</v>
      </c>
      <c r="B211" s="201" t="s">
        <v>376</v>
      </c>
      <c r="C211" s="204" t="s">
        <v>341</v>
      </c>
      <c r="D211" s="65"/>
      <c r="E211" s="65"/>
      <c r="F211" s="65"/>
      <c r="G211" s="65"/>
      <c r="H211" s="65"/>
      <c r="I211" s="65"/>
      <c r="J211" s="65" t="s">
        <v>32</v>
      </c>
      <c r="K211" s="201" t="str">
        <f t="shared" si="12"/>
        <v>RELEASE</v>
      </c>
      <c r="L211" s="201"/>
      <c r="M211"/>
      <c r="N211" s="213"/>
      <c r="O211" s="213"/>
      <c r="P211"/>
      <c r="Q211" s="198"/>
      <c r="R211" s="198"/>
      <c r="S211" s="198"/>
      <c r="T211" s="198"/>
      <c r="U211" s="198"/>
      <c r="V211" s="198"/>
      <c r="W211" s="198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</row>
    <row r="212" spans="1:89" s="196" customFormat="1" ht="24" customHeight="1">
      <c r="A212" s="209">
        <v>112</v>
      </c>
      <c r="B212" s="201" t="s">
        <v>377</v>
      </c>
      <c r="C212" s="204" t="s">
        <v>301</v>
      </c>
      <c r="D212" s="65"/>
      <c r="E212" s="65"/>
      <c r="F212" s="65"/>
      <c r="G212" s="65"/>
      <c r="H212" s="65"/>
      <c r="I212" s="65"/>
      <c r="J212" s="65" t="s">
        <v>32</v>
      </c>
      <c r="K212" s="201" t="str">
        <f t="shared" si="12"/>
        <v>RELEASE</v>
      </c>
      <c r="L212" s="201"/>
      <c r="M212"/>
      <c r="N212" s="213"/>
      <c r="O212" s="213"/>
      <c r="P212"/>
      <c r="Q212" s="198"/>
      <c r="R212" s="198"/>
      <c r="S212" s="198"/>
      <c r="T212" s="198"/>
      <c r="U212" s="198"/>
      <c r="V212" s="198"/>
      <c r="W212" s="198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</row>
    <row r="213" spans="1:89" s="196" customFormat="1" ht="24" customHeight="1">
      <c r="A213" s="209">
        <v>113</v>
      </c>
      <c r="B213" s="201" t="s">
        <v>378</v>
      </c>
      <c r="C213" s="204" t="s">
        <v>303</v>
      </c>
      <c r="D213" s="65"/>
      <c r="E213" s="65"/>
      <c r="F213" s="65"/>
      <c r="G213" s="65"/>
      <c r="H213" s="65"/>
      <c r="I213" s="65"/>
      <c r="J213" s="65" t="s">
        <v>32</v>
      </c>
      <c r="K213" s="201" t="s">
        <v>13</v>
      </c>
      <c r="L213" s="201"/>
      <c r="M213"/>
      <c r="N213" s="213"/>
      <c r="O213" s="213"/>
      <c r="P213"/>
      <c r="Q213" s="198"/>
      <c r="R213" s="198"/>
      <c r="S213" s="198"/>
      <c r="T213" s="198"/>
      <c r="U213" s="198"/>
      <c r="V213" s="198"/>
      <c r="W213" s="198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</row>
    <row r="214" spans="1:89" s="196" customFormat="1" ht="24" customHeight="1">
      <c r="A214" s="209">
        <v>114</v>
      </c>
      <c r="B214" s="201" t="s">
        <v>379</v>
      </c>
      <c r="C214" s="233" t="s">
        <v>380</v>
      </c>
      <c r="D214" s="65" t="s">
        <v>32</v>
      </c>
      <c r="E214" s="65"/>
      <c r="F214" s="65"/>
      <c r="G214" s="65"/>
      <c r="H214" s="65"/>
      <c r="I214" s="65"/>
      <c r="J214" s="65" t="s">
        <v>32</v>
      </c>
      <c r="K214" s="238" t="str">
        <f>'[1]TC1 (E121)'!W86</f>
        <v>RELEASE</v>
      </c>
      <c r="L214" s="201"/>
      <c r="M214"/>
      <c r="N214" s="213"/>
      <c r="O214" s="213"/>
      <c r="P214"/>
      <c r="Q214" s="198"/>
      <c r="R214" s="198"/>
      <c r="S214" s="198"/>
      <c r="T214" s="198"/>
      <c r="U214" s="198"/>
      <c r="V214" s="198"/>
      <c r="W214" s="198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</row>
    <row r="215" spans="1:89" s="196" customFormat="1" ht="24" customHeight="1">
      <c r="A215" s="209">
        <v>115</v>
      </c>
      <c r="B215" s="201" t="s">
        <v>381</v>
      </c>
      <c r="C215" s="233" t="s">
        <v>382</v>
      </c>
      <c r="D215" s="65" t="s">
        <v>32</v>
      </c>
      <c r="E215" s="65"/>
      <c r="F215" s="65"/>
      <c r="G215" s="65"/>
      <c r="H215" s="65"/>
      <c r="I215" s="65"/>
      <c r="J215" s="65" t="s">
        <v>32</v>
      </c>
      <c r="K215" s="238" t="str">
        <f>'[1]TC1 (E121)'!W87</f>
        <v>RELEASE</v>
      </c>
      <c r="L215" s="201"/>
      <c r="M215"/>
      <c r="N215" s="213"/>
      <c r="O215" s="213"/>
      <c r="P215"/>
      <c r="Q215" s="198"/>
      <c r="R215" s="198"/>
      <c r="S215" s="198"/>
      <c r="T215" s="198"/>
      <c r="U215" s="198"/>
      <c r="V215" s="198"/>
      <c r="W215" s="198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</row>
    <row r="216" spans="1:89" s="196" customFormat="1" ht="24" customHeight="1">
      <c r="A216" s="209">
        <v>116</v>
      </c>
      <c r="B216" s="201" t="s">
        <v>383</v>
      </c>
      <c r="C216" s="233" t="s">
        <v>384</v>
      </c>
      <c r="D216" s="65" t="s">
        <v>32</v>
      </c>
      <c r="E216" s="65"/>
      <c r="F216" s="65"/>
      <c r="G216" s="65"/>
      <c r="H216" s="65"/>
      <c r="I216" s="65"/>
      <c r="J216" s="65" t="s">
        <v>32</v>
      </c>
      <c r="K216" s="238" t="str">
        <f>'[1]TC1 (E121)'!W88</f>
        <v>RELEASE</v>
      </c>
      <c r="L216" s="201"/>
      <c r="M216"/>
      <c r="N216" s="213"/>
      <c r="O216" s="213"/>
      <c r="P216"/>
      <c r="Q216" s="198"/>
      <c r="R216" s="198"/>
      <c r="S216" s="198"/>
      <c r="T216" s="198"/>
      <c r="U216" s="198"/>
      <c r="V216" s="198"/>
      <c r="W216" s="198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</row>
    <row r="217" spans="1:89" s="196" customFormat="1" ht="24" customHeight="1">
      <c r="A217" s="209">
        <v>117</v>
      </c>
      <c r="B217" s="201" t="s">
        <v>385</v>
      </c>
      <c r="C217" s="233" t="s">
        <v>386</v>
      </c>
      <c r="D217" s="65" t="s">
        <v>32</v>
      </c>
      <c r="E217" s="65"/>
      <c r="F217" s="65"/>
      <c r="G217" s="65"/>
      <c r="H217" s="65"/>
      <c r="I217" s="65"/>
      <c r="J217" s="65" t="s">
        <v>32</v>
      </c>
      <c r="K217" s="238" t="str">
        <f>'[1]TC1 (E121)'!W89</f>
        <v>RELEASE</v>
      </c>
      <c r="L217" s="201"/>
      <c r="M217"/>
      <c r="N217" s="213"/>
      <c r="O217" s="213"/>
      <c r="P217"/>
      <c r="Q217" s="198"/>
      <c r="R217" s="198"/>
      <c r="S217" s="198"/>
      <c r="T217" s="198"/>
      <c r="U217" s="198"/>
      <c r="V217" s="198"/>
      <c r="W217" s="198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</row>
    <row r="218" spans="1:89" s="196" customFormat="1" ht="24" customHeight="1">
      <c r="A218" s="209">
        <v>118</v>
      </c>
      <c r="B218" s="201" t="s">
        <v>387</v>
      </c>
      <c r="C218" s="233" t="s">
        <v>388</v>
      </c>
      <c r="D218" s="65" t="s">
        <v>32</v>
      </c>
      <c r="E218" s="65"/>
      <c r="F218" s="65"/>
      <c r="G218" s="65"/>
      <c r="H218" s="65"/>
      <c r="I218" s="65"/>
      <c r="J218" s="65" t="s">
        <v>32</v>
      </c>
      <c r="K218" s="238" t="str">
        <f>'[1]TC1 (E121)'!W90</f>
        <v>RELEASE</v>
      </c>
      <c r="L218" s="201"/>
      <c r="M218"/>
      <c r="N218" s="213"/>
      <c r="O218" s="213"/>
      <c r="P218"/>
      <c r="Q218" s="198"/>
      <c r="R218" s="198"/>
      <c r="S218" s="198"/>
      <c r="T218" s="198"/>
      <c r="U218" s="198"/>
      <c r="V218" s="198"/>
      <c r="W218" s="19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</row>
    <row r="219" spans="1:89" s="196" customFormat="1" ht="24" customHeight="1">
      <c r="A219" s="209">
        <v>119</v>
      </c>
      <c r="B219" s="201" t="s">
        <v>389</v>
      </c>
      <c r="C219" s="240" t="s">
        <v>390</v>
      </c>
      <c r="D219" s="65" t="s">
        <v>32</v>
      </c>
      <c r="E219" s="65"/>
      <c r="F219" s="65"/>
      <c r="G219" s="65"/>
      <c r="H219" s="65"/>
      <c r="I219" s="65"/>
      <c r="J219" s="65" t="s">
        <v>32</v>
      </c>
      <c r="K219" s="238" t="s">
        <v>13</v>
      </c>
      <c r="L219" s="201"/>
      <c r="M219"/>
      <c r="N219" s="213"/>
      <c r="O219" s="213"/>
      <c r="P219"/>
      <c r="Q219" s="198"/>
      <c r="R219" s="198"/>
      <c r="S219" s="198"/>
      <c r="T219" s="198"/>
      <c r="U219" s="198"/>
      <c r="V219" s="198"/>
      <c r="W219" s="198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</row>
    <row r="220" spans="1:89" s="196" customFormat="1" ht="24" customHeight="1">
      <c r="A220" s="209">
        <v>120</v>
      </c>
      <c r="B220" s="201" t="s">
        <v>391</v>
      </c>
      <c r="C220" s="202" t="s">
        <v>392</v>
      </c>
      <c r="D220" s="65"/>
      <c r="E220" s="65" t="s">
        <v>32</v>
      </c>
      <c r="F220" s="65" t="s">
        <v>32</v>
      </c>
      <c r="G220" s="65"/>
      <c r="H220" s="65"/>
      <c r="I220" s="65"/>
      <c r="J220" s="65"/>
      <c r="K220" s="238" t="str">
        <f>'[1]M1 (E122)'!W72</f>
        <v>RELEASE</v>
      </c>
      <c r="L220" s="201"/>
      <c r="M220"/>
      <c r="N220" s="213"/>
      <c r="O220" s="213"/>
      <c r="P220"/>
      <c r="Q220" s="198"/>
      <c r="R220" s="198"/>
      <c r="S220" s="198"/>
      <c r="T220" s="198"/>
      <c r="U220" s="198"/>
      <c r="V220" s="198"/>
      <c r="W220" s="198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</row>
    <row r="221" spans="1:89" s="196" customFormat="1" ht="24" customHeight="1">
      <c r="A221" s="209">
        <v>121</v>
      </c>
      <c r="B221" s="201" t="s">
        <v>393</v>
      </c>
      <c r="C221" s="202" t="s">
        <v>382</v>
      </c>
      <c r="D221" s="65"/>
      <c r="E221" s="65" t="s">
        <v>32</v>
      </c>
      <c r="F221" s="65" t="s">
        <v>32</v>
      </c>
      <c r="G221" s="65" t="s">
        <v>32</v>
      </c>
      <c r="H221" s="65" t="s">
        <v>32</v>
      </c>
      <c r="I221" s="65" t="s">
        <v>32</v>
      </c>
      <c r="J221" s="65"/>
      <c r="K221" s="238" t="str">
        <f>'[1]M1 (E122)'!W73</f>
        <v>RELEASE</v>
      </c>
      <c r="L221" s="201"/>
      <c r="M221"/>
      <c r="N221" s="213"/>
      <c r="O221" s="213"/>
      <c r="P221"/>
      <c r="Q221" s="198"/>
      <c r="R221" s="198"/>
      <c r="S221" s="198"/>
      <c r="T221" s="198"/>
      <c r="U221" s="198"/>
      <c r="V221" s="198"/>
      <c r="W221" s="198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</row>
    <row r="222" spans="1:89" s="196" customFormat="1" ht="24" customHeight="1">
      <c r="A222" s="209">
        <v>122</v>
      </c>
      <c r="B222" s="201" t="s">
        <v>394</v>
      </c>
      <c r="C222" s="202" t="s">
        <v>384</v>
      </c>
      <c r="D222" s="65"/>
      <c r="E222" s="65" t="s">
        <v>32</v>
      </c>
      <c r="F222" s="65" t="s">
        <v>32</v>
      </c>
      <c r="G222" s="65" t="s">
        <v>32</v>
      </c>
      <c r="H222" s="65" t="s">
        <v>32</v>
      </c>
      <c r="I222" s="65" t="s">
        <v>32</v>
      </c>
      <c r="J222" s="65"/>
      <c r="K222" s="238" t="str">
        <f>'[1]M1 (E122)'!W74</f>
        <v>RELEASE</v>
      </c>
      <c r="L222" s="201"/>
      <c r="M222"/>
      <c r="N222" s="213"/>
      <c r="O222" s="213"/>
      <c r="P222"/>
      <c r="Q222" s="198"/>
      <c r="R222" s="198"/>
      <c r="S222" s="198"/>
      <c r="T222" s="198"/>
      <c r="U222" s="198"/>
      <c r="V222" s="198"/>
      <c r="W222" s="198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</row>
    <row r="223" spans="1:89" s="196" customFormat="1" ht="24" customHeight="1">
      <c r="A223" s="209">
        <v>123</v>
      </c>
      <c r="B223" s="201" t="s">
        <v>395</v>
      </c>
      <c r="C223" s="202" t="s">
        <v>386</v>
      </c>
      <c r="D223" s="65"/>
      <c r="E223" s="65" t="s">
        <v>32</v>
      </c>
      <c r="F223" s="65" t="s">
        <v>32</v>
      </c>
      <c r="G223" s="65" t="s">
        <v>32</v>
      </c>
      <c r="H223" s="65" t="s">
        <v>32</v>
      </c>
      <c r="I223" s="65" t="s">
        <v>32</v>
      </c>
      <c r="J223" s="65"/>
      <c r="K223" s="238" t="str">
        <f>'[1]M1 (E122)'!W75</f>
        <v>RELEASE</v>
      </c>
      <c r="L223" s="201"/>
      <c r="M223"/>
      <c r="N223" s="213"/>
      <c r="O223" s="213"/>
      <c r="P223"/>
      <c r="Q223" s="198"/>
      <c r="R223" s="198"/>
      <c r="S223" s="198"/>
      <c r="T223" s="198"/>
      <c r="U223" s="198"/>
      <c r="V223" s="198"/>
      <c r="W223" s="198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</row>
    <row r="224" spans="1:89" s="196" customFormat="1" ht="24" customHeight="1">
      <c r="A224" s="209">
        <v>124</v>
      </c>
      <c r="B224" s="201" t="s">
        <v>396</v>
      </c>
      <c r="C224" s="202" t="s">
        <v>397</v>
      </c>
      <c r="D224" s="65"/>
      <c r="E224" s="65" t="s">
        <v>32</v>
      </c>
      <c r="F224" s="65" t="s">
        <v>32</v>
      </c>
      <c r="G224" s="65" t="s">
        <v>32</v>
      </c>
      <c r="H224" s="65" t="s">
        <v>32</v>
      </c>
      <c r="I224" s="65" t="s">
        <v>32</v>
      </c>
      <c r="J224" s="65"/>
      <c r="K224" s="238" t="str">
        <f>'[1]M1 (E122)'!W76</f>
        <v>RELEASE</v>
      </c>
      <c r="L224" s="201"/>
      <c r="M224"/>
      <c r="N224" s="213"/>
      <c r="O224" s="213"/>
      <c r="P224"/>
      <c r="Q224" s="198"/>
      <c r="R224" s="198"/>
      <c r="S224" s="198"/>
      <c r="T224" s="198"/>
      <c r="U224" s="198"/>
      <c r="V224" s="198"/>
      <c r="W224" s="198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</row>
    <row r="225" spans="1:89" s="196" customFormat="1" ht="24" customHeight="1">
      <c r="A225" s="209">
        <v>125</v>
      </c>
      <c r="B225" s="201" t="s">
        <v>398</v>
      </c>
      <c r="C225" s="202" t="s">
        <v>399</v>
      </c>
      <c r="D225" s="65" t="s">
        <v>32</v>
      </c>
      <c r="E225" s="65" t="s">
        <v>32</v>
      </c>
      <c r="F225" s="65" t="s">
        <v>32</v>
      </c>
      <c r="G225" s="65" t="s">
        <v>32</v>
      </c>
      <c r="H225" s="65" t="s">
        <v>32</v>
      </c>
      <c r="I225" s="65" t="s">
        <v>32</v>
      </c>
      <c r="J225" s="65" t="s">
        <v>32</v>
      </c>
      <c r="K225" s="238" t="s">
        <v>13</v>
      </c>
      <c r="L225" s="201"/>
      <c r="M225"/>
      <c r="N225" s="213"/>
      <c r="O225" s="213"/>
      <c r="P225"/>
      <c r="Q225" s="198"/>
      <c r="R225" s="198"/>
      <c r="S225" s="198"/>
      <c r="T225" s="198"/>
      <c r="U225" s="198"/>
      <c r="V225" s="198"/>
      <c r="W225" s="198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</row>
    <row r="226" spans="1:89" s="196" customFormat="1" ht="24" customHeight="1">
      <c r="A226" s="209">
        <v>126</v>
      </c>
      <c r="B226" s="201" t="s">
        <v>400</v>
      </c>
      <c r="C226" s="202" t="s">
        <v>401</v>
      </c>
      <c r="D226" s="65" t="s">
        <v>32</v>
      </c>
      <c r="E226" s="65" t="s">
        <v>32</v>
      </c>
      <c r="F226" s="65" t="s">
        <v>32</v>
      </c>
      <c r="G226" s="65" t="s">
        <v>32</v>
      </c>
      <c r="H226" s="65" t="s">
        <v>32</v>
      </c>
      <c r="I226" s="65" t="s">
        <v>32</v>
      </c>
      <c r="J226" s="65" t="s">
        <v>32</v>
      </c>
      <c r="K226" s="238" t="str">
        <f>'[1]M1 (E122)'!W78</f>
        <v>RELEASE</v>
      </c>
      <c r="L226" s="201"/>
      <c r="M226"/>
      <c r="N226" s="213"/>
      <c r="O226" s="213"/>
      <c r="P226"/>
      <c r="Q226" s="198"/>
      <c r="R226" s="198"/>
      <c r="S226" s="198"/>
      <c r="T226" s="198"/>
      <c r="U226" s="198"/>
      <c r="V226" s="198"/>
      <c r="W226" s="198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</row>
    <row r="227" spans="1:89" s="196" customFormat="1" ht="24" customHeight="1">
      <c r="A227" s="209">
        <v>127</v>
      </c>
      <c r="B227" s="201" t="s">
        <v>402</v>
      </c>
      <c r="C227" s="202" t="s">
        <v>403</v>
      </c>
      <c r="D227" s="65" t="s">
        <v>32</v>
      </c>
      <c r="E227" s="65" t="s">
        <v>32</v>
      </c>
      <c r="F227" s="65" t="s">
        <v>32</v>
      </c>
      <c r="G227" s="65" t="s">
        <v>32</v>
      </c>
      <c r="H227" s="65" t="s">
        <v>32</v>
      </c>
      <c r="I227" s="65" t="s">
        <v>32</v>
      </c>
      <c r="J227" s="65" t="s">
        <v>32</v>
      </c>
      <c r="K227" s="238" t="str">
        <f>'[1]M1 (E122)'!W79</f>
        <v>RELEASE</v>
      </c>
      <c r="L227" s="201"/>
      <c r="M227"/>
      <c r="N227" s="213"/>
      <c r="O227" s="213"/>
      <c r="P227"/>
      <c r="Q227" s="198"/>
      <c r="R227" s="198"/>
      <c r="S227" s="198"/>
      <c r="T227" s="198"/>
      <c r="U227" s="198"/>
      <c r="V227" s="198"/>
      <c r="W227" s="198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</row>
    <row r="228" spans="1:89" s="196" customFormat="1" ht="24" customHeight="1">
      <c r="A228" s="209">
        <v>128</v>
      </c>
      <c r="B228" s="201" t="s">
        <v>404</v>
      </c>
      <c r="C228" s="202" t="s">
        <v>405</v>
      </c>
      <c r="D228" s="65"/>
      <c r="E228" s="65" t="s">
        <v>32</v>
      </c>
      <c r="F228" s="65" t="s">
        <v>32</v>
      </c>
      <c r="G228" s="65" t="s">
        <v>32</v>
      </c>
      <c r="H228" s="65" t="s">
        <v>32</v>
      </c>
      <c r="I228" s="65" t="s">
        <v>32</v>
      </c>
      <c r="J228" s="65"/>
      <c r="K228" s="238" t="str">
        <f>'[1]M1 (E122)'!W80</f>
        <v>RELEASE</v>
      </c>
      <c r="L228" s="201"/>
      <c r="M228"/>
      <c r="N228" s="213"/>
      <c r="O228" s="213"/>
      <c r="P228"/>
      <c r="Q228" s="198"/>
      <c r="R228" s="198"/>
      <c r="S228" s="198"/>
      <c r="T228" s="198"/>
      <c r="U228" s="198"/>
      <c r="V228" s="198"/>
      <c r="W228" s="19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</row>
    <row r="229" spans="1:89" s="196" customFormat="1" ht="24" customHeight="1">
      <c r="A229" s="209">
        <v>129</v>
      </c>
      <c r="B229" s="201" t="s">
        <v>406</v>
      </c>
      <c r="C229" s="202" t="s">
        <v>392</v>
      </c>
      <c r="D229" s="65"/>
      <c r="E229" s="65"/>
      <c r="F229" s="65"/>
      <c r="G229" s="65" t="s">
        <v>32</v>
      </c>
      <c r="H229" s="65" t="s">
        <v>32</v>
      </c>
      <c r="I229" s="65" t="s">
        <v>32</v>
      </c>
      <c r="J229" s="65"/>
      <c r="K229" s="238" t="str">
        <f>'[1]M1 (E122)'!W72</f>
        <v>RELEASE</v>
      </c>
      <c r="L229" s="201"/>
      <c r="M229"/>
      <c r="N229" s="213"/>
      <c r="O229" s="213"/>
      <c r="P229"/>
      <c r="Q229" s="198"/>
      <c r="R229" s="198"/>
      <c r="S229" s="198"/>
      <c r="T229" s="198"/>
      <c r="U229" s="198"/>
      <c r="V229" s="198"/>
      <c r="W229" s="198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</row>
    <row r="230" spans="1:89" s="196" customFormat="1" ht="24" customHeight="1">
      <c r="A230" s="209">
        <v>130</v>
      </c>
      <c r="B230" s="201" t="s">
        <v>407</v>
      </c>
      <c r="C230" s="202" t="s">
        <v>408</v>
      </c>
      <c r="D230" s="65" t="s">
        <v>32</v>
      </c>
      <c r="E230" s="65"/>
      <c r="F230" s="65"/>
      <c r="G230" s="65"/>
      <c r="H230" s="65"/>
      <c r="I230" s="65"/>
      <c r="J230" s="65" t="s">
        <v>32</v>
      </c>
      <c r="K230" s="238" t="str">
        <f>'[1]TC1 (E121)'!W101</f>
        <v>RELEASE</v>
      </c>
      <c r="L230" s="201"/>
      <c r="M230"/>
      <c r="N230" s="213"/>
      <c r="O230" s="213"/>
      <c r="P230"/>
      <c r="Q230" s="198"/>
      <c r="R230" s="198"/>
      <c r="S230" s="198"/>
      <c r="T230" s="198"/>
      <c r="U230" s="198"/>
      <c r="V230" s="198"/>
      <c r="W230" s="198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</row>
    <row r="231" spans="1:89" s="196" customFormat="1" ht="24" customHeight="1">
      <c r="A231" s="209">
        <v>131</v>
      </c>
      <c r="B231" s="201" t="s">
        <v>409</v>
      </c>
      <c r="C231" s="202" t="s">
        <v>410</v>
      </c>
      <c r="D231" s="65" t="s">
        <v>32</v>
      </c>
      <c r="E231" s="65"/>
      <c r="F231" s="65"/>
      <c r="G231" s="65"/>
      <c r="H231" s="65"/>
      <c r="I231" s="65"/>
      <c r="J231" s="65" t="s">
        <v>32</v>
      </c>
      <c r="K231" s="238" t="str">
        <f>'[1]TC1 (E121)'!W102</f>
        <v>RELEASE</v>
      </c>
      <c r="L231" s="201"/>
      <c r="M231"/>
      <c r="N231" s="213"/>
      <c r="O231" s="213"/>
      <c r="P231"/>
      <c r="Q231" s="198"/>
      <c r="R231" s="198"/>
      <c r="S231" s="198"/>
      <c r="T231" s="198"/>
      <c r="U231" s="198"/>
      <c r="V231" s="198"/>
      <c r="W231" s="198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</row>
    <row r="232" spans="1:89" s="196" customFormat="1" ht="24" customHeight="1">
      <c r="A232" s="209">
        <v>132</v>
      </c>
      <c r="B232" s="201" t="s">
        <v>411</v>
      </c>
      <c r="C232" s="202" t="s">
        <v>412</v>
      </c>
      <c r="D232" s="65" t="s">
        <v>32</v>
      </c>
      <c r="E232" s="65"/>
      <c r="F232" s="65"/>
      <c r="G232" s="65"/>
      <c r="H232" s="65"/>
      <c r="I232" s="65"/>
      <c r="J232" s="65" t="s">
        <v>32</v>
      </c>
      <c r="K232" s="238" t="str">
        <f>'[1]TC1 (E121)'!W103</f>
        <v>RELEASE</v>
      </c>
      <c r="L232" s="201"/>
      <c r="M232"/>
      <c r="N232" s="213"/>
      <c r="O232" s="213"/>
      <c r="P232"/>
      <c r="Q232" s="198"/>
      <c r="R232" s="198"/>
      <c r="S232" s="198"/>
      <c r="T232" s="198"/>
      <c r="U232" s="198"/>
      <c r="V232" s="198"/>
      <c r="W232" s="198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</row>
    <row r="233" spans="1:89" s="196" customFormat="1" ht="24" customHeight="1">
      <c r="A233" s="209">
        <v>133</v>
      </c>
      <c r="B233" s="201" t="s">
        <v>413</v>
      </c>
      <c r="C233" s="202" t="s">
        <v>414</v>
      </c>
      <c r="D233" s="65" t="s">
        <v>32</v>
      </c>
      <c r="E233" s="65"/>
      <c r="F233" s="65"/>
      <c r="G233" s="65"/>
      <c r="H233" s="65"/>
      <c r="I233" s="65"/>
      <c r="J233" s="65" t="s">
        <v>32</v>
      </c>
      <c r="K233" s="238" t="s">
        <v>13</v>
      </c>
      <c r="L233" s="201"/>
      <c r="M233"/>
      <c r="N233" s="213"/>
      <c r="O233" s="213"/>
      <c r="P233"/>
      <c r="Q233" s="198"/>
      <c r="R233" s="198"/>
      <c r="S233" s="198"/>
      <c r="T233" s="198"/>
      <c r="U233" s="198"/>
      <c r="V233" s="198"/>
      <c r="W233" s="198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</row>
    <row r="234" spans="1:89" s="196" customFormat="1" ht="24" customHeight="1">
      <c r="A234" s="209">
        <v>134</v>
      </c>
      <c r="B234" s="201" t="s">
        <v>415</v>
      </c>
      <c r="C234" s="202" t="s">
        <v>416</v>
      </c>
      <c r="D234" s="65" t="s">
        <v>32</v>
      </c>
      <c r="E234" s="65"/>
      <c r="F234" s="65"/>
      <c r="G234" s="65"/>
      <c r="H234" s="65"/>
      <c r="I234" s="65"/>
      <c r="J234" s="65" t="s">
        <v>32</v>
      </c>
      <c r="K234" s="238" t="s">
        <v>13</v>
      </c>
      <c r="L234" s="201"/>
      <c r="M234"/>
      <c r="N234" s="213"/>
      <c r="O234" s="213"/>
      <c r="P234"/>
      <c r="Q234" s="198"/>
      <c r="R234" s="198"/>
      <c r="S234" s="198"/>
      <c r="T234" s="198"/>
      <c r="U234" s="198"/>
      <c r="V234" s="198"/>
      <c r="W234" s="198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</row>
    <row r="235" spans="1:89" s="196" customFormat="1" ht="24" customHeight="1">
      <c r="A235" s="209">
        <v>135</v>
      </c>
      <c r="B235" s="201" t="str">
        <f>'[1]M1 (E122)'!G90</f>
        <v>238E1220200</v>
      </c>
      <c r="C235" s="202" t="str">
        <f>'[1]M1 (E122)'!J90</f>
        <v>ARRANGEMENT ADAPTER ON ENDWALL</v>
      </c>
      <c r="D235" s="65"/>
      <c r="E235" s="65" t="s">
        <v>32</v>
      </c>
      <c r="F235" s="65"/>
      <c r="G235" s="65"/>
      <c r="H235" s="65"/>
      <c r="I235" s="65"/>
      <c r="J235" s="65"/>
      <c r="K235" s="238" t="str">
        <f>'[1]M1 (E122)'!W90</f>
        <v>RELEASE</v>
      </c>
      <c r="L235" s="201"/>
      <c r="M235"/>
      <c r="N235" s="213"/>
      <c r="O235" s="213"/>
      <c r="P235"/>
      <c r="Q235" s="198"/>
      <c r="R235" s="198"/>
      <c r="S235" s="198"/>
      <c r="T235" s="198"/>
      <c r="U235" s="198"/>
      <c r="V235" s="198"/>
      <c r="W235" s="198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</row>
    <row r="236" spans="1:89" s="196" customFormat="1" ht="24" customHeight="1">
      <c r="A236" s="209">
        <v>136</v>
      </c>
      <c r="B236" s="201" t="str">
        <f>'[1]M1 (E122)'!G91</f>
        <v>238E1220300</v>
      </c>
      <c r="C236" s="202" t="str">
        <f>'[1]M1 (E122)'!J91</f>
        <v>BRACKET FOR DOOR CLOSER</v>
      </c>
      <c r="D236" s="65"/>
      <c r="E236" s="65" t="s">
        <v>32</v>
      </c>
      <c r="F236" s="65"/>
      <c r="G236" s="65"/>
      <c r="H236" s="65"/>
      <c r="I236" s="65"/>
      <c r="J236" s="65"/>
      <c r="K236" s="238" t="str">
        <f>'[1]M1 (E122)'!W91</f>
        <v>RELEASE</v>
      </c>
      <c r="L236" s="201"/>
      <c r="M236"/>
      <c r="N236" s="213"/>
      <c r="O236" s="213"/>
      <c r="P236"/>
      <c r="Q236" s="198"/>
      <c r="R236" s="198"/>
      <c r="S236" s="198"/>
      <c r="T236" s="198"/>
      <c r="U236" s="198"/>
      <c r="V236" s="198"/>
      <c r="W236" s="198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</row>
    <row r="237" spans="1:89" s="196" customFormat="1" ht="24" customHeight="1">
      <c r="A237" s="209">
        <v>137</v>
      </c>
      <c r="B237" s="201" t="str">
        <f>'[1]M1 (E122)'!G92</f>
        <v>238E1220400</v>
      </c>
      <c r="C237" s="202" t="str">
        <f>'[1]M1 (E122)'!J92</f>
        <v>BRACKET ENDWALL PANEL</v>
      </c>
      <c r="D237" s="65"/>
      <c r="E237" s="65" t="s">
        <v>32</v>
      </c>
      <c r="F237" s="65"/>
      <c r="G237" s="65"/>
      <c r="H237" s="65"/>
      <c r="I237" s="65"/>
      <c r="J237" s="65"/>
      <c r="K237" s="238" t="str">
        <f>'[1]M1 (E122)'!W92</f>
        <v>RELEASE</v>
      </c>
      <c r="L237" s="201"/>
      <c r="M237"/>
      <c r="N237" s="213"/>
      <c r="O237" s="213"/>
      <c r="P237"/>
      <c r="Q237" s="198"/>
      <c r="R237" s="198"/>
      <c r="S237" s="198"/>
      <c r="T237" s="198"/>
      <c r="U237" s="198"/>
      <c r="V237" s="198"/>
      <c r="W237" s="198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</row>
    <row r="238" spans="1:89" s="196" customFormat="1" ht="24" customHeight="1">
      <c r="A238" s="209">
        <v>138</v>
      </c>
      <c r="B238" s="201" t="s">
        <v>417</v>
      </c>
      <c r="C238" s="202" t="s">
        <v>408</v>
      </c>
      <c r="D238" s="65"/>
      <c r="E238" s="65"/>
      <c r="F238" s="65" t="s">
        <v>32</v>
      </c>
      <c r="G238" s="65" t="s">
        <v>32</v>
      </c>
      <c r="H238" s="65" t="s">
        <v>32</v>
      </c>
      <c r="I238" s="65" t="s">
        <v>32</v>
      </c>
      <c r="J238" s="65"/>
      <c r="K238" s="238" t="str">
        <f>'[1]M2 (E123)'!W85</f>
        <v>RELEASE</v>
      </c>
      <c r="L238" s="201"/>
      <c r="M238"/>
      <c r="N238" s="213"/>
      <c r="O238" s="213"/>
      <c r="P238"/>
      <c r="Q238" s="198"/>
      <c r="R238" s="198"/>
      <c r="S238" s="198"/>
      <c r="T238" s="198"/>
      <c r="U238" s="198"/>
      <c r="V238" s="198"/>
      <c r="W238" s="19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</row>
    <row r="239" spans="1:89" s="196" customFormat="1" ht="24" customHeight="1">
      <c r="A239" s="209">
        <v>139</v>
      </c>
      <c r="B239" s="201" t="s">
        <v>418</v>
      </c>
      <c r="C239" s="202" t="s">
        <v>410</v>
      </c>
      <c r="D239" s="65"/>
      <c r="E239" s="65"/>
      <c r="F239" s="65" t="s">
        <v>32</v>
      </c>
      <c r="G239" s="65" t="s">
        <v>32</v>
      </c>
      <c r="H239" s="65" t="s">
        <v>32</v>
      </c>
      <c r="I239" s="65" t="s">
        <v>32</v>
      </c>
      <c r="J239" s="65"/>
      <c r="K239" s="238" t="str">
        <f>'[1]M2 (E123)'!W86</f>
        <v>RELEASE</v>
      </c>
      <c r="L239" s="201"/>
      <c r="M239"/>
      <c r="N239" s="213"/>
      <c r="O239" s="213"/>
      <c r="P239"/>
      <c r="Q239" s="198"/>
      <c r="R239" s="198"/>
      <c r="S239" s="198"/>
      <c r="T239" s="198"/>
      <c r="U239" s="198"/>
      <c r="V239" s="198"/>
      <c r="W239" s="198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</row>
    <row r="240" spans="1:89" s="196" customFormat="1" ht="24" customHeight="1">
      <c r="A240" s="209">
        <v>140</v>
      </c>
      <c r="B240" s="201" t="s">
        <v>419</v>
      </c>
      <c r="C240" s="202" t="s">
        <v>412</v>
      </c>
      <c r="D240" s="65"/>
      <c r="E240" s="65"/>
      <c r="F240" s="65" t="s">
        <v>32</v>
      </c>
      <c r="G240" s="65" t="s">
        <v>32</v>
      </c>
      <c r="H240" s="65" t="s">
        <v>32</v>
      </c>
      <c r="I240" s="65" t="s">
        <v>32</v>
      </c>
      <c r="J240" s="65"/>
      <c r="K240" s="238" t="str">
        <f>'[1]M2 (E123)'!W87</f>
        <v>RELEASE</v>
      </c>
      <c r="L240" s="201"/>
      <c r="M240"/>
      <c r="N240" s="213"/>
      <c r="O240" s="213"/>
      <c r="P240"/>
      <c r="Q240" s="198"/>
      <c r="R240" s="198"/>
      <c r="S240" s="198"/>
      <c r="T240" s="198"/>
      <c r="U240" s="198"/>
      <c r="V240" s="198"/>
      <c r="W240" s="198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</row>
    <row r="241" spans="1:89" s="196" customFormat="1" ht="24" customHeight="1">
      <c r="A241" s="209">
        <v>141</v>
      </c>
      <c r="B241" s="201" t="s">
        <v>420</v>
      </c>
      <c r="C241" s="202" t="s">
        <v>414</v>
      </c>
      <c r="D241" s="65"/>
      <c r="E241" s="65"/>
      <c r="F241" s="65" t="s">
        <v>32</v>
      </c>
      <c r="G241" s="65" t="s">
        <v>32</v>
      </c>
      <c r="H241" s="65" t="s">
        <v>32</v>
      </c>
      <c r="I241" s="65" t="s">
        <v>32</v>
      </c>
      <c r="J241" s="65"/>
      <c r="K241" s="238" t="s">
        <v>13</v>
      </c>
      <c r="L241" s="201"/>
      <c r="M241"/>
      <c r="N241" s="213"/>
      <c r="O241" s="213"/>
      <c r="P241"/>
      <c r="Q241" s="198"/>
      <c r="R241" s="198"/>
      <c r="S241" s="198"/>
      <c r="T241" s="198"/>
      <c r="U241" s="198"/>
      <c r="V241" s="198"/>
      <c r="W241" s="198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</row>
    <row r="242" spans="1:89" s="196" customFormat="1" ht="24" customHeight="1">
      <c r="A242" s="209">
        <v>142</v>
      </c>
      <c r="B242" s="201" t="s">
        <v>421</v>
      </c>
      <c r="C242" s="202" t="s">
        <v>416</v>
      </c>
      <c r="D242" s="65"/>
      <c r="E242" s="65"/>
      <c r="F242" s="65" t="s">
        <v>32</v>
      </c>
      <c r="G242" s="65" t="s">
        <v>32</v>
      </c>
      <c r="H242" s="65" t="s">
        <v>32</v>
      </c>
      <c r="I242" s="65" t="s">
        <v>32</v>
      </c>
      <c r="J242" s="65"/>
      <c r="K242" s="238" t="str">
        <f>'[1]M2 (E123)'!W89</f>
        <v>RELEASE</v>
      </c>
      <c r="L242" s="201"/>
      <c r="M242"/>
      <c r="N242" s="213"/>
      <c r="O242" s="213"/>
      <c r="P242"/>
      <c r="Q242" s="198"/>
      <c r="R242" s="198"/>
      <c r="S242" s="198"/>
      <c r="T242" s="198"/>
      <c r="U242" s="198"/>
      <c r="V242" s="198"/>
      <c r="W242" s="198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</row>
    <row r="243" spans="1:89" s="196" customFormat="1" ht="24" customHeight="1">
      <c r="A243" s="209">
        <v>143</v>
      </c>
      <c r="B243" s="201" t="s">
        <v>422</v>
      </c>
      <c r="C243" s="202" t="s">
        <v>416</v>
      </c>
      <c r="D243" s="65"/>
      <c r="E243" s="65" t="s">
        <v>32</v>
      </c>
      <c r="F243" s="65"/>
      <c r="G243" s="65"/>
      <c r="H243" s="65"/>
      <c r="I243" s="65"/>
      <c r="J243" s="65"/>
      <c r="K243" s="238" t="str">
        <f>'[1]M1 (E122)'!W94</f>
        <v>RELEASE</v>
      </c>
      <c r="L243" s="201"/>
      <c r="M243"/>
      <c r="N243" s="213"/>
      <c r="O243" s="213"/>
      <c r="P243"/>
      <c r="Q243" s="198"/>
      <c r="R243" s="198"/>
      <c r="S243" s="198"/>
      <c r="T243" s="198"/>
      <c r="U243" s="198"/>
      <c r="V243" s="198"/>
      <c r="W243" s="198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</row>
    <row r="244" spans="1:89" s="196" customFormat="1" ht="24" customHeight="1">
      <c r="A244" s="209">
        <v>144</v>
      </c>
      <c r="B244" s="201" t="s">
        <v>423</v>
      </c>
      <c r="C244" s="202" t="s">
        <v>424</v>
      </c>
      <c r="D244" s="65"/>
      <c r="E244" s="65" t="s">
        <v>32</v>
      </c>
      <c r="F244" s="65"/>
      <c r="G244" s="65"/>
      <c r="H244" s="65"/>
      <c r="I244" s="65"/>
      <c r="J244" s="65"/>
      <c r="K244" s="238" t="s">
        <v>13</v>
      </c>
      <c r="L244" s="201"/>
      <c r="M244"/>
      <c r="N244" s="213"/>
      <c r="O244" s="213"/>
      <c r="P244"/>
      <c r="Q244" s="198"/>
      <c r="R244" s="198"/>
      <c r="S244" s="198"/>
      <c r="T244" s="198"/>
      <c r="U244" s="198"/>
      <c r="V244" s="198"/>
      <c r="W244" s="198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</row>
    <row r="245" spans="1:89" s="196" customFormat="1" ht="24" customHeight="1">
      <c r="A245" s="209">
        <v>145</v>
      </c>
      <c r="B245" s="201" t="s">
        <v>425</v>
      </c>
      <c r="C245" s="202" t="s">
        <v>426</v>
      </c>
      <c r="D245" s="65" t="s">
        <v>32</v>
      </c>
      <c r="E245" s="65"/>
      <c r="F245" s="65"/>
      <c r="G245" s="65"/>
      <c r="H245" s="65"/>
      <c r="I245" s="65"/>
      <c r="J245" s="65" t="s">
        <v>32</v>
      </c>
      <c r="K245" s="201" t="str">
        <f>'[1]TC1 (E121)'!W113</f>
        <v>RELEASE</v>
      </c>
      <c r="L245" s="201"/>
      <c r="M245"/>
      <c r="N245" s="213"/>
      <c r="O245" s="213"/>
      <c r="P245"/>
      <c r="Q245" s="198"/>
      <c r="R245" s="198"/>
      <c r="S245" s="198"/>
      <c r="T245" s="198"/>
      <c r="U245" s="198"/>
      <c r="V245" s="198"/>
      <c r="W245" s="198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</row>
    <row r="246" spans="1:89" s="196" customFormat="1" ht="24" customHeight="1">
      <c r="A246" s="209">
        <v>146</v>
      </c>
      <c r="B246" s="201" t="s">
        <v>427</v>
      </c>
      <c r="C246" s="202" t="s">
        <v>428</v>
      </c>
      <c r="D246" s="65" t="s">
        <v>32</v>
      </c>
      <c r="E246" s="65"/>
      <c r="F246" s="65"/>
      <c r="G246" s="65"/>
      <c r="H246" s="65"/>
      <c r="I246" s="65"/>
      <c r="J246" s="65" t="s">
        <v>32</v>
      </c>
      <c r="K246" s="201" t="s">
        <v>13</v>
      </c>
      <c r="L246" s="201"/>
      <c r="M246"/>
      <c r="N246" s="213"/>
      <c r="O246" s="213"/>
      <c r="P246"/>
      <c r="Q246" s="198"/>
      <c r="R246" s="198"/>
      <c r="S246" s="198"/>
      <c r="T246" s="198"/>
      <c r="U246" s="198"/>
      <c r="V246" s="198"/>
      <c r="W246" s="198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</row>
    <row r="247" spans="1:89" s="196" customFormat="1" ht="24" customHeight="1">
      <c r="A247" s="209">
        <v>147</v>
      </c>
      <c r="B247" s="201" t="s">
        <v>429</v>
      </c>
      <c r="C247" s="202" t="s">
        <v>430</v>
      </c>
      <c r="D247" s="65" t="s">
        <v>32</v>
      </c>
      <c r="E247" s="65"/>
      <c r="F247" s="65"/>
      <c r="G247" s="65"/>
      <c r="H247" s="65"/>
      <c r="I247" s="65"/>
      <c r="J247" s="65" t="s">
        <v>32</v>
      </c>
      <c r="K247" s="201" t="str">
        <f>'[1]TC1 (E121)'!W117</f>
        <v>RELEASE</v>
      </c>
      <c r="L247" s="201"/>
      <c r="M247"/>
      <c r="N247" s="213"/>
      <c r="O247" s="213"/>
      <c r="P247"/>
      <c r="Q247" s="198"/>
      <c r="R247" s="198"/>
      <c r="S247" s="198"/>
      <c r="T247" s="198"/>
      <c r="U247" s="198"/>
      <c r="V247" s="198"/>
      <c r="W247" s="198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</row>
    <row r="248" spans="1:89" s="196" customFormat="1" ht="24" customHeight="1">
      <c r="A248" s="209">
        <v>148</v>
      </c>
      <c r="B248" s="201" t="s">
        <v>431</v>
      </c>
      <c r="C248" s="202" t="s">
        <v>432</v>
      </c>
      <c r="D248" s="65" t="s">
        <v>32</v>
      </c>
      <c r="E248" s="65"/>
      <c r="F248" s="65"/>
      <c r="G248" s="65"/>
      <c r="H248" s="65"/>
      <c r="I248" s="65"/>
      <c r="J248" s="65" t="s">
        <v>32</v>
      </c>
      <c r="K248" s="201" t="s">
        <v>13</v>
      </c>
      <c r="L248" s="201"/>
      <c r="M248"/>
      <c r="N248" s="213"/>
      <c r="O248" s="213"/>
      <c r="P248"/>
      <c r="Q248" s="198"/>
      <c r="R248" s="198"/>
      <c r="S248" s="198"/>
      <c r="T248" s="198"/>
      <c r="U248" s="198"/>
      <c r="V248" s="198"/>
      <c r="W248" s="19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</row>
    <row r="249" spans="1:89" s="196" customFormat="1" ht="24" customHeight="1">
      <c r="A249" s="209">
        <v>149</v>
      </c>
      <c r="B249" s="201" t="s">
        <v>433</v>
      </c>
      <c r="C249" s="202" t="s">
        <v>434</v>
      </c>
      <c r="D249" s="65" t="s">
        <v>32</v>
      </c>
      <c r="E249" s="65"/>
      <c r="F249" s="65"/>
      <c r="G249" s="65"/>
      <c r="H249" s="65"/>
      <c r="I249" s="65"/>
      <c r="J249" s="65" t="s">
        <v>32</v>
      </c>
      <c r="K249" s="201" t="str">
        <f>'[1]TC1 (E121)'!W127</f>
        <v>RELEASE</v>
      </c>
      <c r="L249" s="201"/>
      <c r="M249"/>
      <c r="N249" s="213"/>
      <c r="O249" s="213"/>
      <c r="P249"/>
      <c r="Q249" s="198"/>
      <c r="R249" s="198"/>
      <c r="S249" s="198"/>
      <c r="T249" s="198"/>
      <c r="U249" s="198"/>
      <c r="V249" s="198"/>
      <c r="W249" s="198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</row>
    <row r="250" spans="1:89" s="196" customFormat="1" ht="24" customHeight="1">
      <c r="A250" s="209">
        <v>150</v>
      </c>
      <c r="B250" s="201" t="s">
        <v>435</v>
      </c>
      <c r="C250" s="202" t="s">
        <v>436</v>
      </c>
      <c r="D250" s="65"/>
      <c r="E250" s="65" t="s">
        <v>32</v>
      </c>
      <c r="F250" s="65"/>
      <c r="G250" s="65"/>
      <c r="H250" s="65"/>
      <c r="I250" s="65"/>
      <c r="J250" s="65"/>
      <c r="K250" s="201" t="str">
        <f>'[1]M1 (E122)'!W105</f>
        <v>RELEASE</v>
      </c>
      <c r="L250" s="201"/>
      <c r="M250"/>
      <c r="N250" s="213"/>
      <c r="O250" s="213"/>
      <c r="P250"/>
      <c r="Q250" s="198"/>
      <c r="R250" s="198"/>
      <c r="S250" s="198"/>
      <c r="T250" s="198"/>
      <c r="U250" s="198"/>
      <c r="V250" s="198"/>
      <c r="W250" s="198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</row>
    <row r="251" spans="1:89" s="196" customFormat="1" ht="24" customHeight="1">
      <c r="A251" s="209">
        <v>151</v>
      </c>
      <c r="B251" s="201" t="s">
        <v>437</v>
      </c>
      <c r="C251" s="202" t="s">
        <v>438</v>
      </c>
      <c r="D251" s="65"/>
      <c r="E251" s="65"/>
      <c r="F251" s="65" t="s">
        <v>32</v>
      </c>
      <c r="G251" s="65" t="s">
        <v>32</v>
      </c>
      <c r="H251" s="65" t="s">
        <v>32</v>
      </c>
      <c r="I251" s="65" t="s">
        <v>32</v>
      </c>
      <c r="J251" s="65"/>
      <c r="K251" s="201" t="str">
        <f>'[1]T1 (E124)'!W96</f>
        <v>RELEASE</v>
      </c>
      <c r="L251" s="201"/>
      <c r="M251"/>
      <c r="N251" s="213"/>
      <c r="O251" s="213"/>
      <c r="P251"/>
      <c r="Q251" s="198"/>
      <c r="R251" s="198"/>
      <c r="S251" s="198"/>
      <c r="T251" s="198"/>
      <c r="U251" s="198"/>
      <c r="V251" s="198"/>
      <c r="W251" s="198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</row>
    <row r="252" spans="1:89" s="196" customFormat="1" ht="24" customHeight="1">
      <c r="A252" s="209">
        <v>152</v>
      </c>
      <c r="B252" s="201" t="s">
        <v>439</v>
      </c>
      <c r="C252" s="202" t="s">
        <v>440</v>
      </c>
      <c r="D252" s="65" t="s">
        <v>32</v>
      </c>
      <c r="E252" s="65"/>
      <c r="F252" s="65"/>
      <c r="G252" s="65"/>
      <c r="H252" s="65"/>
      <c r="I252" s="65"/>
      <c r="J252" s="65" t="s">
        <v>32</v>
      </c>
      <c r="K252" s="201" t="str">
        <f>'[1]TC1 (E121)'!W129</f>
        <v>RELEASE</v>
      </c>
      <c r="L252" s="201"/>
      <c r="M252"/>
      <c r="N252" s="213"/>
      <c r="O252" s="213"/>
      <c r="P252"/>
      <c r="Q252" s="198"/>
      <c r="R252" s="198"/>
      <c r="S252" s="198"/>
      <c r="T252" s="198"/>
      <c r="U252" s="198"/>
      <c r="V252" s="198"/>
      <c r="W252" s="198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</row>
    <row r="253" spans="1:89" s="196" customFormat="1" ht="24" customHeight="1">
      <c r="A253" s="209">
        <v>153</v>
      </c>
      <c r="B253" s="201" t="s">
        <v>441</v>
      </c>
      <c r="C253" s="202" t="s">
        <v>442</v>
      </c>
      <c r="D253" s="65" t="s">
        <v>32</v>
      </c>
      <c r="E253" s="65"/>
      <c r="F253" s="65"/>
      <c r="G253" s="65"/>
      <c r="H253" s="65"/>
      <c r="I253" s="65"/>
      <c r="J253" s="65" t="s">
        <v>32</v>
      </c>
      <c r="K253" s="201" t="str">
        <f>'[1]TC1 (E121)'!W130</f>
        <v>RELEASE</v>
      </c>
      <c r="L253" s="201"/>
      <c r="M253"/>
      <c r="N253" s="213"/>
      <c r="O253" s="213"/>
      <c r="P253"/>
      <c r="Q253" s="198"/>
      <c r="R253" s="198"/>
      <c r="S253" s="198"/>
      <c r="T253" s="198"/>
      <c r="U253" s="198"/>
      <c r="V253" s="198"/>
      <c r="W253" s="198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</row>
    <row r="254" spans="1:89" s="196" customFormat="1" ht="24" customHeight="1">
      <c r="A254" s="209">
        <v>154</v>
      </c>
      <c r="B254" s="201" t="s">
        <v>443</v>
      </c>
      <c r="C254" s="202" t="s">
        <v>444</v>
      </c>
      <c r="D254" s="65" t="s">
        <v>32</v>
      </c>
      <c r="E254" s="65" t="s">
        <v>32</v>
      </c>
      <c r="F254" s="65" t="s">
        <v>32</v>
      </c>
      <c r="G254" s="65" t="s">
        <v>32</v>
      </c>
      <c r="H254" s="65" t="s">
        <v>32</v>
      </c>
      <c r="I254" s="65" t="s">
        <v>32</v>
      </c>
      <c r="J254" s="65" t="s">
        <v>32</v>
      </c>
      <c r="K254" s="201" t="str">
        <f>'[1]TC1 (E121)'!W131</f>
        <v>RELEASE</v>
      </c>
      <c r="L254" s="201"/>
      <c r="M254"/>
      <c r="N254" s="213"/>
      <c r="O254" s="213"/>
      <c r="P254"/>
      <c r="Q254" s="198"/>
      <c r="R254" s="198"/>
      <c r="S254" s="198"/>
      <c r="T254" s="198"/>
      <c r="U254" s="198"/>
      <c r="V254" s="198"/>
      <c r="W254" s="198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</row>
    <row r="255" spans="1:89" s="196" customFormat="1" ht="24" customHeight="1">
      <c r="A255" s="209">
        <v>155</v>
      </c>
      <c r="B255" s="201" t="s">
        <v>445</v>
      </c>
      <c r="C255" s="202" t="s">
        <v>446</v>
      </c>
      <c r="D255" s="65"/>
      <c r="E255" s="65"/>
      <c r="F255" s="65"/>
      <c r="G255" s="65"/>
      <c r="H255" s="65"/>
      <c r="I255" s="65"/>
      <c r="J255" s="65"/>
      <c r="K255" s="201" t="str">
        <f>'[1]TC1 (E121)'!W132</f>
        <v>RELEASE</v>
      </c>
      <c r="L255" s="201"/>
      <c r="M255"/>
      <c r="N255" s="213"/>
      <c r="O255" s="213"/>
      <c r="P255"/>
      <c r="Q255" s="198"/>
      <c r="R255" s="198"/>
      <c r="S255" s="198"/>
      <c r="T255" s="198"/>
      <c r="U255" s="198"/>
      <c r="V255" s="198"/>
      <c r="W255" s="198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</row>
    <row r="256" spans="1:89" s="196" customFormat="1" ht="24" customHeight="1">
      <c r="A256" s="209">
        <v>156</v>
      </c>
      <c r="B256" s="201" t="s">
        <v>447</v>
      </c>
      <c r="C256" s="202" t="s">
        <v>448</v>
      </c>
      <c r="D256" s="65"/>
      <c r="E256" s="65"/>
      <c r="F256" s="65"/>
      <c r="G256" s="65"/>
      <c r="H256" s="65"/>
      <c r="I256" s="65"/>
      <c r="J256" s="65"/>
      <c r="K256" s="201" t="str">
        <f>'[1]TC1 (E121)'!W133</f>
        <v>RELEASE</v>
      </c>
      <c r="L256" s="201"/>
      <c r="M256"/>
      <c r="N256" s="213"/>
      <c r="O256" s="213"/>
      <c r="P256"/>
      <c r="Q256" s="198"/>
      <c r="R256" s="198"/>
      <c r="S256" s="198"/>
      <c r="T256" s="198"/>
      <c r="U256" s="198"/>
      <c r="V256" s="198"/>
      <c r="W256" s="198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</row>
    <row r="257" spans="1:89" s="196" customFormat="1" ht="24" customHeight="1">
      <c r="A257" s="209">
        <v>157</v>
      </c>
      <c r="B257" s="201" t="s">
        <v>449</v>
      </c>
      <c r="C257" s="202" t="s">
        <v>450</v>
      </c>
      <c r="D257" s="65" t="s">
        <v>32</v>
      </c>
      <c r="E257" s="65" t="s">
        <v>32</v>
      </c>
      <c r="F257" s="65" t="s">
        <v>32</v>
      </c>
      <c r="G257" s="65" t="s">
        <v>32</v>
      </c>
      <c r="H257" s="65" t="s">
        <v>32</v>
      </c>
      <c r="I257" s="65" t="s">
        <v>32</v>
      </c>
      <c r="J257" s="65" t="s">
        <v>32</v>
      </c>
      <c r="K257" s="201" t="str">
        <f>'[1]TC1 (E121)'!W135</f>
        <v>RELEASE</v>
      </c>
      <c r="L257" s="201"/>
      <c r="M257"/>
      <c r="N257" s="213"/>
      <c r="O257" s="213"/>
      <c r="P257"/>
      <c r="Q257" s="198"/>
      <c r="R257" s="198"/>
      <c r="S257" s="198"/>
      <c r="T257" s="198"/>
      <c r="U257" s="198"/>
      <c r="V257" s="198"/>
      <c r="W257" s="198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</row>
    <row r="258" spans="1:89" s="196" customFormat="1" ht="24" customHeight="1">
      <c r="A258" s="209">
        <v>158</v>
      </c>
      <c r="B258" s="201" t="s">
        <v>451</v>
      </c>
      <c r="C258" s="202" t="s">
        <v>452</v>
      </c>
      <c r="D258" s="65"/>
      <c r="E258" s="65"/>
      <c r="F258" s="65"/>
      <c r="G258" s="65"/>
      <c r="H258" s="65"/>
      <c r="I258" s="65"/>
      <c r="J258" s="65"/>
      <c r="K258" s="201" t="str">
        <f>'[1]TC1 (E121)'!W136</f>
        <v>RELEASE</v>
      </c>
      <c r="L258" s="201"/>
      <c r="M258"/>
      <c r="N258" s="213"/>
      <c r="O258" s="213"/>
      <c r="P258"/>
      <c r="Q258" s="198"/>
      <c r="R258" s="198"/>
      <c r="S258" s="198"/>
      <c r="T258" s="198"/>
      <c r="U258" s="198"/>
      <c r="V258" s="198"/>
      <c r="W258" s="19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</row>
    <row r="259" spans="1:89" s="196" customFormat="1" ht="24" customHeight="1">
      <c r="A259" s="209">
        <v>159</v>
      </c>
      <c r="B259" s="201" t="s">
        <v>453</v>
      </c>
      <c r="C259" s="202" t="s">
        <v>440</v>
      </c>
      <c r="D259" s="65"/>
      <c r="E259" s="65" t="s">
        <v>32</v>
      </c>
      <c r="F259" s="65"/>
      <c r="G259" s="65"/>
      <c r="H259" s="65"/>
      <c r="I259" s="65"/>
      <c r="J259" s="65"/>
      <c r="K259" s="201" t="str">
        <f>'[1]M1 (E122)'!W110</f>
        <v>RELEASE</v>
      </c>
      <c r="L259" s="201"/>
      <c r="M259"/>
      <c r="N259" s="213"/>
      <c r="O259" s="213"/>
      <c r="P259"/>
      <c r="Q259" s="198"/>
      <c r="R259" s="198"/>
      <c r="S259" s="198"/>
      <c r="T259" s="198"/>
      <c r="U259" s="198"/>
      <c r="V259" s="198"/>
      <c r="W259" s="198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</row>
    <row r="260" spans="1:89" s="196" customFormat="1" ht="24" customHeight="1">
      <c r="A260" s="209">
        <v>160</v>
      </c>
      <c r="B260" s="201" t="str">
        <f>'[1]M1 (E122)'!G108</f>
        <v>258E1220300</v>
      </c>
      <c r="C260" s="202" t="str">
        <f>'[1]M1 (E122)'!J108</f>
        <v>CABLE DIRECTOR ON ROOF</v>
      </c>
      <c r="D260" s="65"/>
      <c r="E260" s="65" t="s">
        <v>32</v>
      </c>
      <c r="F260" s="65"/>
      <c r="G260" s="65"/>
      <c r="H260" s="65"/>
      <c r="I260" s="65"/>
      <c r="J260" s="65"/>
      <c r="K260" s="201" t="str">
        <f>'[1]M1 (E122)'!W108</f>
        <v>RELEASE</v>
      </c>
      <c r="L260" s="201"/>
      <c r="M260"/>
      <c r="N260" s="213"/>
      <c r="O260" s="213"/>
      <c r="P260"/>
      <c r="Q260" s="198"/>
      <c r="R260" s="198"/>
      <c r="S260" s="198"/>
      <c r="T260" s="198"/>
      <c r="U260" s="198"/>
      <c r="V260" s="198"/>
      <c r="W260" s="198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</row>
    <row r="261" spans="1:89" s="196" customFormat="1" ht="24" customHeight="1">
      <c r="A261" s="209">
        <v>161</v>
      </c>
      <c r="B261" s="201" t="s">
        <v>454</v>
      </c>
      <c r="C261" s="202" t="s">
        <v>455</v>
      </c>
      <c r="D261" s="65"/>
      <c r="E261" s="65" t="s">
        <v>32</v>
      </c>
      <c r="F261" s="65"/>
      <c r="G261" s="65"/>
      <c r="H261" s="65"/>
      <c r="I261" s="65"/>
      <c r="J261" s="65"/>
      <c r="K261" s="201" t="str">
        <f>'[1]M1 (E122)'!W110</f>
        <v>RELEASE</v>
      </c>
      <c r="L261" s="201"/>
      <c r="M261"/>
      <c r="N261" s="213"/>
      <c r="O261" s="213"/>
      <c r="P261"/>
      <c r="Q261" s="198"/>
      <c r="R261" s="198"/>
      <c r="S261" s="198"/>
      <c r="T261" s="198"/>
      <c r="U261" s="198"/>
      <c r="V261" s="198"/>
      <c r="W261" s="198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</row>
    <row r="262" spans="1:89" s="196" customFormat="1" ht="24" customHeight="1">
      <c r="A262" s="209">
        <v>162</v>
      </c>
      <c r="B262" s="201" t="str">
        <f>'[1]M1 (E122)'!G111</f>
        <v>258E1200600</v>
      </c>
      <c r="C262" s="202" t="str">
        <f>'[1]M1 (E122)'!J111</f>
        <v>BRACKET FOR ELECTRICAL CABINET PANEL ON ENDWALL</v>
      </c>
      <c r="D262" s="65"/>
      <c r="E262" s="65" t="s">
        <v>32</v>
      </c>
      <c r="F262" s="65"/>
      <c r="G262" s="65"/>
      <c r="H262" s="65"/>
      <c r="I262" s="65"/>
      <c r="J262" s="65"/>
      <c r="K262" s="201" t="str">
        <f>'[1]M1 (E122)'!W111</f>
        <v>RELEASE</v>
      </c>
      <c r="L262" s="201"/>
      <c r="M262"/>
      <c r="N262" s="213"/>
      <c r="O262" s="213"/>
      <c r="P262"/>
      <c r="Q262" s="198"/>
      <c r="R262" s="198"/>
      <c r="S262" s="198"/>
      <c r="T262" s="198"/>
      <c r="U262" s="198"/>
      <c r="V262" s="198"/>
      <c r="W262" s="198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</row>
    <row r="263" spans="1:89" s="196" customFormat="1" ht="24" customHeight="1">
      <c r="A263" s="209">
        <v>163</v>
      </c>
      <c r="B263" s="201" t="str">
        <f>'[1]M1 (E122)'!G112</f>
        <v>258E1220700</v>
      </c>
      <c r="C263" s="202" t="str">
        <f>'[1]M1 (E122)'!J112</f>
        <v>BRACKET FOR DOOR CONTROL UNIT</v>
      </c>
      <c r="D263" s="65"/>
      <c r="E263" s="65" t="s">
        <v>32</v>
      </c>
      <c r="F263" s="65"/>
      <c r="G263" s="65"/>
      <c r="H263" s="65"/>
      <c r="I263" s="65"/>
      <c r="J263" s="65"/>
      <c r="K263" s="201" t="str">
        <f>'[1]M1 (E122)'!W112</f>
        <v>RELEASE</v>
      </c>
      <c r="L263" s="201"/>
      <c r="M263"/>
      <c r="N263" s="213"/>
      <c r="O263" s="213"/>
      <c r="P263"/>
      <c r="Q263" s="198"/>
      <c r="R263" s="198"/>
      <c r="S263" s="198"/>
      <c r="T263" s="198"/>
      <c r="U263" s="198"/>
      <c r="V263" s="198"/>
      <c r="W263" s="198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</row>
    <row r="264" spans="1:89" s="196" customFormat="1" ht="24" customHeight="1">
      <c r="A264" s="209">
        <v>164</v>
      </c>
      <c r="B264" s="201" t="s">
        <v>456</v>
      </c>
      <c r="C264" s="202" t="s">
        <v>457</v>
      </c>
      <c r="D264" s="65"/>
      <c r="E264" s="65" t="s">
        <v>32</v>
      </c>
      <c r="F264" s="65"/>
      <c r="G264" s="65"/>
      <c r="H264" s="65"/>
      <c r="I264" s="65"/>
      <c r="J264" s="65"/>
      <c r="K264" s="201" t="s">
        <v>13</v>
      </c>
      <c r="L264" s="201"/>
      <c r="M264"/>
      <c r="N264" s="213"/>
      <c r="O264" s="213"/>
      <c r="P264"/>
      <c r="Q264" s="198"/>
      <c r="R264" s="198"/>
      <c r="S264" s="198"/>
      <c r="T264" s="198"/>
      <c r="U264" s="198"/>
      <c r="V264" s="198"/>
      <c r="W264" s="198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</row>
    <row r="265" spans="1:89" s="196" customFormat="1" ht="24" customHeight="1">
      <c r="A265" s="209">
        <v>165</v>
      </c>
      <c r="B265" s="201" t="s">
        <v>458</v>
      </c>
      <c r="C265" s="202" t="s">
        <v>440</v>
      </c>
      <c r="D265" s="65"/>
      <c r="E265" s="65"/>
      <c r="F265" s="65"/>
      <c r="G265" s="65"/>
      <c r="H265" s="65"/>
      <c r="I265" s="65"/>
      <c r="J265" s="65"/>
      <c r="K265" s="201" t="str">
        <f>'[1]T1 (E124)'!W98</f>
        <v>RELEASE</v>
      </c>
      <c r="L265" s="201"/>
      <c r="M265"/>
      <c r="N265" s="213"/>
      <c r="O265" s="213"/>
      <c r="P265"/>
      <c r="Q265" s="198"/>
      <c r="R265" s="198"/>
      <c r="S265" s="198"/>
      <c r="T265" s="198"/>
      <c r="U265" s="198"/>
      <c r="V265" s="198"/>
      <c r="W265" s="198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</row>
    <row r="266" spans="1:89" s="196" customFormat="1" ht="24" customHeight="1">
      <c r="A266" s="209">
        <v>166</v>
      </c>
      <c r="B266" s="201" t="s">
        <v>459</v>
      </c>
      <c r="C266" s="202" t="s">
        <v>460</v>
      </c>
      <c r="D266" s="65"/>
      <c r="E266" s="65"/>
      <c r="F266" s="65"/>
      <c r="G266" s="65"/>
      <c r="H266" s="65"/>
      <c r="I266" s="65"/>
      <c r="J266" s="65"/>
      <c r="K266" s="201" t="str">
        <f>'[1]T1 (E124)'!W101</f>
        <v>RELEASE</v>
      </c>
      <c r="L266" s="201"/>
      <c r="M266"/>
      <c r="N266" s="213"/>
      <c r="O266" s="213"/>
      <c r="P266"/>
      <c r="Q266" s="198"/>
      <c r="R266" s="198"/>
      <c r="S266" s="198"/>
      <c r="T266" s="198"/>
      <c r="U266" s="198"/>
      <c r="V266" s="198"/>
      <c r="W266" s="198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</row>
    <row r="267" spans="1:89" s="196" customFormat="1" ht="24" customHeight="1">
      <c r="A267" s="241">
        <f>COUNT(A101:A266)</f>
        <v>166</v>
      </c>
      <c r="B267" s="235"/>
      <c r="C267" s="242"/>
      <c r="D267" s="243"/>
      <c r="E267" s="243"/>
      <c r="F267" s="243"/>
      <c r="G267" s="243"/>
      <c r="H267" s="243"/>
      <c r="I267" s="245"/>
      <c r="J267" s="245"/>
      <c r="K267" s="235">
        <f>COUNTIF(K101:K266,"RELEASE")</f>
        <v>166</v>
      </c>
      <c r="L267" s="235"/>
      <c r="M267" s="236">
        <f>(K267/A267)*O267</f>
        <v>0.3</v>
      </c>
      <c r="N267"/>
      <c r="O267">
        <f>1-O100</f>
        <v>0.3</v>
      </c>
      <c r="P267"/>
      <c r="Q267" s="198"/>
      <c r="R267" s="198"/>
      <c r="S267" s="198"/>
      <c r="T267" s="198"/>
      <c r="U267" s="198"/>
      <c r="V267" s="198"/>
      <c r="W267" s="198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</row>
    <row r="268" spans="1:89" s="196" customFormat="1" ht="24" customHeight="1">
      <c r="A268" s="244"/>
      <c r="B268" s="201"/>
      <c r="C268" s="204"/>
      <c r="D268" s="60"/>
      <c r="E268" s="60"/>
      <c r="F268" s="60"/>
      <c r="G268" s="60"/>
      <c r="H268" s="60"/>
      <c r="I268" s="215"/>
      <c r="J268" s="215"/>
      <c r="K268" s="201"/>
      <c r="L268" s="201"/>
      <c r="M268"/>
      <c r="N268"/>
      <c r="O268"/>
      <c r="P268"/>
      <c r="Q268" s="198"/>
      <c r="R268" s="198"/>
      <c r="S268" s="198"/>
      <c r="T268" s="198"/>
      <c r="U268" s="198"/>
      <c r="V268" s="198"/>
      <c r="W268" s="19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</row>
    <row r="269" spans="1:89" s="196" customFormat="1" ht="24" customHeight="1">
      <c r="A269" s="244">
        <f>A267+A100</f>
        <v>229</v>
      </c>
      <c r="B269" s="201"/>
      <c r="C269" s="204"/>
      <c r="D269" s="60"/>
      <c r="E269" s="60"/>
      <c r="F269" s="60"/>
      <c r="G269" s="60"/>
      <c r="H269" s="60"/>
      <c r="I269" s="215"/>
      <c r="J269" s="215"/>
      <c r="K269" s="201">
        <f>K267+K100</f>
        <v>229</v>
      </c>
      <c r="L269" s="201"/>
      <c r="M269" s="225">
        <f>K269/A269</f>
        <v>1</v>
      </c>
      <c r="N269"/>
      <c r="O269"/>
      <c r="P269"/>
      <c r="Q269" s="198"/>
      <c r="R269" s="198"/>
      <c r="S269" s="198"/>
      <c r="T269" s="198"/>
      <c r="U269" s="198"/>
      <c r="V269" s="198"/>
      <c r="W269" s="198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</row>
    <row r="270" spans="1:89" s="196" customFormat="1" ht="24" customHeight="1">
      <c r="A270" s="244"/>
      <c r="B270" s="201"/>
      <c r="C270" s="204"/>
      <c r="D270" s="60"/>
      <c r="E270" s="60"/>
      <c r="F270" s="60"/>
      <c r="G270" s="60"/>
      <c r="H270" s="60"/>
      <c r="I270" s="215"/>
      <c r="J270" s="215"/>
      <c r="K270" s="201"/>
      <c r="L270" s="201"/>
      <c r="M270"/>
      <c r="N270"/>
      <c r="O270"/>
      <c r="P270"/>
      <c r="Q270" s="198"/>
      <c r="R270" s="198"/>
      <c r="S270" s="198"/>
      <c r="T270" s="198"/>
      <c r="U270" s="198"/>
      <c r="V270" s="198"/>
      <c r="W270" s="198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</row>
    <row r="271" spans="1:89" s="196" customFormat="1" ht="24" customHeight="1">
      <c r="A271" s="244"/>
      <c r="B271" s="201"/>
      <c r="C271" s="204"/>
      <c r="D271" s="60"/>
      <c r="E271" s="60"/>
      <c r="F271" s="60"/>
      <c r="G271" s="60"/>
      <c r="H271" s="60"/>
      <c r="I271" s="215"/>
      <c r="J271" s="215"/>
      <c r="K271" s="201"/>
      <c r="L271" s="201"/>
      <c r="M271"/>
      <c r="N271"/>
      <c r="O271"/>
      <c r="P271"/>
      <c r="Q271" s="198"/>
      <c r="R271" s="198"/>
      <c r="S271" s="198"/>
      <c r="T271" s="198"/>
      <c r="U271" s="198"/>
      <c r="V271" s="198"/>
      <c r="W271" s="198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</row>
    <row r="272" spans="1:89" s="196" customFormat="1" ht="24" customHeight="1">
      <c r="A272" s="244"/>
      <c r="B272" s="201"/>
      <c r="C272" s="204"/>
      <c r="D272" s="60"/>
      <c r="E272" s="60"/>
      <c r="F272" s="60"/>
      <c r="G272" s="60"/>
      <c r="H272" s="60"/>
      <c r="I272" s="215"/>
      <c r="J272" s="215"/>
      <c r="K272" s="201"/>
      <c r="L272" s="201"/>
      <c r="M272"/>
      <c r="N272"/>
      <c r="O272"/>
      <c r="P272"/>
      <c r="Q272" s="198"/>
      <c r="R272" s="198"/>
      <c r="S272" s="198"/>
      <c r="T272" s="198"/>
      <c r="U272" s="198"/>
      <c r="V272" s="198"/>
      <c r="W272" s="198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</row>
    <row r="273" spans="1:89" s="196" customFormat="1" ht="24" customHeight="1">
      <c r="A273" s="244"/>
      <c r="B273" s="201"/>
      <c r="C273" s="204"/>
      <c r="D273" s="60"/>
      <c r="E273" s="60"/>
      <c r="F273" s="60"/>
      <c r="G273" s="60"/>
      <c r="H273" s="60"/>
      <c r="I273" s="215"/>
      <c r="J273" s="215"/>
      <c r="K273" s="201"/>
      <c r="L273" s="201"/>
      <c r="M273"/>
      <c r="N273"/>
      <c r="O273"/>
      <c r="P273"/>
      <c r="Q273" s="198"/>
      <c r="R273" s="198"/>
      <c r="S273" s="198"/>
      <c r="T273" s="198"/>
      <c r="U273" s="198"/>
      <c r="V273" s="198"/>
      <c r="W273" s="198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</row>
    <row r="274" spans="1:89" s="196" customFormat="1" ht="24" customHeight="1">
      <c r="A274" s="244"/>
      <c r="B274" s="201"/>
      <c r="C274" s="204"/>
      <c r="D274" s="60"/>
      <c r="E274" s="60"/>
      <c r="F274" s="60"/>
      <c r="G274" s="60"/>
      <c r="H274" s="60"/>
      <c r="I274" s="215"/>
      <c r="J274" s="215"/>
      <c r="K274" s="201"/>
      <c r="L274" s="201"/>
      <c r="M274"/>
      <c r="N274"/>
      <c r="O274"/>
      <c r="P274"/>
      <c r="Q274" s="198"/>
      <c r="R274" s="198"/>
      <c r="S274" s="198"/>
      <c r="T274" s="198"/>
      <c r="U274" s="198"/>
      <c r="V274" s="198"/>
      <c r="W274" s="198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</row>
    <row r="275" spans="1:89" s="196" customFormat="1" ht="24" customHeight="1">
      <c r="A275" s="244"/>
      <c r="B275" s="201"/>
      <c r="C275" s="204"/>
      <c r="D275" s="60"/>
      <c r="E275" s="60"/>
      <c r="F275" s="60"/>
      <c r="G275" s="60"/>
      <c r="H275" s="60"/>
      <c r="I275" s="215"/>
      <c r="J275" s="215"/>
      <c r="K275" s="201"/>
      <c r="L275" s="201"/>
      <c r="M275"/>
      <c r="N275"/>
      <c r="O275"/>
      <c r="P275"/>
      <c r="Q275" s="198"/>
      <c r="R275" s="198"/>
      <c r="S275" s="198"/>
      <c r="T275" s="198"/>
      <c r="U275" s="198"/>
      <c r="V275" s="198"/>
      <c r="W275" s="198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</row>
    <row r="276" spans="1:89" s="196" customFormat="1" ht="24" customHeight="1">
      <c r="A276" s="244"/>
      <c r="B276" s="201"/>
      <c r="C276" s="204"/>
      <c r="D276" s="60"/>
      <c r="E276" s="60"/>
      <c r="F276" s="60"/>
      <c r="G276" s="60"/>
      <c r="H276" s="60"/>
      <c r="I276" s="215"/>
      <c r="J276" s="215"/>
      <c r="K276" s="201"/>
      <c r="L276" s="201"/>
      <c r="M276"/>
      <c r="N276"/>
      <c r="O276"/>
      <c r="P276"/>
      <c r="Q276" s="198"/>
      <c r="R276" s="198"/>
      <c r="S276" s="198"/>
      <c r="T276" s="198"/>
      <c r="U276" s="198"/>
      <c r="V276" s="198"/>
      <c r="W276" s="198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</row>
    <row r="277" spans="1:89" s="196" customFormat="1" ht="24" customHeight="1">
      <c r="A277" s="244"/>
      <c r="B277" s="201"/>
      <c r="C277" s="204"/>
      <c r="D277" s="60"/>
      <c r="E277" s="60"/>
      <c r="F277" s="60"/>
      <c r="G277" s="60"/>
      <c r="H277" s="60"/>
      <c r="I277" s="215"/>
      <c r="J277" s="215"/>
      <c r="K277" s="201"/>
      <c r="L277" s="201"/>
      <c r="M277"/>
      <c r="N277"/>
      <c r="O277"/>
      <c r="P277"/>
      <c r="Q277" s="198"/>
      <c r="R277" s="198"/>
      <c r="S277" s="198"/>
      <c r="T277" s="198"/>
      <c r="U277" s="198"/>
      <c r="V277" s="198"/>
      <c r="W277" s="198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</row>
    <row r="278" spans="1:89" s="196" customFormat="1" ht="24" customHeight="1">
      <c r="A278" s="244"/>
      <c r="B278" s="201"/>
      <c r="C278" s="204"/>
      <c r="D278" s="60"/>
      <c r="E278" s="60"/>
      <c r="F278" s="60"/>
      <c r="G278" s="60"/>
      <c r="H278" s="60"/>
      <c r="I278" s="215"/>
      <c r="J278" s="215"/>
      <c r="K278" s="201"/>
      <c r="L278" s="201"/>
      <c r="M278"/>
      <c r="N278"/>
      <c r="O278"/>
      <c r="P278"/>
      <c r="Q278" s="198"/>
      <c r="R278" s="198"/>
      <c r="S278" s="198"/>
      <c r="T278" s="198"/>
      <c r="U278" s="198"/>
      <c r="V278" s="198"/>
      <c r="W278" s="19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</row>
    <row r="279" spans="1:89" s="196" customFormat="1" ht="24" customHeight="1">
      <c r="A279" s="244"/>
      <c r="B279" s="201"/>
      <c r="C279" s="204"/>
      <c r="D279" s="60"/>
      <c r="E279" s="60"/>
      <c r="F279" s="60"/>
      <c r="G279" s="60"/>
      <c r="H279" s="60"/>
      <c r="I279" s="215"/>
      <c r="J279" s="215"/>
      <c r="K279" s="201"/>
      <c r="L279" s="201"/>
      <c r="M279"/>
      <c r="N279"/>
      <c r="O279"/>
      <c r="P279"/>
      <c r="Q279" s="198"/>
      <c r="R279" s="198"/>
      <c r="S279" s="198"/>
      <c r="T279" s="198"/>
      <c r="U279" s="198"/>
      <c r="V279" s="198"/>
      <c r="W279" s="198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</row>
    <row r="280" spans="1:89" s="196" customFormat="1" ht="24" customHeight="1">
      <c r="A280" s="244"/>
      <c r="B280" s="201"/>
      <c r="C280" s="204"/>
      <c r="D280" s="60"/>
      <c r="E280" s="60"/>
      <c r="F280" s="60"/>
      <c r="G280" s="60"/>
      <c r="H280" s="60"/>
      <c r="I280" s="215"/>
      <c r="J280" s="215"/>
      <c r="K280" s="201"/>
      <c r="L280" s="201"/>
      <c r="M280"/>
      <c r="N280"/>
      <c r="O280"/>
      <c r="P280"/>
      <c r="Q280" s="198"/>
      <c r="R280" s="198"/>
      <c r="S280" s="198"/>
      <c r="T280" s="198"/>
      <c r="U280" s="198"/>
      <c r="V280" s="198"/>
      <c r="W280" s="198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</row>
    <row r="281" spans="1:89" s="196" customFormat="1" ht="24" customHeight="1">
      <c r="A281" s="244"/>
      <c r="B281" s="201"/>
      <c r="C281" s="204"/>
      <c r="D281" s="60"/>
      <c r="E281" s="60"/>
      <c r="F281" s="60"/>
      <c r="G281" s="60"/>
      <c r="H281" s="60"/>
      <c r="I281" s="215"/>
      <c r="J281" s="215"/>
      <c r="K281" s="201"/>
      <c r="L281" s="201"/>
      <c r="M281"/>
      <c r="N281"/>
      <c r="O281"/>
      <c r="P281"/>
      <c r="Q281" s="198"/>
      <c r="R281" s="198"/>
      <c r="S281" s="198"/>
      <c r="T281" s="198"/>
      <c r="U281" s="198"/>
      <c r="V281" s="198"/>
      <c r="W281" s="198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</row>
    <row r="282" spans="1:89" s="196" customFormat="1" ht="24" customHeight="1">
      <c r="A282" s="244"/>
      <c r="B282" s="201"/>
      <c r="C282" s="204"/>
      <c r="D282" s="60"/>
      <c r="E282" s="60"/>
      <c r="F282" s="60"/>
      <c r="G282" s="60"/>
      <c r="H282" s="60"/>
      <c r="I282" s="215"/>
      <c r="J282" s="215"/>
      <c r="K282" s="201"/>
      <c r="L282" s="201"/>
      <c r="M282"/>
      <c r="N282"/>
      <c r="O282"/>
      <c r="P282"/>
      <c r="Q282" s="198"/>
      <c r="R282" s="198"/>
      <c r="S282" s="198"/>
      <c r="T282" s="198"/>
      <c r="U282" s="198"/>
      <c r="V282" s="198"/>
      <c r="W282" s="198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</row>
    <row r="283" spans="1:89" s="196" customFormat="1" ht="24" customHeight="1">
      <c r="A283" s="244"/>
      <c r="B283" s="201"/>
      <c r="C283" s="204"/>
      <c r="D283" s="60"/>
      <c r="E283" s="60"/>
      <c r="F283" s="60"/>
      <c r="G283" s="60"/>
      <c r="H283" s="60"/>
      <c r="I283" s="215"/>
      <c r="J283" s="215"/>
      <c r="K283" s="201"/>
      <c r="L283" s="201"/>
      <c r="M283"/>
      <c r="N283"/>
      <c r="O283"/>
      <c r="P283"/>
      <c r="Q283" s="198"/>
      <c r="R283" s="198"/>
      <c r="S283" s="198"/>
      <c r="T283" s="198"/>
      <c r="U283" s="198"/>
      <c r="V283" s="198"/>
      <c r="W283" s="198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</row>
    <row r="284" spans="1:89" s="196" customFormat="1" ht="24" customHeight="1">
      <c r="A284" s="244"/>
      <c r="B284" s="201"/>
      <c r="C284" s="204"/>
      <c r="D284" s="60"/>
      <c r="E284" s="60"/>
      <c r="F284" s="60"/>
      <c r="G284" s="60"/>
      <c r="H284" s="60"/>
      <c r="I284" s="215"/>
      <c r="J284" s="215"/>
      <c r="K284" s="201"/>
      <c r="L284" s="201"/>
      <c r="M284"/>
      <c r="N284"/>
      <c r="O284"/>
      <c r="P284"/>
      <c r="Q284" s="198"/>
      <c r="R284" s="198"/>
      <c r="S284" s="198"/>
      <c r="T284" s="198"/>
      <c r="U284" s="198"/>
      <c r="V284" s="198"/>
      <c r="W284" s="198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</row>
    <row r="285" spans="1:89" s="196" customFormat="1" ht="24" customHeight="1">
      <c r="A285" s="244"/>
      <c r="B285" s="201"/>
      <c r="C285" s="204"/>
      <c r="D285" s="60"/>
      <c r="E285" s="60"/>
      <c r="F285" s="60"/>
      <c r="G285" s="60"/>
      <c r="H285" s="60"/>
      <c r="I285" s="215"/>
      <c r="J285" s="215"/>
      <c r="K285" s="201"/>
      <c r="L285" s="201"/>
      <c r="M285"/>
      <c r="N285"/>
      <c r="O285"/>
      <c r="P285"/>
      <c r="Q285" s="198"/>
      <c r="R285" s="198"/>
      <c r="S285" s="198"/>
      <c r="T285" s="198"/>
      <c r="U285" s="198"/>
      <c r="V285" s="198"/>
      <c r="W285" s="198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</row>
    <row r="286" spans="1:89" s="196" customFormat="1" ht="24" customHeight="1">
      <c r="A286" s="244"/>
      <c r="B286" s="201"/>
      <c r="C286" s="204"/>
      <c r="D286" s="60"/>
      <c r="E286" s="60"/>
      <c r="F286" s="60"/>
      <c r="G286" s="60"/>
      <c r="H286" s="60"/>
      <c r="I286" s="215"/>
      <c r="J286" s="215"/>
      <c r="K286" s="201"/>
      <c r="L286" s="201"/>
      <c r="M286"/>
      <c r="N286"/>
      <c r="O286"/>
      <c r="P286"/>
      <c r="Q286" s="198"/>
      <c r="R286" s="198"/>
      <c r="S286" s="198"/>
      <c r="T286" s="198"/>
      <c r="U286" s="198"/>
      <c r="V286" s="198"/>
      <c r="W286" s="198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</row>
    <row r="287" spans="1:89" s="196" customFormat="1" ht="24" customHeight="1">
      <c r="A287" s="244"/>
      <c r="B287" s="201"/>
      <c r="C287" s="204"/>
      <c r="D287" s="60"/>
      <c r="E287" s="60"/>
      <c r="F287" s="60"/>
      <c r="G287" s="60"/>
      <c r="H287" s="60"/>
      <c r="I287" s="215"/>
      <c r="J287" s="215"/>
      <c r="K287" s="201"/>
      <c r="L287" s="201"/>
      <c r="M287"/>
      <c r="N287"/>
      <c r="O287"/>
      <c r="P287"/>
      <c r="Q287" s="198"/>
      <c r="R287" s="198"/>
      <c r="S287" s="198"/>
      <c r="T287" s="198"/>
      <c r="U287" s="198"/>
      <c r="V287" s="198"/>
      <c r="W287" s="198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</row>
    <row r="288" spans="1:89" s="196" customFormat="1" ht="24" customHeight="1">
      <c r="A288" s="244"/>
      <c r="B288" s="201"/>
      <c r="C288" s="204"/>
      <c r="D288" s="60"/>
      <c r="E288" s="60"/>
      <c r="F288" s="60"/>
      <c r="G288" s="60"/>
      <c r="H288" s="60"/>
      <c r="I288" s="215"/>
      <c r="J288" s="215"/>
      <c r="K288" s="201"/>
      <c r="L288" s="201"/>
      <c r="M288"/>
      <c r="N288"/>
      <c r="O288"/>
      <c r="P288"/>
      <c r="Q288" s="198"/>
      <c r="R288" s="198"/>
      <c r="S288" s="198"/>
      <c r="T288" s="198"/>
      <c r="U288" s="198"/>
      <c r="V288" s="198"/>
      <c r="W288" s="19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</row>
    <row r="289" spans="1:89" s="196" customFormat="1" ht="24" customHeight="1">
      <c r="A289" s="244"/>
      <c r="B289" s="201"/>
      <c r="C289" s="204"/>
      <c r="D289" s="60"/>
      <c r="E289" s="60"/>
      <c r="F289" s="60"/>
      <c r="G289" s="60"/>
      <c r="H289" s="60"/>
      <c r="I289" s="215"/>
      <c r="J289" s="215"/>
      <c r="K289" s="201"/>
      <c r="L289" s="201"/>
      <c r="M289"/>
      <c r="N289"/>
      <c r="O289"/>
      <c r="P289"/>
      <c r="Q289" s="198"/>
      <c r="R289" s="198"/>
      <c r="S289" s="198"/>
      <c r="T289" s="198"/>
      <c r="U289" s="198"/>
      <c r="V289" s="198"/>
      <c r="W289" s="198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</row>
    <row r="290" spans="1:89" s="196" customFormat="1" ht="24" customHeight="1">
      <c r="A290" s="244"/>
      <c r="B290" s="201"/>
      <c r="C290" s="204"/>
      <c r="D290" s="60"/>
      <c r="E290" s="60"/>
      <c r="F290" s="60"/>
      <c r="G290" s="60"/>
      <c r="H290" s="60"/>
      <c r="I290" s="215"/>
      <c r="J290" s="215"/>
      <c r="K290" s="201"/>
      <c r="L290" s="201"/>
      <c r="M290"/>
      <c r="N290"/>
      <c r="O290"/>
      <c r="P290"/>
      <c r="Q290" s="198"/>
      <c r="R290" s="198"/>
      <c r="S290" s="198"/>
      <c r="T290" s="198"/>
      <c r="U290" s="198"/>
      <c r="V290" s="198"/>
      <c r="W290" s="198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</row>
    <row r="291" spans="1:89" s="196" customFormat="1" ht="24" customHeight="1">
      <c r="A291" s="244"/>
      <c r="B291" s="201"/>
      <c r="C291" s="204"/>
      <c r="D291" s="60"/>
      <c r="E291" s="60"/>
      <c r="F291" s="60"/>
      <c r="G291" s="60"/>
      <c r="H291" s="60"/>
      <c r="I291" s="215"/>
      <c r="J291" s="215"/>
      <c r="K291" s="201"/>
      <c r="L291" s="201"/>
      <c r="M291"/>
      <c r="N291"/>
      <c r="O291"/>
      <c r="P291"/>
      <c r="Q291" s="198"/>
      <c r="R291" s="198"/>
      <c r="S291" s="198"/>
      <c r="T291" s="198"/>
      <c r="U291" s="198"/>
      <c r="V291" s="198"/>
      <c r="W291" s="198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</row>
    <row r="292" spans="1:89" s="196" customFormat="1" ht="24" customHeight="1">
      <c r="A292" s="244"/>
      <c r="B292" s="201"/>
      <c r="C292" s="204"/>
      <c r="D292" s="60"/>
      <c r="E292" s="60"/>
      <c r="F292" s="60"/>
      <c r="G292" s="60"/>
      <c r="H292" s="60"/>
      <c r="I292" s="215"/>
      <c r="J292" s="215"/>
      <c r="K292" s="201"/>
      <c r="L292" s="201"/>
      <c r="M292"/>
      <c r="N292"/>
      <c r="O292"/>
      <c r="P292"/>
      <c r="Q292" s="198"/>
      <c r="R292" s="198"/>
      <c r="S292" s="198"/>
      <c r="T292" s="198"/>
      <c r="U292" s="198"/>
      <c r="V292" s="198"/>
      <c r="W292" s="198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</row>
    <row r="293" spans="1:89" s="196" customFormat="1" ht="24" customHeight="1">
      <c r="A293" s="244"/>
      <c r="B293" s="201"/>
      <c r="C293" s="204"/>
      <c r="D293" s="60"/>
      <c r="E293" s="60"/>
      <c r="F293" s="60"/>
      <c r="G293" s="60"/>
      <c r="H293" s="60"/>
      <c r="I293" s="215"/>
      <c r="J293" s="215"/>
      <c r="K293" s="201"/>
      <c r="L293" s="201"/>
      <c r="M293"/>
      <c r="N293"/>
      <c r="O293"/>
      <c r="P293"/>
      <c r="Q293" s="198"/>
      <c r="R293" s="198"/>
      <c r="S293" s="198"/>
      <c r="T293" s="198"/>
      <c r="U293" s="198"/>
      <c r="V293" s="198"/>
      <c r="W293" s="198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</row>
    <row r="294" spans="1:89" s="196" customFormat="1" ht="24" customHeight="1">
      <c r="A294" s="244"/>
      <c r="B294" s="201"/>
      <c r="C294" s="204"/>
      <c r="D294" s="60"/>
      <c r="E294" s="60"/>
      <c r="F294" s="60"/>
      <c r="G294" s="60"/>
      <c r="H294" s="60"/>
      <c r="I294" s="215"/>
      <c r="J294" s="215"/>
      <c r="K294" s="201"/>
      <c r="L294" s="201"/>
      <c r="M294"/>
      <c r="N294"/>
      <c r="O294"/>
      <c r="P294"/>
      <c r="Q294" s="198"/>
      <c r="R294" s="198"/>
      <c r="S294" s="198"/>
      <c r="T294" s="198"/>
      <c r="U294" s="198"/>
      <c r="V294" s="198"/>
      <c r="W294" s="198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</row>
    <row r="295" spans="1:89" s="196" customFormat="1" ht="24" customHeight="1">
      <c r="A295" s="244"/>
      <c r="B295" s="201"/>
      <c r="C295" s="204"/>
      <c r="D295" s="60"/>
      <c r="E295" s="60"/>
      <c r="F295" s="60"/>
      <c r="G295" s="60"/>
      <c r="H295" s="60"/>
      <c r="I295" s="215"/>
      <c r="J295" s="215"/>
      <c r="K295" s="201"/>
      <c r="L295" s="201"/>
      <c r="M295"/>
      <c r="N295"/>
      <c r="O295"/>
      <c r="P295"/>
      <c r="Q295" s="198"/>
      <c r="R295" s="198"/>
      <c r="S295" s="198"/>
      <c r="T295" s="198"/>
      <c r="U295" s="198"/>
      <c r="V295" s="198"/>
      <c r="W295" s="198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</row>
    <row r="296" spans="1:89" s="196" customFormat="1" ht="24" customHeight="1">
      <c r="A296" s="244"/>
      <c r="B296" s="201"/>
      <c r="C296" s="204"/>
      <c r="D296" s="60"/>
      <c r="E296" s="60"/>
      <c r="F296" s="60"/>
      <c r="G296" s="60"/>
      <c r="H296" s="60"/>
      <c r="I296" s="215"/>
      <c r="J296" s="215"/>
      <c r="K296" s="201"/>
      <c r="L296" s="201"/>
      <c r="M296"/>
      <c r="N296"/>
      <c r="O296"/>
      <c r="P296"/>
      <c r="Q296" s="198"/>
      <c r="R296" s="198"/>
      <c r="S296" s="198"/>
      <c r="T296" s="198"/>
      <c r="U296" s="198"/>
      <c r="V296" s="198"/>
      <c r="W296" s="198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</row>
    <row r="297" spans="1:89" s="196" customFormat="1" ht="24" customHeight="1">
      <c r="A297" s="244"/>
      <c r="B297" s="201"/>
      <c r="C297" s="204"/>
      <c r="D297" s="60"/>
      <c r="E297" s="60"/>
      <c r="F297" s="60"/>
      <c r="G297" s="60"/>
      <c r="H297" s="60"/>
      <c r="I297" s="215"/>
      <c r="J297" s="215"/>
      <c r="K297" s="201"/>
      <c r="L297" s="201"/>
      <c r="M297"/>
      <c r="N297"/>
      <c r="O297"/>
      <c r="P297"/>
      <c r="Q297" s="198"/>
      <c r="R297" s="198"/>
      <c r="S297" s="198"/>
      <c r="T297" s="198"/>
      <c r="U297" s="198"/>
      <c r="V297" s="198"/>
      <c r="W297" s="198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</row>
    <row r="298" spans="1:89" s="196" customFormat="1" ht="24" customHeight="1">
      <c r="A298" s="244"/>
      <c r="B298" s="201"/>
      <c r="C298" s="204"/>
      <c r="D298" s="60"/>
      <c r="E298" s="60"/>
      <c r="F298" s="60"/>
      <c r="G298" s="60"/>
      <c r="H298" s="60"/>
      <c r="I298" s="215"/>
      <c r="J298" s="215"/>
      <c r="K298" s="201"/>
      <c r="L298" s="201"/>
      <c r="M298"/>
      <c r="N298"/>
      <c r="O298"/>
      <c r="P298"/>
      <c r="Q298" s="198"/>
      <c r="R298" s="198"/>
      <c r="S298" s="198"/>
      <c r="T298" s="198"/>
      <c r="U298" s="198"/>
      <c r="V298" s="198"/>
      <c r="W298" s="1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</row>
  </sheetData>
  <mergeCells count="28">
    <mergeCell ref="U13:Y15"/>
    <mergeCell ref="AA13:AB15"/>
    <mergeCell ref="R19:R20"/>
    <mergeCell ref="S3:S4"/>
    <mergeCell ref="S19:S20"/>
    <mergeCell ref="T3:T4"/>
    <mergeCell ref="T19:T20"/>
    <mergeCell ref="Q18:AC18"/>
    <mergeCell ref="U19:W19"/>
    <mergeCell ref="X19:Z19"/>
    <mergeCell ref="AA19:AC19"/>
    <mergeCell ref="A3:A4"/>
    <mergeCell ref="B3:B4"/>
    <mergeCell ref="C3:C4"/>
    <mergeCell ref="K3:K4"/>
    <mergeCell ref="L3:L4"/>
    <mergeCell ref="M2:M3"/>
    <mergeCell ref="N2:N3"/>
    <mergeCell ref="O2:O3"/>
    <mergeCell ref="P2:P3"/>
    <mergeCell ref="Q3:Q4"/>
    <mergeCell ref="Q19:Q20"/>
    <mergeCell ref="R3:R4"/>
    <mergeCell ref="Q2:AC2"/>
    <mergeCell ref="D3:I3"/>
    <mergeCell ref="U3:W3"/>
    <mergeCell ref="X3:Z3"/>
    <mergeCell ref="AA3:AC3"/>
  </mergeCells>
  <pageMargins left="0.235416666666667" right="0.235416666666667" top="1.05277777777778" bottom="1.05277777777778" header="0.78749999999999998" footer="0.78749999999999998"/>
  <pageSetup paperSize="9" firstPageNumber="0" orientation="landscape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309"/>
  <sheetViews>
    <sheetView showGridLines="0" zoomScale="70" zoomScaleNormal="70" workbookViewId="0">
      <pane xSplit="3" ySplit="4" topLeftCell="D5" activePane="bottomRight" state="frozen"/>
      <selection pane="topRight"/>
      <selection pane="bottomLeft"/>
      <selection pane="bottomRight" activeCell="N14" sqref="N14"/>
    </sheetView>
  </sheetViews>
  <sheetFormatPr defaultColWidth="11.1640625" defaultRowHeight="15.5"/>
  <cols>
    <col min="1" max="1" width="4.33203125" customWidth="1"/>
    <col min="2" max="2" width="15.83203125" style="197" customWidth="1"/>
    <col min="3" max="3" width="55.33203125" style="197" customWidth="1"/>
    <col min="11" max="11" width="11.1640625" style="7"/>
    <col min="12" max="12" width="18.83203125" customWidth="1"/>
    <col min="13" max="13" width="12.58203125"/>
    <col min="14" max="14" width="17.1640625" customWidth="1"/>
    <col min="15" max="15" width="19.08203125" customWidth="1"/>
    <col min="16" max="16" width="12.58203125"/>
    <col min="17" max="17" width="13.25" style="198" customWidth="1"/>
    <col min="18" max="18" width="9.83203125" style="198" customWidth="1"/>
    <col min="19" max="19" width="8.58203125" style="198" customWidth="1"/>
    <col min="20" max="20" width="8.83203125" style="198" customWidth="1"/>
    <col min="21" max="21" width="9.83203125" style="198" customWidth="1"/>
    <col min="22" max="22" width="8.58203125" style="198" customWidth="1"/>
    <col min="23" max="23" width="7.75" style="198" customWidth="1"/>
    <col min="33" max="33" width="12.58203125"/>
    <col min="35" max="36" width="12.58203125"/>
  </cols>
  <sheetData>
    <row r="2" spans="1:89">
      <c r="M2" s="1249" t="s">
        <v>0</v>
      </c>
      <c r="N2" s="1251" t="s">
        <v>1</v>
      </c>
      <c r="O2" s="1253" t="s">
        <v>2</v>
      </c>
      <c r="P2" s="1253" t="s">
        <v>3</v>
      </c>
      <c r="Q2" s="1239" t="s">
        <v>4</v>
      </c>
      <c r="R2" s="1239"/>
      <c r="S2" s="1239"/>
      <c r="T2" s="1239"/>
      <c r="U2" s="1239"/>
      <c r="V2" s="1239"/>
      <c r="W2" s="1239"/>
      <c r="X2" s="1239"/>
      <c r="Y2" s="1239"/>
      <c r="Z2" s="1239"/>
      <c r="AA2" s="1239"/>
      <c r="AB2" s="1239"/>
      <c r="AC2" s="1239"/>
    </row>
    <row r="3" spans="1:89" s="195" customFormat="1" ht="20" customHeight="1">
      <c r="A3" s="1240" t="s">
        <v>5</v>
      </c>
      <c r="B3" s="1247" t="s">
        <v>6</v>
      </c>
      <c r="C3" s="1247" t="s">
        <v>7</v>
      </c>
      <c r="D3" s="1240" t="s">
        <v>8</v>
      </c>
      <c r="E3" s="1240"/>
      <c r="F3" s="1240"/>
      <c r="G3" s="1240"/>
      <c r="H3" s="1240"/>
      <c r="I3" s="1240"/>
      <c r="J3" s="199"/>
      <c r="K3" s="1240" t="s">
        <v>9</v>
      </c>
      <c r="L3" s="1248" t="s">
        <v>10</v>
      </c>
      <c r="M3" s="1250"/>
      <c r="N3" s="1252"/>
      <c r="O3" s="1254"/>
      <c r="P3" s="1254"/>
      <c r="Q3" s="1255" t="s">
        <v>11</v>
      </c>
      <c r="R3" s="1257" t="s">
        <v>12</v>
      </c>
      <c r="S3" s="1257" t="s">
        <v>13</v>
      </c>
      <c r="T3" s="1257" t="s">
        <v>14</v>
      </c>
      <c r="U3" s="1241" t="s">
        <v>15</v>
      </c>
      <c r="V3" s="1242"/>
      <c r="W3" s="1243"/>
      <c r="X3" s="1241" t="s">
        <v>16</v>
      </c>
      <c r="Y3" s="1242"/>
      <c r="Z3" s="1243"/>
      <c r="AA3" s="1241" t="s">
        <v>17</v>
      </c>
      <c r="AB3" s="1242"/>
      <c r="AC3" s="1243"/>
      <c r="AD3"/>
      <c r="AE3" t="s">
        <v>18</v>
      </c>
      <c r="AF3"/>
      <c r="AG3"/>
      <c r="AH3"/>
      <c r="AI3" t="s">
        <v>19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</row>
    <row r="4" spans="1:89" ht="20" customHeight="1">
      <c r="A4" s="1240"/>
      <c r="B4" s="1247"/>
      <c r="C4" s="1247"/>
      <c r="D4" s="199" t="s">
        <v>20</v>
      </c>
      <c r="E4" s="199" t="s">
        <v>21</v>
      </c>
      <c r="F4" s="199" t="s">
        <v>22</v>
      </c>
      <c r="G4" s="199" t="s">
        <v>23</v>
      </c>
      <c r="H4" s="199" t="s">
        <v>24</v>
      </c>
      <c r="I4" s="199" t="s">
        <v>25</v>
      </c>
      <c r="J4" s="199" t="s">
        <v>26</v>
      </c>
      <c r="K4" s="1240"/>
      <c r="L4" s="1240"/>
      <c r="M4" s="210">
        <f>M99+M276</f>
        <v>0.86875000000000002</v>
      </c>
      <c r="N4" s="211">
        <f>AVERAGE(W5:W11)</f>
        <v>1</v>
      </c>
      <c r="O4" s="212">
        <f>AVERAGE(Z5:Z11)</f>
        <v>0.97142857142857097</v>
      </c>
      <c r="P4" s="211">
        <f>AVERAGE(AC5:AC11)</f>
        <v>0.50537193611005504</v>
      </c>
      <c r="Q4" s="1256"/>
      <c r="R4" s="1256"/>
      <c r="S4" s="1256"/>
      <c r="T4" s="1256"/>
      <c r="U4" s="217" t="s">
        <v>27</v>
      </c>
      <c r="V4" s="217" t="s">
        <v>13</v>
      </c>
      <c r="W4" s="217" t="s">
        <v>28</v>
      </c>
      <c r="X4" s="217" t="s">
        <v>27</v>
      </c>
      <c r="Y4" s="217" t="s">
        <v>13</v>
      </c>
      <c r="Z4" s="217" t="s">
        <v>28</v>
      </c>
      <c r="AA4" s="217" t="s">
        <v>27</v>
      </c>
      <c r="AB4" s="217" t="s">
        <v>13</v>
      </c>
      <c r="AC4" s="217" t="s">
        <v>28</v>
      </c>
      <c r="AE4" t="s">
        <v>29</v>
      </c>
      <c r="AG4">
        <v>0.7</v>
      </c>
      <c r="AI4">
        <v>0.3</v>
      </c>
    </row>
    <row r="5" spans="1:89" s="196" customFormat="1" ht="24" customHeight="1">
      <c r="A5" s="200">
        <v>1</v>
      </c>
      <c r="B5" s="201" t="s">
        <v>30</v>
      </c>
      <c r="C5" s="202" t="s">
        <v>31</v>
      </c>
      <c r="D5" s="203" t="s">
        <v>32</v>
      </c>
      <c r="E5" s="203"/>
      <c r="F5" s="203"/>
      <c r="G5" s="203"/>
      <c r="H5" s="203"/>
      <c r="I5" s="203"/>
      <c r="J5" s="203"/>
      <c r="K5" s="201"/>
      <c r="L5" s="201" t="s">
        <v>33</v>
      </c>
      <c r="M5"/>
      <c r="N5"/>
      <c r="O5"/>
      <c r="P5"/>
      <c r="Q5" s="218" t="s">
        <v>20</v>
      </c>
      <c r="R5" s="218">
        <f>'TC1 (E121)'!AK6</f>
        <v>102</v>
      </c>
      <c r="S5" s="218">
        <f>'TC1 (E121)'!AL6</f>
        <v>86</v>
      </c>
      <c r="T5" s="219">
        <f t="shared" ref="T5:T11" si="0">S5/R5</f>
        <v>0.84313725490196101</v>
      </c>
      <c r="U5" s="218">
        <f>'TC1 (E121)'!AK3</f>
        <v>48</v>
      </c>
      <c r="V5" s="218">
        <f>'TC1 (E121)'!AL3</f>
        <v>48</v>
      </c>
      <c r="W5" s="219">
        <f t="shared" ref="W5:W11" si="1">V5/U5</f>
        <v>1</v>
      </c>
      <c r="X5" s="218">
        <f>'TC1 (E121)'!AK4</f>
        <v>8</v>
      </c>
      <c r="Y5" s="218">
        <f>'TC1 (E121)'!AL4</f>
        <v>8</v>
      </c>
      <c r="Z5" s="219">
        <f t="shared" ref="Z5:Z11" si="2">Y5/X5</f>
        <v>1</v>
      </c>
      <c r="AA5" s="218">
        <f>'TC1 (E121)'!AK5</f>
        <v>46</v>
      </c>
      <c r="AB5" s="218">
        <f>'TC1 (E121)'!AL5</f>
        <v>30</v>
      </c>
      <c r="AC5" s="219">
        <f t="shared" ref="AC5:AC11" si="3">AB5/AA5</f>
        <v>0.65217391304347805</v>
      </c>
      <c r="AD5"/>
      <c r="AE5">
        <f t="shared" ref="AE5:AE11" si="4">U5+X5</f>
        <v>56</v>
      </c>
      <c r="AF5">
        <f t="shared" ref="AF5:AF11" si="5">V5+Y5</f>
        <v>56</v>
      </c>
      <c r="AG5" s="225">
        <f t="shared" ref="AG5:AG11" si="6">(AF5/AE5)*$AG$4</f>
        <v>0.7</v>
      </c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</row>
    <row r="6" spans="1:89" s="196" customFormat="1" ht="24" customHeight="1">
      <c r="A6" s="200">
        <v>2</v>
      </c>
      <c r="B6" s="201" t="s">
        <v>34</v>
      </c>
      <c r="C6" s="204" t="s">
        <v>35</v>
      </c>
      <c r="D6" s="65"/>
      <c r="E6" s="65"/>
      <c r="F6" s="65"/>
      <c r="G6" s="65"/>
      <c r="H6" s="65"/>
      <c r="I6" s="65"/>
      <c r="J6" s="65"/>
      <c r="K6" s="201"/>
      <c r="L6" s="201" t="s">
        <v>33</v>
      </c>
      <c r="M6"/>
      <c r="O6"/>
      <c r="P6"/>
      <c r="Q6" s="218" t="s">
        <v>21</v>
      </c>
      <c r="R6" s="218">
        <f>'M1 (E122)'!AH6</f>
        <v>88</v>
      </c>
      <c r="S6" s="218">
        <f>'M1 (E122)'!AI6</f>
        <v>74</v>
      </c>
      <c r="T6" s="219">
        <f t="shared" si="0"/>
        <v>0.84090909090909105</v>
      </c>
      <c r="U6" s="218">
        <f>'M1 (E122)'!AH3</f>
        <v>36</v>
      </c>
      <c r="V6" s="218">
        <f>'M1 (E122)'!AI3</f>
        <v>36</v>
      </c>
      <c r="W6" s="219">
        <f t="shared" si="1"/>
        <v>1</v>
      </c>
      <c r="X6" s="218">
        <f>'M1 (E122)'!AH4</f>
        <v>6</v>
      </c>
      <c r="Y6" s="218">
        <f>'M1 (E122)'!AI4</f>
        <v>6</v>
      </c>
      <c r="Z6" s="219">
        <f t="shared" si="2"/>
        <v>1</v>
      </c>
      <c r="AA6" s="218">
        <f>'M1 (E122)'!AH5</f>
        <v>46</v>
      </c>
      <c r="AB6" s="218">
        <f>'TC1 (E121)'!AL5</f>
        <v>30</v>
      </c>
      <c r="AC6" s="219">
        <f t="shared" si="3"/>
        <v>0.65217391304347805</v>
      </c>
      <c r="AD6"/>
      <c r="AE6">
        <f t="shared" si="4"/>
        <v>42</v>
      </c>
      <c r="AF6">
        <f t="shared" si="5"/>
        <v>42</v>
      </c>
      <c r="AG6" s="225">
        <f t="shared" si="6"/>
        <v>0.7</v>
      </c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</row>
    <row r="7" spans="1:89" s="196" customFormat="1" ht="24" customHeight="1">
      <c r="A7" s="200">
        <v>3</v>
      </c>
      <c r="B7" s="201" t="s">
        <v>36</v>
      </c>
      <c r="C7" s="204" t="s">
        <v>37</v>
      </c>
      <c r="D7" s="65"/>
      <c r="E7" s="65" t="s">
        <v>32</v>
      </c>
      <c r="F7" s="65"/>
      <c r="G7" s="65"/>
      <c r="H7" s="65"/>
      <c r="I7" s="65"/>
      <c r="J7" s="65"/>
      <c r="K7" s="201"/>
      <c r="L7" s="201" t="s">
        <v>33</v>
      </c>
      <c r="M7"/>
      <c r="N7" s="213"/>
      <c r="O7"/>
      <c r="P7"/>
      <c r="Q7" s="218" t="s">
        <v>22</v>
      </c>
      <c r="R7" s="218">
        <f>'M2 (E123)'!AH6</f>
        <v>76</v>
      </c>
      <c r="S7" s="218">
        <f>'M2 (E123)'!AI6</f>
        <v>60</v>
      </c>
      <c r="T7" s="219">
        <f t="shared" si="0"/>
        <v>0.78947368421052599</v>
      </c>
      <c r="U7" s="218">
        <f>'M2 (E123)'!AH3</f>
        <v>32</v>
      </c>
      <c r="V7" s="218">
        <f>'M2 (E123)'!AI3</f>
        <v>32</v>
      </c>
      <c r="W7" s="219">
        <f t="shared" si="1"/>
        <v>1</v>
      </c>
      <c r="X7" s="218">
        <f>'M2 (E123)'!AH4</f>
        <v>5</v>
      </c>
      <c r="Y7" s="218">
        <f>'M2 (E123)'!AI4</f>
        <v>4</v>
      </c>
      <c r="Z7" s="219">
        <f t="shared" si="2"/>
        <v>0.8</v>
      </c>
      <c r="AA7" s="218">
        <f>'M2 (E123)'!AH5</f>
        <v>39</v>
      </c>
      <c r="AB7" s="218">
        <f>'M2 (E123)'!AI5</f>
        <v>24</v>
      </c>
      <c r="AC7" s="219">
        <f t="shared" si="3"/>
        <v>0.61538461538461497</v>
      </c>
      <c r="AD7"/>
      <c r="AE7">
        <f t="shared" si="4"/>
        <v>37</v>
      </c>
      <c r="AF7">
        <f t="shared" si="5"/>
        <v>36</v>
      </c>
      <c r="AG7" s="225">
        <f t="shared" si="6"/>
        <v>0.68108108108108101</v>
      </c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</row>
    <row r="8" spans="1:89" s="196" customFormat="1" ht="24" customHeight="1">
      <c r="A8" s="200">
        <v>4</v>
      </c>
      <c r="B8" s="201" t="s">
        <v>38</v>
      </c>
      <c r="C8" s="204" t="s">
        <v>39</v>
      </c>
      <c r="D8" s="65"/>
      <c r="E8" s="65"/>
      <c r="F8" s="65" t="s">
        <v>32</v>
      </c>
      <c r="G8" s="65"/>
      <c r="H8" s="65"/>
      <c r="I8" s="65"/>
      <c r="J8" s="65"/>
      <c r="K8" s="201"/>
      <c r="L8" s="201" t="s">
        <v>33</v>
      </c>
      <c r="M8"/>
      <c r="N8"/>
      <c r="O8"/>
      <c r="P8"/>
      <c r="Q8" s="218" t="s">
        <v>23</v>
      </c>
      <c r="R8" s="218">
        <f>'T1 (E124)'!AH6</f>
        <v>75</v>
      </c>
      <c r="S8" s="218">
        <f>'T1 (E124)'!AI6</f>
        <v>50</v>
      </c>
      <c r="T8" s="219">
        <f t="shared" si="0"/>
        <v>0.66666666666666696</v>
      </c>
      <c r="U8" s="218">
        <f>'T1 (E124)'!AH3</f>
        <v>30</v>
      </c>
      <c r="V8" s="218">
        <f>'T1 (E124)'!AI3</f>
        <v>30</v>
      </c>
      <c r="W8" s="219">
        <f t="shared" si="1"/>
        <v>1</v>
      </c>
      <c r="X8" s="218">
        <f>'T1 (E124)'!AH4</f>
        <v>2</v>
      </c>
      <c r="Y8" s="218">
        <f>'T1 (E124)'!AI4</f>
        <v>2</v>
      </c>
      <c r="Z8" s="219">
        <f t="shared" si="2"/>
        <v>1</v>
      </c>
      <c r="AA8" s="218">
        <f>'T1 (E124)'!AH5</f>
        <v>43</v>
      </c>
      <c r="AB8" s="218">
        <f>'T1 (E124)'!AI5</f>
        <v>18</v>
      </c>
      <c r="AC8" s="219">
        <f t="shared" si="3"/>
        <v>0.418604651162791</v>
      </c>
      <c r="AD8"/>
      <c r="AE8">
        <f t="shared" si="4"/>
        <v>32</v>
      </c>
      <c r="AF8">
        <f t="shared" si="5"/>
        <v>32</v>
      </c>
      <c r="AG8" s="225">
        <f t="shared" si="6"/>
        <v>0.7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</row>
    <row r="9" spans="1:89" s="196" customFormat="1" ht="24" customHeight="1">
      <c r="A9" s="200">
        <v>5</v>
      </c>
      <c r="B9" s="201" t="s">
        <v>40</v>
      </c>
      <c r="C9" s="204" t="s">
        <v>41</v>
      </c>
      <c r="D9" s="65"/>
      <c r="E9" s="65"/>
      <c r="F9" s="65"/>
      <c r="G9" s="65" t="s">
        <v>32</v>
      </c>
      <c r="H9" s="65"/>
      <c r="I9" s="65"/>
      <c r="J9" s="65"/>
      <c r="K9" s="201"/>
      <c r="L9" s="201" t="s">
        <v>33</v>
      </c>
      <c r="M9"/>
      <c r="N9"/>
      <c r="O9"/>
      <c r="P9"/>
      <c r="Q9" s="218" t="s">
        <v>24</v>
      </c>
      <c r="R9" s="218">
        <f>'T2 (E125)'!AG6</f>
        <v>69</v>
      </c>
      <c r="S9" s="218">
        <f>'T2 (E125)'!AH6</f>
        <v>50</v>
      </c>
      <c r="T9" s="219">
        <f t="shared" si="0"/>
        <v>0.72463768115941996</v>
      </c>
      <c r="U9" s="218">
        <f>'T2 (E125)'!AG3</f>
        <v>30</v>
      </c>
      <c r="V9" s="218">
        <f>'T2 (E125)'!AH3</f>
        <v>30</v>
      </c>
      <c r="W9" s="219">
        <f t="shared" si="1"/>
        <v>1</v>
      </c>
      <c r="X9" s="218">
        <f>'T2 (E125)'!AG4</f>
        <v>2</v>
      </c>
      <c r="Y9" s="218">
        <f>'T2 (E125)'!AH4</f>
        <v>2</v>
      </c>
      <c r="Z9" s="219">
        <f t="shared" si="2"/>
        <v>1</v>
      </c>
      <c r="AA9" s="218">
        <f>'T2 (E125)'!AG5</f>
        <v>37</v>
      </c>
      <c r="AB9" s="218">
        <f>'T2 (E125)'!AH5</f>
        <v>18</v>
      </c>
      <c r="AC9" s="219">
        <f t="shared" si="3"/>
        <v>0.48648648648648701</v>
      </c>
      <c r="AD9"/>
      <c r="AE9">
        <f t="shared" si="4"/>
        <v>32</v>
      </c>
      <c r="AF9">
        <f t="shared" si="5"/>
        <v>32</v>
      </c>
      <c r="AG9" s="225">
        <f t="shared" si="6"/>
        <v>0.7</v>
      </c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</row>
    <row r="10" spans="1:89" s="196" customFormat="1" ht="24" customHeight="1">
      <c r="A10" s="200">
        <v>6</v>
      </c>
      <c r="B10" s="201" t="s">
        <v>42</v>
      </c>
      <c r="C10" s="204" t="s">
        <v>43</v>
      </c>
      <c r="D10" s="65"/>
      <c r="E10" s="65"/>
      <c r="F10" s="65"/>
      <c r="G10" s="65"/>
      <c r="H10" s="65" t="s">
        <v>32</v>
      </c>
      <c r="I10" s="65"/>
      <c r="J10" s="65"/>
      <c r="K10" s="201"/>
      <c r="L10" s="201" t="s">
        <v>33</v>
      </c>
      <c r="M10"/>
      <c r="N10"/>
      <c r="O10"/>
      <c r="P10"/>
      <c r="Q10" s="218" t="s">
        <v>25</v>
      </c>
      <c r="R10" s="218">
        <f>'T3 (E126)'!AG6</f>
        <v>65</v>
      </c>
      <c r="S10" s="218">
        <f>'T3 (E126)'!AH6</f>
        <v>34</v>
      </c>
      <c r="T10" s="219">
        <f t="shared" si="0"/>
        <v>0.52307692307692299</v>
      </c>
      <c r="U10" s="218">
        <f>'T3 (E126)'!AG3</f>
        <v>30</v>
      </c>
      <c r="V10" s="218">
        <f>'T3 (E126)'!AH3</f>
        <v>30</v>
      </c>
      <c r="W10" s="219">
        <f t="shared" si="1"/>
        <v>1</v>
      </c>
      <c r="X10" s="218">
        <f>'T3 (E126)'!AG4</f>
        <v>2</v>
      </c>
      <c r="Y10" s="218">
        <f>'T3 (E126)'!AH4</f>
        <v>2</v>
      </c>
      <c r="Z10" s="219">
        <f t="shared" si="2"/>
        <v>1</v>
      </c>
      <c r="AA10" s="218">
        <f>'T3 (E126)'!AG5</f>
        <v>33</v>
      </c>
      <c r="AB10" s="218">
        <f>'T3 (E126)'!AH5</f>
        <v>2</v>
      </c>
      <c r="AC10" s="219">
        <f t="shared" si="3"/>
        <v>6.0606060606060601E-2</v>
      </c>
      <c r="AD10"/>
      <c r="AE10">
        <f t="shared" si="4"/>
        <v>32</v>
      </c>
      <c r="AF10">
        <f t="shared" si="5"/>
        <v>32</v>
      </c>
      <c r="AG10" s="225">
        <f t="shared" si="6"/>
        <v>0.7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</row>
    <row r="11" spans="1:89" s="196" customFormat="1" ht="24" customHeight="1">
      <c r="A11" s="200">
        <v>7</v>
      </c>
      <c r="B11" s="201" t="s">
        <v>44</v>
      </c>
      <c r="C11" s="202" t="s">
        <v>45</v>
      </c>
      <c r="D11" s="65"/>
      <c r="E11" s="65"/>
      <c r="F11" s="65"/>
      <c r="G11" s="65"/>
      <c r="H11" s="65"/>
      <c r="I11" s="65" t="s">
        <v>32</v>
      </c>
      <c r="J11" s="65"/>
      <c r="K11" s="201"/>
      <c r="L11" s="201" t="s">
        <v>33</v>
      </c>
      <c r="M11"/>
      <c r="N11"/>
      <c r="O11"/>
      <c r="P11"/>
      <c r="Q11" s="218" t="s">
        <v>26</v>
      </c>
      <c r="R11" s="218">
        <f t="shared" ref="R11:V11" si="7">R5</f>
        <v>102</v>
      </c>
      <c r="S11" s="218">
        <f t="shared" si="7"/>
        <v>86</v>
      </c>
      <c r="T11" s="219">
        <f t="shared" si="0"/>
        <v>0.84313725490196101</v>
      </c>
      <c r="U11" s="218">
        <f t="shared" si="7"/>
        <v>48</v>
      </c>
      <c r="V11" s="218">
        <f t="shared" si="7"/>
        <v>48</v>
      </c>
      <c r="W11" s="219">
        <f t="shared" si="1"/>
        <v>1</v>
      </c>
      <c r="X11" s="218">
        <f t="shared" ref="X11:AB11" si="8">X5</f>
        <v>8</v>
      </c>
      <c r="Y11" s="218">
        <f t="shared" si="8"/>
        <v>8</v>
      </c>
      <c r="Z11" s="219">
        <f t="shared" si="2"/>
        <v>1</v>
      </c>
      <c r="AA11" s="218">
        <f t="shared" si="8"/>
        <v>46</v>
      </c>
      <c r="AB11" s="218">
        <f t="shared" si="8"/>
        <v>30</v>
      </c>
      <c r="AC11" s="219">
        <f t="shared" si="3"/>
        <v>0.65217391304347805</v>
      </c>
      <c r="AD11"/>
      <c r="AE11">
        <f t="shared" si="4"/>
        <v>56</v>
      </c>
      <c r="AF11">
        <f t="shared" si="5"/>
        <v>56</v>
      </c>
      <c r="AG11" s="225">
        <f t="shared" si="6"/>
        <v>0.7</v>
      </c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</row>
    <row r="12" spans="1:89" s="196" customFormat="1" ht="24" customHeight="1">
      <c r="A12" s="200">
        <v>8</v>
      </c>
      <c r="B12" s="107" t="s">
        <v>46</v>
      </c>
      <c r="C12" s="202" t="s">
        <v>47</v>
      </c>
      <c r="D12" s="65" t="s">
        <v>32</v>
      </c>
      <c r="E12" s="65"/>
      <c r="F12" s="65"/>
      <c r="G12" s="65"/>
      <c r="H12" s="65"/>
      <c r="I12" s="65"/>
      <c r="J12" s="65"/>
      <c r="K12" s="201"/>
      <c r="L12" s="201" t="s">
        <v>33</v>
      </c>
      <c r="M12"/>
      <c r="O12" s="213"/>
      <c r="P12"/>
      <c r="Q12" s="220"/>
      <c r="R12" s="221"/>
      <c r="S12" s="221"/>
      <c r="T12" s="221"/>
      <c r="U12" s="1258"/>
      <c r="V12" s="1258"/>
      <c r="W12" s="1258"/>
      <c r="X12" s="1258"/>
      <c r="Y12" s="1258"/>
      <c r="Z12"/>
      <c r="AA12" s="1259"/>
      <c r="AB12" s="1259"/>
      <c r="AC12"/>
      <c r="AD12"/>
      <c r="AE12"/>
      <c r="AF12"/>
      <c r="AG12" s="225">
        <f>AVERAGE(AG5:AG11)</f>
        <v>0.69729729729729695</v>
      </c>
      <c r="AH12"/>
      <c r="AI12" s="225">
        <f>AVERAGE(AC5:AC11)*AI4</f>
        <v>0.15161158083301701</v>
      </c>
      <c r="AJ12" s="225">
        <f>AG12+AI12</f>
        <v>0.84890887813031402</v>
      </c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</row>
    <row r="13" spans="1:89" s="196" customFormat="1" ht="24" customHeight="1">
      <c r="A13" s="200">
        <v>9</v>
      </c>
      <c r="B13" s="107" t="s">
        <v>48</v>
      </c>
      <c r="C13" s="202" t="s">
        <v>49</v>
      </c>
      <c r="D13" s="65"/>
      <c r="E13" s="65"/>
      <c r="F13" s="65"/>
      <c r="G13" s="65"/>
      <c r="H13" s="65"/>
      <c r="I13" s="65"/>
      <c r="J13" s="65"/>
      <c r="K13" s="201"/>
      <c r="L13" s="201" t="s">
        <v>33</v>
      </c>
      <c r="M13"/>
      <c r="O13" s="213"/>
      <c r="P13"/>
      <c r="Q13" s="220"/>
      <c r="R13" s="221"/>
      <c r="S13" s="221"/>
      <c r="T13" s="221"/>
      <c r="U13" s="1258"/>
      <c r="V13" s="1258"/>
      <c r="W13" s="1258"/>
      <c r="X13" s="1258"/>
      <c r="Y13" s="1258"/>
      <c r="Z13"/>
      <c r="AA13" s="1259"/>
      <c r="AB13" s="1259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</row>
    <row r="14" spans="1:89" s="196" customFormat="1" ht="24" customHeight="1">
      <c r="A14" s="200">
        <v>10</v>
      </c>
      <c r="B14" s="107" t="s">
        <v>50</v>
      </c>
      <c r="C14" s="202" t="s">
        <v>51</v>
      </c>
      <c r="D14" s="65"/>
      <c r="E14" s="65" t="s">
        <v>32</v>
      </c>
      <c r="F14" s="65"/>
      <c r="G14" s="65"/>
      <c r="H14" s="65"/>
      <c r="I14" s="65"/>
      <c r="J14" s="65"/>
      <c r="K14" s="201"/>
      <c r="L14" s="201" t="s">
        <v>33</v>
      </c>
      <c r="M14"/>
      <c r="O14" s="213"/>
      <c r="P14"/>
      <c r="Q14" s="220"/>
      <c r="R14" s="221"/>
      <c r="S14" s="221"/>
      <c r="T14" s="221"/>
      <c r="U14" s="1258"/>
      <c r="V14" s="1258"/>
      <c r="W14" s="1258"/>
      <c r="X14" s="1258"/>
      <c r="Y14" s="1258"/>
      <c r="Z14"/>
      <c r="AA14" s="1259"/>
      <c r="AB14" s="1259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</row>
    <row r="15" spans="1:89" s="196" customFormat="1" ht="24" customHeight="1">
      <c r="A15" s="200">
        <v>11</v>
      </c>
      <c r="B15" s="107" t="s">
        <v>52</v>
      </c>
      <c r="C15" s="202" t="s">
        <v>53</v>
      </c>
      <c r="D15" s="65"/>
      <c r="E15" s="65"/>
      <c r="F15" s="65" t="s">
        <v>32</v>
      </c>
      <c r="G15" s="65"/>
      <c r="H15" s="65"/>
      <c r="I15" s="65"/>
      <c r="J15" s="65"/>
      <c r="K15" s="201"/>
      <c r="L15" s="201" t="s">
        <v>33</v>
      </c>
      <c r="M15"/>
      <c r="O15" s="213"/>
      <c r="P15"/>
      <c r="Q15" s="222"/>
      <c r="R15" s="222"/>
      <c r="S15" s="222"/>
      <c r="T15" s="222"/>
      <c r="U15" s="222"/>
      <c r="V15" s="222"/>
      <c r="W15" s="222"/>
      <c r="X15" s="223"/>
      <c r="Y15" s="223"/>
      <c r="Z15" s="223"/>
      <c r="AA15" s="223"/>
      <c r="AB15" s="223"/>
      <c r="AC15" s="223"/>
      <c r="AD15" s="223"/>
      <c r="AE15" s="223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</row>
    <row r="16" spans="1:89" s="196" customFormat="1" ht="24" customHeight="1">
      <c r="A16" s="200">
        <v>12</v>
      </c>
      <c r="B16" s="107" t="s">
        <v>54</v>
      </c>
      <c r="C16" s="202" t="s">
        <v>55</v>
      </c>
      <c r="D16" s="65"/>
      <c r="E16" s="65"/>
      <c r="F16" s="65"/>
      <c r="G16" s="65" t="s">
        <v>32</v>
      </c>
      <c r="H16" s="65"/>
      <c r="I16" s="65"/>
      <c r="J16" s="65"/>
      <c r="K16" s="201"/>
      <c r="L16" s="201" t="s">
        <v>33</v>
      </c>
      <c r="M16"/>
      <c r="O16" s="213"/>
      <c r="P16"/>
      <c r="Q16" s="222"/>
      <c r="R16" s="222"/>
      <c r="S16" s="222"/>
      <c r="T16" s="222"/>
      <c r="U16" s="222"/>
      <c r="V16" s="222"/>
      <c r="W16" s="222"/>
      <c r="X16" s="223"/>
      <c r="Y16" s="223"/>
      <c r="Z16" s="223"/>
      <c r="AA16" s="223"/>
      <c r="AB16" s="223"/>
      <c r="AC16" s="223"/>
      <c r="AD16" s="223"/>
      <c r="AE16" s="223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</row>
    <row r="17" spans="1:89" s="196" customFormat="1" ht="24" customHeight="1">
      <c r="A17" s="200">
        <v>13</v>
      </c>
      <c r="B17" s="107" t="s">
        <v>56</v>
      </c>
      <c r="C17" s="202" t="s">
        <v>57</v>
      </c>
      <c r="D17" s="65"/>
      <c r="E17" s="65"/>
      <c r="F17" s="65"/>
      <c r="G17" s="65"/>
      <c r="H17" s="65" t="s">
        <v>32</v>
      </c>
      <c r="I17" s="65"/>
      <c r="J17" s="65"/>
      <c r="K17" s="201"/>
      <c r="L17" s="201" t="s">
        <v>33</v>
      </c>
      <c r="M17"/>
      <c r="O17" s="213"/>
      <c r="P17"/>
      <c r="Q17" s="1244"/>
      <c r="R17" s="1244"/>
      <c r="S17" s="1244"/>
      <c r="T17" s="1244"/>
      <c r="U17" s="1244"/>
      <c r="V17" s="1244"/>
      <c r="W17" s="1244"/>
      <c r="X17" s="1244"/>
      <c r="Y17" s="1244"/>
      <c r="Z17" s="1244"/>
      <c r="AA17" s="1244"/>
      <c r="AB17" s="1244"/>
      <c r="AC17" s="1244"/>
      <c r="AD17" s="223"/>
      <c r="AE17" s="223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</row>
    <row r="18" spans="1:89" s="196" customFormat="1" ht="24" customHeight="1">
      <c r="A18" s="200">
        <v>14</v>
      </c>
      <c r="B18" s="107" t="s">
        <v>58</v>
      </c>
      <c r="C18" s="202" t="s">
        <v>59</v>
      </c>
      <c r="D18" s="65"/>
      <c r="E18" s="65"/>
      <c r="F18" s="65"/>
      <c r="G18" s="65"/>
      <c r="H18" s="65"/>
      <c r="I18" s="65" t="s">
        <v>32</v>
      </c>
      <c r="J18" s="65"/>
      <c r="K18" s="201"/>
      <c r="L18" s="201" t="s">
        <v>33</v>
      </c>
      <c r="M18"/>
      <c r="O18" s="213"/>
      <c r="P18"/>
      <c r="Q18" s="1246"/>
      <c r="R18" s="1246"/>
      <c r="S18" s="1246"/>
      <c r="T18" s="1246"/>
      <c r="U18" s="1245"/>
      <c r="V18" s="1246"/>
      <c r="W18" s="1246"/>
      <c r="X18" s="1245"/>
      <c r="Y18" s="1246"/>
      <c r="Z18" s="1246"/>
      <c r="AA18" s="1245"/>
      <c r="AB18" s="1246"/>
      <c r="AC18" s="1246"/>
      <c r="AD18" s="223"/>
      <c r="AE18" s="223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</row>
    <row r="19" spans="1:89" s="196" customFormat="1" ht="24" customHeight="1">
      <c r="A19" s="200">
        <v>15</v>
      </c>
      <c r="B19" s="107" t="s">
        <v>60</v>
      </c>
      <c r="C19" s="202" t="s">
        <v>61</v>
      </c>
      <c r="D19" s="65" t="s">
        <v>32</v>
      </c>
      <c r="E19" s="65"/>
      <c r="F19" s="65"/>
      <c r="G19" s="65"/>
      <c r="H19" s="65"/>
      <c r="I19" s="65"/>
      <c r="J19" s="65"/>
      <c r="K19" s="201"/>
      <c r="L19" s="201" t="s">
        <v>33</v>
      </c>
      <c r="M19"/>
      <c r="O19" s="213"/>
      <c r="P19"/>
      <c r="Q19" s="1246"/>
      <c r="R19" s="1246"/>
      <c r="S19" s="1246"/>
      <c r="T19" s="1246"/>
      <c r="U19" s="224"/>
      <c r="V19" s="224"/>
      <c r="W19" s="224"/>
      <c r="X19" s="224"/>
      <c r="Y19" s="224"/>
      <c r="Z19" s="224"/>
      <c r="AA19" s="224"/>
      <c r="AB19" s="224"/>
      <c r="AC19" s="224"/>
      <c r="AD19" s="223"/>
      <c r="AE19" s="223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</row>
    <row r="20" spans="1:89" s="196" customFormat="1" ht="24" customHeight="1">
      <c r="A20" s="200">
        <v>16</v>
      </c>
      <c r="B20" s="107" t="s">
        <v>62</v>
      </c>
      <c r="C20" s="202" t="s">
        <v>63</v>
      </c>
      <c r="D20" s="65"/>
      <c r="E20" s="65"/>
      <c r="F20" s="65"/>
      <c r="G20" s="65"/>
      <c r="H20" s="65"/>
      <c r="I20" s="65"/>
      <c r="J20" s="65"/>
      <c r="K20" s="201"/>
      <c r="L20" s="201" t="s">
        <v>33</v>
      </c>
      <c r="M20"/>
      <c r="O20" s="213"/>
      <c r="P20"/>
      <c r="Q20" s="222"/>
      <c r="R20" s="222"/>
      <c r="S20" s="222"/>
      <c r="T20" s="222"/>
      <c r="U20" s="222"/>
      <c r="V20" s="222"/>
      <c r="W20" s="222"/>
      <c r="X20" s="223"/>
      <c r="Y20" s="223"/>
      <c r="Z20" s="223"/>
      <c r="AA20" s="223"/>
      <c r="AB20" s="223"/>
      <c r="AC20" s="223"/>
      <c r="AD20" s="223"/>
      <c r="AE20" s="223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</row>
    <row r="21" spans="1:89" s="196" customFormat="1" ht="24" customHeight="1">
      <c r="A21" s="200">
        <v>17</v>
      </c>
      <c r="B21" s="107" t="s">
        <v>64</v>
      </c>
      <c r="C21" s="202" t="s">
        <v>65</v>
      </c>
      <c r="D21" s="65"/>
      <c r="E21" s="65" t="s">
        <v>32</v>
      </c>
      <c r="F21" s="65"/>
      <c r="G21" s="65"/>
      <c r="H21" s="65"/>
      <c r="I21" s="65"/>
      <c r="J21" s="65"/>
      <c r="K21" s="201"/>
      <c r="L21" s="201" t="s">
        <v>33</v>
      </c>
      <c r="M21"/>
      <c r="O21" s="213"/>
      <c r="P21"/>
      <c r="Q21" s="222"/>
      <c r="R21" s="222"/>
      <c r="S21" s="222"/>
      <c r="T21" s="222"/>
      <c r="U21" s="222"/>
      <c r="V21" s="222"/>
      <c r="W21" s="222"/>
      <c r="X21" s="223"/>
      <c r="Y21" s="223"/>
      <c r="Z21" s="223"/>
      <c r="AA21" s="223"/>
      <c r="AB21" s="223"/>
      <c r="AC21" s="223"/>
      <c r="AD21" s="223"/>
      <c r="AE21" s="223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</row>
    <row r="22" spans="1:89" s="196" customFormat="1" ht="24" customHeight="1">
      <c r="A22" s="200">
        <v>18</v>
      </c>
      <c r="B22" s="107" t="s">
        <v>66</v>
      </c>
      <c r="C22" s="202" t="s">
        <v>67</v>
      </c>
      <c r="D22" s="65"/>
      <c r="E22" s="65"/>
      <c r="F22" s="65" t="s">
        <v>32</v>
      </c>
      <c r="G22" s="65"/>
      <c r="H22" s="65"/>
      <c r="I22" s="65"/>
      <c r="J22" s="65"/>
      <c r="K22" s="201"/>
      <c r="L22" s="201" t="s">
        <v>33</v>
      </c>
      <c r="M22"/>
      <c r="O22" s="213"/>
      <c r="P22"/>
      <c r="Q22" s="222"/>
      <c r="R22" s="222"/>
      <c r="S22" s="222"/>
      <c r="T22" s="222"/>
      <c r="U22" s="222"/>
      <c r="V22" s="222"/>
      <c r="W22" s="222"/>
      <c r="X22" s="223"/>
      <c r="Y22" s="223"/>
      <c r="Z22" s="223"/>
      <c r="AA22" s="223"/>
      <c r="AB22" s="223"/>
      <c r="AC22" s="223"/>
      <c r="AD22" s="223"/>
      <c r="AE22" s="223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</row>
    <row r="23" spans="1:89" s="196" customFormat="1" ht="24" customHeight="1">
      <c r="A23" s="200">
        <v>19</v>
      </c>
      <c r="B23" s="107" t="s">
        <v>68</v>
      </c>
      <c r="C23" s="202" t="s">
        <v>69</v>
      </c>
      <c r="D23" s="65"/>
      <c r="E23" s="65"/>
      <c r="F23" s="65"/>
      <c r="G23" s="65" t="s">
        <v>32</v>
      </c>
      <c r="H23" s="65"/>
      <c r="I23" s="65"/>
      <c r="J23" s="65"/>
      <c r="K23" s="201"/>
      <c r="L23" s="201" t="s">
        <v>33</v>
      </c>
      <c r="M23"/>
      <c r="O23" s="213"/>
      <c r="P23"/>
      <c r="Q23" s="221"/>
      <c r="R23" s="221"/>
      <c r="S23" s="221"/>
      <c r="T23" s="221"/>
      <c r="U23" s="221"/>
      <c r="V23" s="221"/>
      <c r="W23" s="221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1:89" s="196" customFormat="1" ht="24" customHeight="1">
      <c r="A24" s="200">
        <v>20</v>
      </c>
      <c r="B24" s="107" t="s">
        <v>70</v>
      </c>
      <c r="C24" s="202" t="s">
        <v>71</v>
      </c>
      <c r="D24" s="65"/>
      <c r="E24" s="65"/>
      <c r="F24" s="65"/>
      <c r="G24" s="65"/>
      <c r="H24" s="65" t="s">
        <v>32</v>
      </c>
      <c r="I24" s="65"/>
      <c r="J24" s="65"/>
      <c r="K24" s="201"/>
      <c r="L24" s="201" t="s">
        <v>33</v>
      </c>
      <c r="M24"/>
      <c r="O24" s="213"/>
      <c r="P24"/>
      <c r="Q24" s="221"/>
      <c r="R24" s="221"/>
      <c r="S24" s="221"/>
      <c r="T24" s="221"/>
      <c r="U24" s="221"/>
      <c r="V24" s="221"/>
      <c r="W24" s="221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</row>
    <row r="25" spans="1:89" s="196" customFormat="1" ht="24" customHeight="1">
      <c r="A25" s="200">
        <v>21</v>
      </c>
      <c r="B25" s="107" t="s">
        <v>72</v>
      </c>
      <c r="C25" s="202" t="s">
        <v>73</v>
      </c>
      <c r="D25" s="65"/>
      <c r="E25" s="65"/>
      <c r="F25" s="65"/>
      <c r="G25" s="65"/>
      <c r="H25" s="65"/>
      <c r="I25" s="65" t="s">
        <v>32</v>
      </c>
      <c r="J25" s="65"/>
      <c r="K25" s="201"/>
      <c r="L25" s="201" t="s">
        <v>33</v>
      </c>
      <c r="M25"/>
      <c r="O25" s="213"/>
      <c r="P25"/>
      <c r="Q25" s="221"/>
      <c r="R25" s="221"/>
      <c r="S25" s="221"/>
      <c r="T25" s="221"/>
      <c r="U25" s="221"/>
      <c r="V25" s="221"/>
      <c r="W25" s="221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</row>
    <row r="26" spans="1:89" s="196" customFormat="1" ht="24" customHeight="1">
      <c r="A26" s="200">
        <v>22</v>
      </c>
      <c r="B26" s="107" t="s">
        <v>74</v>
      </c>
      <c r="C26" s="202" t="s">
        <v>75</v>
      </c>
      <c r="D26" s="65" t="s">
        <v>32</v>
      </c>
      <c r="E26" s="65"/>
      <c r="F26" s="65"/>
      <c r="G26" s="65"/>
      <c r="H26" s="65"/>
      <c r="I26" s="65"/>
      <c r="J26" s="65"/>
      <c r="K26" s="201"/>
      <c r="L26" s="201" t="s">
        <v>33</v>
      </c>
      <c r="M26"/>
      <c r="O26" s="213"/>
      <c r="P26"/>
      <c r="Q26" s="221"/>
      <c r="R26" s="221"/>
      <c r="S26" s="221"/>
      <c r="T26" s="221"/>
      <c r="U26" s="221"/>
      <c r="V26" s="221"/>
      <c r="W26" s="221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</row>
    <row r="27" spans="1:89" s="196" customFormat="1" ht="24" customHeight="1">
      <c r="A27" s="200">
        <v>23</v>
      </c>
      <c r="B27" s="107" t="s">
        <v>76</v>
      </c>
      <c r="C27" s="202" t="s">
        <v>77</v>
      </c>
      <c r="D27" s="65"/>
      <c r="E27" s="65"/>
      <c r="F27" s="65"/>
      <c r="G27" s="65"/>
      <c r="H27" s="65"/>
      <c r="I27" s="65" t="s">
        <v>32</v>
      </c>
      <c r="J27" s="65"/>
      <c r="K27" s="201"/>
      <c r="L27" s="201" t="s">
        <v>33</v>
      </c>
      <c r="M27"/>
      <c r="O27" s="213"/>
      <c r="P27"/>
      <c r="Q27" s="221"/>
      <c r="R27" s="221"/>
      <c r="S27" s="221"/>
      <c r="T27" s="221"/>
      <c r="U27" s="221"/>
      <c r="V27" s="221"/>
      <c r="W27" s="221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</row>
    <row r="28" spans="1:89" s="196" customFormat="1" ht="24" customHeight="1">
      <c r="A28" s="200">
        <v>24</v>
      </c>
      <c r="B28" s="107" t="s">
        <v>60</v>
      </c>
      <c r="C28" s="202" t="s">
        <v>78</v>
      </c>
      <c r="D28" s="65" t="s">
        <v>32</v>
      </c>
      <c r="E28" s="65"/>
      <c r="F28" s="65"/>
      <c r="G28" s="65"/>
      <c r="H28" s="65"/>
      <c r="I28" s="65"/>
      <c r="J28" s="65"/>
      <c r="K28" s="201"/>
      <c r="L28" s="201" t="s">
        <v>33</v>
      </c>
      <c r="M28"/>
      <c r="O28" s="213"/>
      <c r="P28"/>
      <c r="Q28" s="221"/>
      <c r="R28" s="221"/>
      <c r="S28" s="221"/>
      <c r="T28" s="221"/>
      <c r="U28" s="221"/>
      <c r="V28" s="221"/>
      <c r="W28" s="221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</row>
    <row r="29" spans="1:89" s="196" customFormat="1" ht="24" customHeight="1">
      <c r="A29" s="200">
        <v>25</v>
      </c>
      <c r="B29" s="107" t="s">
        <v>62</v>
      </c>
      <c r="C29" s="202" t="s">
        <v>79</v>
      </c>
      <c r="D29" s="65"/>
      <c r="E29" s="65"/>
      <c r="F29" s="65"/>
      <c r="G29" s="65"/>
      <c r="H29" s="65"/>
      <c r="I29" s="65"/>
      <c r="J29" s="65"/>
      <c r="K29" s="201"/>
      <c r="L29" s="201" t="s">
        <v>33</v>
      </c>
      <c r="M29"/>
      <c r="O29" s="213"/>
      <c r="P29"/>
      <c r="Q29" s="221"/>
      <c r="R29" s="221"/>
      <c r="S29" s="221"/>
      <c r="T29" s="221"/>
      <c r="U29" s="221"/>
      <c r="V29" s="221"/>
      <c r="W29" s="221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</row>
    <row r="30" spans="1:89" s="196" customFormat="1" ht="24" customHeight="1">
      <c r="A30" s="200">
        <v>26</v>
      </c>
      <c r="B30" s="107" t="s">
        <v>64</v>
      </c>
      <c r="C30" s="202" t="s">
        <v>80</v>
      </c>
      <c r="D30" s="65"/>
      <c r="E30" s="65" t="s">
        <v>32</v>
      </c>
      <c r="F30" s="65"/>
      <c r="G30" s="65"/>
      <c r="H30" s="65"/>
      <c r="I30" s="65"/>
      <c r="J30" s="65"/>
      <c r="K30" s="201"/>
      <c r="L30" s="201" t="s">
        <v>33</v>
      </c>
      <c r="M30"/>
      <c r="O30" s="213"/>
      <c r="P30"/>
      <c r="Q30" s="198"/>
      <c r="R30" s="198"/>
      <c r="S30" s="198"/>
      <c r="T30" s="198"/>
      <c r="U30" s="198"/>
      <c r="V30" s="198"/>
      <c r="W30" s="198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</row>
    <row r="31" spans="1:89" s="196" customFormat="1" ht="24" customHeight="1">
      <c r="A31" s="200">
        <v>27</v>
      </c>
      <c r="B31" s="107" t="s">
        <v>66</v>
      </c>
      <c r="C31" s="202" t="s">
        <v>81</v>
      </c>
      <c r="D31" s="65"/>
      <c r="E31" s="65"/>
      <c r="F31" s="65" t="s">
        <v>32</v>
      </c>
      <c r="G31" s="65"/>
      <c r="H31" s="65"/>
      <c r="I31" s="65"/>
      <c r="J31" s="65"/>
      <c r="K31" s="201"/>
      <c r="L31" s="201" t="s">
        <v>33</v>
      </c>
      <c r="M31"/>
      <c r="O31" s="213"/>
      <c r="P31"/>
      <c r="Q31" s="198"/>
      <c r="R31" s="198"/>
      <c r="S31" s="198"/>
      <c r="T31" s="198"/>
      <c r="U31" s="198"/>
      <c r="V31" s="198"/>
      <c r="W31" s="198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</row>
    <row r="32" spans="1:89" s="196" customFormat="1" ht="24" customHeight="1">
      <c r="A32" s="200">
        <v>28</v>
      </c>
      <c r="B32" s="107" t="s">
        <v>68</v>
      </c>
      <c r="C32" s="202" t="s">
        <v>82</v>
      </c>
      <c r="D32" s="65"/>
      <c r="E32" s="65"/>
      <c r="F32" s="65"/>
      <c r="G32" s="65" t="s">
        <v>32</v>
      </c>
      <c r="H32" s="65"/>
      <c r="I32" s="65"/>
      <c r="J32" s="65"/>
      <c r="K32" s="201"/>
      <c r="L32" s="201" t="s">
        <v>33</v>
      </c>
      <c r="M32"/>
      <c r="O32" s="213"/>
      <c r="P32"/>
      <c r="Q32" s="198"/>
      <c r="R32" s="198"/>
      <c r="S32" s="198"/>
      <c r="T32" s="198"/>
      <c r="U32" s="198"/>
      <c r="V32" s="198"/>
      <c r="W32" s="198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</row>
    <row r="33" spans="1:89" s="196" customFormat="1" ht="24" customHeight="1">
      <c r="A33" s="200">
        <v>29</v>
      </c>
      <c r="B33" s="107" t="s">
        <v>70</v>
      </c>
      <c r="C33" s="202" t="s">
        <v>83</v>
      </c>
      <c r="D33" s="65"/>
      <c r="E33" s="65"/>
      <c r="F33" s="65"/>
      <c r="G33" s="65"/>
      <c r="H33" s="65" t="s">
        <v>32</v>
      </c>
      <c r="I33" s="65"/>
      <c r="J33" s="65"/>
      <c r="K33" s="201"/>
      <c r="L33" s="201" t="s">
        <v>33</v>
      </c>
      <c r="M33"/>
      <c r="O33" s="213"/>
      <c r="P33"/>
      <c r="Q33" s="198"/>
      <c r="R33" s="198"/>
      <c r="S33" s="198"/>
      <c r="T33" s="198"/>
      <c r="U33" s="198"/>
      <c r="V33" s="198"/>
      <c r="W33" s="198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</row>
    <row r="34" spans="1:89" s="196" customFormat="1" ht="24" customHeight="1">
      <c r="A34" s="200">
        <v>30</v>
      </c>
      <c r="B34" s="107" t="s">
        <v>72</v>
      </c>
      <c r="C34" s="202" t="s">
        <v>84</v>
      </c>
      <c r="D34" s="65"/>
      <c r="E34" s="65"/>
      <c r="F34" s="65"/>
      <c r="G34" s="65"/>
      <c r="H34" s="65"/>
      <c r="I34" s="65" t="s">
        <v>32</v>
      </c>
      <c r="J34" s="65"/>
      <c r="K34" s="201"/>
      <c r="L34" s="201" t="s">
        <v>33</v>
      </c>
      <c r="M34"/>
      <c r="O34" s="213"/>
      <c r="P34"/>
      <c r="Q34" s="198"/>
      <c r="R34" s="198"/>
      <c r="S34" s="198"/>
      <c r="T34" s="198"/>
      <c r="U34" s="198"/>
      <c r="V34" s="198"/>
      <c r="W34" s="198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</row>
    <row r="35" spans="1:89" s="196" customFormat="1" ht="24" customHeight="1">
      <c r="A35" s="205"/>
      <c r="B35" s="206"/>
      <c r="C35" s="207"/>
      <c r="D35" s="208"/>
      <c r="E35" s="208"/>
      <c r="F35" s="208"/>
      <c r="G35" s="208"/>
      <c r="H35" s="208"/>
      <c r="I35" s="208"/>
      <c r="J35" s="208"/>
      <c r="K35" s="214"/>
      <c r="L35" s="214"/>
      <c r="M35"/>
      <c r="O35" s="213"/>
      <c r="P35"/>
      <c r="Q35" s="198"/>
      <c r="R35" s="198"/>
      <c r="S35" s="198"/>
      <c r="T35" s="198"/>
      <c r="U35" s="198"/>
      <c r="V35" s="198"/>
      <c r="W35" s="198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</row>
    <row r="36" spans="1:89" s="196" customFormat="1" ht="24" customHeight="1">
      <c r="A36" s="209">
        <v>1</v>
      </c>
      <c r="B36" s="201" t="s">
        <v>85</v>
      </c>
      <c r="C36" s="202" t="s">
        <v>86</v>
      </c>
      <c r="D36" s="65" t="s">
        <v>32</v>
      </c>
      <c r="E36" s="60"/>
      <c r="F36" s="60"/>
      <c r="G36" s="65"/>
      <c r="H36" s="60"/>
      <c r="I36" s="215"/>
      <c r="J36" s="65" t="s">
        <v>32</v>
      </c>
      <c r="K36" s="201" t="s">
        <v>13</v>
      </c>
      <c r="L36" s="201"/>
      <c r="M36"/>
      <c r="O36"/>
      <c r="P36"/>
      <c r="Q36" s="198"/>
      <c r="R36" s="198"/>
      <c r="S36" s="198"/>
      <c r="T36" s="198"/>
      <c r="U36" s="198"/>
      <c r="V36" s="198"/>
      <c r="W36" s="198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</row>
    <row r="37" spans="1:89" s="196" customFormat="1" ht="24" customHeight="1">
      <c r="A37" s="209">
        <f t="shared" ref="A37:A51" si="9">A36+1</f>
        <v>2</v>
      </c>
      <c r="B37" s="201" t="s">
        <v>87</v>
      </c>
      <c r="C37" s="202" t="s">
        <v>88</v>
      </c>
      <c r="D37" s="65"/>
      <c r="E37" s="65" t="s">
        <v>32</v>
      </c>
      <c r="F37" s="65" t="s">
        <v>32</v>
      </c>
      <c r="G37" s="65"/>
      <c r="H37" s="65"/>
      <c r="I37" s="65"/>
      <c r="J37" s="65"/>
      <c r="K37" s="201" t="s">
        <v>13</v>
      </c>
      <c r="L37" s="201"/>
      <c r="M37"/>
      <c r="O37"/>
      <c r="Q37" s="198"/>
      <c r="R37" s="198"/>
      <c r="S37" s="198"/>
      <c r="T37" s="198"/>
      <c r="U37" s="198"/>
      <c r="V37" s="198"/>
      <c r="W37" s="198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</row>
    <row r="38" spans="1:89" s="196" customFormat="1" ht="24" customHeight="1">
      <c r="A38" s="209">
        <f t="shared" si="9"/>
        <v>3</v>
      </c>
      <c r="B38" s="201" t="s">
        <v>89</v>
      </c>
      <c r="C38" s="204" t="s">
        <v>90</v>
      </c>
      <c r="D38" s="65"/>
      <c r="E38" s="60"/>
      <c r="F38" s="60"/>
      <c r="G38" s="65" t="s">
        <v>32</v>
      </c>
      <c r="H38" s="65" t="s">
        <v>32</v>
      </c>
      <c r="I38" s="65" t="s">
        <v>32</v>
      </c>
      <c r="J38" s="65"/>
      <c r="K38" s="201" t="s">
        <v>13</v>
      </c>
      <c r="L38" s="201"/>
      <c r="M38"/>
      <c r="O38"/>
      <c r="P38"/>
      <c r="Q38" s="198"/>
      <c r="R38" s="198"/>
      <c r="S38" s="198"/>
      <c r="T38" s="198"/>
      <c r="U38" s="198"/>
      <c r="V38" s="198"/>
      <c r="W38" s="19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</row>
    <row r="39" spans="1:89" s="196" customFormat="1" ht="24" customHeight="1">
      <c r="A39" s="209">
        <f t="shared" si="9"/>
        <v>4</v>
      </c>
      <c r="B39" s="201" t="s">
        <v>91</v>
      </c>
      <c r="C39" s="202" t="s">
        <v>92</v>
      </c>
      <c r="D39" s="65" t="s">
        <v>32</v>
      </c>
      <c r="E39" s="60"/>
      <c r="F39" s="60"/>
      <c r="G39" s="60"/>
      <c r="H39" s="65"/>
      <c r="I39" s="215"/>
      <c r="J39" s="65" t="s">
        <v>32</v>
      </c>
      <c r="K39" s="201" t="s">
        <v>13</v>
      </c>
      <c r="L39" s="201"/>
      <c r="M39"/>
      <c r="P39"/>
      <c r="Q39" s="198"/>
      <c r="R39" s="198"/>
      <c r="S39" s="198"/>
      <c r="T39" s="198"/>
      <c r="U39" s="198"/>
      <c r="V39" s="198"/>
      <c r="W39" s="198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</row>
    <row r="40" spans="1:89" s="196" customFormat="1" ht="24" customHeight="1">
      <c r="A40" s="209">
        <f t="shared" si="9"/>
        <v>5</v>
      </c>
      <c r="B40" s="201" t="s">
        <v>93</v>
      </c>
      <c r="C40" s="202" t="s">
        <v>94</v>
      </c>
      <c r="D40" s="65" t="s">
        <v>32</v>
      </c>
      <c r="E40" s="60"/>
      <c r="F40" s="60"/>
      <c r="G40" s="60"/>
      <c r="H40" s="60"/>
      <c r="I40" s="65"/>
      <c r="J40" s="65" t="s">
        <v>32</v>
      </c>
      <c r="K40" s="201" t="s">
        <v>13</v>
      </c>
      <c r="L40" s="201"/>
      <c r="M40"/>
      <c r="Q40" s="198"/>
      <c r="R40" s="198"/>
      <c r="S40" s="198"/>
      <c r="T40" s="198"/>
      <c r="U40" s="198"/>
      <c r="V40" s="198"/>
      <c r="W40" s="198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</row>
    <row r="41" spans="1:89" s="196" customFormat="1" ht="24" customHeight="1">
      <c r="A41" s="209">
        <f t="shared" si="9"/>
        <v>6</v>
      </c>
      <c r="B41" s="201" t="s">
        <v>95</v>
      </c>
      <c r="C41" s="202" t="s">
        <v>96</v>
      </c>
      <c r="D41" s="65" t="s">
        <v>32</v>
      </c>
      <c r="E41" s="65" t="s">
        <v>32</v>
      </c>
      <c r="F41" s="65" t="s">
        <v>32</v>
      </c>
      <c r="G41" s="65" t="s">
        <v>32</v>
      </c>
      <c r="H41" s="65" t="s">
        <v>32</v>
      </c>
      <c r="I41" s="65" t="s">
        <v>32</v>
      </c>
      <c r="J41" s="65" t="s">
        <v>32</v>
      </c>
      <c r="K41" s="201" t="s">
        <v>13</v>
      </c>
      <c r="L41" s="201"/>
      <c r="M41"/>
      <c r="P41"/>
      <c r="Q41" s="198"/>
      <c r="R41" s="198"/>
      <c r="S41" s="198"/>
      <c r="T41" s="198"/>
      <c r="U41" s="198"/>
      <c r="V41" s="198"/>
      <c r="W41" s="198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</row>
    <row r="42" spans="1:89" s="196" customFormat="1" ht="24" customHeight="1">
      <c r="A42" s="209">
        <f t="shared" si="9"/>
        <v>7</v>
      </c>
      <c r="B42" s="201" t="s">
        <v>97</v>
      </c>
      <c r="C42" s="202" t="s">
        <v>98</v>
      </c>
      <c r="D42" s="65" t="s">
        <v>32</v>
      </c>
      <c r="E42" s="65" t="s">
        <v>32</v>
      </c>
      <c r="F42" s="65" t="s">
        <v>32</v>
      </c>
      <c r="G42" s="65" t="s">
        <v>32</v>
      </c>
      <c r="H42" s="65" t="s">
        <v>32</v>
      </c>
      <c r="I42" s="65" t="s">
        <v>32</v>
      </c>
      <c r="J42" s="65" t="s">
        <v>32</v>
      </c>
      <c r="K42" s="201" t="s">
        <v>13</v>
      </c>
      <c r="L42" s="201"/>
      <c r="M42"/>
      <c r="Q42" s="198"/>
      <c r="R42" s="198"/>
      <c r="S42" s="198"/>
      <c r="T42" s="198"/>
      <c r="U42" s="198"/>
      <c r="V42" s="198"/>
      <c r="W42" s="198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</row>
    <row r="43" spans="1:89" s="196" customFormat="1" ht="24" customHeight="1">
      <c r="A43" s="209">
        <f t="shared" si="9"/>
        <v>8</v>
      </c>
      <c r="B43" s="201" t="s">
        <v>99</v>
      </c>
      <c r="C43" s="202" t="s">
        <v>100</v>
      </c>
      <c r="D43" s="65" t="s">
        <v>32</v>
      </c>
      <c r="E43" s="60"/>
      <c r="F43" s="60"/>
      <c r="G43" s="60"/>
      <c r="H43" s="65"/>
      <c r="I43" s="215"/>
      <c r="J43" s="65" t="s">
        <v>32</v>
      </c>
      <c r="K43" s="201" t="s">
        <v>13</v>
      </c>
      <c r="L43" s="201"/>
      <c r="M43"/>
      <c r="P43"/>
      <c r="Q43" s="198"/>
      <c r="R43" s="198"/>
      <c r="S43" s="198"/>
      <c r="T43" s="198"/>
      <c r="U43" s="198"/>
      <c r="V43" s="198"/>
      <c r="W43" s="198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</row>
    <row r="44" spans="1:89" s="196" customFormat="1" ht="24" customHeight="1">
      <c r="A44" s="209">
        <f t="shared" si="9"/>
        <v>9</v>
      </c>
      <c r="B44" s="201" t="s">
        <v>101</v>
      </c>
      <c r="C44" s="202" t="s">
        <v>102</v>
      </c>
      <c r="D44" s="65" t="s">
        <v>32</v>
      </c>
      <c r="E44" s="65" t="s">
        <v>32</v>
      </c>
      <c r="F44" s="65" t="s">
        <v>32</v>
      </c>
      <c r="G44" s="65" t="s">
        <v>32</v>
      </c>
      <c r="H44" s="65" t="s">
        <v>32</v>
      </c>
      <c r="I44" s="65" t="s">
        <v>32</v>
      </c>
      <c r="J44" s="65" t="s">
        <v>32</v>
      </c>
      <c r="K44" s="201" t="s">
        <v>13</v>
      </c>
      <c r="L44" s="201"/>
      <c r="M44"/>
      <c r="P44"/>
      <c r="Q44" s="198"/>
      <c r="R44" s="198"/>
      <c r="S44" s="198"/>
      <c r="T44" s="198"/>
      <c r="U44" s="198"/>
      <c r="V44" s="198"/>
      <c r="W44" s="198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</row>
    <row r="45" spans="1:89" s="196" customFormat="1" ht="24" customHeight="1">
      <c r="A45" s="209">
        <f t="shared" si="9"/>
        <v>10</v>
      </c>
      <c r="B45" s="201" t="s">
        <v>103</v>
      </c>
      <c r="C45" s="202" t="s">
        <v>104</v>
      </c>
      <c r="D45" s="65" t="s">
        <v>32</v>
      </c>
      <c r="E45" s="60"/>
      <c r="F45" s="60"/>
      <c r="G45" s="60"/>
      <c r="H45" s="60"/>
      <c r="I45" s="65"/>
      <c r="J45" s="65" t="s">
        <v>32</v>
      </c>
      <c r="K45" s="201" t="s">
        <v>13</v>
      </c>
      <c r="L45" s="201"/>
      <c r="M45"/>
      <c r="P45"/>
      <c r="Q45" s="198"/>
      <c r="R45" s="198"/>
      <c r="S45" s="198"/>
      <c r="T45" s="198"/>
      <c r="U45" s="198"/>
      <c r="V45" s="198"/>
      <c r="W45" s="198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</row>
    <row r="46" spans="1:89" s="196" customFormat="1" ht="24" customHeight="1">
      <c r="A46" s="209">
        <f t="shared" si="9"/>
        <v>11</v>
      </c>
      <c r="B46" s="201" t="s">
        <v>105</v>
      </c>
      <c r="C46" s="204" t="s">
        <v>106</v>
      </c>
      <c r="D46" s="65"/>
      <c r="E46" s="65" t="s">
        <v>32</v>
      </c>
      <c r="F46" s="65" t="s">
        <v>32</v>
      </c>
      <c r="G46" s="65"/>
      <c r="H46" s="65"/>
      <c r="I46" s="65"/>
      <c r="J46" s="65"/>
      <c r="K46" s="201" t="s">
        <v>13</v>
      </c>
      <c r="L46" s="201"/>
      <c r="M46"/>
      <c r="N46"/>
      <c r="O46"/>
      <c r="R46" s="198"/>
      <c r="S46" s="198"/>
      <c r="T46" s="198"/>
      <c r="U46" s="198"/>
      <c r="V46" s="198"/>
      <c r="W46" s="198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</row>
    <row r="47" spans="1:89" s="196" customFormat="1" ht="24" customHeight="1">
      <c r="A47" s="209">
        <f t="shared" si="9"/>
        <v>12</v>
      </c>
      <c r="B47" s="107" t="s">
        <v>107</v>
      </c>
      <c r="C47" s="202" t="s">
        <v>108</v>
      </c>
      <c r="D47" s="65" t="s">
        <v>32</v>
      </c>
      <c r="E47" s="65" t="s">
        <v>32</v>
      </c>
      <c r="F47" s="65" t="s">
        <v>32</v>
      </c>
      <c r="G47" s="65" t="s">
        <v>32</v>
      </c>
      <c r="H47" s="65" t="s">
        <v>32</v>
      </c>
      <c r="I47" s="65" t="s">
        <v>32</v>
      </c>
      <c r="J47" s="65" t="s">
        <v>32</v>
      </c>
      <c r="K47" s="201" t="s">
        <v>13</v>
      </c>
      <c r="L47" s="201"/>
      <c r="M47"/>
      <c r="P47"/>
      <c r="Q47" s="198"/>
      <c r="R47" s="198"/>
      <c r="S47" s="198"/>
      <c r="T47" s="198"/>
      <c r="U47" s="198"/>
      <c r="V47" s="198"/>
      <c r="W47" s="198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</row>
    <row r="48" spans="1:89" s="196" customFormat="1" ht="24" customHeight="1">
      <c r="A48" s="209">
        <f t="shared" si="9"/>
        <v>13</v>
      </c>
      <c r="B48" s="107" t="s">
        <v>109</v>
      </c>
      <c r="C48" s="202" t="s">
        <v>110</v>
      </c>
      <c r="D48" s="65" t="s">
        <v>32</v>
      </c>
      <c r="E48" s="65"/>
      <c r="F48" s="65"/>
      <c r="G48" s="65"/>
      <c r="H48" s="65"/>
      <c r="I48" s="65"/>
      <c r="J48" s="65" t="s">
        <v>32</v>
      </c>
      <c r="K48" s="201" t="str">
        <f>'TC1 (E121)'!W67</f>
        <v>RELEASE</v>
      </c>
      <c r="L48" s="201"/>
      <c r="O48" s="213"/>
      <c r="P48"/>
      <c r="Q48" s="198"/>
      <c r="R48" s="198"/>
      <c r="S48" s="198"/>
      <c r="T48" s="198"/>
      <c r="U48" s="198"/>
      <c r="V48" s="198"/>
      <c r="W48" s="19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</row>
    <row r="49" spans="1:89" s="196" customFormat="1" ht="24" customHeight="1">
      <c r="A49" s="209">
        <f t="shared" si="9"/>
        <v>14</v>
      </c>
      <c r="B49" s="107" t="s">
        <v>111</v>
      </c>
      <c r="C49" s="202" t="s">
        <v>112</v>
      </c>
      <c r="D49" s="65"/>
      <c r="E49" s="65" t="s">
        <v>32</v>
      </c>
      <c r="F49" s="65" t="s">
        <v>32</v>
      </c>
      <c r="G49" s="65"/>
      <c r="H49" s="65"/>
      <c r="I49" s="65"/>
      <c r="J49" s="65"/>
      <c r="K49" s="201" t="s">
        <v>13</v>
      </c>
      <c r="L49" s="201"/>
      <c r="O49" s="213"/>
      <c r="P49"/>
      <c r="Q49" s="198"/>
      <c r="R49" s="198"/>
      <c r="S49" s="198"/>
      <c r="T49" s="198"/>
      <c r="U49" s="198"/>
      <c r="V49" s="198"/>
      <c r="W49" s="198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</row>
    <row r="50" spans="1:89" s="196" customFormat="1" ht="24" customHeight="1">
      <c r="A50" s="209">
        <f t="shared" si="9"/>
        <v>15</v>
      </c>
      <c r="B50" s="107" t="s">
        <v>113</v>
      </c>
      <c r="C50" s="202" t="s">
        <v>114</v>
      </c>
      <c r="D50" s="65"/>
      <c r="E50" s="65"/>
      <c r="F50" s="65"/>
      <c r="G50" s="65" t="s">
        <v>32</v>
      </c>
      <c r="H50" s="65" t="s">
        <v>32</v>
      </c>
      <c r="I50" s="65" t="s">
        <v>32</v>
      </c>
      <c r="J50" s="65" t="s">
        <v>32</v>
      </c>
      <c r="K50" s="201" t="str">
        <f>'T1 (E124)'!W57</f>
        <v>RELEASE</v>
      </c>
      <c r="L50" s="201"/>
      <c r="M50" s="213"/>
      <c r="O50" s="213"/>
      <c r="P50"/>
      <c r="Q50" s="198"/>
      <c r="R50" s="198"/>
      <c r="S50" s="198"/>
      <c r="T50" s="198"/>
      <c r="U50" s="198"/>
      <c r="V50" s="198"/>
      <c r="W50" s="198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</row>
    <row r="51" spans="1:89" s="196" customFormat="1" ht="24" customHeight="1">
      <c r="A51" s="209">
        <f t="shared" si="9"/>
        <v>16</v>
      </c>
      <c r="B51" s="107" t="s">
        <v>115</v>
      </c>
      <c r="C51" s="202" t="s">
        <v>116</v>
      </c>
      <c r="D51" s="65" t="s">
        <v>32</v>
      </c>
      <c r="E51" s="65" t="s">
        <v>32</v>
      </c>
      <c r="F51" s="65" t="s">
        <v>32</v>
      </c>
      <c r="G51" s="65" t="s">
        <v>32</v>
      </c>
      <c r="H51" s="65" t="s">
        <v>32</v>
      </c>
      <c r="I51" s="65" t="s">
        <v>32</v>
      </c>
      <c r="J51" s="65" t="s">
        <v>32</v>
      </c>
      <c r="K51" s="201" t="str">
        <f>'TC1 (E121)'!W68</f>
        <v>RELEASE</v>
      </c>
      <c r="L51" s="201"/>
      <c r="M51" s="213"/>
      <c r="P51"/>
      <c r="Q51" s="198"/>
      <c r="R51" s="198"/>
      <c r="S51" s="198"/>
      <c r="T51" s="198"/>
      <c r="U51" s="198"/>
      <c r="V51" s="198"/>
      <c r="W51" s="198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</row>
    <row r="52" spans="1:89" s="196" customFormat="1" ht="24" customHeight="1">
      <c r="A52" s="209">
        <f t="shared" ref="A52:A84" si="10">A51+1</f>
        <v>17</v>
      </c>
      <c r="B52" s="107" t="s">
        <v>117</v>
      </c>
      <c r="C52" s="202" t="s">
        <v>118</v>
      </c>
      <c r="D52" s="65" t="s">
        <v>32</v>
      </c>
      <c r="E52" s="65" t="s">
        <v>32</v>
      </c>
      <c r="F52" s="65" t="s">
        <v>32</v>
      </c>
      <c r="G52" s="65" t="s">
        <v>32</v>
      </c>
      <c r="H52" s="65" t="s">
        <v>32</v>
      </c>
      <c r="I52" s="65" t="s">
        <v>32</v>
      </c>
      <c r="J52" s="65" t="s">
        <v>32</v>
      </c>
      <c r="K52" s="201" t="str">
        <f>'TC1 (E121)'!W69</f>
        <v>RELEASE</v>
      </c>
      <c r="L52" s="201"/>
      <c r="M52" s="213"/>
      <c r="P52"/>
      <c r="Q52" s="198"/>
      <c r="R52" s="198"/>
      <c r="S52" s="198"/>
      <c r="T52" s="198"/>
      <c r="U52" s="198"/>
      <c r="V52" s="198"/>
      <c r="W52" s="198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</row>
    <row r="53" spans="1:89" s="196" customFormat="1" ht="24" customHeight="1">
      <c r="A53" s="209">
        <f t="shared" si="10"/>
        <v>18</v>
      </c>
      <c r="B53" s="107" t="s">
        <v>119</v>
      </c>
      <c r="C53" s="202" t="s">
        <v>120</v>
      </c>
      <c r="D53" s="65" t="s">
        <v>32</v>
      </c>
      <c r="E53" s="65" t="s">
        <v>32</v>
      </c>
      <c r="F53" s="65" t="s">
        <v>32</v>
      </c>
      <c r="G53" s="65" t="s">
        <v>32</v>
      </c>
      <c r="H53" s="65" t="s">
        <v>32</v>
      </c>
      <c r="I53" s="65" t="s">
        <v>32</v>
      </c>
      <c r="J53" s="65" t="s">
        <v>32</v>
      </c>
      <c r="K53" s="201" t="str">
        <f>'TC1 (E121)'!W70</f>
        <v>RELEASE</v>
      </c>
      <c r="L53" s="201"/>
      <c r="M53" s="213"/>
      <c r="P53"/>
      <c r="Q53" s="198"/>
      <c r="R53" s="198"/>
      <c r="S53" s="198"/>
      <c r="T53" s="198"/>
      <c r="U53" s="198"/>
      <c r="V53" s="198"/>
      <c r="W53" s="198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</row>
    <row r="54" spans="1:89" s="196" customFormat="1" ht="24" customHeight="1">
      <c r="A54" s="209">
        <f t="shared" si="10"/>
        <v>19</v>
      </c>
      <c r="B54" s="107" t="s">
        <v>121</v>
      </c>
      <c r="C54" s="202" t="s">
        <v>122</v>
      </c>
      <c r="D54" s="65"/>
      <c r="E54" s="65" t="s">
        <v>32</v>
      </c>
      <c r="F54" s="65" t="s">
        <v>32</v>
      </c>
      <c r="G54" s="65" t="s">
        <v>32</v>
      </c>
      <c r="H54" s="65" t="s">
        <v>32</v>
      </c>
      <c r="I54" s="65" t="s">
        <v>32</v>
      </c>
      <c r="J54" s="65"/>
      <c r="K54" s="201" t="str">
        <f>'TC1 (E121)'!W71</f>
        <v>RELEASE</v>
      </c>
      <c r="L54" s="201"/>
      <c r="M54" s="213"/>
      <c r="P54"/>
      <c r="Q54" s="198"/>
      <c r="R54" s="198"/>
      <c r="S54" s="198"/>
      <c r="T54" s="198"/>
      <c r="U54" s="198"/>
      <c r="V54" s="198"/>
      <c r="W54" s="198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</row>
    <row r="55" spans="1:89" s="196" customFormat="1" ht="24" customHeight="1">
      <c r="A55" s="209">
        <f t="shared" si="10"/>
        <v>20</v>
      </c>
      <c r="B55" s="107" t="s">
        <v>123</v>
      </c>
      <c r="C55" s="202" t="s">
        <v>124</v>
      </c>
      <c r="D55" s="65" t="s">
        <v>32</v>
      </c>
      <c r="E55" s="65" t="s">
        <v>32</v>
      </c>
      <c r="F55" s="65" t="s">
        <v>32</v>
      </c>
      <c r="G55" s="65" t="s">
        <v>32</v>
      </c>
      <c r="H55" s="65" t="s">
        <v>32</v>
      </c>
      <c r="I55" s="65" t="s">
        <v>32</v>
      </c>
      <c r="J55" s="65" t="s">
        <v>32</v>
      </c>
      <c r="K55" s="201" t="str">
        <f>'TC1 (E121)'!W71</f>
        <v>RELEASE</v>
      </c>
      <c r="L55" s="201"/>
      <c r="M55" s="213"/>
      <c r="P55"/>
      <c r="Q55" s="198"/>
      <c r="R55" s="198"/>
      <c r="S55" s="198"/>
      <c r="T55" s="198"/>
      <c r="U55" s="198"/>
      <c r="V55" s="198"/>
      <c r="W55" s="198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</row>
    <row r="56" spans="1:89" s="196" customFormat="1" ht="24" customHeight="1">
      <c r="A56" s="209">
        <f t="shared" si="10"/>
        <v>21</v>
      </c>
      <c r="B56" s="107" t="s">
        <v>125</v>
      </c>
      <c r="C56" s="202" t="s">
        <v>126</v>
      </c>
      <c r="D56" s="65"/>
      <c r="E56" s="65"/>
      <c r="F56" s="65"/>
      <c r="G56" s="65" t="s">
        <v>32</v>
      </c>
      <c r="H56" s="65" t="s">
        <v>32</v>
      </c>
      <c r="I56" s="65" t="s">
        <v>32</v>
      </c>
      <c r="J56" s="65"/>
      <c r="K56" s="201" t="str">
        <f>'T1 (E124)'!W63</f>
        <v>RELEASE</v>
      </c>
      <c r="L56" s="201"/>
      <c r="M56" s="213"/>
      <c r="P56"/>
      <c r="Q56" s="198"/>
      <c r="R56" s="198"/>
      <c r="S56" s="198"/>
      <c r="T56" s="198"/>
      <c r="U56" s="198"/>
      <c r="V56" s="198"/>
      <c r="W56" s="198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</row>
    <row r="57" spans="1:89" s="196" customFormat="1" ht="24" customHeight="1">
      <c r="A57" s="209">
        <f t="shared" si="10"/>
        <v>22</v>
      </c>
      <c r="B57" s="107" t="s">
        <v>127</v>
      </c>
      <c r="C57" s="202" t="s">
        <v>128</v>
      </c>
      <c r="D57" s="65" t="s">
        <v>32</v>
      </c>
      <c r="E57" s="65" t="s">
        <v>32</v>
      </c>
      <c r="F57" s="65" t="s">
        <v>32</v>
      </c>
      <c r="G57" s="65" t="s">
        <v>32</v>
      </c>
      <c r="H57" s="65" t="s">
        <v>32</v>
      </c>
      <c r="I57" s="65" t="s">
        <v>32</v>
      </c>
      <c r="J57" s="65" t="s">
        <v>32</v>
      </c>
      <c r="K57" s="201" t="str">
        <f>'TC1 (E121)'!W72</f>
        <v>RELEASE</v>
      </c>
      <c r="L57" s="201"/>
      <c r="M57" s="213"/>
      <c r="P57"/>
      <c r="Q57" s="198"/>
      <c r="R57" s="198"/>
      <c r="S57" s="198"/>
      <c r="T57" s="198"/>
      <c r="U57" s="198"/>
      <c r="V57" s="198"/>
      <c r="W57" s="198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</row>
    <row r="58" spans="1:89" s="196" customFormat="1" ht="24" customHeight="1">
      <c r="A58" s="209">
        <f t="shared" si="10"/>
        <v>23</v>
      </c>
      <c r="B58" s="107" t="s">
        <v>129</v>
      </c>
      <c r="C58" s="202" t="s">
        <v>130</v>
      </c>
      <c r="D58" s="65" t="s">
        <v>32</v>
      </c>
      <c r="E58" s="65" t="s">
        <v>32</v>
      </c>
      <c r="F58" s="65" t="s">
        <v>32</v>
      </c>
      <c r="G58" s="65" t="s">
        <v>32</v>
      </c>
      <c r="H58" s="65" t="s">
        <v>32</v>
      </c>
      <c r="I58" s="65" t="s">
        <v>32</v>
      </c>
      <c r="J58" s="65" t="s">
        <v>32</v>
      </c>
      <c r="K58" s="201" t="str">
        <f>'TC1 (E121)'!W73</f>
        <v>RELEASE</v>
      </c>
      <c r="L58" s="201"/>
      <c r="M58" s="213"/>
      <c r="P58"/>
      <c r="Q58" s="198"/>
      <c r="R58" s="198"/>
      <c r="S58" s="198"/>
      <c r="T58" s="198"/>
      <c r="U58" s="198"/>
      <c r="V58" s="198"/>
      <c r="W58" s="19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</row>
    <row r="59" spans="1:89" s="196" customFormat="1" ht="24" customHeight="1">
      <c r="A59" s="209">
        <f t="shared" si="10"/>
        <v>24</v>
      </c>
      <c r="B59" s="107" t="s">
        <v>131</v>
      </c>
      <c r="C59" s="202" t="s">
        <v>130</v>
      </c>
      <c r="D59" s="65" t="s">
        <v>32</v>
      </c>
      <c r="E59" s="65" t="s">
        <v>32</v>
      </c>
      <c r="F59" s="65" t="s">
        <v>32</v>
      </c>
      <c r="G59" s="65" t="s">
        <v>32</v>
      </c>
      <c r="H59" s="65" t="s">
        <v>32</v>
      </c>
      <c r="I59" s="65" t="s">
        <v>32</v>
      </c>
      <c r="J59" s="65" t="s">
        <v>32</v>
      </c>
      <c r="K59" s="201" t="str">
        <f>'TC1 (E121)'!W74</f>
        <v>RELEASE</v>
      </c>
      <c r="L59" s="201"/>
      <c r="M59" s="213"/>
      <c r="P59"/>
      <c r="Q59" s="198"/>
      <c r="R59" s="198"/>
      <c r="S59" s="198"/>
      <c r="T59" s="198"/>
      <c r="U59" s="198"/>
      <c r="V59" s="198"/>
      <c r="W59" s="198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</row>
    <row r="60" spans="1:89" s="196" customFormat="1" ht="24" customHeight="1">
      <c r="A60" s="209">
        <f t="shared" si="10"/>
        <v>25</v>
      </c>
      <c r="B60" s="107" t="s">
        <v>132</v>
      </c>
      <c r="C60" s="202" t="s">
        <v>133</v>
      </c>
      <c r="D60" s="65" t="s">
        <v>32</v>
      </c>
      <c r="E60" s="65"/>
      <c r="F60" s="65"/>
      <c r="G60" s="65"/>
      <c r="H60" s="65"/>
      <c r="I60" s="65"/>
      <c r="J60" s="65" t="s">
        <v>32</v>
      </c>
      <c r="K60" s="201" t="str">
        <f>'TC1 (E121)'!W75</f>
        <v>RELEASE</v>
      </c>
      <c r="L60" s="201"/>
      <c r="M60" s="213"/>
      <c r="P60"/>
      <c r="Q60" s="198"/>
      <c r="R60" s="198"/>
      <c r="S60" s="198"/>
      <c r="T60" s="198"/>
      <c r="U60" s="198"/>
      <c r="V60" s="198"/>
      <c r="W60" s="198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s="196" customFormat="1" ht="24" customHeight="1">
      <c r="A61" s="209">
        <f t="shared" si="10"/>
        <v>26</v>
      </c>
      <c r="B61" s="107" t="s">
        <v>134</v>
      </c>
      <c r="C61" s="202" t="s">
        <v>135</v>
      </c>
      <c r="D61" s="65" t="s">
        <v>32</v>
      </c>
      <c r="E61" s="65"/>
      <c r="F61" s="65"/>
      <c r="G61" s="65"/>
      <c r="H61" s="65"/>
      <c r="I61" s="65"/>
      <c r="J61" s="65" t="s">
        <v>32</v>
      </c>
      <c r="K61" s="201" t="str">
        <f>'TC1 (E121)'!W76</f>
        <v>RELEASE</v>
      </c>
      <c r="L61" s="201"/>
      <c r="M61" s="213"/>
      <c r="P61"/>
      <c r="Q61" s="198"/>
      <c r="R61" s="198"/>
      <c r="S61" s="198"/>
      <c r="T61" s="198"/>
      <c r="U61" s="198"/>
      <c r="V61" s="198"/>
      <c r="W61" s="198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s="196" customFormat="1" ht="24" customHeight="1">
      <c r="A62" s="209">
        <f t="shared" si="10"/>
        <v>27</v>
      </c>
      <c r="B62" s="107" t="s">
        <v>136</v>
      </c>
      <c r="C62" s="202" t="s">
        <v>137</v>
      </c>
      <c r="D62" s="65" t="s">
        <v>32</v>
      </c>
      <c r="E62" s="65"/>
      <c r="F62" s="65"/>
      <c r="G62" s="65"/>
      <c r="H62" s="65"/>
      <c r="I62" s="65"/>
      <c r="J62" s="65" t="s">
        <v>32</v>
      </c>
      <c r="K62" s="201" t="str">
        <f>'TC1 (E121)'!W77</f>
        <v>RELEASE</v>
      </c>
      <c r="L62" s="201"/>
      <c r="M62" s="213"/>
      <c r="P62"/>
      <c r="Q62" s="198"/>
      <c r="R62" s="198"/>
      <c r="S62" s="198"/>
      <c r="T62" s="198"/>
      <c r="U62" s="198"/>
      <c r="V62" s="198"/>
      <c r="W62" s="198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s="196" customFormat="1" ht="24" customHeight="1">
      <c r="A63" s="209">
        <f t="shared" si="10"/>
        <v>28</v>
      </c>
      <c r="B63" s="107" t="s">
        <v>138</v>
      </c>
      <c r="C63" s="202" t="s">
        <v>139</v>
      </c>
      <c r="D63" s="65" t="s">
        <v>32</v>
      </c>
      <c r="E63" s="65"/>
      <c r="F63" s="65"/>
      <c r="G63" s="65"/>
      <c r="H63" s="65"/>
      <c r="I63" s="65"/>
      <c r="J63" s="65" t="s">
        <v>32</v>
      </c>
      <c r="K63" s="201" t="str">
        <f>'TC1 (E121)'!W78</f>
        <v>RELEASE</v>
      </c>
      <c r="L63" s="201"/>
      <c r="M63" s="213"/>
      <c r="P63"/>
      <c r="Q63" s="198"/>
      <c r="R63" s="198"/>
      <c r="S63" s="198"/>
      <c r="T63" s="198"/>
      <c r="U63" s="198"/>
      <c r="V63" s="198"/>
      <c r="W63" s="198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</row>
    <row r="64" spans="1:89" s="196" customFormat="1" ht="24" customHeight="1">
      <c r="A64" s="209">
        <f t="shared" si="10"/>
        <v>29</v>
      </c>
      <c r="B64" s="107" t="s">
        <v>140</v>
      </c>
      <c r="C64" s="202" t="s">
        <v>141</v>
      </c>
      <c r="D64" s="65" t="s">
        <v>32</v>
      </c>
      <c r="E64" s="65"/>
      <c r="F64" s="65"/>
      <c r="G64" s="65"/>
      <c r="H64" s="65"/>
      <c r="I64" s="65"/>
      <c r="J64" s="65" t="s">
        <v>32</v>
      </c>
      <c r="K64" s="201" t="s">
        <v>13</v>
      </c>
      <c r="L64" s="201"/>
      <c r="M64" s="213"/>
      <c r="P64"/>
      <c r="Q64" s="198"/>
      <c r="R64" s="198"/>
      <c r="S64" s="198"/>
      <c r="T64" s="198"/>
      <c r="U64" s="198"/>
      <c r="V64" s="198"/>
      <c r="W64" s="198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</row>
    <row r="65" spans="1:89" s="196" customFormat="1" ht="24" customHeight="1">
      <c r="A65" s="209">
        <f t="shared" si="10"/>
        <v>30</v>
      </c>
      <c r="B65" s="107" t="s">
        <v>142</v>
      </c>
      <c r="C65" s="202" t="s">
        <v>143</v>
      </c>
      <c r="D65" s="65" t="s">
        <v>32</v>
      </c>
      <c r="E65" s="65"/>
      <c r="F65" s="65"/>
      <c r="G65" s="65"/>
      <c r="H65" s="65"/>
      <c r="I65" s="65"/>
      <c r="J65" s="65" t="s">
        <v>32</v>
      </c>
      <c r="K65" s="201" t="str">
        <f>'TC1 (E121)'!W80</f>
        <v>RELEASE</v>
      </c>
      <c r="L65" s="201"/>
      <c r="M65" s="213"/>
      <c r="P65"/>
      <c r="Q65" s="198"/>
      <c r="R65" s="198"/>
      <c r="S65" s="198"/>
      <c r="T65" s="198"/>
      <c r="U65" s="198"/>
      <c r="V65" s="198"/>
      <c r="W65" s="198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</row>
    <row r="66" spans="1:89" s="196" customFormat="1" ht="24" customHeight="1">
      <c r="A66" s="209">
        <f t="shared" si="10"/>
        <v>31</v>
      </c>
      <c r="B66" s="107" t="s">
        <v>144</v>
      </c>
      <c r="C66" s="202" t="s">
        <v>145</v>
      </c>
      <c r="D66" s="65" t="s">
        <v>32</v>
      </c>
      <c r="E66" s="65"/>
      <c r="F66" s="65"/>
      <c r="G66" s="65"/>
      <c r="H66" s="65"/>
      <c r="I66" s="65"/>
      <c r="J66" s="65" t="s">
        <v>32</v>
      </c>
      <c r="K66" s="201" t="str">
        <f>'TC1 (E121)'!W81</f>
        <v>RELEASE</v>
      </c>
      <c r="L66" s="201"/>
      <c r="M66" s="213"/>
      <c r="P66"/>
      <c r="Q66" s="198"/>
      <c r="R66" s="198"/>
      <c r="S66" s="198"/>
      <c r="T66" s="198"/>
      <c r="U66" s="198"/>
      <c r="V66" s="198"/>
      <c r="W66" s="198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</row>
    <row r="67" spans="1:89" s="196" customFormat="1" ht="24" customHeight="1">
      <c r="A67" s="209">
        <f t="shared" si="10"/>
        <v>32</v>
      </c>
      <c r="B67" s="107" t="s">
        <v>146</v>
      </c>
      <c r="C67" s="202" t="s">
        <v>147</v>
      </c>
      <c r="D67" s="65" t="s">
        <v>32</v>
      </c>
      <c r="E67" s="65"/>
      <c r="F67" s="65"/>
      <c r="G67" s="65"/>
      <c r="H67" s="65"/>
      <c r="I67" s="65"/>
      <c r="J67" s="65" t="s">
        <v>32</v>
      </c>
      <c r="K67" s="201" t="str">
        <f>'TC1 (E121)'!W82</f>
        <v>RELEASE</v>
      </c>
      <c r="L67" s="201"/>
      <c r="M67" s="213"/>
      <c r="P67"/>
      <c r="Q67" s="198"/>
      <c r="R67" s="198"/>
      <c r="S67" s="198"/>
      <c r="T67" s="198"/>
      <c r="U67" s="198"/>
      <c r="V67" s="198"/>
      <c r="W67" s="198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</row>
    <row r="68" spans="1:89" s="196" customFormat="1" ht="24" customHeight="1">
      <c r="A68" s="209">
        <f t="shared" si="10"/>
        <v>33</v>
      </c>
      <c r="B68" s="107" t="s">
        <v>148</v>
      </c>
      <c r="C68" s="202" t="s">
        <v>149</v>
      </c>
      <c r="D68" s="65" t="s">
        <v>32</v>
      </c>
      <c r="E68" s="65"/>
      <c r="F68" s="65"/>
      <c r="G68" s="65"/>
      <c r="H68" s="65"/>
      <c r="I68" s="65"/>
      <c r="J68" s="65" t="s">
        <v>32</v>
      </c>
      <c r="K68" s="201" t="str">
        <f>'TC1 (E121)'!W83</f>
        <v>RELEASE</v>
      </c>
      <c r="L68" s="201"/>
      <c r="M68" s="213"/>
      <c r="P68"/>
      <c r="Q68" s="198"/>
      <c r="R68" s="198"/>
      <c r="S68" s="198"/>
      <c r="T68" s="198"/>
      <c r="U68" s="198"/>
      <c r="V68" s="198"/>
      <c r="W68" s="19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</row>
    <row r="69" spans="1:89" s="196" customFormat="1" ht="24" customHeight="1">
      <c r="A69" s="209">
        <f t="shared" si="10"/>
        <v>34</v>
      </c>
      <c r="B69" s="107" t="s">
        <v>150</v>
      </c>
      <c r="C69" s="202" t="s">
        <v>151</v>
      </c>
      <c r="D69" s="65" t="s">
        <v>32</v>
      </c>
      <c r="E69" s="65"/>
      <c r="F69" s="65"/>
      <c r="G69" s="65"/>
      <c r="H69" s="65"/>
      <c r="I69" s="65"/>
      <c r="J69" s="65" t="s">
        <v>32</v>
      </c>
      <c r="K69" s="201" t="str">
        <f>'TC1 (E121)'!W84</f>
        <v>RELEASE</v>
      </c>
      <c r="L69" s="201"/>
      <c r="M69" s="213"/>
      <c r="P69"/>
      <c r="Q69" s="198"/>
      <c r="R69" s="198"/>
      <c r="S69" s="198"/>
      <c r="T69" s="198"/>
      <c r="U69" s="198"/>
      <c r="V69" s="198"/>
      <c r="W69" s="198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</row>
    <row r="70" spans="1:89" s="196" customFormat="1" ht="24" customHeight="1">
      <c r="A70" s="209">
        <f t="shared" si="10"/>
        <v>35</v>
      </c>
      <c r="B70" s="107" t="s">
        <v>152</v>
      </c>
      <c r="C70" s="202" t="s">
        <v>153</v>
      </c>
      <c r="D70" s="65"/>
      <c r="E70" s="65" t="s">
        <v>32</v>
      </c>
      <c r="F70" s="65" t="s">
        <v>32</v>
      </c>
      <c r="G70" s="65"/>
      <c r="H70" s="65"/>
      <c r="I70" s="65"/>
      <c r="J70" s="65"/>
      <c r="K70" s="201" t="str">
        <f>'M1 (E122)'!W69</f>
        <v>RELEASE</v>
      </c>
      <c r="L70" s="201"/>
      <c r="M70" s="213"/>
      <c r="P70"/>
      <c r="Q70" s="198"/>
      <c r="R70" s="198"/>
      <c r="S70" s="198"/>
      <c r="T70" s="198"/>
      <c r="U70" s="198"/>
      <c r="V70" s="198"/>
      <c r="W70" s="198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</row>
    <row r="71" spans="1:89" s="196" customFormat="1" ht="24" customHeight="1">
      <c r="A71" s="209">
        <f t="shared" si="10"/>
        <v>36</v>
      </c>
      <c r="B71" s="107" t="s">
        <v>154</v>
      </c>
      <c r="C71" s="202" t="s">
        <v>155</v>
      </c>
      <c r="D71" s="65"/>
      <c r="E71" s="65" t="s">
        <v>32</v>
      </c>
      <c r="F71" s="65" t="s">
        <v>32</v>
      </c>
      <c r="G71" s="65"/>
      <c r="H71" s="65"/>
      <c r="I71" s="65"/>
      <c r="J71" s="65"/>
      <c r="K71" s="201" t="str">
        <f>'M1 (E122)'!W70</f>
        <v>RELEASE</v>
      </c>
      <c r="L71" s="201"/>
      <c r="M71" s="213"/>
      <c r="P71"/>
      <c r="Q71" s="198"/>
      <c r="R71" s="198"/>
      <c r="S71" s="198"/>
      <c r="T71" s="198"/>
      <c r="U71" s="198"/>
      <c r="V71" s="198"/>
      <c r="W71" s="198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</row>
    <row r="72" spans="1:89" s="196" customFormat="1" ht="24" customHeight="1">
      <c r="A72" s="209">
        <f t="shared" si="10"/>
        <v>37</v>
      </c>
      <c r="B72" s="107" t="s">
        <v>156</v>
      </c>
      <c r="C72" s="202" t="s">
        <v>157</v>
      </c>
      <c r="D72" s="65"/>
      <c r="E72" s="65" t="s">
        <v>32</v>
      </c>
      <c r="F72" s="65" t="s">
        <v>32</v>
      </c>
      <c r="G72" s="65"/>
      <c r="H72" s="65"/>
      <c r="I72" s="65"/>
      <c r="J72" s="65"/>
      <c r="K72" s="201" t="s">
        <v>13</v>
      </c>
      <c r="L72" s="201"/>
      <c r="M72" s="213"/>
      <c r="O72" s="213"/>
      <c r="P72"/>
      <c r="Q72" s="198"/>
      <c r="R72" s="198"/>
      <c r="S72" s="198"/>
      <c r="T72" s="198"/>
      <c r="U72" s="198"/>
      <c r="V72" s="198"/>
      <c r="W72" s="198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</row>
    <row r="73" spans="1:89" s="196" customFormat="1" ht="24" customHeight="1">
      <c r="A73" s="209">
        <f t="shared" si="10"/>
        <v>38</v>
      </c>
      <c r="B73" s="107" t="s">
        <v>158</v>
      </c>
      <c r="C73" s="202" t="s">
        <v>159</v>
      </c>
      <c r="D73" s="65" t="s">
        <v>32</v>
      </c>
      <c r="E73" s="65" t="s">
        <v>32</v>
      </c>
      <c r="F73" s="65" t="s">
        <v>32</v>
      </c>
      <c r="G73" s="65" t="s">
        <v>32</v>
      </c>
      <c r="H73" s="65" t="s">
        <v>32</v>
      </c>
      <c r="I73" s="65" t="s">
        <v>32</v>
      </c>
      <c r="J73" s="65" t="s">
        <v>32</v>
      </c>
      <c r="K73" s="201" t="str">
        <f>'TC1 (E121)'!W100</f>
        <v>RELEASE</v>
      </c>
      <c r="L73" s="201"/>
      <c r="M73"/>
      <c r="O73" s="213"/>
      <c r="P73"/>
      <c r="Q73" s="198"/>
      <c r="R73" s="198"/>
      <c r="S73" s="198"/>
      <c r="T73" s="198"/>
      <c r="U73" s="198"/>
      <c r="V73" s="198"/>
      <c r="W73" s="198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</row>
    <row r="74" spans="1:89" s="196" customFormat="1" ht="24" customHeight="1">
      <c r="A74" s="209">
        <f t="shared" si="10"/>
        <v>39</v>
      </c>
      <c r="B74" s="107" t="s">
        <v>160</v>
      </c>
      <c r="C74" s="202" t="s">
        <v>161</v>
      </c>
      <c r="D74" s="65" t="s">
        <v>32</v>
      </c>
      <c r="E74" s="65" t="s">
        <v>32</v>
      </c>
      <c r="F74" s="65" t="s">
        <v>32</v>
      </c>
      <c r="G74" s="65" t="s">
        <v>32</v>
      </c>
      <c r="H74" s="65" t="s">
        <v>32</v>
      </c>
      <c r="I74" s="65" t="s">
        <v>32</v>
      </c>
      <c r="J74" s="65" t="s">
        <v>32</v>
      </c>
      <c r="K74" s="201" t="str">
        <f>'TC1 (E121)'!W101</f>
        <v>RELEASE</v>
      </c>
      <c r="L74" s="201"/>
      <c r="O74" s="213"/>
      <c r="P74"/>
      <c r="Q74" s="198"/>
      <c r="R74" s="198"/>
      <c r="S74" s="198"/>
      <c r="T74" s="198"/>
      <c r="U74" s="198"/>
      <c r="V74" s="198"/>
      <c r="W74" s="198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</row>
    <row r="75" spans="1:89" s="196" customFormat="1" ht="24" customHeight="1">
      <c r="A75" s="209">
        <f t="shared" si="10"/>
        <v>40</v>
      </c>
      <c r="B75" s="107" t="s">
        <v>162</v>
      </c>
      <c r="C75" s="202" t="s">
        <v>163</v>
      </c>
      <c r="D75" s="65" t="s">
        <v>32</v>
      </c>
      <c r="E75" s="65" t="s">
        <v>32</v>
      </c>
      <c r="F75" s="65" t="s">
        <v>32</v>
      </c>
      <c r="G75" s="65" t="s">
        <v>32</v>
      </c>
      <c r="H75" s="65" t="s">
        <v>32</v>
      </c>
      <c r="I75" s="65" t="s">
        <v>32</v>
      </c>
      <c r="J75" s="65" t="s">
        <v>32</v>
      </c>
      <c r="K75" s="201" t="str">
        <f>'TC1 (E121)'!W102</f>
        <v>RELEASE</v>
      </c>
      <c r="L75" s="201"/>
      <c r="O75" s="213"/>
      <c r="P75"/>
      <c r="Q75" s="198"/>
      <c r="R75" s="198"/>
      <c r="S75" s="198"/>
      <c r="T75" s="198"/>
      <c r="U75" s="198"/>
      <c r="V75" s="198"/>
      <c r="W75" s="198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</row>
    <row r="76" spans="1:89" s="196" customFormat="1" ht="24" customHeight="1">
      <c r="A76" s="209">
        <f t="shared" si="10"/>
        <v>41</v>
      </c>
      <c r="B76" s="107" t="s">
        <v>158</v>
      </c>
      <c r="C76" s="202" t="s">
        <v>164</v>
      </c>
      <c r="D76" s="65"/>
      <c r="E76" s="65" t="s">
        <v>32</v>
      </c>
      <c r="F76" s="65"/>
      <c r="G76" s="65"/>
      <c r="H76" s="65"/>
      <c r="I76" s="65"/>
      <c r="J76" s="65"/>
      <c r="K76" s="201" t="str">
        <f>'M1 (E122)'!W86</f>
        <v>RELEASE</v>
      </c>
      <c r="L76" s="201"/>
      <c r="M76"/>
      <c r="O76" s="213"/>
      <c r="P76"/>
      <c r="Q76" s="198"/>
      <c r="R76" s="198"/>
      <c r="S76" s="198"/>
      <c r="T76" s="198"/>
      <c r="U76" s="198"/>
      <c r="V76" s="198"/>
      <c r="W76" s="198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</row>
    <row r="77" spans="1:89" s="196" customFormat="1" ht="24" customHeight="1">
      <c r="A77" s="209">
        <f t="shared" si="10"/>
        <v>42</v>
      </c>
      <c r="B77" s="107" t="s">
        <v>165</v>
      </c>
      <c r="C77" s="202" t="s">
        <v>166</v>
      </c>
      <c r="D77" s="65"/>
      <c r="E77" s="65" t="s">
        <v>32</v>
      </c>
      <c r="F77" s="65"/>
      <c r="G77" s="65"/>
      <c r="H77" s="65"/>
      <c r="I77" s="65"/>
      <c r="J77" s="65"/>
      <c r="K77" s="201" t="str">
        <f>'M1 (E122)'!W89</f>
        <v>RELEASE</v>
      </c>
      <c r="L77" s="201"/>
      <c r="M77"/>
      <c r="O77" s="213"/>
      <c r="P77"/>
      <c r="Q77" s="198"/>
      <c r="R77" s="198"/>
      <c r="S77" s="198"/>
      <c r="T77" s="198"/>
      <c r="U77" s="198"/>
      <c r="V77" s="198"/>
      <c r="W77" s="198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</row>
    <row r="78" spans="1:89" s="196" customFormat="1" ht="24" customHeight="1">
      <c r="A78" s="209">
        <f t="shared" si="10"/>
        <v>43</v>
      </c>
      <c r="B78" s="107" t="s">
        <v>167</v>
      </c>
      <c r="C78" s="202" t="s">
        <v>168</v>
      </c>
      <c r="D78" s="65"/>
      <c r="E78" s="65" t="s">
        <v>32</v>
      </c>
      <c r="F78" s="65"/>
      <c r="G78" s="65"/>
      <c r="H78" s="65"/>
      <c r="I78" s="65"/>
      <c r="J78" s="65"/>
      <c r="K78" s="201" t="str">
        <f>'M1 (E122)'!W87</f>
        <v>RELEASE</v>
      </c>
      <c r="L78" s="201"/>
      <c r="M78"/>
      <c r="O78" s="213"/>
      <c r="P78"/>
      <c r="Q78" s="198"/>
      <c r="R78" s="198"/>
      <c r="S78" s="198"/>
      <c r="T78" s="198"/>
      <c r="U78" s="198"/>
      <c r="V78" s="198"/>
      <c r="W78" s="19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</row>
    <row r="79" spans="1:89" s="196" customFormat="1" ht="24" customHeight="1">
      <c r="A79" s="209">
        <f t="shared" si="10"/>
        <v>44</v>
      </c>
      <c r="B79" s="107" t="s">
        <v>169</v>
      </c>
      <c r="C79" s="202" t="s">
        <v>170</v>
      </c>
      <c r="D79" s="65"/>
      <c r="E79" s="65" t="s">
        <v>32</v>
      </c>
      <c r="F79" s="65"/>
      <c r="G79" s="65"/>
      <c r="H79" s="65"/>
      <c r="I79" s="65"/>
      <c r="J79" s="65"/>
      <c r="K79" s="201" t="str">
        <f>'M1 (E122)'!W91</f>
        <v>RELEASE</v>
      </c>
      <c r="L79" s="201"/>
      <c r="M79"/>
      <c r="O79" s="213"/>
      <c r="P79"/>
      <c r="Q79" s="198"/>
      <c r="R79" s="198"/>
      <c r="S79" s="198"/>
      <c r="T79" s="198"/>
      <c r="U79" s="198"/>
      <c r="V79" s="198"/>
      <c r="W79" s="198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</row>
    <row r="80" spans="1:89" s="196" customFormat="1" ht="24" customHeight="1">
      <c r="A80" s="209">
        <f t="shared" si="10"/>
        <v>45</v>
      </c>
      <c r="B80" s="107" t="s">
        <v>171</v>
      </c>
      <c r="C80" s="202" t="s">
        <v>172</v>
      </c>
      <c r="D80" s="65" t="s">
        <v>32</v>
      </c>
      <c r="E80" s="65"/>
      <c r="F80" s="65"/>
      <c r="G80" s="65"/>
      <c r="H80" s="65"/>
      <c r="I80" s="65"/>
      <c r="J80" s="65" t="s">
        <v>32</v>
      </c>
      <c r="K80" s="201" t="s">
        <v>13</v>
      </c>
      <c r="L80" s="201"/>
      <c r="M80"/>
      <c r="O80" s="213"/>
      <c r="Q80" s="198"/>
      <c r="R80" s="198"/>
      <c r="S80" s="198"/>
      <c r="T80" s="198"/>
      <c r="U80" s="198"/>
      <c r="V80" s="198"/>
      <c r="W80" s="198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</row>
    <row r="81" spans="1:89" s="196" customFormat="1" ht="24" customHeight="1">
      <c r="A81" s="209">
        <f t="shared" si="10"/>
        <v>46</v>
      </c>
      <c r="B81" s="107" t="s">
        <v>614</v>
      </c>
      <c r="C81" s="202" t="s">
        <v>173</v>
      </c>
      <c r="D81" s="65" t="s">
        <v>32</v>
      </c>
      <c r="E81" s="65"/>
      <c r="F81" s="65"/>
      <c r="G81" s="65"/>
      <c r="H81" s="65"/>
      <c r="I81" s="65"/>
      <c r="J81" s="65" t="s">
        <v>32</v>
      </c>
      <c r="K81" s="201" t="s">
        <v>13</v>
      </c>
      <c r="L81" s="201"/>
      <c r="M81"/>
      <c r="O81" s="213"/>
      <c r="R81" s="198"/>
      <c r="S81" s="198"/>
      <c r="T81" s="198"/>
      <c r="U81" s="198"/>
      <c r="V81" s="198"/>
      <c r="W81" s="198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</row>
    <row r="82" spans="1:89" s="196" customFormat="1" ht="24" customHeight="1">
      <c r="A82" s="209">
        <f t="shared" si="10"/>
        <v>47</v>
      </c>
      <c r="B82" s="107" t="s">
        <v>616</v>
      </c>
      <c r="C82" s="202" t="s">
        <v>174</v>
      </c>
      <c r="D82" s="65" t="s">
        <v>32</v>
      </c>
      <c r="E82" s="65"/>
      <c r="F82" s="65"/>
      <c r="G82" s="65"/>
      <c r="H82" s="65"/>
      <c r="I82" s="65"/>
      <c r="J82" s="65" t="s">
        <v>32</v>
      </c>
      <c r="K82" s="201" t="s">
        <v>13</v>
      </c>
      <c r="L82" s="201"/>
      <c r="M82"/>
      <c r="O82" s="213"/>
      <c r="R82" s="198"/>
      <c r="S82" s="198"/>
      <c r="T82" s="198"/>
      <c r="U82" s="198"/>
      <c r="V82" s="198"/>
      <c r="W82" s="198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</row>
    <row r="83" spans="1:89" s="196" customFormat="1" ht="24" customHeight="1">
      <c r="A83" s="209">
        <f t="shared" si="10"/>
        <v>48</v>
      </c>
      <c r="B83" s="107" t="s">
        <v>175</v>
      </c>
      <c r="C83" s="202" t="s">
        <v>176</v>
      </c>
      <c r="D83" s="65" t="s">
        <v>32</v>
      </c>
      <c r="E83" s="65"/>
      <c r="F83" s="65"/>
      <c r="G83" s="65"/>
      <c r="H83" s="65"/>
      <c r="I83" s="65"/>
      <c r="J83" s="65" t="s">
        <v>32</v>
      </c>
      <c r="K83" s="201" t="str">
        <f>'TC1 (E121)'!W123</f>
        <v>RELEASE</v>
      </c>
      <c r="L83" s="201"/>
      <c r="M83"/>
      <c r="O83" s="213"/>
      <c r="P83"/>
      <c r="Q83" s="198"/>
      <c r="R83" s="198"/>
      <c r="S83" s="198"/>
      <c r="T83" s="198"/>
      <c r="U83" s="198"/>
      <c r="V83" s="198"/>
      <c r="W83" s="198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</row>
    <row r="84" spans="1:89" s="196" customFormat="1" ht="24" customHeight="1">
      <c r="A84" s="209">
        <f t="shared" si="10"/>
        <v>49</v>
      </c>
      <c r="B84" s="107" t="s">
        <v>177</v>
      </c>
      <c r="C84" s="202" t="s">
        <v>178</v>
      </c>
      <c r="D84" s="65"/>
      <c r="E84" s="65" t="s">
        <v>32</v>
      </c>
      <c r="F84" s="65"/>
      <c r="G84" s="65"/>
      <c r="H84" s="65"/>
      <c r="I84" s="65"/>
      <c r="J84" s="65"/>
      <c r="K84" s="201" t="str">
        <f>'M1 (E122)'!W100</f>
        <v>RELEASE</v>
      </c>
      <c r="L84" s="201"/>
      <c r="M84"/>
      <c r="O84" s="213"/>
      <c r="P84"/>
      <c r="Q84" s="198"/>
      <c r="R84" s="198"/>
      <c r="S84" s="198"/>
      <c r="T84" s="198"/>
      <c r="U84" s="198"/>
      <c r="V84" s="198"/>
      <c r="W84" s="198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</row>
    <row r="85" spans="1:89" s="196" customFormat="1" ht="24" customHeight="1">
      <c r="A85" s="209">
        <f t="shared" ref="A85:A92" si="11">A84+1</f>
        <v>50</v>
      </c>
      <c r="B85" s="107" t="s">
        <v>179</v>
      </c>
      <c r="C85" s="202" t="s">
        <v>180</v>
      </c>
      <c r="D85" s="65"/>
      <c r="E85" s="65"/>
      <c r="F85" s="65" t="s">
        <v>32</v>
      </c>
      <c r="G85" s="65" t="s">
        <v>32</v>
      </c>
      <c r="H85" s="65" t="s">
        <v>32</v>
      </c>
      <c r="I85" s="65" t="s">
        <v>32</v>
      </c>
      <c r="J85" s="65"/>
      <c r="K85" s="201" t="str">
        <f>'T1 (E124)'!W92</f>
        <v>RELEASE</v>
      </c>
      <c r="L85" s="201"/>
      <c r="M85"/>
      <c r="O85" s="213"/>
      <c r="P85"/>
      <c r="Q85" s="198"/>
      <c r="R85" s="198"/>
      <c r="S85" s="198"/>
      <c r="T85" s="198"/>
      <c r="U85" s="198"/>
      <c r="V85" s="198"/>
      <c r="W85" s="198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</row>
    <row r="86" spans="1:89" s="196" customFormat="1" ht="24" customHeight="1">
      <c r="A86" s="209">
        <f t="shared" si="11"/>
        <v>51</v>
      </c>
      <c r="B86" s="107" t="s">
        <v>181</v>
      </c>
      <c r="C86" s="202" t="s">
        <v>182</v>
      </c>
      <c r="D86" s="65" t="s">
        <v>32</v>
      </c>
      <c r="E86" s="65"/>
      <c r="F86" s="65"/>
      <c r="G86" s="65"/>
      <c r="H86" s="65"/>
      <c r="I86" s="65"/>
      <c r="J86" s="65" t="s">
        <v>32</v>
      </c>
      <c r="K86" s="201" t="s">
        <v>13</v>
      </c>
      <c r="L86" s="201"/>
      <c r="O86" s="213"/>
      <c r="P86"/>
      <c r="Q86" s="198"/>
      <c r="R86" s="198"/>
      <c r="S86" s="198"/>
      <c r="T86" s="198"/>
      <c r="U86" s="198"/>
      <c r="V86" s="198"/>
      <c r="W86" s="198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</row>
    <row r="87" spans="1:89" s="196" customFormat="1" ht="24" customHeight="1">
      <c r="A87" s="209">
        <f t="shared" si="11"/>
        <v>52</v>
      </c>
      <c r="B87" s="107" t="s">
        <v>183</v>
      </c>
      <c r="C87" s="202" t="s">
        <v>184</v>
      </c>
      <c r="D87" s="65" t="s">
        <v>32</v>
      </c>
      <c r="E87" s="65"/>
      <c r="F87" s="65"/>
      <c r="G87" s="65"/>
      <c r="H87" s="65"/>
      <c r="I87" s="65"/>
      <c r="J87" s="65" t="s">
        <v>32</v>
      </c>
      <c r="K87" s="201" t="s">
        <v>13</v>
      </c>
      <c r="L87" s="201"/>
      <c r="O87" s="213"/>
      <c r="P87"/>
      <c r="Q87" s="198"/>
      <c r="R87" s="198"/>
      <c r="S87" s="198"/>
      <c r="T87" s="198"/>
      <c r="U87" s="198"/>
      <c r="V87" s="198"/>
      <c r="W87" s="198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</row>
    <row r="88" spans="1:89" s="196" customFormat="1" ht="24" customHeight="1">
      <c r="A88" s="209">
        <f t="shared" si="11"/>
        <v>53</v>
      </c>
      <c r="B88" s="107" t="s">
        <v>185</v>
      </c>
      <c r="C88" s="202" t="s">
        <v>186</v>
      </c>
      <c r="D88" s="65" t="s">
        <v>32</v>
      </c>
      <c r="E88" s="65" t="s">
        <v>32</v>
      </c>
      <c r="F88" s="65" t="s">
        <v>32</v>
      </c>
      <c r="G88" s="65" t="s">
        <v>32</v>
      </c>
      <c r="H88" s="65" t="s">
        <v>32</v>
      </c>
      <c r="I88" s="65" t="s">
        <v>32</v>
      </c>
      <c r="J88" s="65" t="s">
        <v>32</v>
      </c>
      <c r="K88" s="201" t="str">
        <f>'TC1 (E121)'!W126</f>
        <v>RELEASE</v>
      </c>
      <c r="L88" s="201"/>
      <c r="O88" s="213"/>
      <c r="P88"/>
      <c r="Q88" s="198"/>
      <c r="R88" s="198"/>
      <c r="S88" s="198"/>
      <c r="T88" s="198"/>
      <c r="U88" s="198"/>
      <c r="V88" s="198"/>
      <c r="W88" s="19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</row>
    <row r="89" spans="1:89" s="196" customFormat="1" ht="24" customHeight="1">
      <c r="A89" s="209">
        <f t="shared" si="11"/>
        <v>54</v>
      </c>
      <c r="B89" s="107" t="s">
        <v>187</v>
      </c>
      <c r="C89" s="202" t="s">
        <v>188</v>
      </c>
      <c r="D89" s="65" t="s">
        <v>32</v>
      </c>
      <c r="E89" s="65"/>
      <c r="F89" s="65"/>
      <c r="G89" s="65"/>
      <c r="H89" s="65"/>
      <c r="I89" s="65"/>
      <c r="J89" s="65" t="s">
        <v>32</v>
      </c>
      <c r="K89" s="201" t="s">
        <v>13</v>
      </c>
      <c r="L89" s="201"/>
      <c r="O89" s="213"/>
      <c r="P89"/>
      <c r="Q89" s="198"/>
      <c r="R89" s="198"/>
      <c r="S89" s="198"/>
      <c r="T89" s="198"/>
      <c r="U89" s="198"/>
      <c r="V89" s="198"/>
      <c r="W89" s="198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</row>
    <row r="90" spans="1:89" s="196" customFormat="1" ht="24" customHeight="1">
      <c r="A90" s="209">
        <f t="shared" si="11"/>
        <v>55</v>
      </c>
      <c r="B90" s="107" t="s">
        <v>189</v>
      </c>
      <c r="C90" s="202" t="s">
        <v>190</v>
      </c>
      <c r="D90" s="65" t="s">
        <v>32</v>
      </c>
      <c r="E90" s="65"/>
      <c r="F90" s="65"/>
      <c r="G90" s="65"/>
      <c r="H90" s="65"/>
      <c r="I90" s="65"/>
      <c r="J90" s="65" t="s">
        <v>32</v>
      </c>
      <c r="K90" s="201" t="s">
        <v>13</v>
      </c>
      <c r="L90" s="201"/>
      <c r="O90" s="213"/>
      <c r="P90"/>
      <c r="Q90" s="198"/>
      <c r="R90" s="198"/>
      <c r="S90" s="198"/>
      <c r="T90" s="198"/>
      <c r="U90" s="198"/>
      <c r="V90" s="198"/>
      <c r="W90" s="198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</row>
    <row r="91" spans="1:89" s="196" customFormat="1" ht="24" customHeight="1">
      <c r="A91" s="209">
        <f t="shared" si="11"/>
        <v>56</v>
      </c>
      <c r="B91" s="107" t="s">
        <v>191</v>
      </c>
      <c r="C91" s="202" t="s">
        <v>192</v>
      </c>
      <c r="D91" s="65"/>
      <c r="E91" s="65" t="s">
        <v>32</v>
      </c>
      <c r="F91" s="65"/>
      <c r="G91" s="65"/>
      <c r="H91" s="65"/>
      <c r="I91" s="65"/>
      <c r="J91" s="65"/>
      <c r="K91" s="201" t="str">
        <f>'M1 (E122)'!W101</f>
        <v>RELEASE</v>
      </c>
      <c r="L91" s="201"/>
      <c r="O91" s="213"/>
      <c r="P91"/>
      <c r="Q91" s="198"/>
      <c r="R91" s="198"/>
      <c r="S91" s="198"/>
      <c r="T91" s="198"/>
      <c r="U91" s="198"/>
      <c r="V91" s="198"/>
      <c r="W91" s="198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</row>
    <row r="92" spans="1:89" s="196" customFormat="1" ht="24" customHeight="1">
      <c r="A92" s="209">
        <f t="shared" si="11"/>
        <v>57</v>
      </c>
      <c r="B92" s="107" t="s">
        <v>193</v>
      </c>
      <c r="C92" s="202" t="s">
        <v>194</v>
      </c>
      <c r="D92" s="65"/>
      <c r="E92" s="65" t="s">
        <v>32</v>
      </c>
      <c r="F92" s="65"/>
      <c r="G92" s="65"/>
      <c r="H92" s="65"/>
      <c r="I92" s="65"/>
      <c r="J92" s="65"/>
      <c r="K92" s="201" t="str">
        <f>'M1 (E122)'!W102</f>
        <v>RELEASE</v>
      </c>
      <c r="L92" s="201"/>
      <c r="O92" s="213"/>
      <c r="P92"/>
      <c r="Q92" s="198"/>
      <c r="R92" s="198"/>
      <c r="S92" s="198"/>
      <c r="T92" s="198"/>
      <c r="U92" s="198"/>
      <c r="V92" s="198"/>
      <c r="W92" s="198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</row>
    <row r="93" spans="1:89" s="196" customFormat="1" ht="24" customHeight="1">
      <c r="A93" s="209">
        <f t="shared" ref="A93:A98" si="12">A92+1</f>
        <v>58</v>
      </c>
      <c r="B93" s="107" t="s">
        <v>195</v>
      </c>
      <c r="C93" s="202" t="s">
        <v>196</v>
      </c>
      <c r="D93" s="65"/>
      <c r="E93" s="65" t="s">
        <v>32</v>
      </c>
      <c r="F93" s="65"/>
      <c r="G93" s="65"/>
      <c r="H93" s="65"/>
      <c r="I93" s="65"/>
      <c r="J93" s="65"/>
      <c r="K93" s="201" t="str">
        <f>'M1 (E122)'!W103</f>
        <v>RELEASE</v>
      </c>
      <c r="L93" s="201"/>
      <c r="O93" s="213"/>
      <c r="P93"/>
      <c r="Q93" s="198"/>
      <c r="R93" s="198"/>
      <c r="S93" s="198"/>
      <c r="T93" s="198"/>
      <c r="U93" s="198"/>
      <c r="V93" s="198"/>
      <c r="W93" s="198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</row>
    <row r="94" spans="1:89" s="196" customFormat="1" ht="24" customHeight="1">
      <c r="A94" s="209">
        <f t="shared" si="12"/>
        <v>59</v>
      </c>
      <c r="B94" s="107" t="s">
        <v>197</v>
      </c>
      <c r="C94" s="202" t="s">
        <v>198</v>
      </c>
      <c r="D94" s="65"/>
      <c r="E94" s="65" t="s">
        <v>32</v>
      </c>
      <c r="F94" s="65"/>
      <c r="G94" s="65"/>
      <c r="H94" s="65"/>
      <c r="I94" s="65"/>
      <c r="J94" s="65"/>
      <c r="K94" s="201" t="str">
        <f>'M1 (E122)'!W104</f>
        <v>RELEASE</v>
      </c>
      <c r="L94" s="201"/>
      <c r="O94" s="213"/>
      <c r="P94"/>
      <c r="Q94" s="198"/>
      <c r="R94" s="198"/>
      <c r="S94" s="198"/>
      <c r="T94" s="198"/>
      <c r="U94" s="198"/>
      <c r="V94" s="198"/>
      <c r="W94" s="198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</row>
    <row r="95" spans="1:89" s="196" customFormat="1" ht="24" customHeight="1">
      <c r="A95" s="209">
        <f t="shared" si="12"/>
        <v>60</v>
      </c>
      <c r="B95" s="107" t="s">
        <v>199</v>
      </c>
      <c r="C95" s="202" t="s">
        <v>200</v>
      </c>
      <c r="D95" s="65"/>
      <c r="E95" s="65"/>
      <c r="F95" s="65" t="s">
        <v>32</v>
      </c>
      <c r="G95" s="65" t="s">
        <v>32</v>
      </c>
      <c r="H95" s="65" t="s">
        <v>32</v>
      </c>
      <c r="I95" s="65" t="s">
        <v>32</v>
      </c>
      <c r="J95" s="65"/>
      <c r="K95" s="201" t="str">
        <f>'T1 (E124)'!W93</f>
        <v>RELEASE</v>
      </c>
      <c r="L95" s="201"/>
      <c r="O95" s="213"/>
      <c r="P95"/>
      <c r="Q95" s="198"/>
      <c r="R95" s="198"/>
      <c r="S95" s="198"/>
      <c r="T95" s="198"/>
      <c r="U95" s="198"/>
      <c r="V95" s="198"/>
      <c r="W95" s="198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</row>
    <row r="96" spans="1:89" s="196" customFormat="1" ht="24" customHeight="1">
      <c r="A96" s="209">
        <f t="shared" si="12"/>
        <v>61</v>
      </c>
      <c r="B96" s="107" t="s">
        <v>201</v>
      </c>
      <c r="C96" s="202" t="s">
        <v>202</v>
      </c>
      <c r="D96" s="65"/>
      <c r="E96" s="65"/>
      <c r="F96" s="65" t="s">
        <v>32</v>
      </c>
      <c r="G96" s="65" t="s">
        <v>32</v>
      </c>
      <c r="H96" s="65" t="s">
        <v>32</v>
      </c>
      <c r="I96" s="65" t="s">
        <v>32</v>
      </c>
      <c r="J96" s="65"/>
      <c r="K96" s="201" t="str">
        <f>'T1 (E124)'!W94</f>
        <v>RELEASE</v>
      </c>
      <c r="L96" s="201"/>
      <c r="O96" s="213"/>
      <c r="P96"/>
      <c r="Q96" s="198"/>
      <c r="R96" s="198"/>
      <c r="S96" s="198"/>
      <c r="T96" s="198"/>
      <c r="U96" s="198"/>
      <c r="V96" s="198"/>
      <c r="W96" s="198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</row>
    <row r="97" spans="1:89" s="196" customFormat="1" ht="24" customHeight="1">
      <c r="A97" s="209">
        <f t="shared" si="12"/>
        <v>62</v>
      </c>
      <c r="B97" s="107" t="s">
        <v>203</v>
      </c>
      <c r="C97" s="202" t="s">
        <v>204</v>
      </c>
      <c r="D97" s="65"/>
      <c r="E97" s="65"/>
      <c r="F97" s="65" t="s">
        <v>32</v>
      </c>
      <c r="G97" s="65" t="s">
        <v>32</v>
      </c>
      <c r="H97" s="65" t="s">
        <v>32</v>
      </c>
      <c r="I97" s="65" t="s">
        <v>32</v>
      </c>
      <c r="J97" s="65"/>
      <c r="K97" s="201" t="str">
        <f>'T1 (E124)'!W96</f>
        <v>RELEASE</v>
      </c>
      <c r="L97" s="201"/>
      <c r="O97" s="213"/>
      <c r="P97"/>
      <c r="Q97" s="198"/>
      <c r="R97" s="198"/>
      <c r="S97" s="198"/>
      <c r="T97" s="198"/>
      <c r="U97" s="198"/>
      <c r="V97" s="198"/>
      <c r="W97" s="198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</row>
    <row r="98" spans="1:89" s="196" customFormat="1" ht="24" customHeight="1">
      <c r="A98" s="209">
        <f t="shared" si="12"/>
        <v>63</v>
      </c>
      <c r="B98" s="107" t="s">
        <v>205</v>
      </c>
      <c r="C98" s="202" t="s">
        <v>206</v>
      </c>
      <c r="D98" s="65" t="s">
        <v>32</v>
      </c>
      <c r="E98" s="65" t="s">
        <v>32</v>
      </c>
      <c r="F98" s="65" t="s">
        <v>32</v>
      </c>
      <c r="G98" s="65" t="s">
        <v>32</v>
      </c>
      <c r="H98" s="65" t="s">
        <v>32</v>
      </c>
      <c r="I98" s="65" t="s">
        <v>32</v>
      </c>
      <c r="J98" s="65" t="s">
        <v>32</v>
      </c>
      <c r="K98" s="201" t="str">
        <f>'M1 (E122)'!W105</f>
        <v>RELEASE</v>
      </c>
      <c r="L98" s="201"/>
      <c r="O98" s="213"/>
      <c r="P98"/>
      <c r="Q98" s="198"/>
      <c r="R98" s="198"/>
      <c r="S98" s="198"/>
      <c r="T98" s="198"/>
      <c r="U98" s="198"/>
      <c r="V98" s="198"/>
      <c r="W98" s="1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</row>
    <row r="99" spans="1:89" s="196" customFormat="1" ht="24" customHeight="1">
      <c r="A99" s="226">
        <f>COUNT(A36:A98)</f>
        <v>63</v>
      </c>
      <c r="B99" s="226"/>
      <c r="C99" s="226"/>
      <c r="D99" s="227"/>
      <c r="E99" s="227"/>
      <c r="F99" s="227"/>
      <c r="G99" s="227"/>
      <c r="H99" s="227"/>
      <c r="I99" s="227"/>
      <c r="J99" s="227"/>
      <c r="K99" s="235">
        <f>COUNTIF(K36:K98,"RELEASE")</f>
        <v>63</v>
      </c>
      <c r="L99" s="235"/>
      <c r="M99" s="236">
        <f>(K99/A99)*O99</f>
        <v>0.7</v>
      </c>
      <c r="O99" s="213">
        <v>0.7</v>
      </c>
      <c r="P99"/>
      <c r="Q99" s="198"/>
      <c r="R99" s="198"/>
      <c r="S99" s="198"/>
      <c r="T99" s="198"/>
      <c r="U99" s="198"/>
      <c r="V99" s="198"/>
      <c r="W99" s="198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</row>
    <row r="100" spans="1:89" s="196" customFormat="1" ht="24" customHeight="1">
      <c r="A100" s="209">
        <v>1</v>
      </c>
      <c r="B100" s="228" t="s">
        <v>207</v>
      </c>
      <c r="C100" s="202" t="s">
        <v>208</v>
      </c>
      <c r="D100" s="65" t="s">
        <v>32</v>
      </c>
      <c r="E100" s="65"/>
      <c r="F100" s="65"/>
      <c r="G100" s="65"/>
      <c r="H100" s="65"/>
      <c r="I100" s="203"/>
      <c r="J100" s="65" t="s">
        <v>32</v>
      </c>
      <c r="K100" s="201" t="str">
        <f>'TC1 (E121)'!W26</f>
        <v>RELEASE</v>
      </c>
      <c r="L100" s="201"/>
      <c r="M100"/>
      <c r="N100"/>
      <c r="O100"/>
      <c r="Q100" s="198"/>
      <c r="R100" s="198"/>
      <c r="S100" s="198"/>
      <c r="T100" s="198"/>
      <c r="U100" s="198"/>
      <c r="V100" s="198"/>
      <c r="W100" s="198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</row>
    <row r="101" spans="1:89" s="196" customFormat="1" ht="24" customHeight="1">
      <c r="A101" s="209">
        <f t="shared" ref="A101:A164" si="13">A100+1</f>
        <v>2</v>
      </c>
      <c r="B101" s="228" t="s">
        <v>209</v>
      </c>
      <c r="C101" s="202" t="s">
        <v>210</v>
      </c>
      <c r="D101" s="65" t="s">
        <v>32</v>
      </c>
      <c r="E101" s="60"/>
      <c r="F101" s="60"/>
      <c r="G101" s="60"/>
      <c r="H101" s="60"/>
      <c r="I101" s="237"/>
      <c r="J101" s="65" t="s">
        <v>32</v>
      </c>
      <c r="K101" s="201" t="str">
        <f>'TC1 (E121)'!W27</f>
        <v>RELEASE</v>
      </c>
      <c r="L101" s="201"/>
      <c r="M101"/>
      <c r="N101"/>
      <c r="O101"/>
      <c r="P101" s="213"/>
      <c r="Q101" s="198"/>
      <c r="R101" s="198"/>
      <c r="S101" s="198"/>
      <c r="T101" s="198"/>
      <c r="U101" s="198"/>
      <c r="V101" s="198"/>
      <c r="W101" s="198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</row>
    <row r="102" spans="1:89" s="196" customFormat="1" ht="24" customHeight="1">
      <c r="A102" s="209">
        <f t="shared" si="13"/>
        <v>3</v>
      </c>
      <c r="B102" s="229" t="s">
        <v>211</v>
      </c>
      <c r="C102" s="202" t="s">
        <v>212</v>
      </c>
      <c r="D102" s="65"/>
      <c r="E102" s="65" t="s">
        <v>32</v>
      </c>
      <c r="F102" s="65" t="s">
        <v>32</v>
      </c>
      <c r="G102" s="65"/>
      <c r="H102" s="65"/>
      <c r="I102" s="203"/>
      <c r="J102" s="65"/>
      <c r="K102" s="201" t="str">
        <f>'M1 (E122)'!W26</f>
        <v>RELEASE</v>
      </c>
      <c r="L102" s="201"/>
      <c r="M102"/>
      <c r="P102"/>
      <c r="Q102" s="198"/>
      <c r="R102" s="198"/>
      <c r="S102" s="198"/>
      <c r="T102" s="198"/>
      <c r="U102" s="198"/>
      <c r="V102" s="198"/>
      <c r="W102" s="198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</row>
    <row r="103" spans="1:89" s="196" customFormat="1" ht="24" customHeight="1">
      <c r="A103" s="209">
        <f t="shared" si="13"/>
        <v>4</v>
      </c>
      <c r="B103" s="201" t="s">
        <v>213</v>
      </c>
      <c r="C103" s="202" t="s">
        <v>208</v>
      </c>
      <c r="D103" s="65"/>
      <c r="E103" s="65"/>
      <c r="F103" s="65"/>
      <c r="G103" s="65" t="s">
        <v>32</v>
      </c>
      <c r="H103" s="65" t="s">
        <v>32</v>
      </c>
      <c r="I103" s="65" t="s">
        <v>32</v>
      </c>
      <c r="J103" s="65"/>
      <c r="K103" s="201" t="s">
        <v>13</v>
      </c>
      <c r="L103" s="201"/>
      <c r="M103"/>
      <c r="N103"/>
      <c r="O103"/>
      <c r="Q103" s="213"/>
      <c r="R103" s="198"/>
      <c r="S103" s="198"/>
      <c r="T103" s="198"/>
      <c r="U103" s="198"/>
      <c r="V103" s="198"/>
      <c r="W103" s="198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</row>
    <row r="104" spans="1:89" s="196" customFormat="1" ht="24" customHeight="1">
      <c r="A104" s="209">
        <f t="shared" si="13"/>
        <v>5</v>
      </c>
      <c r="B104" s="201" t="s">
        <v>214</v>
      </c>
      <c r="C104" s="204" t="s">
        <v>215</v>
      </c>
      <c r="D104" s="65" t="s">
        <v>32</v>
      </c>
      <c r="E104" s="65"/>
      <c r="F104" s="65"/>
      <c r="G104" s="65"/>
      <c r="H104" s="65"/>
      <c r="I104" s="65"/>
      <c r="J104" s="65" t="s">
        <v>32</v>
      </c>
      <c r="K104" s="201" t="str">
        <f>'TC1 (E121)'!W33</f>
        <v>RELEASE</v>
      </c>
      <c r="L104" s="201"/>
      <c r="M104"/>
      <c r="N104"/>
      <c r="O104"/>
      <c r="R104" s="198"/>
      <c r="S104" s="198"/>
      <c r="T104" s="198"/>
      <c r="U104" s="198"/>
      <c r="V104" s="198"/>
      <c r="W104" s="198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</row>
    <row r="105" spans="1:89" s="196" customFormat="1" ht="24" customHeight="1">
      <c r="A105" s="209">
        <f t="shared" si="13"/>
        <v>6</v>
      </c>
      <c r="B105" s="201" t="s">
        <v>216</v>
      </c>
      <c r="C105" s="204" t="s">
        <v>217</v>
      </c>
      <c r="D105" s="65" t="s">
        <v>32</v>
      </c>
      <c r="E105" s="65"/>
      <c r="F105" s="65"/>
      <c r="G105" s="65"/>
      <c r="H105" s="65"/>
      <c r="I105" s="65"/>
      <c r="J105" s="65" t="s">
        <v>32</v>
      </c>
      <c r="K105" s="201" t="str">
        <f>'TC1 (E121)'!W34</f>
        <v>RELEASE</v>
      </c>
      <c r="L105" s="201"/>
      <c r="M105"/>
      <c r="N105"/>
      <c r="O105"/>
      <c r="R105" s="198"/>
      <c r="S105" s="198"/>
      <c r="T105" s="198"/>
      <c r="U105" s="198"/>
      <c r="V105" s="198"/>
      <c r="W105" s="198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</row>
    <row r="106" spans="1:89" s="196" customFormat="1" ht="24" customHeight="1">
      <c r="A106" s="209">
        <f t="shared" si="13"/>
        <v>7</v>
      </c>
      <c r="B106" s="201" t="s">
        <v>218</v>
      </c>
      <c r="C106" s="204" t="s">
        <v>219</v>
      </c>
      <c r="D106" s="65" t="s">
        <v>32</v>
      </c>
      <c r="E106" s="65"/>
      <c r="F106" s="65"/>
      <c r="G106" s="65"/>
      <c r="H106" s="65"/>
      <c r="I106" s="65"/>
      <c r="J106" s="65" t="s">
        <v>32</v>
      </c>
      <c r="K106" s="201" t="str">
        <f>'TC1 (E121)'!W35</f>
        <v>RELEASE</v>
      </c>
      <c r="L106" s="201"/>
      <c r="M106"/>
      <c r="N106"/>
      <c r="O106"/>
      <c r="R106" s="198"/>
      <c r="S106" s="198"/>
      <c r="T106" s="198"/>
      <c r="U106" s="198"/>
      <c r="V106" s="198"/>
      <c r="W106" s="198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</row>
    <row r="107" spans="1:89" s="196" customFormat="1" ht="24" customHeight="1">
      <c r="A107" s="209">
        <f t="shared" si="13"/>
        <v>8</v>
      </c>
      <c r="B107" s="201" t="s">
        <v>220</v>
      </c>
      <c r="C107" s="204" t="s">
        <v>221</v>
      </c>
      <c r="D107" s="65" t="s">
        <v>32</v>
      </c>
      <c r="E107" s="65"/>
      <c r="F107" s="65"/>
      <c r="G107" s="65"/>
      <c r="H107" s="65"/>
      <c r="I107" s="65"/>
      <c r="J107" s="65" t="s">
        <v>32</v>
      </c>
      <c r="K107" s="201" t="str">
        <f>'TC1 (E121)'!W36</f>
        <v>RELEASE</v>
      </c>
      <c r="L107" s="201"/>
      <c r="M107"/>
      <c r="N107"/>
      <c r="O107"/>
      <c r="R107" s="198"/>
      <c r="S107" s="198"/>
      <c r="T107" s="198"/>
      <c r="U107" s="198"/>
      <c r="V107" s="198"/>
      <c r="W107" s="198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</row>
    <row r="108" spans="1:89" s="196" customFormat="1" ht="24" customHeight="1">
      <c r="A108" s="209">
        <f t="shared" si="13"/>
        <v>9</v>
      </c>
      <c r="B108" s="107" t="s">
        <v>222</v>
      </c>
      <c r="C108" s="202" t="s">
        <v>223</v>
      </c>
      <c r="D108" s="65" t="s">
        <v>32</v>
      </c>
      <c r="E108" s="60"/>
      <c r="F108" s="60"/>
      <c r="G108" s="60"/>
      <c r="H108" s="60"/>
      <c r="I108" s="215"/>
      <c r="J108" s="65" t="s">
        <v>32</v>
      </c>
      <c r="K108" s="201" t="str">
        <f>'TC1 (E121)'!W37</f>
        <v>RELEASE</v>
      </c>
      <c r="L108" s="201"/>
      <c r="M108"/>
      <c r="O108"/>
      <c r="P108"/>
      <c r="Q108" s="198"/>
      <c r="R108" s="198"/>
      <c r="S108" s="198"/>
      <c r="T108" s="198"/>
      <c r="U108" s="198"/>
      <c r="V108" s="198"/>
      <c r="W108" s="19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</row>
    <row r="109" spans="1:89" s="196" customFormat="1" ht="24" customHeight="1">
      <c r="A109" s="209">
        <f t="shared" si="13"/>
        <v>10</v>
      </c>
      <c r="B109" s="107" t="s">
        <v>224</v>
      </c>
      <c r="C109" s="202" t="s">
        <v>225</v>
      </c>
      <c r="D109" s="65" t="s">
        <v>32</v>
      </c>
      <c r="E109" s="65"/>
      <c r="F109" s="65"/>
      <c r="G109" s="65"/>
      <c r="H109" s="65"/>
      <c r="I109" s="65"/>
      <c r="J109" s="65" t="s">
        <v>32</v>
      </c>
      <c r="K109" s="201" t="str">
        <f>'TC1 (E121)'!W38</f>
        <v>RELEASE</v>
      </c>
      <c r="L109" s="201"/>
      <c r="M109"/>
      <c r="P109"/>
      <c r="Q109" s="198"/>
      <c r="R109" s="198"/>
      <c r="S109" s="198"/>
      <c r="T109" s="198"/>
      <c r="U109" s="198"/>
      <c r="V109" s="198"/>
      <c r="W109" s="198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</row>
    <row r="110" spans="1:89" s="196" customFormat="1" ht="24" customHeight="1">
      <c r="A110" s="209">
        <f t="shared" si="13"/>
        <v>11</v>
      </c>
      <c r="B110" s="107" t="s">
        <v>226</v>
      </c>
      <c r="C110" s="202" t="str">
        <f>'TC1 (E121)'!J39</f>
        <v>TAPPING FOR DRIVER DESK</v>
      </c>
      <c r="D110" s="65" t="s">
        <v>32</v>
      </c>
      <c r="E110" s="65"/>
      <c r="F110" s="65"/>
      <c r="G110" s="65"/>
      <c r="H110" s="65"/>
      <c r="I110" s="65"/>
      <c r="J110" s="65" t="s">
        <v>32</v>
      </c>
      <c r="K110" s="201" t="str">
        <f>'TC1 (E121)'!W39</f>
        <v>RELEASE</v>
      </c>
      <c r="L110" s="201" t="str">
        <f>'TC1 (E121)'!Y39</f>
        <v>SIAP RELEASE</v>
      </c>
      <c r="M110"/>
      <c r="P110"/>
      <c r="Q110" s="198"/>
      <c r="R110" s="198"/>
      <c r="S110" s="198"/>
      <c r="T110" s="198"/>
      <c r="U110" s="198"/>
      <c r="V110" s="198"/>
      <c r="W110" s="198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</row>
    <row r="111" spans="1:89" s="196" customFormat="1" ht="24" customHeight="1">
      <c r="A111" s="209">
        <f t="shared" si="13"/>
        <v>12</v>
      </c>
      <c r="B111" s="107" t="s">
        <v>227</v>
      </c>
      <c r="C111" s="230" t="s">
        <v>228</v>
      </c>
      <c r="D111" s="65"/>
      <c r="E111" s="65" t="s">
        <v>32</v>
      </c>
      <c r="F111" s="65" t="s">
        <v>32</v>
      </c>
      <c r="G111" s="65"/>
      <c r="H111" s="65"/>
      <c r="I111" s="65"/>
      <c r="J111" s="65"/>
      <c r="K111" s="238" t="str">
        <f>'M1 (E122)'!W28</f>
        <v>RELEASE</v>
      </c>
      <c r="L111" s="201"/>
      <c r="M111"/>
      <c r="P111"/>
      <c r="Q111" s="198"/>
      <c r="R111" s="198"/>
      <c r="S111" s="198"/>
      <c r="T111" s="198"/>
      <c r="U111" s="198"/>
      <c r="V111" s="198"/>
      <c r="W111" s="198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</row>
    <row r="112" spans="1:89" s="196" customFormat="1" ht="24" customHeight="1">
      <c r="A112" s="209">
        <f t="shared" si="13"/>
        <v>13</v>
      </c>
      <c r="B112" s="107" t="s">
        <v>229</v>
      </c>
      <c r="C112" s="231" t="s">
        <v>219</v>
      </c>
      <c r="D112" s="65"/>
      <c r="E112" s="65" t="s">
        <v>32</v>
      </c>
      <c r="F112" s="65" t="s">
        <v>32</v>
      </c>
      <c r="G112" s="65"/>
      <c r="H112" s="65"/>
      <c r="I112" s="65"/>
      <c r="J112" s="65"/>
      <c r="K112" s="238" t="str">
        <f>'M1 (E122)'!W29</f>
        <v>RELEASE</v>
      </c>
      <c r="L112" s="201"/>
      <c r="M112"/>
      <c r="P112"/>
      <c r="Q112" s="198"/>
      <c r="R112" s="198"/>
      <c r="S112" s="198"/>
      <c r="T112" s="198"/>
      <c r="U112" s="198"/>
      <c r="V112" s="198"/>
      <c r="W112" s="198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</row>
    <row r="113" spans="1:89" s="196" customFormat="1" ht="24" customHeight="1">
      <c r="A113" s="209">
        <f t="shared" si="13"/>
        <v>14</v>
      </c>
      <c r="B113" s="107" t="s">
        <v>230</v>
      </c>
      <c r="C113" s="232" t="s">
        <v>221</v>
      </c>
      <c r="D113" s="65"/>
      <c r="E113" s="65" t="s">
        <v>32</v>
      </c>
      <c r="F113" s="65" t="s">
        <v>32</v>
      </c>
      <c r="G113" s="65"/>
      <c r="H113" s="65"/>
      <c r="I113" s="65"/>
      <c r="J113" s="65"/>
      <c r="K113" s="238" t="str">
        <f>'M1 (E122)'!W30</f>
        <v>RELEASE</v>
      </c>
      <c r="L113" s="201"/>
      <c r="M113"/>
      <c r="P113"/>
      <c r="Q113" s="198"/>
      <c r="R113" s="198"/>
      <c r="S113" s="198"/>
      <c r="T113" s="198"/>
      <c r="U113" s="198"/>
      <c r="V113" s="198"/>
      <c r="W113" s="198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</row>
    <row r="114" spans="1:89" s="196" customFormat="1" ht="24" customHeight="1">
      <c r="A114" s="209">
        <f t="shared" si="13"/>
        <v>15</v>
      </c>
      <c r="B114" s="107" t="s">
        <v>231</v>
      </c>
      <c r="C114" s="233" t="s">
        <v>232</v>
      </c>
      <c r="D114" s="65"/>
      <c r="E114" s="65" t="s">
        <v>32</v>
      </c>
      <c r="F114" s="65" t="s">
        <v>32</v>
      </c>
      <c r="G114" s="60"/>
      <c r="H114" s="60"/>
      <c r="I114" s="215"/>
      <c r="J114" s="65"/>
      <c r="K114" s="238" t="str">
        <f>'M1 (E122)'!W31</f>
        <v>RELEASE</v>
      </c>
      <c r="L114" s="201"/>
      <c r="M114"/>
      <c r="P114"/>
      <c r="Q114" s="198"/>
      <c r="R114" s="198"/>
      <c r="S114" s="198"/>
      <c r="T114" s="198"/>
      <c r="U114" s="198"/>
      <c r="V114" s="198"/>
      <c r="W114" s="198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</row>
    <row r="115" spans="1:89" s="196" customFormat="1" ht="24" customHeight="1">
      <c r="A115" s="209">
        <f t="shared" si="13"/>
        <v>16</v>
      </c>
      <c r="B115" s="107" t="s">
        <v>233</v>
      </c>
      <c r="C115" s="233" t="str">
        <f>'M2 (E123)'!J32</f>
        <v>TAPPING FOR DOOR POCKET  &amp;INTERIOR CABINET</v>
      </c>
      <c r="D115" s="65"/>
      <c r="E115" s="65" t="s">
        <v>32</v>
      </c>
      <c r="F115" s="65" t="s">
        <v>32</v>
      </c>
      <c r="G115" s="65"/>
      <c r="H115" s="65"/>
      <c r="I115" s="65"/>
      <c r="J115" s="65"/>
      <c r="K115" s="238" t="str">
        <f>'M1 (E122)'!W32</f>
        <v>RELEASE</v>
      </c>
      <c r="L115" s="201"/>
      <c r="M115"/>
      <c r="P115"/>
      <c r="Q115" s="198"/>
      <c r="R115" s="198"/>
      <c r="S115" s="198"/>
      <c r="T115" s="198"/>
      <c r="U115" s="198"/>
      <c r="V115" s="198"/>
      <c r="W115" s="198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</row>
    <row r="116" spans="1:89" s="196" customFormat="1" ht="24" customHeight="1">
      <c r="A116" s="209">
        <f t="shared" si="13"/>
        <v>17</v>
      </c>
      <c r="B116" s="228" t="s">
        <v>235</v>
      </c>
      <c r="C116" s="234" t="s">
        <v>228</v>
      </c>
      <c r="D116" s="65"/>
      <c r="E116" s="65"/>
      <c r="F116" s="65"/>
      <c r="G116" s="65" t="s">
        <v>32</v>
      </c>
      <c r="H116" s="65" t="s">
        <v>32</v>
      </c>
      <c r="I116" s="65" t="s">
        <v>32</v>
      </c>
      <c r="J116" s="65"/>
      <c r="K116" s="201" t="str">
        <f>'T1 (E124)'!W27</f>
        <v>RELEASE</v>
      </c>
      <c r="L116" s="201"/>
      <c r="M116"/>
      <c r="N116" s="213"/>
      <c r="O116" s="213"/>
      <c r="P116"/>
      <c r="Q116" s="198"/>
      <c r="R116" s="198"/>
      <c r="S116" s="198"/>
      <c r="T116" s="198"/>
      <c r="U116" s="198"/>
      <c r="V116" s="198"/>
      <c r="W116" s="198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</row>
    <row r="117" spans="1:89" s="196" customFormat="1" ht="24" customHeight="1">
      <c r="A117" s="209">
        <f t="shared" si="13"/>
        <v>18</v>
      </c>
      <c r="B117" s="228" t="s">
        <v>236</v>
      </c>
      <c r="C117" s="234" t="s">
        <v>219</v>
      </c>
      <c r="D117" s="65"/>
      <c r="E117" s="65"/>
      <c r="F117" s="65"/>
      <c r="G117" s="65" t="s">
        <v>32</v>
      </c>
      <c r="H117" s="65" t="s">
        <v>32</v>
      </c>
      <c r="I117" s="65" t="s">
        <v>32</v>
      </c>
      <c r="J117" s="65"/>
      <c r="K117" s="201" t="str">
        <f>'T1 (E124)'!W28</f>
        <v>RELEASE</v>
      </c>
      <c r="L117" s="201"/>
      <c r="M117"/>
      <c r="N117" s="213"/>
      <c r="O117" s="213"/>
      <c r="P117"/>
      <c r="Q117" s="198"/>
      <c r="R117" s="198"/>
      <c r="S117" s="198"/>
      <c r="T117" s="198"/>
      <c r="U117" s="198"/>
      <c r="V117" s="198"/>
      <c r="W117" s="198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</row>
    <row r="118" spans="1:89" s="196" customFormat="1" ht="24" customHeight="1">
      <c r="A118" s="209">
        <f t="shared" si="13"/>
        <v>19</v>
      </c>
      <c r="B118" s="228" t="s">
        <v>237</v>
      </c>
      <c r="C118" s="234" t="s">
        <v>221</v>
      </c>
      <c r="D118" s="65"/>
      <c r="E118" s="65"/>
      <c r="F118" s="65"/>
      <c r="G118" s="65" t="s">
        <v>32</v>
      </c>
      <c r="H118" s="65" t="s">
        <v>32</v>
      </c>
      <c r="I118" s="65" t="s">
        <v>32</v>
      </c>
      <c r="J118" s="65"/>
      <c r="K118" s="201" t="str">
        <f>'T1 (E124)'!W29</f>
        <v>RELEASE</v>
      </c>
      <c r="L118" s="201"/>
      <c r="M118"/>
      <c r="N118" s="213"/>
      <c r="O118" s="213"/>
      <c r="P118"/>
      <c r="Q118" s="198"/>
      <c r="R118" s="198"/>
      <c r="S118" s="198"/>
      <c r="T118" s="198"/>
      <c r="U118" s="198"/>
      <c r="V118" s="198"/>
      <c r="W118" s="19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</row>
    <row r="119" spans="1:89" s="196" customFormat="1" ht="24" customHeight="1">
      <c r="A119" s="209">
        <f t="shared" si="13"/>
        <v>20</v>
      </c>
      <c r="B119" s="228" t="s">
        <v>238</v>
      </c>
      <c r="C119" s="234" t="s">
        <v>232</v>
      </c>
      <c r="D119" s="65"/>
      <c r="E119" s="65"/>
      <c r="F119" s="65"/>
      <c r="G119" s="65" t="s">
        <v>32</v>
      </c>
      <c r="H119" s="65" t="s">
        <v>32</v>
      </c>
      <c r="I119" s="65" t="s">
        <v>32</v>
      </c>
      <c r="J119" s="65"/>
      <c r="K119" s="201" t="str">
        <f>'T1 (E124)'!W30</f>
        <v>RELEASE</v>
      </c>
      <c r="L119" s="201" t="s">
        <v>558</v>
      </c>
      <c r="M119"/>
      <c r="N119" s="213"/>
      <c r="O119" s="213"/>
      <c r="P119"/>
      <c r="Q119" s="198"/>
      <c r="R119" s="198"/>
      <c r="S119" s="198"/>
      <c r="T119" s="198"/>
      <c r="U119" s="198"/>
      <c r="V119" s="198"/>
      <c r="W119" s="198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</row>
    <row r="120" spans="1:89" s="196" customFormat="1" ht="24" customHeight="1">
      <c r="A120" s="209">
        <f t="shared" si="13"/>
        <v>21</v>
      </c>
      <c r="B120" s="228" t="s">
        <v>239</v>
      </c>
      <c r="C120" s="234" t="str">
        <f>'T1 (E124)'!J31</f>
        <v>TAPPING FOR INTERIOR CABINET</v>
      </c>
      <c r="D120" s="65"/>
      <c r="E120" s="65"/>
      <c r="F120" s="65"/>
      <c r="G120" s="65" t="s">
        <v>32</v>
      </c>
      <c r="H120" s="65" t="s">
        <v>32</v>
      </c>
      <c r="I120" s="65" t="s">
        <v>32</v>
      </c>
      <c r="J120" s="65"/>
      <c r="K120" s="201" t="str">
        <f>'T1 (E124)'!W31</f>
        <v>RELEASE</v>
      </c>
      <c r="L120" s="201" t="s">
        <v>558</v>
      </c>
      <c r="M120"/>
      <c r="N120" s="213"/>
      <c r="O120" s="213"/>
      <c r="P120"/>
      <c r="Q120" s="198"/>
      <c r="R120" s="198"/>
      <c r="S120" s="198"/>
      <c r="T120" s="198"/>
      <c r="U120" s="198"/>
      <c r="V120" s="198"/>
      <c r="W120" s="198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</row>
    <row r="121" spans="1:89" s="196" customFormat="1" ht="24" customHeight="1">
      <c r="A121" s="209">
        <f t="shared" si="13"/>
        <v>22</v>
      </c>
      <c r="B121" s="201" t="s">
        <v>240</v>
      </c>
      <c r="C121" s="204" t="s">
        <v>241</v>
      </c>
      <c r="D121" s="65"/>
      <c r="E121" s="65" t="s">
        <v>32</v>
      </c>
      <c r="F121" s="65" t="s">
        <v>32</v>
      </c>
      <c r="G121" s="65" t="s">
        <v>32</v>
      </c>
      <c r="H121" s="65" t="s">
        <v>32</v>
      </c>
      <c r="I121" s="65" t="s">
        <v>32</v>
      </c>
      <c r="J121" s="65"/>
      <c r="K121" s="201" t="str">
        <f>'TC1 (E121)'!W42</f>
        <v>FOR REVIEW</v>
      </c>
      <c r="L121" s="201"/>
      <c r="M121"/>
      <c r="N121"/>
      <c r="O121"/>
      <c r="P121" s="213"/>
      <c r="Q121" s="213"/>
      <c r="R121" s="198"/>
      <c r="S121" s="198"/>
      <c r="T121" s="198"/>
      <c r="U121" s="198"/>
      <c r="V121" s="198"/>
      <c r="W121" s="198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</row>
    <row r="122" spans="1:89" s="196" customFormat="1" ht="24" customHeight="1">
      <c r="A122" s="209">
        <f t="shared" si="13"/>
        <v>23</v>
      </c>
      <c r="B122" s="201" t="s">
        <v>242</v>
      </c>
      <c r="C122" s="202" t="s">
        <v>243</v>
      </c>
      <c r="D122" s="65" t="s">
        <v>32</v>
      </c>
      <c r="E122" s="65" t="s">
        <v>32</v>
      </c>
      <c r="F122" s="65" t="s">
        <v>32</v>
      </c>
      <c r="G122" s="65" t="s">
        <v>32</v>
      </c>
      <c r="H122" s="65" t="s">
        <v>32</v>
      </c>
      <c r="I122" s="65" t="s">
        <v>32</v>
      </c>
      <c r="J122" s="65" t="s">
        <v>32</v>
      </c>
      <c r="K122" s="201" t="str">
        <f>'TC1 (E121)'!W43</f>
        <v>RELEASE</v>
      </c>
      <c r="L122" s="201"/>
      <c r="M122"/>
      <c r="O122"/>
      <c r="P122"/>
      <c r="Q122" s="198"/>
      <c r="R122" s="198"/>
      <c r="S122" s="198"/>
      <c r="T122" s="198"/>
      <c r="U122" s="198"/>
      <c r="V122" s="198"/>
      <c r="W122" s="198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</row>
    <row r="123" spans="1:89" s="196" customFormat="1" ht="24" customHeight="1">
      <c r="A123" s="209">
        <f t="shared" si="13"/>
        <v>24</v>
      </c>
      <c r="B123" s="201" t="s">
        <v>244</v>
      </c>
      <c r="C123" s="202" t="s">
        <v>245</v>
      </c>
      <c r="D123" s="65"/>
      <c r="E123" s="65" t="s">
        <v>32</v>
      </c>
      <c r="F123" s="65" t="s">
        <v>32</v>
      </c>
      <c r="G123" s="65" t="s">
        <v>32</v>
      </c>
      <c r="H123" s="65" t="s">
        <v>32</v>
      </c>
      <c r="I123" s="65" t="s">
        <v>32</v>
      </c>
      <c r="J123" s="65"/>
      <c r="K123" s="201" t="str">
        <f>'TC1 (E121)'!W44</f>
        <v>RELEASE</v>
      </c>
      <c r="L123" s="201" t="s">
        <v>558</v>
      </c>
      <c r="M123"/>
      <c r="O123"/>
      <c r="P123"/>
      <c r="Q123" s="198"/>
      <c r="R123" s="198"/>
      <c r="S123" s="198"/>
      <c r="T123" s="198"/>
      <c r="U123" s="198"/>
      <c r="V123" s="198"/>
      <c r="W123" s="198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</row>
    <row r="124" spans="1:89" s="196" customFormat="1" ht="24" customHeight="1">
      <c r="A124" s="209">
        <f t="shared" si="13"/>
        <v>25</v>
      </c>
      <c r="B124" s="201" t="s">
        <v>246</v>
      </c>
      <c r="C124" s="204" t="s">
        <v>247</v>
      </c>
      <c r="D124" s="65"/>
      <c r="E124" s="65" t="s">
        <v>32</v>
      </c>
      <c r="F124" s="65" t="s">
        <v>32</v>
      </c>
      <c r="G124" s="65" t="s">
        <v>32</v>
      </c>
      <c r="H124" s="65" t="s">
        <v>32</v>
      </c>
      <c r="I124" s="65" t="s">
        <v>32</v>
      </c>
      <c r="J124" s="65"/>
      <c r="K124" s="201" t="str">
        <f>'M1 (E122)'!W38</f>
        <v>RELEASE</v>
      </c>
      <c r="L124" s="201"/>
      <c r="M124"/>
      <c r="O124"/>
      <c r="P124"/>
      <c r="Q124" s="198"/>
      <c r="R124" s="198"/>
      <c r="S124" s="198"/>
      <c r="T124" s="198"/>
      <c r="U124" s="198"/>
      <c r="V124" s="198"/>
      <c r="W124" s="198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</row>
    <row r="125" spans="1:89" s="196" customFormat="1" ht="24" customHeight="1">
      <c r="A125" s="209">
        <f t="shared" si="13"/>
        <v>26</v>
      </c>
      <c r="B125" s="201" t="s">
        <v>248</v>
      </c>
      <c r="C125" s="202" t="str">
        <f>'TC1 (E121)'!J42</f>
        <v>BRACKET FOR GROUNDING INTER CAR</v>
      </c>
      <c r="D125" s="65" t="s">
        <v>32</v>
      </c>
      <c r="E125" s="65"/>
      <c r="F125" s="65"/>
      <c r="G125" s="60"/>
      <c r="H125" s="60"/>
      <c r="I125" s="60"/>
      <c r="J125" s="65" t="s">
        <v>32</v>
      </c>
      <c r="K125" s="201" t="str">
        <f>'TC1 (E121)'!W42</f>
        <v>FOR REVIEW</v>
      </c>
      <c r="L125" s="201" t="str">
        <f>'TC1 (E121)'!Y42</f>
        <v>INPUTAN BELUM FIX</v>
      </c>
      <c r="M125"/>
      <c r="O125"/>
      <c r="P125"/>
      <c r="Q125" s="198"/>
      <c r="R125" s="198"/>
      <c r="S125" s="198"/>
      <c r="T125" s="198"/>
      <c r="U125" s="198"/>
      <c r="V125" s="198"/>
      <c r="W125" s="198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</row>
    <row r="126" spans="1:89" s="196" customFormat="1" ht="24" customHeight="1">
      <c r="A126" s="209">
        <f t="shared" si="13"/>
        <v>27</v>
      </c>
      <c r="B126" s="201" t="s">
        <v>242</v>
      </c>
      <c r="C126" s="202" t="str">
        <f>'TC1 (E121)'!J43</f>
        <v>BRACKET FOR LEVELING VALVE</v>
      </c>
      <c r="D126" s="65"/>
      <c r="E126" s="65"/>
      <c r="F126" s="65"/>
      <c r="G126" s="60"/>
      <c r="H126" s="60"/>
      <c r="I126" s="60"/>
      <c r="J126" s="65"/>
      <c r="K126" s="201" t="str">
        <f>'TC1 (E121)'!W43</f>
        <v>RELEASE</v>
      </c>
      <c r="L126" s="201"/>
      <c r="M126"/>
      <c r="O126"/>
      <c r="P126"/>
      <c r="Q126" s="198"/>
      <c r="R126" s="198"/>
      <c r="S126" s="198"/>
      <c r="T126" s="198"/>
      <c r="U126" s="198"/>
      <c r="V126" s="198"/>
      <c r="W126" s="198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</row>
    <row r="127" spans="1:89" s="196" customFormat="1" ht="24" customHeight="1">
      <c r="A127" s="209">
        <f t="shared" si="13"/>
        <v>28</v>
      </c>
      <c r="B127" s="201" t="s">
        <v>249</v>
      </c>
      <c r="C127" s="202" t="str">
        <f>'TC1 (E121)'!J44</f>
        <v>BRACKET FOR COUPLER SUPPORT</v>
      </c>
      <c r="D127" s="65" t="s">
        <v>32</v>
      </c>
      <c r="E127" s="65"/>
      <c r="F127" s="60"/>
      <c r="G127" s="65"/>
      <c r="H127" s="60"/>
      <c r="I127" s="60"/>
      <c r="J127" s="65" t="s">
        <v>32</v>
      </c>
      <c r="K127" s="201" t="str">
        <f>'TC1 (E121)'!W44</f>
        <v>RELEASE</v>
      </c>
      <c r="L127" s="201" t="s">
        <v>558</v>
      </c>
      <c r="M127"/>
      <c r="O127"/>
      <c r="P127"/>
      <c r="Q127" s="198"/>
      <c r="R127" s="198"/>
      <c r="S127" s="198"/>
      <c r="T127" s="198"/>
      <c r="U127" s="198"/>
      <c r="V127" s="198"/>
      <c r="W127" s="198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</row>
    <row r="128" spans="1:89" s="196" customFormat="1" ht="24" customHeight="1">
      <c r="A128" s="209">
        <f t="shared" si="13"/>
        <v>29</v>
      </c>
      <c r="B128" s="201" t="s">
        <v>250</v>
      </c>
      <c r="C128" s="202" t="str">
        <f>'TC1 (E121)'!J45</f>
        <v>BRACKET FOR CABLE DUCT</v>
      </c>
      <c r="D128" s="65" t="s">
        <v>32</v>
      </c>
      <c r="E128" s="65"/>
      <c r="F128" s="60"/>
      <c r="G128" s="60"/>
      <c r="H128" s="65"/>
      <c r="I128" s="60"/>
      <c r="J128" s="65"/>
      <c r="K128" s="201" t="str">
        <f>'TC1 (E121)'!W45</f>
        <v>FOR REVIEW</v>
      </c>
      <c r="L128" s="201" t="s">
        <v>558</v>
      </c>
      <c r="M128"/>
      <c r="O128"/>
      <c r="P128"/>
      <c r="Q128" s="198"/>
      <c r="R128" s="198"/>
      <c r="S128" s="198"/>
      <c r="T128" s="198"/>
      <c r="U128" s="198"/>
      <c r="V128" s="198"/>
      <c r="W128" s="19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</row>
    <row r="129" spans="1:89" s="196" customFormat="1" ht="24" customHeight="1">
      <c r="A129" s="209">
        <f t="shared" si="13"/>
        <v>30</v>
      </c>
      <c r="B129" s="201" t="s">
        <v>251</v>
      </c>
      <c r="C129" s="202" t="str">
        <f>'TC1 (E121)'!J46</f>
        <v>BRACKET FOR PNEUMATIC PIPING</v>
      </c>
      <c r="D129" s="65" t="s">
        <v>32</v>
      </c>
      <c r="E129" s="65"/>
      <c r="F129" s="60"/>
      <c r="G129" s="60"/>
      <c r="H129" s="60"/>
      <c r="I129" s="65"/>
      <c r="J129" s="65"/>
      <c r="K129" s="201" t="str">
        <f>'TC1 (E121)'!W46</f>
        <v>FOR REVIEW</v>
      </c>
      <c r="L129" s="201" t="s">
        <v>558</v>
      </c>
      <c r="M129"/>
      <c r="O129"/>
      <c r="P129"/>
      <c r="Q129" s="198"/>
      <c r="R129" s="198"/>
      <c r="S129" s="198"/>
      <c r="T129" s="198"/>
      <c r="U129" s="198"/>
      <c r="V129" s="198"/>
      <c r="W129" s="198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</row>
    <row r="130" spans="1:89" s="196" customFormat="1" ht="24" customHeight="1">
      <c r="A130" s="209">
        <f t="shared" si="13"/>
        <v>31</v>
      </c>
      <c r="B130" s="201" t="s">
        <v>252</v>
      </c>
      <c r="C130" s="202" t="str">
        <f>'TC1 (E121)'!J47</f>
        <v>HOLE FOR BATTERY BOX</v>
      </c>
      <c r="D130" s="65" t="s">
        <v>32</v>
      </c>
      <c r="E130" s="60"/>
      <c r="F130" s="60"/>
      <c r="G130" s="60"/>
      <c r="H130" s="60"/>
      <c r="I130" s="237"/>
      <c r="J130" s="65"/>
      <c r="K130" s="201" t="str">
        <f>'TC1 (E121)'!W47</f>
        <v>FOR REVIEW</v>
      </c>
      <c r="L130" s="201" t="s">
        <v>558</v>
      </c>
      <c r="M130"/>
      <c r="P130"/>
      <c r="Q130" s="198"/>
      <c r="R130" s="198"/>
      <c r="S130" s="198"/>
      <c r="T130" s="198"/>
      <c r="U130" s="198"/>
      <c r="V130" s="198"/>
      <c r="W130" s="198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</row>
    <row r="131" spans="1:89" s="196" customFormat="1" ht="24" customHeight="1">
      <c r="A131" s="209">
        <f t="shared" si="13"/>
        <v>32</v>
      </c>
      <c r="B131" s="201" t="s">
        <v>253</v>
      </c>
      <c r="C131" s="202" t="str">
        <f>'TC1 (E121)'!J48</f>
        <v>BRACKET OF RECTIFIER BOX</v>
      </c>
      <c r="D131" s="65" t="s">
        <v>32</v>
      </c>
      <c r="E131" s="65"/>
      <c r="F131" s="65"/>
      <c r="G131" s="239"/>
      <c r="H131" s="239"/>
      <c r="I131" s="239"/>
      <c r="J131" s="65"/>
      <c r="K131" s="201" t="str">
        <f>'TC1 (E121)'!W48</f>
        <v>RELEASE</v>
      </c>
      <c r="L131" s="201"/>
      <c r="M131"/>
      <c r="P131"/>
      <c r="Q131" s="198"/>
      <c r="R131" s="198"/>
      <c r="S131" s="198"/>
      <c r="T131" s="198"/>
      <c r="U131" s="198"/>
      <c r="V131" s="198"/>
      <c r="W131" s="198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</row>
    <row r="132" spans="1:89" s="196" customFormat="1" ht="24" customHeight="1">
      <c r="A132" s="209">
        <f t="shared" si="13"/>
        <v>33</v>
      </c>
      <c r="B132" s="201" t="s">
        <v>254</v>
      </c>
      <c r="C132" s="202" t="str">
        <f>'TC1 (E121)'!J49</f>
        <v>BRACKET OF ELECTRIC CONTROL PANEL</v>
      </c>
      <c r="D132" s="65" t="s">
        <v>32</v>
      </c>
      <c r="E132" s="65"/>
      <c r="F132" s="65"/>
      <c r="G132" s="65"/>
      <c r="H132" s="65"/>
      <c r="I132" s="65"/>
      <c r="J132" s="65"/>
      <c r="K132" s="201" t="str">
        <f>'TC1 (E121)'!W49</f>
        <v>RELEASE</v>
      </c>
      <c r="L132" s="201"/>
      <c r="M132"/>
      <c r="P132"/>
      <c r="Q132" s="198"/>
      <c r="R132" s="198"/>
      <c r="S132" s="198"/>
      <c r="T132" s="198"/>
      <c r="U132" s="198"/>
      <c r="V132" s="198"/>
      <c r="W132" s="198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</row>
    <row r="133" spans="1:89" s="196" customFormat="1" ht="24" customHeight="1">
      <c r="A133" s="209">
        <f t="shared" si="13"/>
        <v>34</v>
      </c>
      <c r="B133" s="201" t="s">
        <v>255</v>
      </c>
      <c r="C133" s="202" t="str">
        <f>'TC1 (E121)'!J50</f>
        <v>BRACKET FOR LADDER</v>
      </c>
      <c r="D133" s="65" t="s">
        <v>32</v>
      </c>
      <c r="E133" s="65"/>
      <c r="F133" s="65"/>
      <c r="G133" s="65"/>
      <c r="H133" s="65"/>
      <c r="I133" s="65"/>
      <c r="J133" s="65"/>
      <c r="K133" s="201" t="str">
        <f>'TC1 (E121)'!W50</f>
        <v>RELEASE</v>
      </c>
      <c r="L133" s="201"/>
      <c r="M133"/>
      <c r="P133"/>
      <c r="Q133" s="198"/>
      <c r="R133" s="198"/>
      <c r="S133" s="198"/>
      <c r="T133" s="198"/>
      <c r="U133" s="198"/>
      <c r="V133" s="198"/>
      <c r="W133" s="198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</row>
    <row r="134" spans="1:89" s="196" customFormat="1" ht="24" customHeight="1">
      <c r="A134" s="209">
        <f t="shared" si="13"/>
        <v>35</v>
      </c>
      <c r="B134" s="201" t="s">
        <v>256</v>
      </c>
      <c r="C134" s="202" t="str">
        <f>'TC1 (E121)'!J51</f>
        <v>BRACKET OF AUX SWITCH</v>
      </c>
      <c r="D134" s="65" t="s">
        <v>32</v>
      </c>
      <c r="E134" s="65"/>
      <c r="F134" s="65"/>
      <c r="G134" s="65"/>
      <c r="H134" s="65"/>
      <c r="I134" s="65"/>
      <c r="J134" s="65"/>
      <c r="K134" s="201" t="str">
        <f>'TC1 (E121)'!W51</f>
        <v>RELEASE</v>
      </c>
      <c r="L134" s="201"/>
      <c r="M134"/>
      <c r="P134"/>
      <c r="Q134" s="198"/>
      <c r="R134" s="198"/>
      <c r="S134" s="198"/>
      <c r="T134" s="198"/>
      <c r="U134" s="198"/>
      <c r="V134" s="198"/>
      <c r="W134" s="198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</row>
    <row r="135" spans="1:89" s="196" customFormat="1" ht="24" customHeight="1">
      <c r="A135" s="209">
        <f t="shared" si="13"/>
        <v>36</v>
      </c>
      <c r="B135" s="201" t="s">
        <v>257</v>
      </c>
      <c r="C135" s="202" t="str">
        <f>'TC1 (E121)'!J54</f>
        <v>BRACKET OF AIR RESERVOIR</v>
      </c>
      <c r="D135" s="65" t="s">
        <v>32</v>
      </c>
      <c r="E135" s="65"/>
      <c r="F135" s="65"/>
      <c r="G135" s="65"/>
      <c r="H135" s="65"/>
      <c r="I135" s="65"/>
      <c r="J135" s="65"/>
      <c r="K135" s="201" t="str">
        <f>'TC1 (E121)'!W54</f>
        <v>RELEASE</v>
      </c>
      <c r="L135" s="201"/>
      <c r="M135"/>
      <c r="P135"/>
      <c r="Q135" s="198"/>
      <c r="R135" s="198"/>
      <c r="S135" s="198"/>
      <c r="T135" s="198"/>
      <c r="U135" s="198"/>
      <c r="V135" s="198"/>
      <c r="W135" s="198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</row>
    <row r="136" spans="1:89" s="196" customFormat="1" ht="24" customHeight="1">
      <c r="A136" s="209">
        <f t="shared" si="13"/>
        <v>37</v>
      </c>
      <c r="B136" s="201" t="s">
        <v>258</v>
      </c>
      <c r="C136" s="202" t="str">
        <f>'TC1 (E121)'!J55</f>
        <v>BRACKET OF TRANSFORMER FILTER BOX</v>
      </c>
      <c r="D136" s="65" t="s">
        <v>32</v>
      </c>
      <c r="E136" s="65"/>
      <c r="F136" s="65"/>
      <c r="G136" s="65"/>
      <c r="H136" s="65"/>
      <c r="I136" s="65"/>
      <c r="J136" s="65"/>
      <c r="K136" s="201" t="str">
        <f>'TC1 (E121)'!W55</f>
        <v>RELEASE</v>
      </c>
      <c r="L136" s="201" t="s">
        <v>558</v>
      </c>
      <c r="M136"/>
      <c r="P136"/>
      <c r="Q136" s="198"/>
      <c r="R136" s="198"/>
      <c r="S136" s="198"/>
      <c r="T136" s="198"/>
      <c r="U136" s="198"/>
      <c r="V136" s="198"/>
      <c r="W136" s="198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</row>
    <row r="137" spans="1:89" s="196" customFormat="1" ht="24" customHeight="1">
      <c r="A137" s="209">
        <f t="shared" si="13"/>
        <v>38</v>
      </c>
      <c r="B137" s="201" t="s">
        <v>259</v>
      </c>
      <c r="C137" s="202" t="str">
        <f>'TC1 (E121)'!J56</f>
        <v>BRACKET OF COWCATCHER</v>
      </c>
      <c r="D137" s="65" t="s">
        <v>32</v>
      </c>
      <c r="E137" s="65"/>
      <c r="F137" s="65"/>
      <c r="G137" s="65"/>
      <c r="H137" s="65"/>
      <c r="I137" s="65"/>
      <c r="J137" s="65"/>
      <c r="K137" s="201" t="str">
        <f>'TC1 (E121)'!W56</f>
        <v>WORKING</v>
      </c>
      <c r="L137" s="201" t="str">
        <f>'TC1 (E121)'!Y52</f>
        <v>INPUTAN BELUM FIX</v>
      </c>
      <c r="M137"/>
      <c r="P137"/>
      <c r="Q137" s="198"/>
      <c r="R137" s="198"/>
      <c r="S137" s="198"/>
      <c r="T137" s="198"/>
      <c r="U137" s="198"/>
      <c r="V137" s="198"/>
      <c r="W137" s="198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</row>
    <row r="138" spans="1:89" s="196" customFormat="1" ht="24" customHeight="1">
      <c r="A138" s="209">
        <f t="shared" si="13"/>
        <v>39</v>
      </c>
      <c r="B138" s="201" t="s">
        <v>260</v>
      </c>
      <c r="C138" s="202" t="str">
        <f>'TC1 (E121)'!J57</f>
        <v>BRACKET OF JUNCTION COUPLER ELECTRIC</v>
      </c>
      <c r="D138" s="65" t="s">
        <v>32</v>
      </c>
      <c r="E138" s="65"/>
      <c r="F138" s="65"/>
      <c r="G138" s="65"/>
      <c r="H138" s="65"/>
      <c r="I138" s="65"/>
      <c r="J138" s="65"/>
      <c r="K138" s="201">
        <f>'TC1 (E121)'!W57</f>
        <v>0</v>
      </c>
      <c r="L138" s="201" t="str">
        <f>'TC1 (E121)'!Y57</f>
        <v>INPUTAN BELUM FIX</v>
      </c>
      <c r="M138"/>
      <c r="P138"/>
      <c r="Q138" s="198"/>
      <c r="R138" s="198"/>
      <c r="S138" s="198"/>
      <c r="T138" s="198"/>
      <c r="U138" s="198"/>
      <c r="V138" s="198"/>
      <c r="W138" s="19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</row>
    <row r="139" spans="1:89" s="196" customFormat="1" ht="24" customHeight="1">
      <c r="A139" s="209">
        <f t="shared" si="13"/>
        <v>40</v>
      </c>
      <c r="B139" s="201" t="s">
        <v>261</v>
      </c>
      <c r="C139" s="202" t="str">
        <f>'TC1 (E121)'!J58</f>
        <v>BRACKET OF PNEUMATIC HORN MODULE</v>
      </c>
      <c r="D139" s="65" t="s">
        <v>32</v>
      </c>
      <c r="E139" s="65"/>
      <c r="F139" s="65"/>
      <c r="G139" s="65"/>
      <c r="H139" s="65"/>
      <c r="I139" s="65"/>
      <c r="J139" s="65"/>
      <c r="K139" s="201" t="str">
        <f>'TC1 (E121)'!W58</f>
        <v>FOR REVIEW</v>
      </c>
      <c r="L139" s="201" t="str">
        <f>'TC1 (E121)'!Y58</f>
        <v>REF. 30.1-E12117</v>
      </c>
      <c r="M139"/>
      <c r="N139" s="213"/>
      <c r="O139" s="213"/>
      <c r="P139"/>
      <c r="Q139" s="198"/>
      <c r="R139" s="198"/>
      <c r="S139" s="198"/>
      <c r="T139" s="198"/>
      <c r="U139" s="198"/>
      <c r="V139" s="198"/>
      <c r="W139" s="198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</row>
    <row r="140" spans="1:89" s="196" customFormat="1" ht="24" customHeight="1">
      <c r="A140" s="209">
        <f t="shared" si="13"/>
        <v>41</v>
      </c>
      <c r="B140" s="201" t="s">
        <v>262</v>
      </c>
      <c r="C140" s="202" t="str">
        <f>'TC1 (E121)'!J59</f>
        <v>BRACKET OF APS BOX</v>
      </c>
      <c r="D140" s="65" t="s">
        <v>32</v>
      </c>
      <c r="E140" s="65"/>
      <c r="F140" s="65"/>
      <c r="G140" s="65"/>
      <c r="H140" s="65"/>
      <c r="I140" s="65"/>
      <c r="J140" s="65"/>
      <c r="K140" s="201" t="str">
        <f>'TC1 (E121)'!W59</f>
        <v>RELEASE</v>
      </c>
      <c r="L140" s="201"/>
      <c r="M140"/>
      <c r="N140" s="213"/>
      <c r="O140" s="213"/>
      <c r="P140"/>
      <c r="Q140" s="198"/>
      <c r="R140" s="198"/>
      <c r="S140" s="198"/>
      <c r="T140" s="198"/>
      <c r="U140" s="198"/>
      <c r="V140" s="198"/>
      <c r="W140" s="198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</row>
    <row r="141" spans="1:89" s="196" customFormat="1" ht="24" customHeight="1">
      <c r="A141" s="209">
        <f t="shared" si="13"/>
        <v>42</v>
      </c>
      <c r="B141" s="201" t="s">
        <v>263</v>
      </c>
      <c r="C141" s="202" t="str">
        <f>'TC1 (E121)'!J60</f>
        <v>BRACKET OF IVHB</v>
      </c>
      <c r="D141" s="65" t="s">
        <v>32</v>
      </c>
      <c r="E141" s="65"/>
      <c r="F141" s="65"/>
      <c r="G141" s="65"/>
      <c r="H141" s="65"/>
      <c r="I141" s="65"/>
      <c r="J141" s="65"/>
      <c r="K141" s="201" t="str">
        <f>'TC1 (E121)'!W60</f>
        <v>RELEASE</v>
      </c>
      <c r="L141" s="201"/>
      <c r="M141"/>
      <c r="N141" s="213"/>
      <c r="O141" s="213"/>
      <c r="P141"/>
      <c r="Q141" s="198"/>
      <c r="R141" s="198"/>
      <c r="S141" s="198"/>
      <c r="T141" s="198"/>
      <c r="U141" s="198"/>
      <c r="V141" s="198"/>
      <c r="W141" s="198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</row>
    <row r="142" spans="1:89" s="196" customFormat="1" ht="24" customHeight="1">
      <c r="A142" s="209">
        <f t="shared" si="13"/>
        <v>43</v>
      </c>
      <c r="B142" s="201" t="s">
        <v>264</v>
      </c>
      <c r="C142" s="202" t="str">
        <f>'TC1 (E121)'!J62</f>
        <v>HOLE FOR BRAKE CONTROL UNIT</v>
      </c>
      <c r="D142" s="65" t="s">
        <v>32</v>
      </c>
      <c r="E142" s="65"/>
      <c r="F142" s="65"/>
      <c r="G142" s="65"/>
      <c r="H142" s="65"/>
      <c r="I142" s="65"/>
      <c r="J142" s="65"/>
      <c r="K142" s="201" t="str">
        <f>'TC1 (E121)'!W62</f>
        <v>RELEASE</v>
      </c>
      <c r="L142" s="201"/>
      <c r="M142"/>
      <c r="N142" s="213"/>
      <c r="O142" s="213"/>
      <c r="P142"/>
      <c r="Q142" s="198"/>
      <c r="R142" s="198"/>
      <c r="S142" s="198"/>
      <c r="T142" s="198"/>
      <c r="U142" s="198"/>
      <c r="V142" s="198"/>
      <c r="W142" s="198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</row>
    <row r="143" spans="1:89" s="196" customFormat="1" ht="24" customHeight="1">
      <c r="A143" s="209">
        <f t="shared" si="13"/>
        <v>44</v>
      </c>
      <c r="B143" s="201" t="s">
        <v>265</v>
      </c>
      <c r="C143" s="202" t="str">
        <f>'TC1 (E121)'!J63</f>
        <v>BRACKET OF HGS (GROUND SWITCH)</v>
      </c>
      <c r="D143" s="65" t="s">
        <v>32</v>
      </c>
      <c r="E143" s="65"/>
      <c r="F143" s="65"/>
      <c r="G143" s="65"/>
      <c r="H143" s="65"/>
      <c r="I143" s="65"/>
      <c r="J143" s="65"/>
      <c r="K143" s="201" t="str">
        <f>'TC1 (E121)'!W63</f>
        <v>REVISI</v>
      </c>
      <c r="L143" s="201"/>
      <c r="M143"/>
      <c r="N143" s="213"/>
      <c r="O143" s="213"/>
      <c r="P143"/>
      <c r="Q143" s="198"/>
      <c r="R143" s="198"/>
      <c r="S143" s="198"/>
      <c r="T143" s="198"/>
      <c r="U143" s="198"/>
      <c r="V143" s="198"/>
      <c r="W143" s="198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</row>
    <row r="144" spans="1:89" s="196" customFormat="1" ht="24" customHeight="1">
      <c r="A144" s="209">
        <f t="shared" si="13"/>
        <v>45</v>
      </c>
      <c r="B144" s="201" t="s">
        <v>266</v>
      </c>
      <c r="C144" s="202" t="str">
        <f>'TC1 (E121)'!J64</f>
        <v>BRACKET OF GROUNDING PLATE</v>
      </c>
      <c r="D144" s="65" t="s">
        <v>32</v>
      </c>
      <c r="E144" s="65"/>
      <c r="F144" s="65"/>
      <c r="G144" s="65"/>
      <c r="H144" s="65"/>
      <c r="I144" s="65"/>
      <c r="J144" s="65"/>
      <c r="K144" s="201" t="str">
        <f>'TC1 (E121)'!W64</f>
        <v>FOR REVIEW</v>
      </c>
      <c r="L144" s="201">
        <f>'TC1 (E121)'!Y64</f>
        <v>0</v>
      </c>
      <c r="M144"/>
      <c r="N144" s="213"/>
      <c r="O144" s="213"/>
      <c r="P144"/>
      <c r="Q144" s="198"/>
      <c r="R144" s="198"/>
      <c r="S144" s="198"/>
      <c r="T144" s="198"/>
      <c r="U144" s="198"/>
      <c r="V144" s="198"/>
      <c r="W144" s="198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</row>
    <row r="145" spans="1:89" s="196" customFormat="1" ht="24" customHeight="1">
      <c r="A145" s="209">
        <f t="shared" si="13"/>
        <v>46</v>
      </c>
      <c r="B145" s="201" t="s">
        <v>267</v>
      </c>
      <c r="C145" s="202" t="str">
        <f>'TC1 (E121)'!J65</f>
        <v>CABLE DIRECTOR ON UNDERFRAME</v>
      </c>
      <c r="D145" s="65" t="s">
        <v>32</v>
      </c>
      <c r="E145" s="65"/>
      <c r="F145" s="65"/>
      <c r="G145" s="65"/>
      <c r="H145" s="65"/>
      <c r="I145" s="65"/>
      <c r="J145" s="65"/>
      <c r="K145" s="201" t="str">
        <f>'TC1 (E121)'!W65</f>
        <v>FOR REVIEW</v>
      </c>
      <c r="L145" s="201" t="str">
        <f>'TC1 (E121)'!Y65</f>
        <v>INPUTAN BELUM FIX</v>
      </c>
      <c r="M145"/>
      <c r="N145" s="213"/>
      <c r="O145" s="213"/>
      <c r="P145"/>
      <c r="Q145" s="198"/>
      <c r="R145" s="198"/>
      <c r="S145" s="198"/>
      <c r="T145" s="198"/>
      <c r="U145" s="198"/>
      <c r="V145" s="198"/>
      <c r="W145" s="198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</row>
    <row r="146" spans="1:89" s="196" customFormat="1" ht="24" customHeight="1">
      <c r="A146" s="209">
        <f t="shared" si="13"/>
        <v>47</v>
      </c>
      <c r="B146" s="201" t="s">
        <v>268</v>
      </c>
      <c r="C146" s="202" t="s">
        <v>269</v>
      </c>
      <c r="D146" s="65"/>
      <c r="E146" s="65" t="s">
        <v>32</v>
      </c>
      <c r="F146" s="65" t="s">
        <v>32</v>
      </c>
      <c r="G146" s="60"/>
      <c r="H146" s="60"/>
      <c r="I146" s="60"/>
      <c r="J146" s="65"/>
      <c r="K146" s="201" t="str">
        <f>'M1 (E122)'!W39</f>
        <v>RELEASE</v>
      </c>
      <c r="L146" s="201" t="str">
        <f>'M1 (E122)'!Y42</f>
        <v>30.1-E12012</v>
      </c>
      <c r="M146"/>
      <c r="N146" s="213"/>
      <c r="O146" s="213"/>
      <c r="P146"/>
      <c r="Q146" s="198"/>
      <c r="R146" s="198"/>
      <c r="S146" s="198"/>
      <c r="T146" s="198"/>
      <c r="U146" s="198"/>
      <c r="V146" s="198"/>
      <c r="W146" s="198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</row>
    <row r="147" spans="1:89" s="196" customFormat="1" ht="24" customHeight="1">
      <c r="A147" s="209">
        <f t="shared" si="13"/>
        <v>48</v>
      </c>
      <c r="B147" s="201" t="s">
        <v>270</v>
      </c>
      <c r="C147" s="202" t="s">
        <v>271</v>
      </c>
      <c r="D147" s="65"/>
      <c r="E147" s="65" t="s">
        <v>32</v>
      </c>
      <c r="F147" s="65" t="s">
        <v>32</v>
      </c>
      <c r="G147" s="60"/>
      <c r="H147" s="60"/>
      <c r="I147" s="60"/>
      <c r="J147" s="65"/>
      <c r="K147" s="201" t="str">
        <f>'M1 (E122)'!W40</f>
        <v>RELEASE</v>
      </c>
      <c r="L147" s="201" t="str">
        <f>'M1 (E122)'!Y40</f>
        <v>30.1-E12213</v>
      </c>
      <c r="M147"/>
      <c r="N147" s="213"/>
      <c r="O147" s="213"/>
      <c r="P147"/>
      <c r="Q147" s="198"/>
      <c r="R147" s="198"/>
      <c r="S147" s="198"/>
      <c r="T147" s="198"/>
      <c r="U147" s="198"/>
      <c r="V147" s="198"/>
      <c r="W147" s="198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</row>
    <row r="148" spans="1:89" s="196" customFormat="1" ht="24" customHeight="1">
      <c r="A148" s="209">
        <f t="shared" si="13"/>
        <v>49</v>
      </c>
      <c r="B148" s="201" t="s">
        <v>272</v>
      </c>
      <c r="C148" s="204" t="s">
        <v>273</v>
      </c>
      <c r="D148" s="65"/>
      <c r="E148" s="65" t="s">
        <v>32</v>
      </c>
      <c r="F148" s="65" t="s">
        <v>32</v>
      </c>
      <c r="G148" s="65"/>
      <c r="H148" s="60"/>
      <c r="I148" s="60"/>
      <c r="J148" s="65"/>
      <c r="K148" s="238" t="str">
        <f>'M1 (E122)'!W41</f>
        <v>RELEASE</v>
      </c>
      <c r="L148" s="201" t="str">
        <f>'M1 (E122)'!Y41</f>
        <v>30.1-E12010</v>
      </c>
      <c r="M148"/>
      <c r="N148" s="213"/>
      <c r="O148" s="213"/>
      <c r="P148"/>
      <c r="Q148" s="198"/>
      <c r="R148" s="198"/>
      <c r="S148" s="198"/>
      <c r="T148" s="198"/>
      <c r="U148" s="198"/>
      <c r="V148" s="198"/>
      <c r="W148" s="19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</row>
    <row r="149" spans="1:89" s="196" customFormat="1" ht="24" customHeight="1">
      <c r="A149" s="209">
        <f t="shared" si="13"/>
        <v>50</v>
      </c>
      <c r="B149" s="201" t="s">
        <v>274</v>
      </c>
      <c r="C149" s="202" t="s">
        <v>275</v>
      </c>
      <c r="D149" s="65"/>
      <c r="E149" s="65" t="s">
        <v>32</v>
      </c>
      <c r="F149" s="65" t="s">
        <v>32</v>
      </c>
      <c r="G149" s="60"/>
      <c r="H149" s="65"/>
      <c r="I149" s="60"/>
      <c r="J149" s="65"/>
      <c r="K149" s="238" t="str">
        <f>'M1 (E122)'!W42</f>
        <v>RELEASE</v>
      </c>
      <c r="L149" s="201" t="str">
        <f>'M1 (E122)'!Y42</f>
        <v>30.1-E12012</v>
      </c>
      <c r="M149"/>
      <c r="N149" s="213"/>
      <c r="O149" s="213"/>
      <c r="P149"/>
      <c r="Q149" s="198"/>
      <c r="R149" s="198"/>
      <c r="S149" s="198"/>
      <c r="T149" s="198"/>
      <c r="U149" s="198"/>
      <c r="V149" s="198"/>
      <c r="W149" s="198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</row>
    <row r="150" spans="1:89" s="196" customFormat="1" ht="24" customHeight="1">
      <c r="A150" s="209">
        <f t="shared" si="13"/>
        <v>51</v>
      </c>
      <c r="B150" s="201" t="s">
        <v>276</v>
      </c>
      <c r="C150" s="202" t="s">
        <v>277</v>
      </c>
      <c r="D150" s="65"/>
      <c r="E150" s="65" t="s">
        <v>32</v>
      </c>
      <c r="F150" s="65" t="s">
        <v>32</v>
      </c>
      <c r="G150" s="60"/>
      <c r="H150" s="60"/>
      <c r="I150" s="65"/>
      <c r="J150" s="65"/>
      <c r="K150" s="238" t="s">
        <v>13</v>
      </c>
      <c r="L150" s="201"/>
      <c r="M150"/>
      <c r="P150"/>
      <c r="Q150" s="198"/>
      <c r="R150" s="198"/>
      <c r="S150" s="198"/>
      <c r="T150" s="198"/>
      <c r="U150" s="198"/>
      <c r="V150" s="198"/>
      <c r="W150" s="198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</row>
    <row r="151" spans="1:89" s="196" customFormat="1" ht="24" customHeight="1">
      <c r="A151" s="209">
        <f t="shared" si="13"/>
        <v>52</v>
      </c>
      <c r="B151" s="201" t="s">
        <v>278</v>
      </c>
      <c r="C151" s="202" t="s">
        <v>279</v>
      </c>
      <c r="D151" s="65"/>
      <c r="E151" s="65" t="s">
        <v>32</v>
      </c>
      <c r="F151" s="65" t="s">
        <v>32</v>
      </c>
      <c r="G151" s="60"/>
      <c r="H151" s="60"/>
      <c r="I151" s="237"/>
      <c r="J151" s="65"/>
      <c r="K151" s="238" t="s">
        <v>13</v>
      </c>
      <c r="L151" s="201"/>
      <c r="M151"/>
      <c r="P151"/>
      <c r="Q151" s="198"/>
      <c r="R151" s="198"/>
      <c r="S151" s="198"/>
      <c r="T151" s="198"/>
      <c r="U151" s="198"/>
      <c r="V151" s="198"/>
      <c r="W151" s="198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</row>
    <row r="152" spans="1:89" s="196" customFormat="1" ht="24" customHeight="1">
      <c r="A152" s="209">
        <f t="shared" si="13"/>
        <v>53</v>
      </c>
      <c r="B152" s="201" t="s">
        <v>280</v>
      </c>
      <c r="C152" s="202" t="s">
        <v>281</v>
      </c>
      <c r="D152" s="65"/>
      <c r="E152" s="65" t="s">
        <v>32</v>
      </c>
      <c r="F152" s="65" t="s">
        <v>32</v>
      </c>
      <c r="G152" s="239"/>
      <c r="H152" s="239"/>
      <c r="I152" s="239"/>
      <c r="J152" s="65"/>
      <c r="K152" s="238" t="str">
        <f>'M1 (E122)'!W45</f>
        <v>RELEASE</v>
      </c>
      <c r="L152" s="201" t="str">
        <f>'M1 (E122)'!Y45</f>
        <v>30.1-E12203</v>
      </c>
      <c r="M152"/>
      <c r="P152"/>
      <c r="Q152" s="198"/>
      <c r="R152" s="198"/>
      <c r="S152" s="198"/>
      <c r="T152" s="198"/>
      <c r="U152" s="198"/>
      <c r="V152" s="198"/>
      <c r="W152" s="198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</row>
    <row r="153" spans="1:89" s="196" customFormat="1" ht="24" customHeight="1">
      <c r="A153" s="209">
        <f t="shared" si="13"/>
        <v>54</v>
      </c>
      <c r="B153" s="201" t="s">
        <v>282</v>
      </c>
      <c r="C153" s="202" t="s">
        <v>283</v>
      </c>
      <c r="D153" s="65"/>
      <c r="E153" s="65" t="s">
        <v>32</v>
      </c>
      <c r="F153" s="65" t="s">
        <v>32</v>
      </c>
      <c r="G153" s="65"/>
      <c r="H153" s="65"/>
      <c r="I153" s="65"/>
      <c r="J153" s="65"/>
      <c r="K153" s="238" t="str">
        <f>'M1 (E122)'!W46</f>
        <v>FOR REVIEW</v>
      </c>
      <c r="L153" s="201" t="str">
        <f>'M1 (E122)'!Y46</f>
        <v>30.1-E12015</v>
      </c>
      <c r="M153"/>
      <c r="P153"/>
      <c r="Q153" s="198"/>
      <c r="R153" s="198"/>
      <c r="S153" s="198"/>
      <c r="T153" s="198"/>
      <c r="U153" s="198"/>
      <c r="V153" s="198"/>
      <c r="W153" s="198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</row>
    <row r="154" spans="1:89" s="196" customFormat="1" ht="24" customHeight="1">
      <c r="A154" s="209">
        <f t="shared" si="13"/>
        <v>55</v>
      </c>
      <c r="B154" s="201" t="s">
        <v>284</v>
      </c>
      <c r="C154" s="204" t="s">
        <v>285</v>
      </c>
      <c r="D154" s="65"/>
      <c r="E154" s="65" t="s">
        <v>32</v>
      </c>
      <c r="F154" s="65" t="s">
        <v>32</v>
      </c>
      <c r="G154" s="65"/>
      <c r="H154" s="65"/>
      <c r="I154" s="65"/>
      <c r="J154" s="65"/>
      <c r="K154" s="238" t="str">
        <f>'M1 (E122)'!W47</f>
        <v>FOR REVIEW</v>
      </c>
      <c r="L154" s="201" t="str">
        <f>'M1 (E122)'!Y47</f>
        <v>30.1-E12220</v>
      </c>
      <c r="M154"/>
      <c r="P154"/>
      <c r="Q154" s="198"/>
      <c r="R154" s="198"/>
      <c r="S154" s="198"/>
      <c r="T154" s="198"/>
      <c r="U154" s="198"/>
      <c r="V154" s="198"/>
      <c r="W154" s="198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</row>
    <row r="155" spans="1:89" s="196" customFormat="1" ht="24" customHeight="1">
      <c r="A155" s="209">
        <f t="shared" si="13"/>
        <v>56</v>
      </c>
      <c r="B155" s="201" t="s">
        <v>286</v>
      </c>
      <c r="C155" s="202" t="s">
        <v>287</v>
      </c>
      <c r="D155" s="65"/>
      <c r="E155" s="65" t="s">
        <v>32</v>
      </c>
      <c r="F155" s="65"/>
      <c r="G155" s="65"/>
      <c r="H155" s="65"/>
      <c r="I155" s="203"/>
      <c r="J155" s="65"/>
      <c r="K155" s="238" t="s">
        <v>13</v>
      </c>
      <c r="L155" s="201"/>
      <c r="M155"/>
      <c r="P155"/>
      <c r="Q155" s="198"/>
      <c r="R155" s="198"/>
      <c r="S155" s="198"/>
      <c r="T155" s="198"/>
      <c r="U155" s="198"/>
      <c r="V155" s="198"/>
      <c r="W155" s="198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</row>
    <row r="156" spans="1:89" s="196" customFormat="1" ht="24" customHeight="1">
      <c r="A156" s="209">
        <f t="shared" si="13"/>
        <v>57</v>
      </c>
      <c r="B156" s="201" t="s">
        <v>288</v>
      </c>
      <c r="C156" s="204" t="s">
        <v>289</v>
      </c>
      <c r="D156" s="65"/>
      <c r="E156" s="65" t="s">
        <v>32</v>
      </c>
      <c r="F156" s="65"/>
      <c r="G156" s="65"/>
      <c r="H156" s="65"/>
      <c r="I156" s="65"/>
      <c r="J156" s="65"/>
      <c r="K156" s="238" t="str">
        <f>'M1 (E122)'!W49</f>
        <v>FOR REVIEW</v>
      </c>
      <c r="L156" s="201" t="str">
        <f>'M1 (E122)'!Y49</f>
        <v>30.1-E12207</v>
      </c>
      <c r="M156"/>
      <c r="P156"/>
      <c r="Q156" s="198"/>
      <c r="R156" s="198"/>
      <c r="S156" s="198"/>
      <c r="T156" s="198"/>
      <c r="U156" s="198"/>
      <c r="V156" s="198"/>
      <c r="W156" s="198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</row>
    <row r="157" spans="1:89" s="196" customFormat="1" ht="24" customHeight="1">
      <c r="A157" s="209">
        <f t="shared" si="13"/>
        <v>58</v>
      </c>
      <c r="B157" s="201" t="s">
        <v>290</v>
      </c>
      <c r="C157" s="204" t="s">
        <v>291</v>
      </c>
      <c r="D157" s="65"/>
      <c r="E157" s="65" t="s">
        <v>32</v>
      </c>
      <c r="F157" s="65"/>
      <c r="G157" s="65"/>
      <c r="H157" s="65"/>
      <c r="I157" s="65"/>
      <c r="J157" s="65"/>
      <c r="K157" s="238" t="s">
        <v>13</v>
      </c>
      <c r="L157" s="201"/>
      <c r="M157"/>
      <c r="P157"/>
      <c r="Q157" s="198"/>
      <c r="R157" s="198"/>
      <c r="S157" s="198"/>
      <c r="T157" s="198"/>
      <c r="U157" s="198"/>
      <c r="V157" s="198"/>
      <c r="W157" s="198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</row>
    <row r="158" spans="1:89" s="196" customFormat="1" ht="24" customHeight="1">
      <c r="A158" s="209">
        <f t="shared" si="13"/>
        <v>59</v>
      </c>
      <c r="B158" s="201" t="s">
        <v>292</v>
      </c>
      <c r="C158" s="204" t="s">
        <v>293</v>
      </c>
      <c r="D158" s="65"/>
      <c r="E158" s="65" t="s">
        <v>32</v>
      </c>
      <c r="F158" s="65"/>
      <c r="G158" s="65"/>
      <c r="H158" s="65"/>
      <c r="I158" s="65"/>
      <c r="J158" s="65"/>
      <c r="K158" s="238">
        <f>'M1 (E122)'!W51</f>
        <v>0</v>
      </c>
      <c r="L158" s="201" t="str">
        <f>'M1 (E122)'!Y51</f>
        <v>INPUTAN BELUM FIX</v>
      </c>
      <c r="M158"/>
      <c r="P158"/>
      <c r="Q158" s="198"/>
      <c r="R158" s="198"/>
      <c r="S158" s="198"/>
      <c r="T158" s="198"/>
      <c r="U158" s="198"/>
      <c r="V158" s="198"/>
      <c r="W158" s="19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</row>
    <row r="159" spans="1:89" s="196" customFormat="1" ht="24" customHeight="1">
      <c r="A159" s="209">
        <f t="shared" si="13"/>
        <v>60</v>
      </c>
      <c r="B159" s="201" t="s">
        <v>294</v>
      </c>
      <c r="C159" s="204" t="s">
        <v>295</v>
      </c>
      <c r="D159" s="65"/>
      <c r="E159" s="65" t="s">
        <v>32</v>
      </c>
      <c r="F159" s="65"/>
      <c r="G159" s="65"/>
      <c r="H159" s="65"/>
      <c r="I159" s="65"/>
      <c r="J159" s="65"/>
      <c r="K159" s="238" t="str">
        <f>'M1 (E122)'!W52</f>
        <v>FOR REVIEW</v>
      </c>
      <c r="L159" s="201" t="str">
        <f>'M1 (E122)'!Y52</f>
        <v>30.1-E12217</v>
      </c>
      <c r="M159"/>
      <c r="P159"/>
      <c r="Q159" s="198"/>
      <c r="R159" s="198"/>
      <c r="S159" s="198"/>
      <c r="T159" s="198"/>
      <c r="U159" s="198"/>
      <c r="V159" s="198"/>
      <c r="W159" s="198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</row>
    <row r="160" spans="1:89" s="196" customFormat="1" ht="24" customHeight="1">
      <c r="A160" s="209">
        <f t="shared" si="13"/>
        <v>61</v>
      </c>
      <c r="B160" s="201" t="s">
        <v>296</v>
      </c>
      <c r="C160" s="204" t="s">
        <v>297</v>
      </c>
      <c r="D160" s="65"/>
      <c r="E160" s="65" t="s">
        <v>32</v>
      </c>
      <c r="F160" s="65"/>
      <c r="G160" s="65"/>
      <c r="H160" s="65"/>
      <c r="I160" s="65"/>
      <c r="J160" s="65"/>
      <c r="K160" s="238" t="str">
        <f>'M1 (E122)'!W53</f>
        <v>RELEASE</v>
      </c>
      <c r="L160" s="201" t="str">
        <f>'M1 (E122)'!Y53</f>
        <v>30.1-E12210</v>
      </c>
      <c r="M160"/>
      <c r="P160"/>
      <c r="Q160" s="198"/>
      <c r="R160" s="198"/>
      <c r="S160" s="198"/>
      <c r="T160" s="198"/>
      <c r="U160" s="198"/>
      <c r="V160" s="198"/>
      <c r="W160" s="198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</row>
    <row r="161" spans="1:89" s="196" customFormat="1" ht="24" customHeight="1">
      <c r="A161" s="209">
        <f t="shared" si="13"/>
        <v>62</v>
      </c>
      <c r="B161" s="201" t="s">
        <v>298</v>
      </c>
      <c r="C161" s="204" t="s">
        <v>299</v>
      </c>
      <c r="D161" s="65"/>
      <c r="E161" s="65" t="s">
        <v>32</v>
      </c>
      <c r="F161" s="65"/>
      <c r="G161" s="65"/>
      <c r="H161" s="65"/>
      <c r="I161" s="65"/>
      <c r="J161" s="65"/>
      <c r="K161" s="201" t="str">
        <f>'M1 (E122)'!W54</f>
        <v>RELEASE</v>
      </c>
      <c r="L161" s="201" t="str">
        <f>'M1 (E122)'!Y54</f>
        <v>30.1-E12211</v>
      </c>
      <c r="M161"/>
      <c r="N161" s="213"/>
      <c r="O161" s="213"/>
      <c r="P161"/>
      <c r="Q161" s="198"/>
      <c r="R161" s="198"/>
      <c r="S161" s="198"/>
      <c r="T161" s="198"/>
      <c r="U161" s="198"/>
      <c r="V161" s="198"/>
      <c r="W161" s="198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</row>
    <row r="162" spans="1:89" s="196" customFormat="1" ht="24" customHeight="1">
      <c r="A162" s="209">
        <f t="shared" si="13"/>
        <v>63</v>
      </c>
      <c r="B162" s="201" t="s">
        <v>718</v>
      </c>
      <c r="C162" s="204" t="str">
        <f>'M1 (E122)'!J56</f>
        <v>BRACKET OF TRACTION MOTOR JUNCTION BOX</v>
      </c>
      <c r="D162" s="65"/>
      <c r="E162" s="65" t="s">
        <v>32</v>
      </c>
      <c r="F162" s="65"/>
      <c r="G162" s="65"/>
      <c r="H162" s="65"/>
      <c r="I162" s="65"/>
      <c r="J162" s="65"/>
      <c r="K162" s="201" t="str">
        <f>'M1 (E122)'!W56</f>
        <v>WORKING</v>
      </c>
      <c r="L162" s="201" t="str">
        <f>'M1 (E122)'!Y56</f>
        <v>30.1-E12212</v>
      </c>
      <c r="M162"/>
      <c r="N162" s="213"/>
      <c r="O162" s="213"/>
      <c r="P162"/>
      <c r="Q162" s="198"/>
      <c r="R162" s="198"/>
      <c r="S162" s="198"/>
      <c r="T162" s="198"/>
      <c r="U162" s="198"/>
      <c r="V162" s="198"/>
      <c r="W162" s="198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</row>
    <row r="163" spans="1:89" s="196" customFormat="1" ht="24" customHeight="1">
      <c r="A163" s="209">
        <f t="shared" si="13"/>
        <v>64</v>
      </c>
      <c r="B163" s="201" t="s">
        <v>300</v>
      </c>
      <c r="C163" s="204" t="s">
        <v>301</v>
      </c>
      <c r="D163" s="65"/>
      <c r="E163" s="65" t="s">
        <v>32</v>
      </c>
      <c r="F163" s="65"/>
      <c r="G163" s="65"/>
      <c r="H163" s="65"/>
      <c r="I163" s="65"/>
      <c r="J163" s="65"/>
      <c r="K163" s="201" t="str">
        <f>'M1 (E122)'!W57</f>
        <v>FOR REVIEW</v>
      </c>
      <c r="L163" s="201">
        <f>'M1 (E122)'!Y57</f>
        <v>0</v>
      </c>
      <c r="M163"/>
      <c r="N163" s="213"/>
      <c r="O163" s="213"/>
      <c r="P163"/>
      <c r="Q163" s="198"/>
      <c r="R163" s="198"/>
      <c r="S163" s="198"/>
      <c r="T163" s="198"/>
      <c r="U163" s="198"/>
      <c r="V163" s="198"/>
      <c r="W163" s="198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</row>
    <row r="164" spans="1:89" s="196" customFormat="1" ht="24" customHeight="1">
      <c r="A164" s="209">
        <f t="shared" si="13"/>
        <v>65</v>
      </c>
      <c r="B164" s="201" t="s">
        <v>302</v>
      </c>
      <c r="C164" s="204" t="s">
        <v>303</v>
      </c>
      <c r="D164" s="65"/>
      <c r="E164" s="65" t="s">
        <v>32</v>
      </c>
      <c r="F164" s="65"/>
      <c r="G164" s="65"/>
      <c r="H164" s="65"/>
      <c r="I164" s="65"/>
      <c r="J164" s="65"/>
      <c r="K164" s="201" t="str">
        <f>'M1 (E122)'!W58</f>
        <v>FOR REVIEW</v>
      </c>
      <c r="L164" s="201" t="str">
        <f>'M1 (E122)'!Y58</f>
        <v>INPUTAN BELUM FIX</v>
      </c>
      <c r="M164"/>
      <c r="N164" s="213"/>
      <c r="O164" s="213"/>
      <c r="P164"/>
      <c r="Q164" s="198"/>
      <c r="R164" s="198"/>
      <c r="S164" s="198"/>
      <c r="T164" s="198"/>
      <c r="U164" s="198"/>
      <c r="V164" s="198"/>
      <c r="W164" s="198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</row>
    <row r="165" spans="1:89" s="196" customFormat="1" ht="24" customHeight="1">
      <c r="A165" s="209">
        <f t="shared" ref="A165:A174" si="14">A164+1</f>
        <v>66</v>
      </c>
      <c r="B165" s="201" t="s">
        <v>304</v>
      </c>
      <c r="C165" s="202" t="s">
        <v>305</v>
      </c>
      <c r="D165" s="65"/>
      <c r="E165" s="65"/>
      <c r="F165" s="65" t="s">
        <v>32</v>
      </c>
      <c r="G165" s="65"/>
      <c r="H165" s="65"/>
      <c r="I165" s="65"/>
      <c r="J165" s="65"/>
      <c r="K165" s="201" t="str">
        <f>'M2 (E123)'!W48</f>
        <v>RELEASE</v>
      </c>
      <c r="L165" s="201"/>
      <c r="M165"/>
      <c r="N165" s="213"/>
      <c r="O165" s="213"/>
      <c r="P165"/>
      <c r="Q165" s="198"/>
      <c r="R165" s="198"/>
      <c r="S165" s="198"/>
      <c r="T165" s="198"/>
      <c r="U165" s="198"/>
      <c r="V165" s="198"/>
      <c r="W165" s="198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</row>
    <row r="166" spans="1:89" s="196" customFormat="1" ht="24" customHeight="1">
      <c r="A166" s="209">
        <f t="shared" si="14"/>
        <v>67</v>
      </c>
      <c r="B166" s="201" t="s">
        <v>306</v>
      </c>
      <c r="C166" s="202" t="s">
        <v>307</v>
      </c>
      <c r="D166" s="65"/>
      <c r="E166" s="65"/>
      <c r="F166" s="65" t="s">
        <v>32</v>
      </c>
      <c r="G166" s="65"/>
      <c r="H166" s="65"/>
      <c r="I166" s="65"/>
      <c r="J166" s="65"/>
      <c r="K166" s="201" t="str">
        <f>'M2 (E123)'!W49</f>
        <v>WORKING</v>
      </c>
      <c r="L166" s="201"/>
      <c r="M166"/>
      <c r="N166" s="213"/>
      <c r="O166" s="213"/>
      <c r="P166"/>
      <c r="Q166" s="198"/>
      <c r="R166" s="198"/>
      <c r="S166" s="198"/>
      <c r="T166" s="198"/>
      <c r="U166" s="198"/>
      <c r="V166" s="198"/>
      <c r="W166" s="198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</row>
    <row r="167" spans="1:89" s="196" customFormat="1" ht="24" customHeight="1">
      <c r="A167" s="209">
        <f t="shared" si="14"/>
        <v>68</v>
      </c>
      <c r="B167" s="201" t="s">
        <v>308</v>
      </c>
      <c r="C167" s="202" t="s">
        <v>309</v>
      </c>
      <c r="D167" s="65"/>
      <c r="E167" s="65"/>
      <c r="F167" s="65" t="s">
        <v>32</v>
      </c>
      <c r="G167" s="65"/>
      <c r="H167" s="65"/>
      <c r="I167" s="65"/>
      <c r="J167" s="65"/>
      <c r="K167" s="201" t="str">
        <f>'M2 (E123)'!W50</f>
        <v>WORKING</v>
      </c>
      <c r="L167" s="201"/>
      <c r="M167"/>
      <c r="N167" s="213"/>
      <c r="O167" s="213"/>
      <c r="P167"/>
      <c r="Q167" s="198"/>
      <c r="R167" s="198"/>
      <c r="S167" s="198"/>
      <c r="T167" s="198"/>
      <c r="U167" s="198"/>
      <c r="V167" s="198"/>
      <c r="W167" s="198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</row>
    <row r="168" spans="1:89" s="196" customFormat="1" ht="24" customHeight="1">
      <c r="A168" s="209">
        <f t="shared" si="14"/>
        <v>69</v>
      </c>
      <c r="B168" s="201" t="s">
        <v>310</v>
      </c>
      <c r="C168" s="202" t="s">
        <v>311</v>
      </c>
      <c r="D168" s="65"/>
      <c r="E168" s="65"/>
      <c r="F168" s="65" t="s">
        <v>32</v>
      </c>
      <c r="G168" s="65"/>
      <c r="H168" s="65"/>
      <c r="I168" s="65"/>
      <c r="J168" s="65"/>
      <c r="K168" s="201" t="str">
        <f>'M2 (E123)'!W51</f>
        <v>WORKING</v>
      </c>
      <c r="L168" s="201"/>
      <c r="M168"/>
      <c r="N168" s="213"/>
      <c r="O168" s="213"/>
      <c r="P168"/>
      <c r="Q168" s="198"/>
      <c r="R168" s="198"/>
      <c r="S168" s="198"/>
      <c r="T168" s="198"/>
      <c r="U168" s="198"/>
      <c r="V168" s="198"/>
      <c r="W168" s="19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</row>
    <row r="169" spans="1:89" s="196" customFormat="1" ht="24" customHeight="1">
      <c r="A169" s="209">
        <f t="shared" si="14"/>
        <v>70</v>
      </c>
      <c r="B169" s="201" t="s">
        <v>312</v>
      </c>
      <c r="C169" s="202" t="s">
        <v>313</v>
      </c>
      <c r="D169" s="65"/>
      <c r="E169" s="65"/>
      <c r="F169" s="65" t="s">
        <v>32</v>
      </c>
      <c r="G169" s="65"/>
      <c r="H169" s="65"/>
      <c r="I169" s="65"/>
      <c r="J169" s="65"/>
      <c r="K169" s="201" t="str">
        <f>'M2 (E123)'!W52</f>
        <v>WORKING</v>
      </c>
      <c r="L169" s="201"/>
      <c r="M169"/>
      <c r="N169" s="213"/>
      <c r="O169" s="213"/>
      <c r="P169"/>
      <c r="Q169" s="198"/>
      <c r="R169" s="198"/>
      <c r="S169" s="198"/>
      <c r="T169" s="198"/>
      <c r="U169" s="198"/>
      <c r="V169" s="198"/>
      <c r="W169" s="198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</row>
    <row r="170" spans="1:89" s="196" customFormat="1" ht="24" customHeight="1">
      <c r="A170" s="209">
        <f t="shared" si="14"/>
        <v>71</v>
      </c>
      <c r="B170" s="201" t="s">
        <v>314</v>
      </c>
      <c r="C170" s="204" t="s">
        <v>301</v>
      </c>
      <c r="D170" s="65"/>
      <c r="E170" s="65"/>
      <c r="F170" s="65" t="s">
        <v>32</v>
      </c>
      <c r="G170" s="65"/>
      <c r="H170" s="65"/>
      <c r="I170" s="65"/>
      <c r="J170" s="65"/>
      <c r="K170" s="201"/>
      <c r="L170" s="201"/>
      <c r="M170"/>
      <c r="N170" s="213"/>
      <c r="O170" s="213"/>
      <c r="P170"/>
      <c r="Q170" s="198"/>
      <c r="R170" s="198"/>
      <c r="S170" s="198"/>
      <c r="T170" s="198"/>
      <c r="U170" s="198"/>
      <c r="V170" s="198"/>
      <c r="W170" s="198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</row>
    <row r="171" spans="1:89" s="196" customFormat="1" ht="24" customHeight="1">
      <c r="A171" s="209">
        <f t="shared" si="14"/>
        <v>72</v>
      </c>
      <c r="B171" s="201" t="s">
        <v>718</v>
      </c>
      <c r="C171" s="204" t="str">
        <f>'M2 (E123)'!J56</f>
        <v>BRACKET OF TRACTION MOTOR JUNCTION BOX</v>
      </c>
      <c r="D171" s="65"/>
      <c r="E171" s="65" t="s">
        <v>32</v>
      </c>
      <c r="F171" s="65" t="s">
        <v>32</v>
      </c>
      <c r="G171" s="65"/>
      <c r="H171" s="65"/>
      <c r="I171" s="65"/>
      <c r="J171" s="65"/>
      <c r="K171" s="201" t="str">
        <f>'M2 (E123)'!W56</f>
        <v>WORKING</v>
      </c>
      <c r="L171" s="201"/>
      <c r="M171"/>
      <c r="N171" s="213"/>
      <c r="O171" s="213"/>
      <c r="P171"/>
      <c r="Q171" s="198"/>
      <c r="R171" s="198"/>
      <c r="S171" s="198"/>
      <c r="T171" s="198"/>
      <c r="U171" s="198"/>
      <c r="V171" s="198"/>
      <c r="W171" s="198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</row>
    <row r="172" spans="1:89" s="196" customFormat="1" ht="24" customHeight="1">
      <c r="A172" s="209">
        <f t="shared" si="14"/>
        <v>73</v>
      </c>
      <c r="B172" s="201" t="str">
        <f>'M2 (E123)'!G57</f>
        <v>218E1232400</v>
      </c>
      <c r="C172" s="204" t="str">
        <f>'M2 (E123)'!J57</f>
        <v>CABLE DIRECTOR ON UNDERFRAME</v>
      </c>
      <c r="D172" s="65"/>
      <c r="E172" s="65"/>
      <c r="F172" s="65"/>
      <c r="G172" s="65"/>
      <c r="H172" s="65"/>
      <c r="I172" s="65"/>
      <c r="J172" s="65"/>
      <c r="K172" s="201" t="str">
        <f>'M2 (E123)'!W57</f>
        <v>WORKING</v>
      </c>
      <c r="L172" s="201"/>
      <c r="M172"/>
      <c r="N172" s="213"/>
      <c r="O172" s="213"/>
      <c r="P172"/>
      <c r="Q172" s="198"/>
      <c r="R172" s="198"/>
      <c r="S172" s="198"/>
      <c r="T172" s="198"/>
      <c r="U172" s="198"/>
      <c r="V172" s="198"/>
      <c r="W172" s="198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</row>
    <row r="173" spans="1:89" s="196" customFormat="1" ht="24" customHeight="1">
      <c r="A173" s="209">
        <f t="shared" si="14"/>
        <v>74</v>
      </c>
      <c r="B173" s="201" t="str">
        <f>'T1 (E124)'!G36</f>
        <v>218E1240400</v>
      </c>
      <c r="C173" s="204" t="str">
        <f>'T1 (E124)'!J36</f>
        <v>BRACKET FOR COUPLER SUPPORT</v>
      </c>
      <c r="D173" s="65"/>
      <c r="E173" s="65"/>
      <c r="F173" s="65"/>
      <c r="G173" s="65" t="s">
        <v>32</v>
      </c>
      <c r="H173" s="65" t="s">
        <v>32</v>
      </c>
      <c r="I173" s="65" t="s">
        <v>32</v>
      </c>
      <c r="J173" s="65"/>
      <c r="K173" s="201" t="str">
        <f>'T1 (E124)'!W36</f>
        <v>FOR REVIEW</v>
      </c>
      <c r="L173" s="201"/>
      <c r="M173"/>
      <c r="N173" s="213"/>
      <c r="O173" s="213"/>
      <c r="P173"/>
      <c r="Q173" s="198"/>
      <c r="R173" s="198"/>
      <c r="S173" s="198"/>
      <c r="T173" s="198"/>
      <c r="U173" s="198"/>
      <c r="V173" s="198"/>
      <c r="W173" s="198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</row>
    <row r="174" spans="1:89" s="196" customFormat="1" ht="24" customHeight="1">
      <c r="A174" s="209">
        <f t="shared" si="14"/>
        <v>75</v>
      </c>
      <c r="B174" s="201" t="s">
        <v>316</v>
      </c>
      <c r="C174" s="202" t="s">
        <v>317</v>
      </c>
      <c r="D174" s="65"/>
      <c r="E174" s="65"/>
      <c r="F174" s="65"/>
      <c r="G174" s="65" t="s">
        <v>32</v>
      </c>
      <c r="H174" s="65" t="s">
        <v>32</v>
      </c>
      <c r="I174" s="65" t="s">
        <v>32</v>
      </c>
      <c r="J174" s="65"/>
      <c r="K174" s="201" t="str">
        <f>'T1 (E124)'!W38</f>
        <v>FOR REVIEW</v>
      </c>
      <c r="L174" s="201"/>
      <c r="M174"/>
      <c r="N174" s="213"/>
      <c r="O174" s="213"/>
      <c r="P174"/>
      <c r="Q174" s="198"/>
      <c r="R174" s="198"/>
      <c r="S174" s="198"/>
      <c r="T174" s="198"/>
      <c r="U174" s="198"/>
      <c r="V174" s="198"/>
      <c r="W174" s="198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</row>
    <row r="175" spans="1:89" s="196" customFormat="1" ht="24" customHeight="1">
      <c r="A175" s="209">
        <f t="shared" ref="A175:A194" si="15">A174+1</f>
        <v>76</v>
      </c>
      <c r="B175" s="201" t="s">
        <v>318</v>
      </c>
      <c r="C175" s="202" t="str">
        <f>'T1 (E124)'!J39</f>
        <v>BRACKET OF BRAKE CONTROL UNIT</v>
      </c>
      <c r="D175" s="65"/>
      <c r="E175" s="65"/>
      <c r="F175" s="65"/>
      <c r="G175" s="65" t="s">
        <v>32</v>
      </c>
      <c r="H175" s="65" t="s">
        <v>32</v>
      </c>
      <c r="I175" s="65" t="s">
        <v>32</v>
      </c>
      <c r="J175" s="65"/>
      <c r="K175" s="201" t="str">
        <f>'T1 (E124)'!W39</f>
        <v>FOR REVIEW</v>
      </c>
      <c r="L175" s="201"/>
      <c r="M175"/>
      <c r="N175" s="213"/>
      <c r="O175" s="213"/>
      <c r="P175"/>
      <c r="Q175" s="198"/>
      <c r="R175" s="198"/>
      <c r="S175" s="198"/>
      <c r="T175" s="198"/>
      <c r="U175" s="198"/>
      <c r="V175" s="198"/>
      <c r="W175" s="198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</row>
    <row r="176" spans="1:89" s="196" customFormat="1" ht="24" customHeight="1">
      <c r="A176" s="209">
        <f t="shared" si="15"/>
        <v>77</v>
      </c>
      <c r="B176" s="201" t="s">
        <v>320</v>
      </c>
      <c r="C176" s="202" t="s">
        <v>321</v>
      </c>
      <c r="D176" s="65"/>
      <c r="E176" s="65"/>
      <c r="F176" s="60"/>
      <c r="G176" s="65" t="s">
        <v>32</v>
      </c>
      <c r="H176" s="65" t="s">
        <v>32</v>
      </c>
      <c r="I176" s="65" t="s">
        <v>32</v>
      </c>
      <c r="J176" s="65"/>
      <c r="K176" s="201" t="str">
        <f>'T1 (E124)'!W40</f>
        <v>RELEASE</v>
      </c>
      <c r="L176" s="201"/>
      <c r="M176"/>
      <c r="P176"/>
      <c r="Q176" s="198"/>
      <c r="R176" s="198"/>
      <c r="S176" s="198"/>
      <c r="T176" s="198"/>
      <c r="U176" s="198"/>
      <c r="V176" s="198"/>
      <c r="W176" s="198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</row>
    <row r="177" spans="1:89" s="196" customFormat="1" ht="24" customHeight="1">
      <c r="A177" s="209">
        <f t="shared" si="15"/>
        <v>78</v>
      </c>
      <c r="B177" s="201" t="s">
        <v>322</v>
      </c>
      <c r="C177" s="202" t="s">
        <v>323</v>
      </c>
      <c r="D177" s="65"/>
      <c r="E177" s="65"/>
      <c r="F177" s="60"/>
      <c r="G177" s="65" t="s">
        <v>32</v>
      </c>
      <c r="H177" s="65" t="s">
        <v>32</v>
      </c>
      <c r="I177" s="65" t="s">
        <v>32</v>
      </c>
      <c r="J177" s="65"/>
      <c r="K177" s="201" t="str">
        <f>'T1 (E124)'!W42</f>
        <v>FOR REVIEW</v>
      </c>
      <c r="L177" s="201"/>
      <c r="M177"/>
      <c r="P177"/>
      <c r="Q177" s="198"/>
      <c r="R177" s="198"/>
      <c r="S177" s="198"/>
      <c r="T177" s="198"/>
      <c r="U177" s="198"/>
      <c r="V177" s="198"/>
      <c r="W177" s="198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</row>
    <row r="178" spans="1:89" s="196" customFormat="1" ht="24" customHeight="1">
      <c r="A178" s="209">
        <f t="shared" si="15"/>
        <v>79</v>
      </c>
      <c r="B178" s="201" t="s">
        <v>324</v>
      </c>
      <c r="C178" s="202" t="s">
        <v>325</v>
      </c>
      <c r="D178" s="65"/>
      <c r="E178" s="60"/>
      <c r="F178" s="60"/>
      <c r="G178" s="65" t="s">
        <v>32</v>
      </c>
      <c r="H178" s="65" t="s">
        <v>32</v>
      </c>
      <c r="I178" s="65" t="s">
        <v>32</v>
      </c>
      <c r="J178" s="65"/>
      <c r="K178" s="201" t="str">
        <f>'T1 (E124)'!W43</f>
        <v>FOR REVIEW</v>
      </c>
      <c r="L178" s="201"/>
      <c r="M178"/>
      <c r="P178"/>
      <c r="Q178" s="198"/>
      <c r="R178" s="198"/>
      <c r="S178" s="198"/>
      <c r="T178" s="198"/>
      <c r="U178" s="198"/>
      <c r="V178" s="198"/>
      <c r="W178" s="19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</row>
    <row r="179" spans="1:89" s="196" customFormat="1" ht="24" customHeight="1">
      <c r="A179" s="209">
        <f t="shared" si="15"/>
        <v>80</v>
      </c>
      <c r="B179" s="201" t="s">
        <v>326</v>
      </c>
      <c r="C179" s="202" t="s">
        <v>327</v>
      </c>
      <c r="D179" s="65"/>
      <c r="E179" s="65"/>
      <c r="F179" s="65"/>
      <c r="G179" s="65" t="s">
        <v>32</v>
      </c>
      <c r="H179" s="239"/>
      <c r="I179" s="239"/>
      <c r="J179" s="65"/>
      <c r="K179" s="201" t="str">
        <f>'T1 (E124)'!W44</f>
        <v>WORKING</v>
      </c>
      <c r="L179" s="201"/>
      <c r="M179"/>
      <c r="P179"/>
      <c r="Q179" s="198"/>
      <c r="R179" s="198"/>
      <c r="S179" s="198"/>
      <c r="T179" s="198"/>
      <c r="U179" s="198"/>
      <c r="V179" s="198"/>
      <c r="W179" s="198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</row>
    <row r="180" spans="1:89" s="196" customFormat="1" ht="24" customHeight="1">
      <c r="A180" s="209">
        <f t="shared" si="15"/>
        <v>81</v>
      </c>
      <c r="B180" s="201" t="s">
        <v>328</v>
      </c>
      <c r="C180" s="202" t="s">
        <v>329</v>
      </c>
      <c r="D180" s="65"/>
      <c r="E180" s="65"/>
      <c r="F180" s="65"/>
      <c r="G180" s="65" t="s">
        <v>32</v>
      </c>
      <c r="H180" s="65"/>
      <c r="I180" s="203"/>
      <c r="J180" s="65"/>
      <c r="K180" s="201" t="str">
        <f>'T1 (E124)'!W45</f>
        <v>WORKING</v>
      </c>
      <c r="L180" s="201"/>
      <c r="M180"/>
      <c r="P180"/>
      <c r="Q180" s="198"/>
      <c r="R180" s="198"/>
      <c r="S180" s="198"/>
      <c r="T180" s="198"/>
      <c r="U180" s="198"/>
      <c r="V180" s="198"/>
      <c r="W180" s="198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</row>
    <row r="181" spans="1:89" s="196" customFormat="1" ht="24" customHeight="1">
      <c r="A181" s="209">
        <f t="shared" si="15"/>
        <v>82</v>
      </c>
      <c r="B181" s="201" t="s">
        <v>330</v>
      </c>
      <c r="C181" s="204" t="s">
        <v>331</v>
      </c>
      <c r="D181" s="65"/>
      <c r="E181" s="65"/>
      <c r="F181" s="65"/>
      <c r="G181" s="65" t="s">
        <v>32</v>
      </c>
      <c r="H181" s="65"/>
      <c r="I181" s="65"/>
      <c r="J181" s="65"/>
      <c r="K181" s="201" t="str">
        <f>'T1 (E124)'!W46</f>
        <v>WORKING</v>
      </c>
      <c r="L181" s="201"/>
      <c r="M181"/>
      <c r="P181"/>
      <c r="Q181" s="198"/>
      <c r="R181" s="198"/>
      <c r="S181" s="198"/>
      <c r="T181" s="198"/>
      <c r="U181" s="198"/>
      <c r="V181" s="198"/>
      <c r="W181" s="198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</row>
    <row r="182" spans="1:89" s="196" customFormat="1" ht="24" customHeight="1">
      <c r="A182" s="209">
        <f t="shared" si="15"/>
        <v>83</v>
      </c>
      <c r="B182" s="201" t="s">
        <v>332</v>
      </c>
      <c r="C182" s="202" t="s">
        <v>333</v>
      </c>
      <c r="D182" s="65"/>
      <c r="E182" s="65"/>
      <c r="F182" s="65"/>
      <c r="G182" s="65" t="s">
        <v>32</v>
      </c>
      <c r="H182" s="65"/>
      <c r="I182" s="65"/>
      <c r="J182" s="65"/>
      <c r="K182" s="201" t="str">
        <f>'T1 (E124)'!W47</f>
        <v>WORKING</v>
      </c>
      <c r="L182" s="201"/>
      <c r="M182"/>
      <c r="P182"/>
      <c r="Q182" s="198"/>
      <c r="R182" s="198"/>
      <c r="S182" s="198"/>
      <c r="T182" s="198"/>
      <c r="U182" s="198"/>
      <c r="V182" s="198"/>
      <c r="W182" s="198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</row>
    <row r="183" spans="1:89" s="196" customFormat="1" ht="24" customHeight="1">
      <c r="A183" s="209">
        <f t="shared" si="15"/>
        <v>84</v>
      </c>
      <c r="B183" s="201" t="s">
        <v>334</v>
      </c>
      <c r="C183" s="204" t="s">
        <v>335</v>
      </c>
      <c r="D183" s="65"/>
      <c r="E183" s="65"/>
      <c r="F183" s="65"/>
      <c r="G183" s="65" t="s">
        <v>32</v>
      </c>
      <c r="H183" s="65"/>
      <c r="I183" s="65"/>
      <c r="J183" s="65"/>
      <c r="K183" s="201" t="str">
        <f>'T1 (E124)'!W48</f>
        <v>FOR REVIEW</v>
      </c>
      <c r="L183" s="201"/>
      <c r="M183"/>
      <c r="P183"/>
      <c r="Q183" s="198"/>
      <c r="R183" s="198"/>
      <c r="S183" s="198"/>
      <c r="T183" s="198"/>
      <c r="U183" s="198"/>
      <c r="V183" s="198"/>
      <c r="W183" s="198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</row>
    <row r="184" spans="1:89" s="196" customFormat="1" ht="24" customHeight="1">
      <c r="A184" s="209">
        <f t="shared" si="15"/>
        <v>85</v>
      </c>
      <c r="B184" s="201" t="s">
        <v>336</v>
      </c>
      <c r="C184" s="204" t="s">
        <v>337</v>
      </c>
      <c r="D184" s="65"/>
      <c r="E184" s="65"/>
      <c r="F184" s="65"/>
      <c r="G184" s="65" t="s">
        <v>32</v>
      </c>
      <c r="H184" s="65"/>
      <c r="I184" s="65"/>
      <c r="J184" s="65"/>
      <c r="K184" s="201" t="str">
        <f>'T1 (E124)'!W49</f>
        <v>WORKING</v>
      </c>
      <c r="L184" s="201"/>
      <c r="M184"/>
      <c r="P184"/>
      <c r="Q184" s="198"/>
      <c r="R184" s="198"/>
      <c r="S184" s="198"/>
      <c r="T184" s="198"/>
      <c r="U184" s="198"/>
      <c r="V184" s="198"/>
      <c r="W184" s="198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</row>
    <row r="185" spans="1:89" s="196" customFormat="1" ht="24" customHeight="1">
      <c r="A185" s="209">
        <f t="shared" si="15"/>
        <v>86</v>
      </c>
      <c r="B185" s="201" t="s">
        <v>340</v>
      </c>
      <c r="C185" s="204" t="s">
        <v>341</v>
      </c>
      <c r="D185" s="65"/>
      <c r="E185" s="65"/>
      <c r="F185" s="65"/>
      <c r="G185" s="65" t="s">
        <v>32</v>
      </c>
      <c r="H185" s="65"/>
      <c r="I185" s="65"/>
      <c r="J185" s="65"/>
      <c r="K185" s="201" t="str">
        <f>'T1 (E124)'!W51</f>
        <v>WORKING</v>
      </c>
      <c r="L185" s="201"/>
      <c r="M185"/>
      <c r="N185" s="213"/>
      <c r="O185" s="213"/>
      <c r="P185"/>
      <c r="Q185" s="198"/>
      <c r="R185" s="198"/>
      <c r="S185" s="198"/>
      <c r="T185" s="198"/>
      <c r="U185" s="198"/>
      <c r="V185" s="198"/>
      <c r="W185" s="198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</row>
    <row r="186" spans="1:89" s="196" customFormat="1" ht="24" customHeight="1">
      <c r="A186" s="209">
        <f t="shared" si="15"/>
        <v>87</v>
      </c>
      <c r="B186" s="201" t="s">
        <v>342</v>
      </c>
      <c r="C186" s="204" t="s">
        <v>313</v>
      </c>
      <c r="D186" s="65"/>
      <c r="E186" s="65"/>
      <c r="F186" s="65" t="s">
        <v>343</v>
      </c>
      <c r="G186" s="65" t="s">
        <v>32</v>
      </c>
      <c r="H186" s="65"/>
      <c r="I186" s="65"/>
      <c r="J186" s="65"/>
      <c r="K186" s="201" t="str">
        <f>'T1 (E124)'!W52</f>
        <v>FOR REVIEW</v>
      </c>
      <c r="L186" s="201"/>
      <c r="M186"/>
      <c r="N186" s="213"/>
      <c r="O186" s="213"/>
      <c r="P186"/>
      <c r="Q186" s="198"/>
      <c r="R186" s="198"/>
      <c r="S186" s="198"/>
      <c r="T186" s="198"/>
      <c r="U186" s="198"/>
      <c r="V186" s="198"/>
      <c r="W186" s="198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</row>
    <row r="187" spans="1:89" s="196" customFormat="1" ht="24" customHeight="1">
      <c r="A187" s="209">
        <f t="shared" si="15"/>
        <v>88</v>
      </c>
      <c r="B187" s="201" t="s">
        <v>344</v>
      </c>
      <c r="C187" s="204" t="s">
        <v>301</v>
      </c>
      <c r="D187" s="65"/>
      <c r="E187" s="65"/>
      <c r="F187" s="65"/>
      <c r="G187" s="65" t="s">
        <v>32</v>
      </c>
      <c r="H187" s="65"/>
      <c r="I187" s="65"/>
      <c r="J187" s="65"/>
      <c r="K187" s="201" t="str">
        <f>'T1 (E124)'!W54</f>
        <v>WORKING</v>
      </c>
      <c r="L187" s="201"/>
      <c r="M187"/>
      <c r="N187" s="213"/>
      <c r="O187" s="213"/>
      <c r="P187"/>
      <c r="Q187" s="198"/>
      <c r="R187" s="198"/>
      <c r="S187" s="198"/>
      <c r="T187" s="198"/>
      <c r="U187" s="198"/>
      <c r="V187" s="198"/>
      <c r="W187" s="198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</row>
    <row r="188" spans="1:89" s="196" customFormat="1" ht="24" customHeight="1">
      <c r="A188" s="209">
        <f t="shared" si="15"/>
        <v>89</v>
      </c>
      <c r="B188" s="201" t="s">
        <v>345</v>
      </c>
      <c r="C188" s="204" t="s">
        <v>303</v>
      </c>
      <c r="D188" s="65"/>
      <c r="E188" s="65"/>
      <c r="F188" s="65"/>
      <c r="G188" s="65" t="s">
        <v>32</v>
      </c>
      <c r="H188" s="65"/>
      <c r="I188" s="65"/>
      <c r="J188" s="65"/>
      <c r="K188" s="201" t="str">
        <f>'T1 (E124)'!W55</f>
        <v>WORKING</v>
      </c>
      <c r="L188" s="201"/>
      <c r="M188"/>
      <c r="N188" s="213"/>
      <c r="O188" s="213"/>
      <c r="P188"/>
      <c r="Q188" s="198"/>
      <c r="R188" s="198"/>
      <c r="S188" s="198"/>
      <c r="T188" s="198"/>
      <c r="U188" s="198"/>
      <c r="V188" s="198"/>
      <c r="W188" s="19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</row>
    <row r="189" spans="1:89" s="196" customFormat="1" ht="24" customHeight="1">
      <c r="A189" s="209">
        <f t="shared" si="15"/>
        <v>90</v>
      </c>
      <c r="B189" s="201" t="str">
        <f>'T2 (E125)'!G42</f>
        <v>218E1251000</v>
      </c>
      <c r="C189" s="204" t="str">
        <f>'T2 (E125)'!J42</f>
        <v>BRACKET OF CABLE DUCTING</v>
      </c>
      <c r="D189" s="65"/>
      <c r="E189" s="65"/>
      <c r="F189" s="65"/>
      <c r="G189" s="65"/>
      <c r="H189" s="65"/>
      <c r="I189" s="65"/>
      <c r="J189" s="65"/>
      <c r="K189" s="201" t="str">
        <f>'T2 (E125)'!W42</f>
        <v>FOR REVIEW</v>
      </c>
      <c r="L189" s="201"/>
      <c r="M189"/>
      <c r="N189" s="213"/>
      <c r="O189" s="213"/>
      <c r="P189"/>
      <c r="Q189" s="198"/>
      <c r="R189" s="198"/>
      <c r="S189" s="198"/>
      <c r="T189" s="198"/>
      <c r="U189" s="198"/>
      <c r="V189" s="198"/>
      <c r="W189" s="198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</row>
    <row r="190" spans="1:89" s="196" customFormat="1" ht="24" customHeight="1">
      <c r="A190" s="209">
        <f t="shared" si="15"/>
        <v>91</v>
      </c>
      <c r="B190" s="201" t="str">
        <f>'T2 (E125)'!G43</f>
        <v>218E1251100</v>
      </c>
      <c r="C190" s="204" t="str">
        <f>'T2 (E125)'!J43</f>
        <v>BRACKET OF PNEUMATIC PIPING</v>
      </c>
      <c r="D190" s="65"/>
      <c r="E190" s="65"/>
      <c r="F190" s="65"/>
      <c r="G190" s="65"/>
      <c r="H190" s="65"/>
      <c r="I190" s="65"/>
      <c r="J190" s="65"/>
      <c r="K190" s="201" t="str">
        <f>'T2 (E125)'!W43</f>
        <v>FOR REVIEW</v>
      </c>
      <c r="L190" s="201"/>
      <c r="M190"/>
      <c r="N190" s="213"/>
      <c r="O190" s="213"/>
      <c r="P190"/>
      <c r="Q190" s="198"/>
      <c r="R190" s="198"/>
      <c r="S190" s="198"/>
      <c r="T190" s="198"/>
      <c r="U190" s="198"/>
      <c r="V190" s="198"/>
      <c r="W190" s="198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</row>
    <row r="191" spans="1:89" s="196" customFormat="1" ht="24" customHeight="1">
      <c r="A191" s="209">
        <f t="shared" si="15"/>
        <v>92</v>
      </c>
      <c r="B191" s="201" t="s">
        <v>347</v>
      </c>
      <c r="C191" s="204" t="s">
        <v>348</v>
      </c>
      <c r="D191" s="65"/>
      <c r="E191" s="65"/>
      <c r="F191" s="65"/>
      <c r="G191" s="65"/>
      <c r="H191" s="65" t="s">
        <v>32</v>
      </c>
      <c r="I191" s="65"/>
      <c r="J191" s="65"/>
      <c r="K191" s="201" t="str">
        <f>'T2 (E125)'!W45</f>
        <v>PRE-RELEASE</v>
      </c>
      <c r="L191" s="201"/>
      <c r="M191"/>
      <c r="P191"/>
      <c r="Q191" s="198"/>
      <c r="R191" s="198"/>
      <c r="S191" s="198"/>
      <c r="T191" s="198"/>
      <c r="U191" s="198"/>
      <c r="V191" s="198"/>
      <c r="W191" s="198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</row>
    <row r="192" spans="1:89" s="196" customFormat="1" ht="24" customHeight="1">
      <c r="A192" s="209">
        <f t="shared" si="15"/>
        <v>93</v>
      </c>
      <c r="B192" s="201" t="s">
        <v>349</v>
      </c>
      <c r="C192" s="204" t="str">
        <f>'T2 (E125)'!J46</f>
        <v>BRACKET OF AIR SUPPLY</v>
      </c>
      <c r="D192" s="65"/>
      <c r="E192" s="65"/>
      <c r="F192" s="65"/>
      <c r="G192" s="65"/>
      <c r="H192" s="65" t="s">
        <v>32</v>
      </c>
      <c r="I192" s="65"/>
      <c r="J192" s="65"/>
      <c r="K192" s="201" t="str">
        <f>'T2 (E125)'!W46</f>
        <v>FOR REVIEW</v>
      </c>
      <c r="L192" s="201"/>
      <c r="M192"/>
      <c r="N192" s="213"/>
      <c r="O192" s="213"/>
      <c r="P192"/>
      <c r="Q192" s="198"/>
      <c r="R192" s="198"/>
      <c r="S192" s="198"/>
      <c r="T192" s="198"/>
      <c r="U192" s="198"/>
      <c r="V192" s="198"/>
      <c r="W192" s="198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</row>
    <row r="193" spans="1:89" s="196" customFormat="1" ht="24" customHeight="1">
      <c r="A193" s="209">
        <f t="shared" si="15"/>
        <v>94</v>
      </c>
      <c r="B193" s="201" t="s">
        <v>350</v>
      </c>
      <c r="C193" s="204" t="s">
        <v>301</v>
      </c>
      <c r="D193" s="65"/>
      <c r="E193" s="65"/>
      <c r="F193" s="65"/>
      <c r="G193" s="65"/>
      <c r="H193" s="65" t="s">
        <v>32</v>
      </c>
      <c r="I193" s="65"/>
      <c r="J193" s="65"/>
      <c r="K193" s="201" t="str">
        <f>'T2 (E125)'!W48</f>
        <v>WORKING</v>
      </c>
      <c r="L193" s="201"/>
      <c r="M193"/>
      <c r="N193" s="213"/>
      <c r="O193" s="213"/>
      <c r="P193"/>
      <c r="Q193" s="198"/>
      <c r="R193" s="198"/>
      <c r="S193" s="198"/>
      <c r="T193" s="198"/>
      <c r="U193" s="198"/>
      <c r="V193" s="198"/>
      <c r="W193" s="198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</row>
    <row r="194" spans="1:89" s="196" customFormat="1" ht="24" customHeight="1">
      <c r="A194" s="209">
        <f t="shared" si="15"/>
        <v>95</v>
      </c>
      <c r="B194" s="201" t="s">
        <v>351</v>
      </c>
      <c r="C194" s="204" t="s">
        <v>303</v>
      </c>
      <c r="D194" s="65"/>
      <c r="E194" s="65"/>
      <c r="F194" s="65"/>
      <c r="G194" s="65"/>
      <c r="H194" s="65" t="s">
        <v>32</v>
      </c>
      <c r="I194" s="65"/>
      <c r="J194" s="65"/>
      <c r="K194" s="201" t="str">
        <f>'T2 (E125)'!W49</f>
        <v>WORKING</v>
      </c>
      <c r="L194" s="201"/>
      <c r="M194"/>
      <c r="N194" s="213"/>
      <c r="O194" s="213"/>
      <c r="P194"/>
      <c r="Q194" s="198"/>
      <c r="R194" s="198"/>
      <c r="S194" s="198"/>
      <c r="T194" s="198"/>
      <c r="U194" s="198"/>
      <c r="V194" s="198"/>
      <c r="W194" s="198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</row>
    <row r="195" spans="1:89" s="196" customFormat="1" ht="24" customHeight="1">
      <c r="A195" s="209">
        <f t="shared" ref="A195:A200" si="16">A194+1</f>
        <v>96</v>
      </c>
      <c r="B195" s="201" t="s">
        <v>352</v>
      </c>
      <c r="C195" s="202" t="s">
        <v>301</v>
      </c>
      <c r="D195" s="65"/>
      <c r="E195" s="60"/>
      <c r="F195" s="60"/>
      <c r="G195" s="60"/>
      <c r="H195" s="60"/>
      <c r="I195" s="65" t="s">
        <v>32</v>
      </c>
      <c r="J195" s="65"/>
      <c r="K195" s="201" t="str">
        <f>'T3 (E126)'!W44</f>
        <v>WORKING</v>
      </c>
      <c r="L195" s="201"/>
      <c r="M195"/>
      <c r="N195" s="213"/>
      <c r="O195" s="213"/>
      <c r="P195"/>
      <c r="Q195" s="198"/>
      <c r="R195" s="198"/>
      <c r="S195" s="198"/>
      <c r="T195" s="198"/>
      <c r="U195" s="198"/>
      <c r="V195" s="198"/>
      <c r="W195" s="198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</row>
    <row r="196" spans="1:89" s="196" customFormat="1" ht="24" customHeight="1">
      <c r="A196" s="209">
        <f t="shared" si="16"/>
        <v>97</v>
      </c>
      <c r="B196" s="201" t="s">
        <v>353</v>
      </c>
      <c r="C196" s="202" t="s">
        <v>303</v>
      </c>
      <c r="D196" s="65"/>
      <c r="E196" s="60"/>
      <c r="F196" s="60"/>
      <c r="G196" s="60"/>
      <c r="H196" s="60"/>
      <c r="I196" s="65" t="s">
        <v>32</v>
      </c>
      <c r="J196" s="65"/>
      <c r="K196" s="201" t="str">
        <f>'T3 (E126)'!W45</f>
        <v>WORKING</v>
      </c>
      <c r="L196" s="201"/>
      <c r="M196"/>
      <c r="N196" s="213"/>
      <c r="O196" s="213"/>
      <c r="P196"/>
      <c r="Q196" s="198"/>
      <c r="R196" s="198"/>
      <c r="S196" s="198"/>
      <c r="T196" s="198"/>
      <c r="U196" s="198"/>
      <c r="V196" s="198"/>
      <c r="W196" s="198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</row>
    <row r="197" spans="1:89" s="196" customFormat="1" ht="24" customHeight="1">
      <c r="A197" s="209">
        <f t="shared" si="16"/>
        <v>98</v>
      </c>
      <c r="B197" s="201" t="s">
        <v>354</v>
      </c>
      <c r="C197" s="202" t="s">
        <v>283</v>
      </c>
      <c r="D197" s="65"/>
      <c r="E197" s="65"/>
      <c r="F197" s="65"/>
      <c r="G197" s="60"/>
      <c r="H197" s="60"/>
      <c r="I197" s="60"/>
      <c r="J197" s="65" t="s">
        <v>32</v>
      </c>
      <c r="K197" s="201"/>
      <c r="L197" s="201"/>
      <c r="M197"/>
      <c r="P197"/>
      <c r="Q197" s="198"/>
      <c r="R197" s="198"/>
      <c r="S197" s="198"/>
      <c r="T197" s="198"/>
      <c r="U197" s="198"/>
      <c r="V197" s="198"/>
      <c r="W197" s="198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</row>
    <row r="198" spans="1:89" s="196" customFormat="1" ht="24" customHeight="1">
      <c r="A198" s="209">
        <f t="shared" si="16"/>
        <v>99</v>
      </c>
      <c r="B198" s="201" t="s">
        <v>355</v>
      </c>
      <c r="C198" s="202" t="s">
        <v>285</v>
      </c>
      <c r="D198" s="65"/>
      <c r="E198" s="65"/>
      <c r="F198" s="65"/>
      <c r="G198" s="60"/>
      <c r="H198" s="60"/>
      <c r="I198" s="60"/>
      <c r="J198" s="65" t="s">
        <v>32</v>
      </c>
      <c r="K198" s="201"/>
      <c r="L198" s="201"/>
      <c r="M198"/>
      <c r="P198"/>
      <c r="Q198" s="198"/>
      <c r="R198" s="198"/>
      <c r="S198" s="198"/>
      <c r="T198" s="198"/>
      <c r="U198" s="198"/>
      <c r="V198" s="198"/>
      <c r="W198" s="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</row>
    <row r="199" spans="1:89" s="196" customFormat="1" ht="24" customHeight="1">
      <c r="A199" s="209">
        <f t="shared" si="16"/>
        <v>100</v>
      </c>
      <c r="B199" s="201" t="s">
        <v>356</v>
      </c>
      <c r="C199" s="202" t="s">
        <v>337</v>
      </c>
      <c r="D199" s="65"/>
      <c r="E199" s="65"/>
      <c r="F199" s="60"/>
      <c r="G199" s="65"/>
      <c r="H199" s="60"/>
      <c r="I199" s="60"/>
      <c r="J199" s="65" t="s">
        <v>32</v>
      </c>
      <c r="K199" s="201"/>
      <c r="L199" s="201"/>
      <c r="M199"/>
      <c r="P199"/>
      <c r="Q199" s="198"/>
      <c r="R199" s="198"/>
      <c r="S199" s="198"/>
      <c r="T199" s="198"/>
      <c r="U199" s="198"/>
      <c r="V199" s="198"/>
      <c r="W199" s="198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</row>
    <row r="200" spans="1:89" s="196" customFormat="1" ht="24" customHeight="1">
      <c r="A200" s="209">
        <f t="shared" si="16"/>
        <v>101</v>
      </c>
      <c r="B200" s="201" t="s">
        <v>357</v>
      </c>
      <c r="C200" s="202" t="s">
        <v>331</v>
      </c>
      <c r="D200" s="65"/>
      <c r="E200" s="65"/>
      <c r="F200" s="60"/>
      <c r="G200" s="60"/>
      <c r="H200" s="65"/>
      <c r="I200" s="60"/>
      <c r="J200" s="65" t="s">
        <v>32</v>
      </c>
      <c r="K200" s="201"/>
      <c r="L200" s="201"/>
      <c r="M200"/>
      <c r="P200"/>
      <c r="Q200" s="198"/>
      <c r="R200" s="198"/>
      <c r="S200" s="198"/>
      <c r="T200" s="198"/>
      <c r="U200" s="198"/>
      <c r="V200" s="198"/>
      <c r="W200" s="198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</row>
    <row r="201" spans="1:89" s="196" customFormat="1" ht="24" customHeight="1">
      <c r="A201" s="209">
        <f t="shared" ref="A201:A247" si="17">A200+1</f>
        <v>102</v>
      </c>
      <c r="B201" s="201" t="s">
        <v>358</v>
      </c>
      <c r="C201" s="202" t="s">
        <v>317</v>
      </c>
      <c r="D201" s="65"/>
      <c r="E201" s="65"/>
      <c r="F201" s="60"/>
      <c r="G201" s="60"/>
      <c r="H201" s="60"/>
      <c r="I201" s="203"/>
      <c r="J201" s="65" t="s">
        <v>32</v>
      </c>
      <c r="K201" s="201"/>
      <c r="L201" s="201"/>
      <c r="M201"/>
      <c r="P201"/>
      <c r="Q201" s="198"/>
      <c r="R201" s="198"/>
      <c r="S201" s="198"/>
      <c r="T201" s="198"/>
      <c r="U201" s="198"/>
      <c r="V201" s="198"/>
      <c r="W201" s="198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</row>
    <row r="202" spans="1:89" s="196" customFormat="1" ht="24" customHeight="1">
      <c r="A202" s="209">
        <f t="shared" si="17"/>
        <v>103</v>
      </c>
      <c r="B202" s="201" t="s">
        <v>359</v>
      </c>
      <c r="C202" s="202" t="s">
        <v>247</v>
      </c>
      <c r="D202" s="65"/>
      <c r="E202" s="60"/>
      <c r="F202" s="60"/>
      <c r="G202" s="60"/>
      <c r="H202" s="60"/>
      <c r="I202" s="237"/>
      <c r="J202" s="65" t="s">
        <v>32</v>
      </c>
      <c r="K202" s="201"/>
      <c r="L202" s="201"/>
      <c r="M202"/>
      <c r="P202"/>
      <c r="Q202" s="198"/>
      <c r="R202" s="198"/>
      <c r="S202" s="198"/>
      <c r="T202" s="198"/>
      <c r="U202" s="198"/>
      <c r="V202" s="198"/>
      <c r="W202" s="198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</row>
    <row r="203" spans="1:89" s="196" customFormat="1" ht="24" customHeight="1">
      <c r="A203" s="209">
        <f t="shared" si="17"/>
        <v>104</v>
      </c>
      <c r="B203" s="201" t="s">
        <v>360</v>
      </c>
      <c r="C203" s="202" t="s">
        <v>361</v>
      </c>
      <c r="D203" s="65"/>
      <c r="E203" s="65"/>
      <c r="F203" s="65"/>
      <c r="G203" s="239"/>
      <c r="H203" s="239"/>
      <c r="I203" s="239"/>
      <c r="J203" s="65" t="s">
        <v>32</v>
      </c>
      <c r="K203" s="201"/>
      <c r="L203" s="201"/>
      <c r="M203"/>
      <c r="P203"/>
      <c r="Q203" s="198"/>
      <c r="R203" s="198"/>
      <c r="S203" s="198"/>
      <c r="T203" s="198"/>
      <c r="U203" s="198"/>
      <c r="V203" s="198"/>
      <c r="W203" s="198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</row>
    <row r="204" spans="1:89" s="196" customFormat="1" ht="24" customHeight="1">
      <c r="A204" s="209">
        <f t="shared" si="17"/>
        <v>105</v>
      </c>
      <c r="B204" s="201" t="s">
        <v>934</v>
      </c>
      <c r="C204" s="202" t="s">
        <v>566</v>
      </c>
      <c r="D204" s="65"/>
      <c r="E204" s="65"/>
      <c r="F204" s="65"/>
      <c r="G204" s="65"/>
      <c r="H204" s="65"/>
      <c r="I204" s="65"/>
      <c r="J204" s="65" t="s">
        <v>32</v>
      </c>
      <c r="K204" s="201"/>
      <c r="L204" s="201"/>
      <c r="M204"/>
      <c r="P204"/>
      <c r="Q204" s="198"/>
      <c r="R204" s="198"/>
      <c r="S204" s="198"/>
      <c r="T204" s="198"/>
      <c r="U204" s="198"/>
      <c r="V204" s="198"/>
      <c r="W204" s="198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</row>
    <row r="205" spans="1:89" s="196" customFormat="1" ht="24" customHeight="1">
      <c r="A205" s="209">
        <f t="shared" si="17"/>
        <v>106</v>
      </c>
      <c r="B205" s="201" t="s">
        <v>935</v>
      </c>
      <c r="C205" s="204" t="s">
        <v>568</v>
      </c>
      <c r="D205" s="65"/>
      <c r="E205" s="65"/>
      <c r="F205" s="65"/>
      <c r="G205" s="65"/>
      <c r="H205" s="65"/>
      <c r="I205" s="65"/>
      <c r="J205" s="65" t="s">
        <v>32</v>
      </c>
      <c r="K205" s="201"/>
      <c r="L205" s="201"/>
      <c r="M205"/>
      <c r="P205"/>
      <c r="Q205" s="198"/>
      <c r="R205" s="198"/>
      <c r="S205" s="198"/>
      <c r="T205" s="198"/>
      <c r="U205" s="198"/>
      <c r="V205" s="198"/>
      <c r="W205" s="198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</row>
    <row r="206" spans="1:89" s="196" customFormat="1" ht="24" customHeight="1">
      <c r="A206" s="209">
        <f t="shared" si="17"/>
        <v>107</v>
      </c>
      <c r="B206" s="201" t="s">
        <v>362</v>
      </c>
      <c r="C206" s="202" t="s">
        <v>363</v>
      </c>
      <c r="D206" s="65"/>
      <c r="E206" s="65"/>
      <c r="F206" s="65"/>
      <c r="G206" s="65"/>
      <c r="H206" s="65"/>
      <c r="I206" s="65"/>
      <c r="J206" s="65" t="s">
        <v>32</v>
      </c>
      <c r="K206" s="201"/>
      <c r="L206" s="201"/>
      <c r="M206"/>
      <c r="P206"/>
      <c r="Q206" s="198"/>
      <c r="R206" s="198"/>
      <c r="S206" s="198"/>
      <c r="T206" s="198"/>
      <c r="U206" s="198"/>
      <c r="V206" s="198"/>
      <c r="W206" s="198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</row>
    <row r="207" spans="1:89" s="196" customFormat="1" ht="24" customHeight="1">
      <c r="A207" s="209">
        <f t="shared" si="17"/>
        <v>108</v>
      </c>
      <c r="B207" s="201" t="s">
        <v>364</v>
      </c>
      <c r="C207" s="204" t="s">
        <v>327</v>
      </c>
      <c r="D207" s="65"/>
      <c r="E207" s="65"/>
      <c r="F207" s="65"/>
      <c r="G207" s="65"/>
      <c r="H207" s="65"/>
      <c r="I207" s="65"/>
      <c r="J207" s="65" t="s">
        <v>32</v>
      </c>
      <c r="K207" s="201"/>
      <c r="L207" s="201"/>
      <c r="M207"/>
      <c r="N207" s="213"/>
      <c r="O207" s="213"/>
      <c r="P207"/>
      <c r="Q207" s="198"/>
      <c r="R207" s="198"/>
      <c r="S207" s="198"/>
      <c r="T207" s="198"/>
      <c r="U207" s="198"/>
      <c r="V207" s="198"/>
      <c r="W207" s="198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</row>
    <row r="208" spans="1:89" s="196" customFormat="1" ht="24" customHeight="1">
      <c r="A208" s="209">
        <f t="shared" si="17"/>
        <v>109</v>
      </c>
      <c r="B208" s="201" t="s">
        <v>365</v>
      </c>
      <c r="C208" s="204" t="s">
        <v>366</v>
      </c>
      <c r="D208" s="65"/>
      <c r="E208" s="65"/>
      <c r="F208" s="65"/>
      <c r="G208" s="65"/>
      <c r="H208" s="65"/>
      <c r="I208" s="65"/>
      <c r="J208" s="65" t="s">
        <v>32</v>
      </c>
      <c r="K208" s="201"/>
      <c r="L208" s="201"/>
      <c r="M208"/>
      <c r="N208" s="213"/>
      <c r="O208" s="213"/>
      <c r="P208"/>
      <c r="Q208" s="198"/>
      <c r="R208" s="198"/>
      <c r="S208" s="198"/>
      <c r="T208" s="198"/>
      <c r="U208" s="198"/>
      <c r="V208" s="198"/>
      <c r="W208" s="19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</row>
    <row r="209" spans="1:89" s="196" customFormat="1" ht="24" customHeight="1">
      <c r="A209" s="209">
        <f t="shared" si="17"/>
        <v>110</v>
      </c>
      <c r="B209" s="201" t="s">
        <v>367</v>
      </c>
      <c r="C209" s="204" t="s">
        <v>368</v>
      </c>
      <c r="D209" s="65"/>
      <c r="E209" s="65"/>
      <c r="F209" s="65"/>
      <c r="G209" s="65"/>
      <c r="H209" s="65"/>
      <c r="I209" s="65"/>
      <c r="J209" s="65" t="s">
        <v>32</v>
      </c>
      <c r="K209" s="201"/>
      <c r="L209" s="201"/>
      <c r="M209"/>
      <c r="N209" s="213"/>
      <c r="O209" s="213"/>
      <c r="P209"/>
      <c r="Q209" s="198"/>
      <c r="R209" s="198"/>
      <c r="S209" s="198"/>
      <c r="T209" s="198"/>
      <c r="U209" s="198"/>
      <c r="V209" s="198"/>
      <c r="W209" s="198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</row>
    <row r="210" spans="1:89" s="196" customFormat="1" ht="24" customHeight="1">
      <c r="A210" s="209">
        <f t="shared" si="17"/>
        <v>111</v>
      </c>
      <c r="B210" s="201" t="s">
        <v>369</v>
      </c>
      <c r="C210" s="204" t="s">
        <v>370</v>
      </c>
      <c r="D210" s="65"/>
      <c r="E210" s="65"/>
      <c r="F210" s="65"/>
      <c r="G210" s="65"/>
      <c r="H210" s="65"/>
      <c r="I210" s="65"/>
      <c r="J210" s="65" t="s">
        <v>32</v>
      </c>
      <c r="K210" s="201"/>
      <c r="L210" s="201"/>
      <c r="M210"/>
      <c r="N210" s="213"/>
      <c r="O210" s="213"/>
      <c r="P210"/>
      <c r="Q210" s="198"/>
      <c r="R210" s="198"/>
      <c r="S210" s="198"/>
      <c r="T210" s="198"/>
      <c r="U210" s="198"/>
      <c r="V210" s="198"/>
      <c r="W210" s="198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</row>
    <row r="211" spans="1:89" s="196" customFormat="1" ht="24" customHeight="1">
      <c r="A211" s="209">
        <f t="shared" si="17"/>
        <v>112</v>
      </c>
      <c r="B211" s="201" t="s">
        <v>371</v>
      </c>
      <c r="C211" s="204" t="s">
        <v>329</v>
      </c>
      <c r="D211" s="65"/>
      <c r="E211" s="65"/>
      <c r="F211" s="65"/>
      <c r="G211" s="65"/>
      <c r="H211" s="65"/>
      <c r="I211" s="65"/>
      <c r="J211" s="65" t="s">
        <v>32</v>
      </c>
      <c r="K211" s="201"/>
      <c r="L211" s="201"/>
      <c r="M211"/>
      <c r="N211" s="213"/>
      <c r="O211" s="213"/>
      <c r="P211"/>
      <c r="Q211" s="198"/>
      <c r="R211" s="198"/>
      <c r="S211" s="198"/>
      <c r="T211" s="198"/>
      <c r="U211" s="198"/>
      <c r="V211" s="198"/>
      <c r="W211" s="198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</row>
    <row r="212" spans="1:89" s="196" customFormat="1" ht="24" customHeight="1">
      <c r="A212" s="209">
        <f t="shared" si="17"/>
        <v>113</v>
      </c>
      <c r="B212" s="201" t="s">
        <v>372</v>
      </c>
      <c r="C212" s="204" t="s">
        <v>335</v>
      </c>
      <c r="D212" s="65"/>
      <c r="E212" s="65"/>
      <c r="F212" s="65"/>
      <c r="G212" s="65"/>
      <c r="H212" s="65"/>
      <c r="I212" s="65"/>
      <c r="J212" s="65" t="s">
        <v>32</v>
      </c>
      <c r="K212" s="201"/>
      <c r="L212" s="201"/>
      <c r="M212"/>
      <c r="N212" s="213"/>
      <c r="O212" s="213"/>
      <c r="P212"/>
      <c r="Q212" s="198"/>
      <c r="R212" s="198"/>
      <c r="S212" s="198"/>
      <c r="T212" s="198"/>
      <c r="U212" s="198"/>
      <c r="V212" s="198"/>
      <c r="W212" s="198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</row>
    <row r="213" spans="1:89" s="196" customFormat="1" ht="24" customHeight="1">
      <c r="A213" s="209">
        <f t="shared" si="17"/>
        <v>114</v>
      </c>
      <c r="B213" s="201" t="s">
        <v>373</v>
      </c>
      <c r="C213" s="204" t="s">
        <v>339</v>
      </c>
      <c r="D213" s="65"/>
      <c r="E213" s="65"/>
      <c r="F213" s="65"/>
      <c r="G213" s="65"/>
      <c r="H213" s="65"/>
      <c r="I213" s="65"/>
      <c r="J213" s="65" t="s">
        <v>32</v>
      </c>
      <c r="K213" s="201"/>
      <c r="L213" s="201"/>
      <c r="M213"/>
      <c r="N213" s="213"/>
      <c r="O213" s="213"/>
      <c r="P213"/>
      <c r="Q213" s="198"/>
      <c r="R213" s="198"/>
      <c r="S213" s="198"/>
      <c r="T213" s="198"/>
      <c r="U213" s="198"/>
      <c r="V213" s="198"/>
      <c r="W213" s="198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</row>
    <row r="214" spans="1:89" s="196" customFormat="1" ht="24" customHeight="1">
      <c r="A214" s="209">
        <f t="shared" si="17"/>
        <v>115</v>
      </c>
      <c r="B214" s="201" t="s">
        <v>374</v>
      </c>
      <c r="C214" s="204" t="s">
        <v>375</v>
      </c>
      <c r="D214" s="65"/>
      <c r="E214" s="65"/>
      <c r="F214" s="65"/>
      <c r="G214" s="65"/>
      <c r="H214" s="65"/>
      <c r="I214" s="65"/>
      <c r="J214" s="65" t="s">
        <v>32</v>
      </c>
      <c r="K214" s="201"/>
      <c r="L214" s="201"/>
      <c r="M214"/>
      <c r="N214" s="213"/>
      <c r="O214" s="213"/>
      <c r="P214"/>
      <c r="Q214" s="198"/>
      <c r="R214" s="198"/>
      <c r="S214" s="198"/>
      <c r="T214" s="198"/>
      <c r="U214" s="198"/>
      <c r="V214" s="198"/>
      <c r="W214" s="198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</row>
    <row r="215" spans="1:89" s="196" customFormat="1" ht="24" customHeight="1">
      <c r="A215" s="209">
        <f t="shared" si="17"/>
        <v>116</v>
      </c>
      <c r="B215" s="201" t="s">
        <v>376</v>
      </c>
      <c r="C215" s="204" t="s">
        <v>341</v>
      </c>
      <c r="D215" s="65"/>
      <c r="E215" s="65"/>
      <c r="F215" s="65"/>
      <c r="G215" s="65"/>
      <c r="H215" s="65"/>
      <c r="I215" s="65"/>
      <c r="J215" s="65" t="s">
        <v>32</v>
      </c>
      <c r="K215" s="201"/>
      <c r="L215" s="201"/>
      <c r="M215"/>
      <c r="N215" s="213"/>
      <c r="O215" s="213"/>
      <c r="P215"/>
      <c r="Q215" s="198"/>
      <c r="R215" s="198"/>
      <c r="S215" s="198"/>
      <c r="T215" s="198"/>
      <c r="U215" s="198"/>
      <c r="V215" s="198"/>
      <c r="W215" s="198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</row>
    <row r="216" spans="1:89" s="196" customFormat="1" ht="24" customHeight="1">
      <c r="A216" s="209">
        <f t="shared" si="17"/>
        <v>117</v>
      </c>
      <c r="B216" s="201" t="s">
        <v>377</v>
      </c>
      <c r="C216" s="204" t="s">
        <v>301</v>
      </c>
      <c r="D216" s="65"/>
      <c r="E216" s="65"/>
      <c r="F216" s="65"/>
      <c r="G216" s="65"/>
      <c r="H216" s="65"/>
      <c r="I216" s="65"/>
      <c r="J216" s="65" t="s">
        <v>32</v>
      </c>
      <c r="K216" s="238"/>
      <c r="L216" s="201"/>
      <c r="M216"/>
      <c r="N216" s="213"/>
      <c r="O216" s="213"/>
      <c r="P216"/>
      <c r="Q216" s="198"/>
      <c r="R216" s="198"/>
      <c r="S216" s="198"/>
      <c r="T216" s="198"/>
      <c r="U216" s="198"/>
      <c r="V216" s="198"/>
      <c r="W216" s="198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</row>
    <row r="217" spans="1:89" s="196" customFormat="1" ht="24" customHeight="1">
      <c r="A217" s="209">
        <f t="shared" si="17"/>
        <v>118</v>
      </c>
      <c r="B217" s="201" t="s">
        <v>378</v>
      </c>
      <c r="C217" s="204" t="s">
        <v>303</v>
      </c>
      <c r="D217" s="65"/>
      <c r="E217" s="65"/>
      <c r="F217" s="65"/>
      <c r="G217" s="65"/>
      <c r="H217" s="65"/>
      <c r="I217" s="65"/>
      <c r="J217" s="65" t="s">
        <v>32</v>
      </c>
      <c r="K217" s="238"/>
      <c r="L217" s="201"/>
      <c r="M217"/>
      <c r="N217" s="213"/>
      <c r="O217" s="213"/>
      <c r="P217"/>
      <c r="Q217" s="198"/>
      <c r="R217" s="198"/>
      <c r="S217" s="198"/>
      <c r="T217" s="198"/>
      <c r="U217" s="198"/>
      <c r="V217" s="198"/>
      <c r="W217" s="198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</row>
    <row r="218" spans="1:89" s="196" customFormat="1" ht="24" customHeight="1">
      <c r="A218" s="209">
        <f t="shared" si="17"/>
        <v>119</v>
      </c>
      <c r="B218" s="201" t="s">
        <v>379</v>
      </c>
      <c r="C218" s="233" t="s">
        <v>380</v>
      </c>
      <c r="D218" s="65" t="s">
        <v>32</v>
      </c>
      <c r="E218" s="65"/>
      <c r="F218" s="65"/>
      <c r="G218" s="65"/>
      <c r="H218" s="65"/>
      <c r="I218" s="65"/>
      <c r="J218" s="65" t="s">
        <v>32</v>
      </c>
      <c r="K218" s="238" t="str">
        <f>'TC1 (E121)'!W86</f>
        <v>RELEASE</v>
      </c>
      <c r="L218" s="201"/>
      <c r="M218"/>
      <c r="N218" s="213"/>
      <c r="O218" s="213"/>
      <c r="P218"/>
      <c r="Q218" s="198"/>
      <c r="R218" s="198"/>
      <c r="S218" s="198"/>
      <c r="T218" s="198"/>
      <c r="U218" s="198"/>
      <c r="V218" s="198"/>
      <c r="W218" s="19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</row>
    <row r="219" spans="1:89" s="196" customFormat="1" ht="24" customHeight="1">
      <c r="A219" s="209">
        <f t="shared" si="17"/>
        <v>120</v>
      </c>
      <c r="B219" s="201" t="s">
        <v>381</v>
      </c>
      <c r="C219" s="233" t="s">
        <v>382</v>
      </c>
      <c r="D219" s="65" t="s">
        <v>32</v>
      </c>
      <c r="E219" s="65"/>
      <c r="F219" s="65"/>
      <c r="G219" s="65"/>
      <c r="H219" s="65"/>
      <c r="I219" s="65"/>
      <c r="J219" s="65" t="s">
        <v>32</v>
      </c>
      <c r="K219" s="238" t="str">
        <f>'TC1 (E121)'!W87</f>
        <v>RELEASE</v>
      </c>
      <c r="L219" s="201"/>
      <c r="M219"/>
      <c r="N219" s="213"/>
      <c r="O219" s="213"/>
      <c r="P219"/>
      <c r="Q219" s="198"/>
      <c r="R219" s="198"/>
      <c r="S219" s="198"/>
      <c r="T219" s="198"/>
      <c r="U219" s="198"/>
      <c r="V219" s="198"/>
      <c r="W219" s="198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</row>
    <row r="220" spans="1:89" s="196" customFormat="1" ht="24" customHeight="1">
      <c r="A220" s="209">
        <f t="shared" si="17"/>
        <v>121</v>
      </c>
      <c r="B220" s="201" t="s">
        <v>383</v>
      </c>
      <c r="C220" s="233" t="s">
        <v>384</v>
      </c>
      <c r="D220" s="65" t="s">
        <v>32</v>
      </c>
      <c r="E220" s="65"/>
      <c r="F220" s="65"/>
      <c r="G220" s="65"/>
      <c r="H220" s="65"/>
      <c r="I220" s="65"/>
      <c r="J220" s="65" t="s">
        <v>32</v>
      </c>
      <c r="K220" s="238" t="str">
        <f>'TC1 (E121)'!W88</f>
        <v>RELEASE</v>
      </c>
      <c r="L220" s="201"/>
      <c r="M220"/>
      <c r="N220" s="213"/>
      <c r="O220" s="213"/>
      <c r="P220"/>
      <c r="Q220" s="198"/>
      <c r="R220" s="198"/>
      <c r="S220" s="198"/>
      <c r="T220" s="198"/>
      <c r="U220" s="198"/>
      <c r="V220" s="198"/>
      <c r="W220" s="198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</row>
    <row r="221" spans="1:89" s="196" customFormat="1" ht="24" customHeight="1">
      <c r="A221" s="209">
        <f t="shared" si="17"/>
        <v>122</v>
      </c>
      <c r="B221" s="201" t="s">
        <v>385</v>
      </c>
      <c r="C221" s="233" t="s">
        <v>386</v>
      </c>
      <c r="D221" s="65" t="s">
        <v>32</v>
      </c>
      <c r="E221" s="65"/>
      <c r="F221" s="65"/>
      <c r="G221" s="65"/>
      <c r="H221" s="65"/>
      <c r="I221" s="65"/>
      <c r="J221" s="65" t="s">
        <v>32</v>
      </c>
      <c r="K221" s="238" t="str">
        <f>'TC1 (E121)'!W89</f>
        <v>RELEASE</v>
      </c>
      <c r="L221" s="201"/>
      <c r="M221"/>
      <c r="N221" s="213"/>
      <c r="O221" s="213"/>
      <c r="P221"/>
      <c r="Q221" s="198"/>
      <c r="R221" s="198"/>
      <c r="S221" s="198"/>
      <c r="T221" s="198"/>
      <c r="U221" s="198"/>
      <c r="V221" s="198"/>
      <c r="W221" s="198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</row>
    <row r="222" spans="1:89" s="196" customFormat="1" ht="24" customHeight="1">
      <c r="A222" s="209">
        <f t="shared" si="17"/>
        <v>123</v>
      </c>
      <c r="B222" s="201" t="s">
        <v>387</v>
      </c>
      <c r="C222" s="233" t="s">
        <v>388</v>
      </c>
      <c r="D222" s="65" t="s">
        <v>32</v>
      </c>
      <c r="E222" s="65"/>
      <c r="F222" s="65"/>
      <c r="G222" s="65"/>
      <c r="H222" s="65"/>
      <c r="I222" s="65"/>
      <c r="J222" s="65" t="s">
        <v>32</v>
      </c>
      <c r="K222" s="238" t="str">
        <f>'TC1 (E121)'!W90</f>
        <v>RELEASE</v>
      </c>
      <c r="L222" s="201" t="str">
        <f>'TC1 (E121)'!Y90</f>
        <v>BUTUH CEK</v>
      </c>
      <c r="M222"/>
      <c r="N222" s="213"/>
      <c r="O222" s="213"/>
      <c r="P222"/>
      <c r="Q222" s="198"/>
      <c r="R222" s="198"/>
      <c r="S222" s="198"/>
      <c r="T222" s="198"/>
      <c r="U222" s="198"/>
      <c r="V222" s="198"/>
      <c r="W222" s="198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</row>
    <row r="223" spans="1:89" s="196" customFormat="1" ht="24" customHeight="1">
      <c r="A223" s="209">
        <f t="shared" si="17"/>
        <v>124</v>
      </c>
      <c r="B223" s="201" t="s">
        <v>389</v>
      </c>
      <c r="C223" s="240" t="s">
        <v>390</v>
      </c>
      <c r="D223" s="65" t="s">
        <v>32</v>
      </c>
      <c r="E223" s="65"/>
      <c r="F223" s="65"/>
      <c r="G223" s="65"/>
      <c r="H223" s="65"/>
      <c r="I223" s="65"/>
      <c r="J223" s="65" t="s">
        <v>32</v>
      </c>
      <c r="K223" s="238" t="s">
        <v>13</v>
      </c>
      <c r="L223" s="201"/>
      <c r="M223"/>
      <c r="N223" s="213"/>
      <c r="O223" s="213"/>
      <c r="P223"/>
      <c r="Q223" s="198"/>
      <c r="R223" s="198"/>
      <c r="S223" s="198"/>
      <c r="T223" s="198"/>
      <c r="U223" s="198"/>
      <c r="V223" s="198"/>
      <c r="W223" s="198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</row>
    <row r="224" spans="1:89" s="196" customFormat="1" ht="24" customHeight="1">
      <c r="A224" s="209">
        <f t="shared" si="17"/>
        <v>125</v>
      </c>
      <c r="B224" s="201" t="s">
        <v>391</v>
      </c>
      <c r="C224" s="202" t="s">
        <v>392</v>
      </c>
      <c r="D224" s="65"/>
      <c r="E224" s="65" t="s">
        <v>32</v>
      </c>
      <c r="F224" s="65" t="s">
        <v>32</v>
      </c>
      <c r="G224" s="65"/>
      <c r="H224" s="65"/>
      <c r="I224" s="65"/>
      <c r="J224" s="65"/>
      <c r="K224" s="238" t="str">
        <f>'M1 (E122)'!W72</f>
        <v>RELEASE</v>
      </c>
      <c r="L224" s="201"/>
      <c r="M224"/>
      <c r="N224" s="213"/>
      <c r="O224" s="213"/>
      <c r="P224"/>
      <c r="Q224" s="198"/>
      <c r="R224" s="198"/>
      <c r="S224" s="198"/>
      <c r="T224" s="198"/>
      <c r="U224" s="198"/>
      <c r="V224" s="198"/>
      <c r="W224" s="198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</row>
    <row r="225" spans="1:89" s="196" customFormat="1" ht="24" customHeight="1">
      <c r="A225" s="209">
        <f t="shared" si="17"/>
        <v>126</v>
      </c>
      <c r="B225" s="201" t="s">
        <v>393</v>
      </c>
      <c r="C225" s="202" t="s">
        <v>382</v>
      </c>
      <c r="D225" s="65"/>
      <c r="E225" s="65" t="s">
        <v>32</v>
      </c>
      <c r="F225" s="65" t="s">
        <v>32</v>
      </c>
      <c r="G225" s="65" t="s">
        <v>32</v>
      </c>
      <c r="H225" s="65" t="s">
        <v>32</v>
      </c>
      <c r="I225" s="65" t="s">
        <v>32</v>
      </c>
      <c r="J225" s="65"/>
      <c r="K225" s="238" t="str">
        <f>'M1 (E122)'!W73</f>
        <v>RELEASE</v>
      </c>
      <c r="L225" s="201"/>
      <c r="M225"/>
      <c r="N225" s="213"/>
      <c r="O225" s="213"/>
      <c r="P225"/>
      <c r="Q225" s="198"/>
      <c r="R225" s="198"/>
      <c r="S225" s="198"/>
      <c r="T225" s="198"/>
      <c r="U225" s="198"/>
      <c r="V225" s="198"/>
      <c r="W225" s="198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</row>
    <row r="226" spans="1:89" s="196" customFormat="1" ht="24" customHeight="1">
      <c r="A226" s="209">
        <f t="shared" si="17"/>
        <v>127</v>
      </c>
      <c r="B226" s="201" t="s">
        <v>394</v>
      </c>
      <c r="C226" s="202" t="s">
        <v>384</v>
      </c>
      <c r="D226" s="65"/>
      <c r="E226" s="65" t="s">
        <v>32</v>
      </c>
      <c r="F226" s="65" t="s">
        <v>32</v>
      </c>
      <c r="G226" s="65" t="s">
        <v>32</v>
      </c>
      <c r="H226" s="65" t="s">
        <v>32</v>
      </c>
      <c r="I226" s="65" t="s">
        <v>32</v>
      </c>
      <c r="J226" s="65"/>
      <c r="K226" s="238" t="str">
        <f>'M1 (E122)'!W74</f>
        <v>RELEASE</v>
      </c>
      <c r="L226" s="201"/>
      <c r="M226"/>
      <c r="N226" s="213"/>
      <c r="O226" s="213"/>
      <c r="P226"/>
      <c r="Q226" s="198"/>
      <c r="R226" s="198"/>
      <c r="S226" s="198"/>
      <c r="T226" s="198"/>
      <c r="U226" s="198"/>
      <c r="V226" s="198"/>
      <c r="W226" s="198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</row>
    <row r="227" spans="1:89" s="196" customFormat="1" ht="24" customHeight="1">
      <c r="A227" s="209">
        <f t="shared" si="17"/>
        <v>128</v>
      </c>
      <c r="B227" s="201" t="s">
        <v>395</v>
      </c>
      <c r="C227" s="202" t="s">
        <v>386</v>
      </c>
      <c r="D227" s="65"/>
      <c r="E227" s="65" t="s">
        <v>32</v>
      </c>
      <c r="F227" s="65" t="s">
        <v>32</v>
      </c>
      <c r="G227" s="65" t="s">
        <v>32</v>
      </c>
      <c r="H227" s="65" t="s">
        <v>32</v>
      </c>
      <c r="I227" s="65" t="s">
        <v>32</v>
      </c>
      <c r="J227" s="65"/>
      <c r="K227" s="238" t="str">
        <f>'M1 (E122)'!W75</f>
        <v>RELEASE</v>
      </c>
      <c r="L227" s="201"/>
      <c r="M227"/>
      <c r="N227" s="213"/>
      <c r="O227" s="213"/>
      <c r="P227"/>
      <c r="Q227" s="198"/>
      <c r="R227" s="198"/>
      <c r="S227" s="198"/>
      <c r="T227" s="198"/>
      <c r="U227" s="198"/>
      <c r="V227" s="198"/>
      <c r="W227" s="198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</row>
    <row r="228" spans="1:89" s="196" customFormat="1" ht="24" customHeight="1">
      <c r="A228" s="209">
        <f t="shared" si="17"/>
        <v>129</v>
      </c>
      <c r="B228" s="201" t="s">
        <v>396</v>
      </c>
      <c r="C228" s="202" t="s">
        <v>397</v>
      </c>
      <c r="D228" s="65"/>
      <c r="E228" s="65" t="s">
        <v>32</v>
      </c>
      <c r="F228" s="65" t="s">
        <v>32</v>
      </c>
      <c r="G228" s="65" t="s">
        <v>32</v>
      </c>
      <c r="H228" s="65" t="s">
        <v>32</v>
      </c>
      <c r="I228" s="65" t="s">
        <v>32</v>
      </c>
      <c r="J228" s="65"/>
      <c r="K228" s="238" t="str">
        <f>'M1 (E122)'!W76</f>
        <v>RELEASE</v>
      </c>
      <c r="L228" s="201" t="str">
        <f>'M1 (E122)'!Y76</f>
        <v>BUTUH CEK</v>
      </c>
      <c r="M228"/>
      <c r="N228" s="213"/>
      <c r="O228" s="213"/>
      <c r="P228"/>
      <c r="Q228" s="198"/>
      <c r="R228" s="198"/>
      <c r="S228" s="198"/>
      <c r="T228" s="198"/>
      <c r="U228" s="198"/>
      <c r="V228" s="198"/>
      <c r="W228" s="19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</row>
    <row r="229" spans="1:89" s="196" customFormat="1" ht="24" customHeight="1">
      <c r="A229" s="209">
        <f t="shared" si="17"/>
        <v>130</v>
      </c>
      <c r="B229" s="201" t="s">
        <v>398</v>
      </c>
      <c r="C229" s="202" t="s">
        <v>399</v>
      </c>
      <c r="D229" s="65" t="s">
        <v>32</v>
      </c>
      <c r="E229" s="65" t="s">
        <v>32</v>
      </c>
      <c r="F229" s="65" t="s">
        <v>32</v>
      </c>
      <c r="G229" s="65" t="s">
        <v>32</v>
      </c>
      <c r="H229" s="65" t="s">
        <v>32</v>
      </c>
      <c r="I229" s="65" t="s">
        <v>32</v>
      </c>
      <c r="J229" s="65" t="s">
        <v>32</v>
      </c>
      <c r="K229" s="238" t="s">
        <v>13</v>
      </c>
      <c r="L229" s="201"/>
      <c r="M229"/>
      <c r="N229" s="213"/>
      <c r="O229" s="213"/>
      <c r="P229"/>
      <c r="Q229" s="198"/>
      <c r="R229" s="198"/>
      <c r="S229" s="198"/>
      <c r="T229" s="198"/>
      <c r="U229" s="198"/>
      <c r="V229" s="198"/>
      <c r="W229" s="198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</row>
    <row r="230" spans="1:89" s="196" customFormat="1" ht="24" customHeight="1">
      <c r="A230" s="209">
        <f t="shared" si="17"/>
        <v>131</v>
      </c>
      <c r="B230" s="201" t="s">
        <v>402</v>
      </c>
      <c r="C230" s="202" t="s">
        <v>403</v>
      </c>
      <c r="D230" s="65" t="s">
        <v>32</v>
      </c>
      <c r="E230" s="65" t="s">
        <v>32</v>
      </c>
      <c r="F230" s="65" t="s">
        <v>32</v>
      </c>
      <c r="G230" s="65" t="s">
        <v>32</v>
      </c>
      <c r="H230" s="65" t="s">
        <v>32</v>
      </c>
      <c r="I230" s="65" t="s">
        <v>32</v>
      </c>
      <c r="J230" s="65" t="s">
        <v>32</v>
      </c>
      <c r="K230" s="238" t="str">
        <f>'M1 (E122)'!W79</f>
        <v>RELEASE</v>
      </c>
      <c r="L230" s="201"/>
      <c r="M230"/>
      <c r="N230" s="213"/>
      <c r="O230" s="213"/>
      <c r="P230"/>
      <c r="Q230" s="198"/>
      <c r="R230" s="198"/>
      <c r="S230" s="198"/>
      <c r="T230" s="198"/>
      <c r="U230" s="198"/>
      <c r="V230" s="198"/>
      <c r="W230" s="198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</row>
    <row r="231" spans="1:89" s="196" customFormat="1" ht="24" customHeight="1">
      <c r="A231" s="209">
        <f t="shared" si="17"/>
        <v>132</v>
      </c>
      <c r="B231" s="201" t="s">
        <v>967</v>
      </c>
      <c r="C231" s="202" t="s">
        <v>405</v>
      </c>
      <c r="D231" s="65"/>
      <c r="E231" s="65" t="s">
        <v>32</v>
      </c>
      <c r="F231" s="65" t="s">
        <v>32</v>
      </c>
      <c r="G231" s="65" t="s">
        <v>32</v>
      </c>
      <c r="H231" s="65" t="s">
        <v>32</v>
      </c>
      <c r="I231" s="65" t="s">
        <v>32</v>
      </c>
      <c r="J231" s="65"/>
      <c r="K231" s="238" t="str">
        <f>'M1 (E122)'!W80</f>
        <v>RELEASE</v>
      </c>
      <c r="L231" s="201"/>
      <c r="M231"/>
      <c r="N231" s="213"/>
      <c r="O231" s="213"/>
      <c r="P231"/>
      <c r="Q231" s="198"/>
      <c r="R231" s="198"/>
      <c r="S231" s="198"/>
      <c r="T231" s="198"/>
      <c r="U231" s="198"/>
      <c r="V231" s="198"/>
      <c r="W231" s="198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</row>
    <row r="232" spans="1:89" s="196" customFormat="1" ht="24" customHeight="1">
      <c r="A232" s="209">
        <f t="shared" si="17"/>
        <v>133</v>
      </c>
      <c r="B232" s="201" t="s">
        <v>406</v>
      </c>
      <c r="C232" s="202" t="s">
        <v>392</v>
      </c>
      <c r="D232" s="65"/>
      <c r="E232" s="65"/>
      <c r="F232" s="65"/>
      <c r="G232" s="65" t="s">
        <v>32</v>
      </c>
      <c r="H232" s="65" t="s">
        <v>32</v>
      </c>
      <c r="I232" s="65" t="s">
        <v>32</v>
      </c>
      <c r="J232" s="65"/>
      <c r="K232" s="238" t="str">
        <f>'M1 (E122)'!W72</f>
        <v>RELEASE</v>
      </c>
      <c r="L232" s="201"/>
      <c r="M232"/>
      <c r="N232" s="213"/>
      <c r="O232" s="213"/>
      <c r="P232"/>
      <c r="Q232" s="198"/>
      <c r="R232" s="198"/>
      <c r="S232" s="198"/>
      <c r="T232" s="198"/>
      <c r="U232" s="198"/>
      <c r="V232" s="198"/>
      <c r="W232" s="198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</row>
    <row r="233" spans="1:89" s="196" customFormat="1" ht="24" customHeight="1">
      <c r="A233" s="209">
        <f t="shared" si="17"/>
        <v>134</v>
      </c>
      <c r="B233" s="201" t="s">
        <v>407</v>
      </c>
      <c r="C233" s="202" t="s">
        <v>408</v>
      </c>
      <c r="D233" s="65" t="s">
        <v>32</v>
      </c>
      <c r="E233" s="65"/>
      <c r="F233" s="65"/>
      <c r="G233" s="65"/>
      <c r="H233" s="65"/>
      <c r="I233" s="65"/>
      <c r="J233" s="65" t="s">
        <v>32</v>
      </c>
      <c r="K233" s="238" t="str">
        <f>'TC1 (E121)'!W104</f>
        <v>RELEASE</v>
      </c>
      <c r="L233" s="201"/>
      <c r="M233"/>
      <c r="N233" s="213"/>
      <c r="O233" s="213"/>
      <c r="P233"/>
      <c r="Q233" s="198"/>
      <c r="R233" s="198"/>
      <c r="S233" s="198"/>
      <c r="T233" s="198"/>
      <c r="U233" s="198"/>
      <c r="V233" s="198"/>
      <c r="W233" s="198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</row>
    <row r="234" spans="1:89" s="196" customFormat="1" ht="24" customHeight="1">
      <c r="A234" s="209">
        <f t="shared" si="17"/>
        <v>135</v>
      </c>
      <c r="B234" s="201" t="s">
        <v>409</v>
      </c>
      <c r="C234" s="202" t="s">
        <v>410</v>
      </c>
      <c r="D234" s="65" t="s">
        <v>32</v>
      </c>
      <c r="E234" s="65"/>
      <c r="F234" s="65"/>
      <c r="G234" s="65"/>
      <c r="H234" s="65"/>
      <c r="I234" s="65"/>
      <c r="J234" s="65" t="s">
        <v>32</v>
      </c>
      <c r="K234" s="238" t="str">
        <f>'TC1 (E121)'!W105</f>
        <v>RELEASE</v>
      </c>
      <c r="L234" s="201"/>
      <c r="M234"/>
      <c r="N234" s="213"/>
      <c r="O234" s="213"/>
      <c r="P234"/>
      <c r="Q234" s="198"/>
      <c r="R234" s="198"/>
      <c r="S234" s="198"/>
      <c r="T234" s="198"/>
      <c r="U234" s="198"/>
      <c r="V234" s="198"/>
      <c r="W234" s="198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</row>
    <row r="235" spans="1:89" s="196" customFormat="1" ht="24" customHeight="1">
      <c r="A235" s="209">
        <f t="shared" si="17"/>
        <v>136</v>
      </c>
      <c r="B235" s="201" t="s">
        <v>411</v>
      </c>
      <c r="C235" s="202" t="s">
        <v>412</v>
      </c>
      <c r="D235" s="65" t="s">
        <v>32</v>
      </c>
      <c r="E235" s="65"/>
      <c r="F235" s="65"/>
      <c r="G235" s="65"/>
      <c r="H235" s="65"/>
      <c r="I235" s="65"/>
      <c r="J235" s="65" t="s">
        <v>32</v>
      </c>
      <c r="K235" s="238" t="str">
        <f>'TC1 (E121)'!W106</f>
        <v>RELEASE</v>
      </c>
      <c r="L235" s="201">
        <f>'TC1 (E121)'!Y106</f>
        <v>0</v>
      </c>
      <c r="M235"/>
      <c r="N235" s="213"/>
      <c r="O235" s="213"/>
      <c r="P235"/>
      <c r="Q235" s="198"/>
      <c r="R235" s="198"/>
      <c r="S235" s="198"/>
      <c r="T235" s="198"/>
      <c r="U235" s="198"/>
      <c r="V235" s="198"/>
      <c r="W235" s="198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</row>
    <row r="236" spans="1:89" s="196" customFormat="1" ht="24" customHeight="1">
      <c r="A236" s="209">
        <f t="shared" si="17"/>
        <v>137</v>
      </c>
      <c r="B236" s="201" t="s">
        <v>415</v>
      </c>
      <c r="C236" s="202" t="s">
        <v>416</v>
      </c>
      <c r="D236" s="65" t="s">
        <v>32</v>
      </c>
      <c r="E236" s="65"/>
      <c r="F236" s="65"/>
      <c r="G236" s="65"/>
      <c r="H236" s="65"/>
      <c r="I236" s="65"/>
      <c r="J236" s="65" t="s">
        <v>32</v>
      </c>
      <c r="K236" s="238" t="s">
        <v>13</v>
      </c>
      <c r="L236" s="201"/>
      <c r="M236"/>
      <c r="N236" s="213"/>
      <c r="O236" s="213"/>
      <c r="P236"/>
      <c r="Q236" s="198"/>
      <c r="R236" s="198"/>
      <c r="S236" s="198"/>
      <c r="T236" s="198"/>
      <c r="U236" s="198"/>
      <c r="V236" s="198"/>
      <c r="W236" s="198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</row>
    <row r="237" spans="1:89" s="196" customFormat="1" ht="24" customHeight="1">
      <c r="A237" s="209">
        <f t="shared" si="17"/>
        <v>138</v>
      </c>
      <c r="B237" s="201" t="str">
        <f>'M1 (E122)'!G93</f>
        <v>238E1220200</v>
      </c>
      <c r="C237" s="202" t="str">
        <f>'M1 (E122)'!J93</f>
        <v>ARRANGEMENT ADAPTER ON ENDWALL</v>
      </c>
      <c r="D237" s="65"/>
      <c r="E237" s="65" t="s">
        <v>32</v>
      </c>
      <c r="F237" s="65"/>
      <c r="G237" s="65"/>
      <c r="H237" s="65"/>
      <c r="I237" s="65"/>
      <c r="J237" s="65"/>
      <c r="K237" s="238" t="str">
        <f>'M1 (E122)'!W93</f>
        <v>RELEASE</v>
      </c>
      <c r="L237" s="201">
        <f>'M1 (E122)'!Y93</f>
        <v>0</v>
      </c>
      <c r="M237"/>
      <c r="N237" s="213"/>
      <c r="O237" s="213"/>
      <c r="P237"/>
      <c r="Q237" s="198"/>
      <c r="R237" s="198"/>
      <c r="S237" s="198"/>
      <c r="T237" s="198"/>
      <c r="U237" s="198"/>
      <c r="V237" s="198"/>
      <c r="W237" s="198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</row>
    <row r="238" spans="1:89" s="196" customFormat="1" ht="24" customHeight="1">
      <c r="A238" s="209">
        <f t="shared" si="17"/>
        <v>139</v>
      </c>
      <c r="B238" s="201" t="str">
        <f>'M1 (E122)'!G94</f>
        <v>238E1220300</v>
      </c>
      <c r="C238" s="202" t="str">
        <f>'M1 (E122)'!J94</f>
        <v>BRACKET FOR DOOR CLOSER</v>
      </c>
      <c r="D238" s="65"/>
      <c r="E238" s="65" t="s">
        <v>32</v>
      </c>
      <c r="F238" s="65"/>
      <c r="G238" s="65"/>
      <c r="H238" s="65"/>
      <c r="I238" s="65"/>
      <c r="J238" s="65"/>
      <c r="K238" s="238" t="str">
        <f>'M1 (E122)'!W94</f>
        <v>RELEASE</v>
      </c>
      <c r="L238" s="201"/>
      <c r="M238"/>
      <c r="N238" s="213"/>
      <c r="O238" s="213"/>
      <c r="P238"/>
      <c r="Q238" s="198"/>
      <c r="R238" s="198"/>
      <c r="S238" s="198"/>
      <c r="T238" s="198"/>
      <c r="U238" s="198"/>
      <c r="V238" s="198"/>
      <c r="W238" s="19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</row>
    <row r="239" spans="1:89" s="196" customFormat="1" ht="24" customHeight="1">
      <c r="A239" s="209">
        <f t="shared" si="17"/>
        <v>140</v>
      </c>
      <c r="B239" s="201" t="str">
        <f>'M1 (E122)'!G95</f>
        <v>238E1220400</v>
      </c>
      <c r="C239" s="202" t="str">
        <f>'M1 (E122)'!J95</f>
        <v>BRACKET ENDWALL PANEL</v>
      </c>
      <c r="D239" s="65"/>
      <c r="E239" s="65" t="s">
        <v>32</v>
      </c>
      <c r="F239" s="65"/>
      <c r="G239" s="65"/>
      <c r="H239" s="65"/>
      <c r="I239" s="65"/>
      <c r="J239" s="65"/>
      <c r="K239" s="238" t="str">
        <f>'M1 (E122)'!W95</f>
        <v>RELEASE</v>
      </c>
      <c r="L239" s="201"/>
      <c r="M239"/>
      <c r="N239" s="213"/>
      <c r="O239" s="213"/>
      <c r="P239"/>
      <c r="Q239" s="198"/>
      <c r="R239" s="198"/>
      <c r="S239" s="198"/>
      <c r="T239" s="198"/>
      <c r="U239" s="198"/>
      <c r="V239" s="198"/>
      <c r="W239" s="198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</row>
    <row r="240" spans="1:89" s="196" customFormat="1" ht="24" customHeight="1">
      <c r="A240" s="209">
        <f t="shared" si="17"/>
        <v>141</v>
      </c>
      <c r="B240" s="201" t="s">
        <v>417</v>
      </c>
      <c r="C240" s="202" t="s">
        <v>408</v>
      </c>
      <c r="D240" s="65"/>
      <c r="E240" s="65"/>
      <c r="F240" s="65" t="s">
        <v>32</v>
      </c>
      <c r="G240" s="65" t="s">
        <v>32</v>
      </c>
      <c r="H240" s="65" t="s">
        <v>32</v>
      </c>
      <c r="I240" s="65" t="s">
        <v>32</v>
      </c>
      <c r="J240" s="65"/>
      <c r="K240" s="238" t="str">
        <f>'M2 (E123)'!W89</f>
        <v>RELEASE</v>
      </c>
      <c r="L240" s="201"/>
      <c r="M240"/>
      <c r="N240" s="213"/>
      <c r="O240" s="213"/>
      <c r="P240"/>
      <c r="Q240" s="198"/>
      <c r="R240" s="198"/>
      <c r="S240" s="198"/>
      <c r="T240" s="198"/>
      <c r="U240" s="198"/>
      <c r="V240" s="198"/>
      <c r="W240" s="198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</row>
    <row r="241" spans="1:89" s="196" customFormat="1" ht="24" customHeight="1">
      <c r="A241" s="209">
        <f t="shared" si="17"/>
        <v>142</v>
      </c>
      <c r="B241" s="201" t="s">
        <v>418</v>
      </c>
      <c r="C241" s="202" t="s">
        <v>410</v>
      </c>
      <c r="D241" s="65"/>
      <c r="E241" s="65"/>
      <c r="F241" s="65" t="s">
        <v>32</v>
      </c>
      <c r="G241" s="65" t="s">
        <v>32</v>
      </c>
      <c r="H241" s="65" t="s">
        <v>32</v>
      </c>
      <c r="I241" s="65" t="s">
        <v>32</v>
      </c>
      <c r="J241" s="65"/>
      <c r="K241" s="238" t="str">
        <f>'M2 (E123)'!W90</f>
        <v>RELEASE</v>
      </c>
      <c r="L241" s="201"/>
      <c r="M241"/>
      <c r="N241" s="213"/>
      <c r="O241" s="213"/>
      <c r="P241"/>
      <c r="Q241" s="198"/>
      <c r="R241" s="198"/>
      <c r="S241" s="198"/>
      <c r="T241" s="198"/>
      <c r="U241" s="198"/>
      <c r="V241" s="198"/>
      <c r="W241" s="198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</row>
    <row r="242" spans="1:89" s="196" customFormat="1" ht="24" customHeight="1">
      <c r="A242" s="209">
        <f t="shared" si="17"/>
        <v>143</v>
      </c>
      <c r="B242" s="201" t="s">
        <v>419</v>
      </c>
      <c r="C242" s="202" t="s">
        <v>412</v>
      </c>
      <c r="D242" s="65"/>
      <c r="E242" s="65"/>
      <c r="F242" s="65" t="s">
        <v>32</v>
      </c>
      <c r="G242" s="65" t="s">
        <v>32</v>
      </c>
      <c r="H242" s="65" t="s">
        <v>32</v>
      </c>
      <c r="I242" s="65" t="s">
        <v>32</v>
      </c>
      <c r="J242" s="65"/>
      <c r="K242" s="238" t="str">
        <f>'M2 (E123)'!W91</f>
        <v>RELEASE</v>
      </c>
      <c r="L242" s="201"/>
      <c r="M242"/>
      <c r="N242" s="213"/>
      <c r="O242" s="213"/>
      <c r="P242"/>
      <c r="Q242" s="198"/>
      <c r="R242" s="198"/>
      <c r="S242" s="198"/>
      <c r="T242" s="198"/>
      <c r="U242" s="198"/>
      <c r="V242" s="198"/>
      <c r="W242" s="198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</row>
    <row r="243" spans="1:89" s="196" customFormat="1" ht="24" customHeight="1">
      <c r="A243" s="209">
        <f t="shared" si="17"/>
        <v>144</v>
      </c>
      <c r="B243" s="201" t="s">
        <v>421</v>
      </c>
      <c r="C243" s="202" t="s">
        <v>416</v>
      </c>
      <c r="D243" s="65"/>
      <c r="E243" s="65"/>
      <c r="F243" s="65" t="s">
        <v>32</v>
      </c>
      <c r="G243" s="65" t="s">
        <v>32</v>
      </c>
      <c r="H243" s="65" t="s">
        <v>32</v>
      </c>
      <c r="I243" s="65" t="s">
        <v>32</v>
      </c>
      <c r="J243" s="65"/>
      <c r="K243" s="238" t="s">
        <v>13</v>
      </c>
      <c r="L243" s="201"/>
      <c r="M243"/>
      <c r="N243" s="213"/>
      <c r="O243" s="213"/>
      <c r="P243"/>
      <c r="Q243" s="198"/>
      <c r="R243" s="198"/>
      <c r="S243" s="198"/>
      <c r="T243" s="198"/>
      <c r="U243" s="198"/>
      <c r="V243" s="198"/>
      <c r="W243" s="198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</row>
    <row r="244" spans="1:89" s="196" customFormat="1" ht="24" customHeight="1">
      <c r="A244" s="209">
        <f t="shared" si="17"/>
        <v>145</v>
      </c>
      <c r="B244" s="201" t="s">
        <v>422</v>
      </c>
      <c r="C244" s="202" t="s">
        <v>416</v>
      </c>
      <c r="D244" s="65"/>
      <c r="E244" s="65" t="s">
        <v>32</v>
      </c>
      <c r="F244" s="65"/>
      <c r="G244" s="65"/>
      <c r="H244" s="65"/>
      <c r="I244" s="65"/>
      <c r="J244" s="65"/>
      <c r="K244" s="238" t="str">
        <f>'M1 (E122)'!W97</f>
        <v>RELEASE</v>
      </c>
      <c r="L244" s="201"/>
      <c r="M244"/>
      <c r="N244" s="213"/>
      <c r="O244" s="213"/>
      <c r="P244"/>
      <c r="Q244" s="198"/>
      <c r="R244" s="198"/>
      <c r="S244" s="198"/>
      <c r="T244" s="198"/>
      <c r="U244" s="198"/>
      <c r="V244" s="198"/>
      <c r="W244" s="198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</row>
    <row r="245" spans="1:89" s="196" customFormat="1" ht="24" customHeight="1">
      <c r="A245" s="209">
        <f t="shared" si="17"/>
        <v>146</v>
      </c>
      <c r="B245" s="201" t="s">
        <v>423</v>
      </c>
      <c r="C245" s="202" t="s">
        <v>424</v>
      </c>
      <c r="D245" s="65"/>
      <c r="E245" s="65" t="s">
        <v>32</v>
      </c>
      <c r="F245" s="65"/>
      <c r="G245" s="65"/>
      <c r="H245" s="65"/>
      <c r="I245" s="65"/>
      <c r="J245" s="65"/>
      <c r="K245" s="238" t="str">
        <f>'M1 (E122)'!W98</f>
        <v>RELEASE</v>
      </c>
      <c r="L245" s="201"/>
      <c r="M245"/>
      <c r="N245" s="213"/>
      <c r="O245" s="213"/>
      <c r="P245"/>
      <c r="Q245" s="198"/>
      <c r="R245" s="198"/>
      <c r="S245" s="198"/>
      <c r="T245" s="198"/>
      <c r="U245" s="198"/>
      <c r="V245" s="198"/>
      <c r="W245" s="198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</row>
    <row r="246" spans="1:89" s="196" customFormat="1" ht="24" customHeight="1">
      <c r="A246" s="209">
        <f t="shared" si="17"/>
        <v>147</v>
      </c>
      <c r="B246" s="201" t="s">
        <v>425</v>
      </c>
      <c r="C246" s="202" t="s">
        <v>426</v>
      </c>
      <c r="D246" s="65" t="s">
        <v>32</v>
      </c>
      <c r="E246" s="65"/>
      <c r="F246" s="65"/>
      <c r="G246" s="65"/>
      <c r="H246" s="65"/>
      <c r="I246" s="65"/>
      <c r="J246" s="65" t="s">
        <v>32</v>
      </c>
      <c r="K246" s="201" t="str">
        <f>'TC1 (E121)'!W116</f>
        <v>RELEASE</v>
      </c>
      <c r="L246" s="201">
        <f>'TC1 (E121)'!Y116</f>
        <v>0</v>
      </c>
      <c r="M246"/>
      <c r="N246" s="213"/>
      <c r="O246" s="213"/>
      <c r="P246"/>
      <c r="Q246" s="198"/>
      <c r="R246" s="198"/>
      <c r="S246" s="198"/>
      <c r="T246" s="198"/>
      <c r="U246" s="198"/>
      <c r="V246" s="198"/>
      <c r="W246" s="198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</row>
    <row r="247" spans="1:89" s="196" customFormat="1" ht="24" customHeight="1">
      <c r="A247" s="209">
        <f t="shared" si="17"/>
        <v>148</v>
      </c>
      <c r="B247" s="201" t="s">
        <v>427</v>
      </c>
      <c r="C247" s="202" t="s">
        <v>428</v>
      </c>
      <c r="D247" s="65" t="s">
        <v>32</v>
      </c>
      <c r="E247" s="65"/>
      <c r="F247" s="65"/>
      <c r="G247" s="65"/>
      <c r="H247" s="65"/>
      <c r="I247" s="65"/>
      <c r="J247" s="65" t="s">
        <v>32</v>
      </c>
      <c r="K247" s="201" t="str">
        <f>'TC1 (E121)'!W121</f>
        <v>RELEASE</v>
      </c>
      <c r="L247" s="201" t="str">
        <f>'TC1 (E121)'!Y121</f>
        <v>BUTUH CEK</v>
      </c>
      <c r="M247"/>
      <c r="N247" s="213"/>
      <c r="O247" s="213"/>
      <c r="P247"/>
      <c r="Q247" s="198"/>
      <c r="R247" s="198"/>
      <c r="S247" s="198"/>
      <c r="T247" s="198"/>
      <c r="U247" s="198"/>
      <c r="V247" s="198"/>
      <c r="W247" s="198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</row>
    <row r="248" spans="1:89" s="196" customFormat="1" ht="24" customHeight="1">
      <c r="A248" s="209">
        <f t="shared" ref="A248:A261" si="18">A247+1</f>
        <v>149</v>
      </c>
      <c r="B248" s="201" t="s">
        <v>429</v>
      </c>
      <c r="C248" s="202" t="s">
        <v>430</v>
      </c>
      <c r="D248" s="65" t="s">
        <v>32</v>
      </c>
      <c r="E248" s="65"/>
      <c r="F248" s="65"/>
      <c r="G248" s="65"/>
      <c r="H248" s="65"/>
      <c r="I248" s="65"/>
      <c r="J248" s="65" t="s">
        <v>32</v>
      </c>
      <c r="K248" s="201" t="str">
        <f>'TC1 (E121)'!W120</f>
        <v>RELEASE</v>
      </c>
      <c r="L248" s="201" t="str">
        <f>'TC1 (E121)'!Y120</f>
        <v>BUTUH CEK</v>
      </c>
      <c r="M248"/>
      <c r="N248" s="213"/>
      <c r="O248" s="213"/>
      <c r="P248"/>
      <c r="Q248" s="198"/>
      <c r="R248" s="198"/>
      <c r="S248" s="198"/>
      <c r="T248" s="198"/>
      <c r="U248" s="198"/>
      <c r="V248" s="198"/>
      <c r="W248" s="19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</row>
    <row r="249" spans="1:89" s="196" customFormat="1" ht="24" customHeight="1">
      <c r="A249" s="209">
        <f t="shared" si="18"/>
        <v>150</v>
      </c>
      <c r="B249" s="201" t="s">
        <v>431</v>
      </c>
      <c r="C249" s="202" t="s">
        <v>432</v>
      </c>
      <c r="D249" s="65" t="s">
        <v>32</v>
      </c>
      <c r="E249" s="65"/>
      <c r="F249" s="65"/>
      <c r="G249" s="65"/>
      <c r="H249" s="65"/>
      <c r="I249" s="65"/>
      <c r="J249" s="65" t="s">
        <v>32</v>
      </c>
      <c r="K249" s="201" t="str">
        <f>'TC1 (E121)'!W121</f>
        <v>RELEASE</v>
      </c>
      <c r="L249" s="201" t="str">
        <f>'TC1 (E121)'!Y121</f>
        <v>BUTUH CEK</v>
      </c>
      <c r="M249"/>
      <c r="N249" s="213"/>
      <c r="O249" s="213"/>
      <c r="P249"/>
      <c r="Q249" s="198"/>
      <c r="R249" s="198"/>
      <c r="S249" s="198"/>
      <c r="T249" s="198"/>
      <c r="U249" s="198"/>
      <c r="V249" s="198"/>
      <c r="W249" s="198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</row>
    <row r="250" spans="1:89" s="196" customFormat="1" ht="24" customHeight="1">
      <c r="A250" s="209">
        <f t="shared" si="18"/>
        <v>151</v>
      </c>
      <c r="B250" s="201" t="s">
        <v>433</v>
      </c>
      <c r="C250" s="202" t="s">
        <v>434</v>
      </c>
      <c r="D250" s="65" t="s">
        <v>32</v>
      </c>
      <c r="E250" s="65"/>
      <c r="F250" s="65"/>
      <c r="G250" s="65"/>
      <c r="H250" s="65"/>
      <c r="I250" s="65"/>
      <c r="J250" s="65" t="s">
        <v>32</v>
      </c>
      <c r="K250" s="201" t="str">
        <f>'TC1 (E121)'!W130</f>
        <v>RELEASE</v>
      </c>
      <c r="L250" s="201" t="str">
        <f>'TC1 (E121)'!Y130</f>
        <v>SIAP RELEASE</v>
      </c>
      <c r="M250"/>
      <c r="N250" s="213"/>
      <c r="O250" s="213"/>
      <c r="P250"/>
      <c r="Q250" s="198"/>
      <c r="R250" s="198"/>
      <c r="S250" s="198"/>
      <c r="T250" s="198"/>
      <c r="U250" s="198"/>
      <c r="V250" s="198"/>
      <c r="W250" s="198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</row>
    <row r="251" spans="1:89" s="196" customFormat="1" ht="24" customHeight="1">
      <c r="A251" s="209">
        <f t="shared" si="18"/>
        <v>152</v>
      </c>
      <c r="B251" s="201" t="s">
        <v>435</v>
      </c>
      <c r="C251" s="202" t="s">
        <v>436</v>
      </c>
      <c r="D251" s="65"/>
      <c r="E251" s="65" t="s">
        <v>32</v>
      </c>
      <c r="F251" s="65"/>
      <c r="G251" s="65"/>
      <c r="H251" s="65"/>
      <c r="I251" s="65"/>
      <c r="J251" s="65"/>
      <c r="K251" s="201" t="str">
        <f>'M1 (E122)'!W108</f>
        <v>RELEASE</v>
      </c>
      <c r="L251" s="201"/>
      <c r="M251"/>
      <c r="N251" s="213"/>
      <c r="O251" s="213"/>
      <c r="P251"/>
      <c r="Q251" s="198"/>
      <c r="R251" s="198"/>
      <c r="S251" s="198"/>
      <c r="T251" s="198"/>
      <c r="U251" s="198"/>
      <c r="V251" s="198"/>
      <c r="W251" s="198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</row>
    <row r="252" spans="1:89" s="196" customFormat="1" ht="24" customHeight="1">
      <c r="A252" s="209">
        <f t="shared" si="18"/>
        <v>153</v>
      </c>
      <c r="B252" s="201" t="s">
        <v>437</v>
      </c>
      <c r="C252" s="202" t="s">
        <v>438</v>
      </c>
      <c r="D252" s="65"/>
      <c r="E252" s="65"/>
      <c r="F252" s="65" t="s">
        <v>32</v>
      </c>
      <c r="G252" s="65" t="s">
        <v>32</v>
      </c>
      <c r="H252" s="65" t="s">
        <v>32</v>
      </c>
      <c r="I252" s="65" t="s">
        <v>32</v>
      </c>
      <c r="J252" s="65"/>
      <c r="K252" s="201"/>
      <c r="L252" s="201"/>
      <c r="M252"/>
      <c r="N252" s="213"/>
      <c r="O252" s="213"/>
      <c r="P252"/>
      <c r="Q252" s="198"/>
      <c r="R252" s="198"/>
      <c r="S252" s="198"/>
      <c r="T252" s="198"/>
      <c r="U252" s="198"/>
      <c r="V252" s="198"/>
      <c r="W252" s="198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</row>
    <row r="253" spans="1:89" s="196" customFormat="1" ht="24" customHeight="1">
      <c r="A253" s="209">
        <f t="shared" si="18"/>
        <v>154</v>
      </c>
      <c r="B253" s="201" t="s">
        <v>439</v>
      </c>
      <c r="C253" s="202" t="s">
        <v>440</v>
      </c>
      <c r="D253" s="65" t="s">
        <v>32</v>
      </c>
      <c r="E253" s="65"/>
      <c r="F253" s="65"/>
      <c r="G253" s="65"/>
      <c r="H253" s="65"/>
      <c r="I253" s="65"/>
      <c r="J253" s="65" t="s">
        <v>32</v>
      </c>
      <c r="K253" s="201" t="str">
        <f>'TC1 (E121)'!W133</f>
        <v>RELEASE</v>
      </c>
      <c r="L253" s="201"/>
      <c r="M253"/>
      <c r="N253" s="213"/>
      <c r="O253" s="213"/>
      <c r="P253"/>
      <c r="Q253" s="198"/>
      <c r="R253" s="198"/>
      <c r="S253" s="198"/>
      <c r="T253" s="198"/>
      <c r="U253" s="198"/>
      <c r="V253" s="198"/>
      <c r="W253" s="198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</row>
    <row r="254" spans="1:89" s="196" customFormat="1" ht="24" customHeight="1">
      <c r="A254" s="209">
        <f t="shared" si="18"/>
        <v>155</v>
      </c>
      <c r="B254" s="201" t="s">
        <v>441</v>
      </c>
      <c r="C254" s="202" t="s">
        <v>442</v>
      </c>
      <c r="D254" s="65" t="s">
        <v>32</v>
      </c>
      <c r="E254" s="65"/>
      <c r="F254" s="65"/>
      <c r="G254" s="65"/>
      <c r="H254" s="65"/>
      <c r="I254" s="65"/>
      <c r="J254" s="65" t="s">
        <v>32</v>
      </c>
      <c r="K254" s="201" t="str">
        <f>'TC1 (E121)'!W134</f>
        <v>RELEASE</v>
      </c>
      <c r="L254" s="201"/>
      <c r="M254"/>
      <c r="N254" s="213"/>
      <c r="O254" s="213"/>
      <c r="P254"/>
      <c r="Q254" s="198"/>
      <c r="R254" s="198"/>
      <c r="S254" s="198"/>
      <c r="T254" s="198"/>
      <c r="U254" s="198"/>
      <c r="V254" s="198"/>
      <c r="W254" s="198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</row>
    <row r="255" spans="1:89" s="196" customFormat="1" ht="24" customHeight="1">
      <c r="A255" s="209">
        <f t="shared" si="18"/>
        <v>156</v>
      </c>
      <c r="B255" s="201" t="s">
        <v>443</v>
      </c>
      <c r="C255" s="202" t="s">
        <v>444</v>
      </c>
      <c r="D255" s="65" t="s">
        <v>32</v>
      </c>
      <c r="E255" s="65" t="s">
        <v>32</v>
      </c>
      <c r="F255" s="65" t="s">
        <v>32</v>
      </c>
      <c r="G255" s="65" t="s">
        <v>32</v>
      </c>
      <c r="H255" s="65" t="s">
        <v>32</v>
      </c>
      <c r="I255" s="65" t="s">
        <v>32</v>
      </c>
      <c r="J255" s="65" t="s">
        <v>32</v>
      </c>
      <c r="K255" s="201" t="str">
        <f>'TC1 (E121)'!W135</f>
        <v>RELEASE</v>
      </c>
      <c r="L255" s="201"/>
      <c r="M255"/>
      <c r="N255" s="213"/>
      <c r="O255" s="213"/>
      <c r="P255"/>
      <c r="Q255" s="198"/>
      <c r="R255" s="198"/>
      <c r="S255" s="198"/>
      <c r="T255" s="198"/>
      <c r="U255" s="198"/>
      <c r="V255" s="198"/>
      <c r="W255" s="198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</row>
    <row r="256" spans="1:89" s="196" customFormat="1" ht="24" customHeight="1">
      <c r="A256" s="209">
        <f t="shared" si="18"/>
        <v>157</v>
      </c>
      <c r="B256" s="201" t="s">
        <v>445</v>
      </c>
      <c r="C256" s="202" t="s">
        <v>446</v>
      </c>
      <c r="D256" s="65" t="s">
        <v>32</v>
      </c>
      <c r="E256" s="65"/>
      <c r="F256" s="65"/>
      <c r="G256" s="65"/>
      <c r="H256" s="65"/>
      <c r="I256" s="65"/>
      <c r="J256" s="65"/>
      <c r="K256" s="201" t="str">
        <f>'TC1 (E121)'!W136</f>
        <v>RELEASE</v>
      </c>
      <c r="L256" s="201"/>
      <c r="M256"/>
      <c r="N256" s="213"/>
      <c r="O256" s="213"/>
      <c r="P256"/>
      <c r="Q256" s="198"/>
      <c r="R256" s="198"/>
      <c r="S256" s="198"/>
      <c r="T256" s="198"/>
      <c r="U256" s="198"/>
      <c r="V256" s="198"/>
      <c r="W256" s="198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</row>
    <row r="257" spans="1:89" s="196" customFormat="1" ht="24" customHeight="1">
      <c r="A257" s="209">
        <f t="shared" si="18"/>
        <v>158</v>
      </c>
      <c r="B257" s="201" t="s">
        <v>447</v>
      </c>
      <c r="C257" s="202" t="s">
        <v>448</v>
      </c>
      <c r="D257" s="65" t="s">
        <v>32</v>
      </c>
      <c r="E257" s="65"/>
      <c r="F257" s="65"/>
      <c r="G257" s="65"/>
      <c r="H257" s="65"/>
      <c r="I257" s="65"/>
      <c r="J257" s="65"/>
      <c r="K257" s="201" t="str">
        <f>'TC1 (E121)'!W137</f>
        <v>RELEASE</v>
      </c>
      <c r="L257" s="201"/>
      <c r="M257"/>
      <c r="N257" s="213"/>
      <c r="O257" s="213"/>
      <c r="P257"/>
      <c r="Q257" s="198"/>
      <c r="R257" s="198"/>
      <c r="S257" s="198"/>
      <c r="T257" s="198"/>
      <c r="U257" s="198"/>
      <c r="V257" s="198"/>
      <c r="W257" s="198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</row>
    <row r="258" spans="1:89" s="196" customFormat="1" ht="24" customHeight="1">
      <c r="A258" s="209">
        <f t="shared" si="18"/>
        <v>159</v>
      </c>
      <c r="B258" s="201" t="str">
        <f>'TC1 (E121)'!G138</f>
        <v>258E1210700</v>
      </c>
      <c r="C258" s="202" t="s">
        <v>450</v>
      </c>
      <c r="D258" s="65" t="s">
        <v>32</v>
      </c>
      <c r="E258" s="65"/>
      <c r="F258" s="65"/>
      <c r="G258" s="65"/>
      <c r="H258" s="65"/>
      <c r="I258" s="65"/>
      <c r="J258" s="65" t="s">
        <v>32</v>
      </c>
      <c r="K258" s="201" t="str">
        <f>'TC1 (E121)'!W138</f>
        <v>RELEASE</v>
      </c>
      <c r="L258" s="201"/>
      <c r="M258"/>
      <c r="N258" s="213"/>
      <c r="O258" s="213"/>
      <c r="P258"/>
      <c r="Q258" s="198"/>
      <c r="R258" s="198"/>
      <c r="S258" s="198"/>
      <c r="T258" s="198"/>
      <c r="U258" s="198"/>
      <c r="V258" s="198"/>
      <c r="W258" s="19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</row>
    <row r="259" spans="1:89" s="196" customFormat="1" ht="24" customHeight="1">
      <c r="A259" s="209">
        <f t="shared" si="18"/>
        <v>160</v>
      </c>
      <c r="B259" s="201" t="s">
        <v>451</v>
      </c>
      <c r="C259" s="202" t="s">
        <v>452</v>
      </c>
      <c r="D259" s="65" t="s">
        <v>32</v>
      </c>
      <c r="E259" s="65"/>
      <c r="F259" s="65"/>
      <c r="G259" s="65"/>
      <c r="H259" s="65"/>
      <c r="I259" s="65"/>
      <c r="J259" s="65"/>
      <c r="K259" s="201" t="str">
        <f>'TC1 (E121)'!W139</f>
        <v>FOR REVIEW</v>
      </c>
      <c r="L259" s="201" t="str">
        <f>'TC1 (E121)'!Y139</f>
        <v>BUTUH CEK</v>
      </c>
      <c r="M259"/>
      <c r="N259" s="213"/>
      <c r="O259" s="213"/>
      <c r="P259"/>
      <c r="Q259" s="198"/>
      <c r="R259" s="198"/>
      <c r="S259" s="198"/>
      <c r="T259" s="198"/>
      <c r="U259" s="198"/>
      <c r="V259" s="198"/>
      <c r="W259" s="198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</row>
    <row r="260" spans="1:89" s="196" customFormat="1" ht="24" customHeight="1">
      <c r="A260" s="209">
        <f t="shared" si="18"/>
        <v>161</v>
      </c>
      <c r="B260" s="201" t="str">
        <f>'TC1 (E121)'!G140</f>
        <v>258E1210900</v>
      </c>
      <c r="C260" s="202" t="str">
        <f>'TC1 (E121)'!J140</f>
        <v>CABLE DIRECTOR ON  CABIN AND REAR ROOF FRAME</v>
      </c>
      <c r="D260" s="65" t="s">
        <v>32</v>
      </c>
      <c r="E260" s="65"/>
      <c r="F260" s="65"/>
      <c r="G260" s="65"/>
      <c r="H260" s="65"/>
      <c r="I260" s="65"/>
      <c r="J260" s="65"/>
      <c r="K260" s="201" t="str">
        <f>'TC1 (E121)'!W140</f>
        <v>RELEASE</v>
      </c>
      <c r="L260" s="201"/>
      <c r="M260"/>
      <c r="N260" s="213"/>
      <c r="O260" s="213"/>
      <c r="P260"/>
      <c r="Q260" s="198"/>
      <c r="R260" s="198"/>
      <c r="S260" s="198"/>
      <c r="T260" s="198"/>
      <c r="U260" s="198"/>
      <c r="V260" s="198"/>
      <c r="W260" s="198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</row>
    <row r="261" spans="1:89" s="196" customFormat="1" ht="24" customHeight="1">
      <c r="A261" s="209">
        <f t="shared" si="18"/>
        <v>162</v>
      </c>
      <c r="B261" s="201" t="s">
        <v>453</v>
      </c>
      <c r="C261" s="202" t="s">
        <v>440</v>
      </c>
      <c r="D261" s="65"/>
      <c r="E261" s="65" t="s">
        <v>32</v>
      </c>
      <c r="F261" s="65"/>
      <c r="G261" s="65"/>
      <c r="H261" s="65"/>
      <c r="I261" s="65"/>
      <c r="J261" s="65"/>
      <c r="K261" s="201" t="str">
        <f>'M1 (E122)'!W114</f>
        <v>RELEASE</v>
      </c>
      <c r="L261" s="201"/>
      <c r="M261"/>
      <c r="N261" s="213"/>
      <c r="O261" s="213"/>
      <c r="P261"/>
      <c r="Q261" s="198"/>
      <c r="R261" s="198"/>
      <c r="S261" s="198"/>
      <c r="T261" s="198"/>
      <c r="U261" s="198"/>
      <c r="V261" s="198"/>
      <c r="W261" s="198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</row>
    <row r="262" spans="1:89" s="196" customFormat="1" ht="24" customHeight="1">
      <c r="A262" s="209">
        <f t="shared" ref="A262:A275" si="19">A261+1</f>
        <v>163</v>
      </c>
      <c r="B262" s="201" t="str">
        <f>'M1 (E122)'!G112</f>
        <v>258E1220300</v>
      </c>
      <c r="C262" s="202" t="str">
        <f>'M1 (E122)'!J112</f>
        <v>CABLE DIRECTOR ON ROOF</v>
      </c>
      <c r="D262" s="65"/>
      <c r="E262" s="65" t="s">
        <v>32</v>
      </c>
      <c r="F262" s="65"/>
      <c r="G262" s="65"/>
      <c r="H262" s="65"/>
      <c r="I262" s="65"/>
      <c r="J262" s="65"/>
      <c r="K262" s="201" t="str">
        <f>'M1 (E122)'!W112</f>
        <v>RELEASE</v>
      </c>
      <c r="L262" s="201"/>
      <c r="M262"/>
      <c r="N262" s="213"/>
      <c r="O262" s="213"/>
      <c r="P262"/>
      <c r="Q262" s="198"/>
      <c r="R262" s="198"/>
      <c r="S262" s="198"/>
      <c r="T262" s="198"/>
      <c r="U262" s="198"/>
      <c r="V262" s="198"/>
      <c r="W262" s="198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</row>
    <row r="263" spans="1:89" s="196" customFormat="1" ht="24" customHeight="1">
      <c r="A263" s="209">
        <f t="shared" si="19"/>
        <v>164</v>
      </c>
      <c r="B263" s="201" t="s">
        <v>454</v>
      </c>
      <c r="C263" s="202" t="s">
        <v>455</v>
      </c>
      <c r="D263" s="65"/>
      <c r="E263" s="65" t="s">
        <v>32</v>
      </c>
      <c r="F263" s="65"/>
      <c r="G263" s="65"/>
      <c r="H263" s="65"/>
      <c r="I263" s="65"/>
      <c r="J263" s="65"/>
      <c r="K263" s="201" t="str">
        <f>'M1 (E122)'!W114</f>
        <v>RELEASE</v>
      </c>
      <c r="L263" s="201"/>
      <c r="M263"/>
      <c r="N263" s="213"/>
      <c r="O263" s="213"/>
      <c r="P263"/>
      <c r="Q263" s="198"/>
      <c r="R263" s="198"/>
      <c r="S263" s="198"/>
      <c r="T263" s="198"/>
      <c r="U263" s="198"/>
      <c r="V263" s="198"/>
      <c r="W263" s="198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</row>
    <row r="264" spans="1:89" s="196" customFormat="1" ht="24" customHeight="1">
      <c r="A264" s="209">
        <f t="shared" si="19"/>
        <v>165</v>
      </c>
      <c r="B264" s="201" t="str">
        <f>'M1 (E122)'!G115</f>
        <v>258E1200600</v>
      </c>
      <c r="C264" s="202" t="str">
        <f>'M1 (E122)'!J115</f>
        <v>BRACKET FOR ELECTRICAL CABINET ON ENDWALL</v>
      </c>
      <c r="D264" s="65"/>
      <c r="E264" s="65" t="s">
        <v>32</v>
      </c>
      <c r="F264" s="65" t="s">
        <v>32</v>
      </c>
      <c r="G264" s="65" t="s">
        <v>32</v>
      </c>
      <c r="H264" s="65" t="s">
        <v>32</v>
      </c>
      <c r="I264" s="65" t="s">
        <v>32</v>
      </c>
      <c r="J264" s="65"/>
      <c r="K264" s="201" t="str">
        <f>'M1 (E122)'!W115</f>
        <v>RELEASE</v>
      </c>
      <c r="L264" s="201"/>
      <c r="M264"/>
      <c r="N264" s="213"/>
      <c r="O264" s="213"/>
      <c r="P264"/>
      <c r="Q264" s="198"/>
      <c r="R264" s="198"/>
      <c r="S264" s="198"/>
      <c r="T264" s="198"/>
      <c r="U264" s="198"/>
      <c r="V264" s="198"/>
      <c r="W264" s="198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</row>
    <row r="265" spans="1:89" s="196" customFormat="1" ht="24" customHeight="1">
      <c r="A265" s="209">
        <f t="shared" si="19"/>
        <v>166</v>
      </c>
      <c r="B265" s="201" t="str">
        <f>'M1 (E122)'!G116</f>
        <v>258E1220700</v>
      </c>
      <c r="C265" s="202" t="str">
        <f>'M1 (E122)'!J116</f>
        <v>BRACKET FOR DOOR CONTROL UNIT</v>
      </c>
      <c r="D265" s="65"/>
      <c r="E265" s="65" t="s">
        <v>32</v>
      </c>
      <c r="F265" s="65"/>
      <c r="G265" s="65"/>
      <c r="H265" s="65"/>
      <c r="I265" s="65"/>
      <c r="J265" s="65"/>
      <c r="K265" s="201" t="str">
        <f>'M1 (E122)'!W116</f>
        <v>RELEASE</v>
      </c>
      <c r="L265" s="201"/>
      <c r="M265"/>
      <c r="N265" s="213"/>
      <c r="O265" s="213"/>
      <c r="P265"/>
      <c r="Q265" s="198"/>
      <c r="R265" s="198"/>
      <c r="S265" s="198"/>
      <c r="T265" s="198"/>
      <c r="U265" s="198"/>
      <c r="V265" s="198"/>
      <c r="W265" s="198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</row>
    <row r="266" spans="1:89" s="196" customFormat="1" ht="24" customHeight="1">
      <c r="A266" s="209">
        <f t="shared" si="19"/>
        <v>167</v>
      </c>
      <c r="B266" s="201" t="s">
        <v>456</v>
      </c>
      <c r="C266" s="202" t="s">
        <v>457</v>
      </c>
      <c r="D266" s="65"/>
      <c r="E266" s="65" t="s">
        <v>32</v>
      </c>
      <c r="F266" s="65"/>
      <c r="G266" s="65"/>
      <c r="H266" s="65"/>
      <c r="I266" s="65"/>
      <c r="J266" s="65"/>
      <c r="K266" s="201" t="s">
        <v>13</v>
      </c>
      <c r="L266" s="201"/>
      <c r="M266"/>
      <c r="N266" s="213"/>
      <c r="O266" s="213"/>
      <c r="P266"/>
      <c r="Q266" s="198"/>
      <c r="R266" s="198"/>
      <c r="S266" s="198"/>
      <c r="T266" s="198"/>
      <c r="U266" s="198"/>
      <c r="V266" s="198"/>
      <c r="W266" s="198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</row>
    <row r="267" spans="1:89" s="196" customFormat="1" ht="24" customHeight="1">
      <c r="A267" s="209">
        <f t="shared" si="19"/>
        <v>168</v>
      </c>
      <c r="B267" s="201" t="str">
        <f>'M1 (E122)'!G118</f>
        <v>258E1220900</v>
      </c>
      <c r="C267" s="202" t="str">
        <f>'M1 (E122)'!J118</f>
        <v>BRACKET OF MANUAL HOOK RELEASE</v>
      </c>
      <c r="D267" s="65"/>
      <c r="E267" s="65" t="s">
        <v>32</v>
      </c>
      <c r="F267" s="65"/>
      <c r="G267" s="65"/>
      <c r="H267" s="65"/>
      <c r="I267" s="65"/>
      <c r="J267" s="65"/>
      <c r="K267" s="201" t="str">
        <f>'M1 (E122)'!W118</f>
        <v>FOR REVIEW</v>
      </c>
      <c r="L267" s="201"/>
      <c r="M267"/>
      <c r="N267" s="213"/>
      <c r="O267" s="213"/>
      <c r="P267"/>
      <c r="Q267" s="198"/>
      <c r="R267" s="198"/>
      <c r="S267" s="198"/>
      <c r="T267" s="198"/>
      <c r="U267" s="198"/>
      <c r="V267" s="198"/>
      <c r="W267" s="198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</row>
    <row r="268" spans="1:89" s="196" customFormat="1" ht="24" customHeight="1">
      <c r="A268" s="209">
        <f t="shared" si="19"/>
        <v>169</v>
      </c>
      <c r="B268" s="201" t="str">
        <f>'M1 (E122)'!G119</f>
        <v>258E1221000</v>
      </c>
      <c r="C268" s="202" t="str">
        <f>'M1 (E122)'!J119</f>
        <v>BRACKET OF CABLE DUCT PANTOGRAPH</v>
      </c>
      <c r="D268" s="65"/>
      <c r="E268" s="65" t="s">
        <v>32</v>
      </c>
      <c r="F268" s="65"/>
      <c r="G268" s="65"/>
      <c r="H268" s="65"/>
      <c r="I268" s="65"/>
      <c r="J268" s="65"/>
      <c r="K268" s="201">
        <f>'M1 (E122)'!W119</f>
        <v>0</v>
      </c>
      <c r="L268" s="201"/>
      <c r="M268"/>
      <c r="N268" s="213"/>
      <c r="O268" s="213"/>
      <c r="P268"/>
      <c r="Q268" s="198"/>
      <c r="R268" s="198"/>
      <c r="S268" s="198"/>
      <c r="T268" s="198"/>
      <c r="U268" s="198"/>
      <c r="V268" s="198"/>
      <c r="W268" s="19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</row>
    <row r="269" spans="1:89" s="196" customFormat="1" ht="24" customHeight="1">
      <c r="A269" s="209">
        <f t="shared" si="19"/>
        <v>170</v>
      </c>
      <c r="B269" s="201" t="str">
        <f>'M1 (E122)'!G120</f>
        <v>258E1221100</v>
      </c>
      <c r="C269" s="202" t="str">
        <f>'M1 (E122)'!J120</f>
        <v>BRACKET OF RISE DETECTION BOX</v>
      </c>
      <c r="D269" s="65"/>
      <c r="E269" s="65" t="s">
        <v>32</v>
      </c>
      <c r="F269" s="65"/>
      <c r="G269" s="65"/>
      <c r="H269" s="65"/>
      <c r="I269" s="65"/>
      <c r="J269" s="65"/>
      <c r="K269" s="201" t="str">
        <f>'M1 (E122)'!S120</f>
        <v>RELEASE</v>
      </c>
      <c r="L269" s="201"/>
      <c r="M269"/>
      <c r="N269" s="213"/>
      <c r="O269" s="213"/>
      <c r="P269"/>
      <c r="Q269" s="198"/>
      <c r="R269" s="198"/>
      <c r="S269" s="198"/>
      <c r="T269" s="198"/>
      <c r="U269" s="198"/>
      <c r="V269" s="198"/>
      <c r="W269" s="198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</row>
    <row r="270" spans="1:89" s="196" customFormat="1" ht="24" customHeight="1">
      <c r="A270" s="209">
        <f t="shared" si="19"/>
        <v>171</v>
      </c>
      <c r="B270" s="201" t="str">
        <f>'M1 (E122)'!G121</f>
        <v>258E1221200</v>
      </c>
      <c r="C270" s="202" t="str">
        <f>'M1 (E122)'!J121</f>
        <v>BRACKET OF PIPING PANTOGRAPH</v>
      </c>
      <c r="D270" s="65"/>
      <c r="E270" s="65" t="s">
        <v>32</v>
      </c>
      <c r="F270" s="65"/>
      <c r="G270" s="65"/>
      <c r="H270" s="65"/>
      <c r="I270" s="65"/>
      <c r="J270" s="65"/>
      <c r="K270" s="201">
        <f>'M1 (E122)'!S121</f>
        <v>0</v>
      </c>
      <c r="L270" s="201"/>
      <c r="M270"/>
      <c r="N270" s="213"/>
      <c r="O270" s="213"/>
      <c r="P270"/>
      <c r="Q270" s="198"/>
      <c r="R270" s="198"/>
      <c r="S270" s="198"/>
      <c r="T270" s="198"/>
      <c r="U270" s="198"/>
      <c r="V270" s="198"/>
      <c r="W270" s="198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</row>
    <row r="271" spans="1:89" s="196" customFormat="1" ht="24" customHeight="1">
      <c r="A271" s="209">
        <f t="shared" si="19"/>
        <v>172</v>
      </c>
      <c r="B271" s="201" t="str">
        <f>'M1 (E122)'!G122</f>
        <v>258E1221300</v>
      </c>
      <c r="C271" s="202" t="str">
        <f>'M1 (E122)'!J122</f>
        <v>CABLE DIRECTOR ON REAR ROOF FRAME</v>
      </c>
      <c r="D271" s="65"/>
      <c r="E271" s="65" t="s">
        <v>32</v>
      </c>
      <c r="F271" s="65"/>
      <c r="G271" s="65"/>
      <c r="H271" s="65"/>
      <c r="I271" s="65"/>
      <c r="J271" s="65"/>
      <c r="K271" s="201" t="str">
        <f>'M1 (E122)'!W122</f>
        <v>RELEASE</v>
      </c>
      <c r="L271" s="201"/>
      <c r="M271"/>
      <c r="N271" s="213"/>
      <c r="O271" s="213"/>
      <c r="P271"/>
      <c r="Q271" s="198"/>
      <c r="R271" s="198"/>
      <c r="S271" s="198"/>
      <c r="T271" s="198"/>
      <c r="U271" s="198"/>
      <c r="V271" s="198"/>
      <c r="W271" s="198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</row>
    <row r="272" spans="1:89" s="196" customFormat="1" ht="24" customHeight="1">
      <c r="A272" s="209">
        <f t="shared" si="19"/>
        <v>173</v>
      </c>
      <c r="B272" s="201" t="s">
        <v>458</v>
      </c>
      <c r="C272" s="202" t="s">
        <v>440</v>
      </c>
      <c r="D272" s="65"/>
      <c r="E272" s="65"/>
      <c r="F272" s="65" t="s">
        <v>32</v>
      </c>
      <c r="G272" s="65" t="s">
        <v>32</v>
      </c>
      <c r="H272" s="65" t="s">
        <v>32</v>
      </c>
      <c r="I272" s="65" t="s">
        <v>32</v>
      </c>
      <c r="J272" s="65"/>
      <c r="K272" s="201" t="str">
        <f>'T1 (E124)'!W102</f>
        <v>RELEASE</v>
      </c>
      <c r="L272" s="201"/>
      <c r="M272"/>
      <c r="N272" s="213"/>
      <c r="O272" s="213"/>
      <c r="P272"/>
      <c r="Q272" s="198"/>
      <c r="R272" s="198"/>
      <c r="S272" s="198"/>
      <c r="T272" s="198"/>
      <c r="U272" s="198"/>
      <c r="V272" s="198"/>
      <c r="W272" s="198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</row>
    <row r="273" spans="1:89" s="196" customFormat="1" ht="24" customHeight="1">
      <c r="A273" s="209">
        <f t="shared" si="19"/>
        <v>174</v>
      </c>
      <c r="B273" s="201" t="str">
        <f>'M2 (E123)'!G106</f>
        <v>258E1200300</v>
      </c>
      <c r="C273" s="202" t="str">
        <f>'M2 (E123)'!J106</f>
        <v>CABLE DIRECTOR ON ROOF</v>
      </c>
      <c r="D273" s="65"/>
      <c r="E273" s="65"/>
      <c r="F273" s="65" t="s">
        <v>32</v>
      </c>
      <c r="G273" s="65" t="s">
        <v>32</v>
      </c>
      <c r="H273" s="65" t="s">
        <v>32</v>
      </c>
      <c r="I273" s="65" t="s">
        <v>32</v>
      </c>
      <c r="J273" s="65"/>
      <c r="K273" s="201" t="str">
        <f>'M2 (E123)'!W106</f>
        <v>FOR REVIEW</v>
      </c>
      <c r="L273" s="201"/>
      <c r="M273"/>
      <c r="N273" s="213"/>
      <c r="O273" s="213"/>
      <c r="P273"/>
      <c r="Q273" s="198"/>
      <c r="R273" s="198"/>
      <c r="S273" s="198"/>
      <c r="T273" s="198"/>
      <c r="U273" s="198"/>
      <c r="V273" s="198"/>
      <c r="W273" s="198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</row>
    <row r="274" spans="1:89" s="196" customFormat="1" ht="24" customHeight="1">
      <c r="A274" s="209">
        <f t="shared" si="19"/>
        <v>175</v>
      </c>
      <c r="B274" s="201" t="s">
        <v>459</v>
      </c>
      <c r="C274" s="202" t="s">
        <v>460</v>
      </c>
      <c r="D274" s="65"/>
      <c r="E274" s="65"/>
      <c r="F274" s="65" t="s">
        <v>32</v>
      </c>
      <c r="G274" s="65" t="s">
        <v>32</v>
      </c>
      <c r="H274" s="65" t="s">
        <v>32</v>
      </c>
      <c r="I274" s="65" t="s">
        <v>32</v>
      </c>
      <c r="J274" s="65"/>
      <c r="K274" s="201" t="str">
        <f>'T1 (E124)'!W105</f>
        <v>RELEASE</v>
      </c>
      <c r="L274" s="201"/>
      <c r="M274"/>
      <c r="N274" s="213"/>
      <c r="O274" s="213"/>
      <c r="P274"/>
      <c r="Q274" s="198"/>
      <c r="R274" s="198"/>
      <c r="S274" s="198"/>
      <c r="T274" s="198"/>
      <c r="U274" s="198"/>
      <c r="V274" s="198"/>
      <c r="W274" s="198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</row>
    <row r="275" spans="1:89" s="196" customFormat="1" ht="24" customHeight="1">
      <c r="A275" s="209">
        <f t="shared" si="19"/>
        <v>176</v>
      </c>
      <c r="B275" s="201" t="str">
        <f>'M2 (E123)'!G110</f>
        <v>258E1200700</v>
      </c>
      <c r="C275" s="202" t="str">
        <f>'M2 (E123)'!J110</f>
        <v>BRACKET FOR DOOR CONTROL UNIT</v>
      </c>
      <c r="D275" s="65"/>
      <c r="E275" s="65"/>
      <c r="F275" s="65" t="s">
        <v>32</v>
      </c>
      <c r="G275" s="65" t="s">
        <v>32</v>
      </c>
      <c r="H275" s="65" t="s">
        <v>32</v>
      </c>
      <c r="I275" s="65" t="s">
        <v>32</v>
      </c>
      <c r="J275" s="65"/>
      <c r="K275" s="201" t="str">
        <f>'M2 (E123)'!W110</f>
        <v>PRE-RELEASE</v>
      </c>
      <c r="L275" s="201"/>
      <c r="M275"/>
      <c r="N275" s="213"/>
      <c r="O275" s="213"/>
      <c r="P275"/>
      <c r="Q275" s="198"/>
      <c r="R275" s="198"/>
      <c r="S275" s="198"/>
      <c r="T275" s="198"/>
      <c r="U275" s="198"/>
      <c r="V275" s="198"/>
      <c r="W275" s="198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</row>
    <row r="276" spans="1:89" s="196" customFormat="1" ht="24" customHeight="1">
      <c r="A276" s="241">
        <f>COUNT(A100:A275)</f>
        <v>176</v>
      </c>
      <c r="B276" s="235"/>
      <c r="C276" s="242"/>
      <c r="D276" s="243"/>
      <c r="E276" s="243"/>
      <c r="F276" s="243"/>
      <c r="G276" s="243"/>
      <c r="H276" s="243"/>
      <c r="I276" s="245"/>
      <c r="J276" s="245"/>
      <c r="K276" s="235">
        <f>COUNTIF(K100:K275,"RELEASE")</f>
        <v>99</v>
      </c>
      <c r="L276" s="235"/>
      <c r="M276" s="236">
        <f>(K276/A276)*O276</f>
        <v>0.16875000000000001</v>
      </c>
      <c r="N276"/>
      <c r="O276">
        <f>1-O99</f>
        <v>0.3</v>
      </c>
      <c r="P276"/>
      <c r="Q276" s="198"/>
      <c r="R276" s="198"/>
      <c r="S276" s="198"/>
      <c r="T276" s="198"/>
      <c r="U276" s="198"/>
      <c r="V276" s="198"/>
      <c r="W276" s="198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</row>
    <row r="277" spans="1:89" s="196" customFormat="1" ht="24" customHeight="1">
      <c r="A277" s="244">
        <f>A276+A99</f>
        <v>239</v>
      </c>
      <c r="B277" s="201"/>
      <c r="C277" s="204"/>
      <c r="D277" s="60"/>
      <c r="E277" s="60"/>
      <c r="F277" s="60"/>
      <c r="G277" s="60"/>
      <c r="H277" s="60"/>
      <c r="I277" s="215"/>
      <c r="J277" s="215"/>
      <c r="K277" s="201"/>
      <c r="L277" s="201"/>
      <c r="M277"/>
      <c r="N277"/>
      <c r="O277"/>
      <c r="P277"/>
      <c r="Q277" s="198"/>
      <c r="R277" s="198"/>
      <c r="S277" s="198"/>
      <c r="T277" s="198"/>
      <c r="U277" s="198"/>
      <c r="V277" s="198"/>
      <c r="W277" s="198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</row>
    <row r="278" spans="1:89" s="196" customFormat="1" ht="24" customHeight="1">
      <c r="A278" s="244"/>
      <c r="B278" s="201"/>
      <c r="C278" s="204"/>
      <c r="D278" s="60"/>
      <c r="E278" s="60"/>
      <c r="F278" s="60"/>
      <c r="G278" s="60"/>
      <c r="H278" s="60"/>
      <c r="I278" s="215"/>
      <c r="J278" s="215"/>
      <c r="K278" s="201"/>
      <c r="L278" s="201"/>
      <c r="M278"/>
      <c r="N278"/>
      <c r="O278"/>
      <c r="P278"/>
      <c r="Q278" s="198"/>
      <c r="R278" s="198"/>
      <c r="S278" s="198"/>
      <c r="T278" s="198"/>
      <c r="U278" s="198"/>
      <c r="V278" s="198"/>
      <c r="W278" s="19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</row>
    <row r="279" spans="1:89" s="196" customFormat="1" ht="24" customHeight="1">
      <c r="A279" s="244"/>
      <c r="B279" s="201"/>
      <c r="C279" s="204"/>
      <c r="D279" s="60"/>
      <c r="E279" s="60"/>
      <c r="F279" s="60"/>
      <c r="G279" s="60"/>
      <c r="H279" s="60"/>
      <c r="I279" s="215"/>
      <c r="J279" s="215"/>
      <c r="K279" s="201"/>
      <c r="L279" s="201"/>
      <c r="M279"/>
      <c r="N279"/>
      <c r="O279"/>
      <c r="P279"/>
      <c r="Q279" s="198"/>
      <c r="R279" s="198"/>
      <c r="S279" s="198"/>
      <c r="T279" s="198"/>
      <c r="U279" s="198"/>
      <c r="V279" s="198"/>
      <c r="W279" s="198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</row>
    <row r="280" spans="1:89" s="196" customFormat="1" ht="24" customHeight="1">
      <c r="A280" s="244"/>
      <c r="B280" s="201"/>
      <c r="C280" s="204"/>
      <c r="D280" s="60"/>
      <c r="E280" s="60"/>
      <c r="F280" s="60"/>
      <c r="G280" s="60"/>
      <c r="H280" s="60"/>
      <c r="I280" s="215"/>
      <c r="J280" s="215"/>
      <c r="K280" s="201"/>
      <c r="L280" s="201"/>
      <c r="M280"/>
      <c r="N280"/>
      <c r="O280"/>
      <c r="P280"/>
      <c r="Q280" s="198"/>
      <c r="R280" s="198"/>
      <c r="S280" s="198"/>
      <c r="T280" s="198"/>
      <c r="U280" s="198"/>
      <c r="V280" s="198"/>
      <c r="W280" s="198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</row>
    <row r="281" spans="1:89" s="196" customFormat="1" ht="24" customHeight="1">
      <c r="A281" s="244"/>
      <c r="B281" s="201"/>
      <c r="C281" s="204"/>
      <c r="D281" s="60"/>
      <c r="E281" s="60"/>
      <c r="F281" s="60"/>
      <c r="G281" s="60"/>
      <c r="H281" s="60"/>
      <c r="I281" s="215"/>
      <c r="J281" s="215"/>
      <c r="K281" s="201"/>
      <c r="L281" s="201"/>
      <c r="M281"/>
      <c r="N281"/>
      <c r="O281"/>
      <c r="P281"/>
      <c r="Q281" s="198"/>
      <c r="R281" s="198"/>
      <c r="S281" s="198"/>
      <c r="T281" s="198"/>
      <c r="U281" s="198"/>
      <c r="V281" s="198"/>
      <c r="W281" s="198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</row>
    <row r="282" spans="1:89" s="196" customFormat="1" ht="24" customHeight="1">
      <c r="A282" s="244"/>
      <c r="B282" s="201"/>
      <c r="C282" s="204"/>
      <c r="D282" s="60"/>
      <c r="E282" s="60"/>
      <c r="F282" s="60"/>
      <c r="G282" s="60"/>
      <c r="H282" s="60"/>
      <c r="I282" s="215"/>
      <c r="J282" s="215"/>
      <c r="K282" s="201"/>
      <c r="L282" s="201"/>
      <c r="M282"/>
      <c r="N282"/>
      <c r="O282"/>
      <c r="P282"/>
      <c r="Q282" s="198"/>
      <c r="R282" s="198"/>
      <c r="S282" s="198"/>
      <c r="T282" s="198"/>
      <c r="U282" s="198"/>
      <c r="V282" s="198"/>
      <c r="W282" s="198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</row>
    <row r="283" spans="1:89" s="196" customFormat="1" ht="24" customHeight="1">
      <c r="A283" s="244"/>
      <c r="B283" s="201"/>
      <c r="C283" s="204"/>
      <c r="D283" s="60"/>
      <c r="E283" s="60"/>
      <c r="F283" s="60"/>
      <c r="G283" s="60"/>
      <c r="H283" s="60"/>
      <c r="I283" s="215"/>
      <c r="J283" s="215"/>
      <c r="K283" s="201"/>
      <c r="L283" s="201"/>
      <c r="M283"/>
      <c r="N283"/>
      <c r="O283"/>
      <c r="P283"/>
      <c r="Q283" s="198"/>
      <c r="R283" s="198"/>
      <c r="S283" s="198"/>
      <c r="T283" s="198"/>
      <c r="U283" s="198"/>
      <c r="V283" s="198"/>
      <c r="W283" s="198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</row>
    <row r="284" spans="1:89" s="196" customFormat="1" ht="24" customHeight="1">
      <c r="A284" s="244"/>
      <c r="B284" s="201"/>
      <c r="C284" s="204"/>
      <c r="D284" s="60"/>
      <c r="E284" s="60"/>
      <c r="F284" s="60"/>
      <c r="G284" s="60"/>
      <c r="H284" s="60"/>
      <c r="I284" s="215"/>
      <c r="J284" s="215"/>
      <c r="K284" s="201"/>
      <c r="L284" s="201"/>
      <c r="M284"/>
      <c r="N284"/>
      <c r="O284"/>
      <c r="P284"/>
      <c r="Q284" s="198"/>
      <c r="R284" s="198"/>
      <c r="S284" s="198"/>
      <c r="T284" s="198"/>
      <c r="U284" s="198"/>
      <c r="V284" s="198"/>
      <c r="W284" s="198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</row>
    <row r="285" spans="1:89" s="196" customFormat="1" ht="24" customHeight="1">
      <c r="A285" s="244"/>
      <c r="B285" s="201"/>
      <c r="C285" s="204"/>
      <c r="D285" s="60"/>
      <c r="E285" s="60"/>
      <c r="F285" s="60"/>
      <c r="G285" s="60"/>
      <c r="H285" s="60"/>
      <c r="I285" s="215"/>
      <c r="J285" s="215"/>
      <c r="K285" s="201"/>
      <c r="L285" s="201"/>
      <c r="M285"/>
      <c r="N285"/>
      <c r="O285"/>
      <c r="P285"/>
      <c r="Q285" s="198"/>
      <c r="R285" s="198"/>
      <c r="S285" s="198"/>
      <c r="T285" s="198"/>
      <c r="U285" s="198"/>
      <c r="V285" s="198"/>
      <c r="W285" s="198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</row>
    <row r="286" spans="1:89" s="196" customFormat="1" ht="24" customHeight="1">
      <c r="A286" s="244"/>
      <c r="B286" s="201"/>
      <c r="C286" s="204"/>
      <c r="D286" s="60"/>
      <c r="E286" s="60"/>
      <c r="F286" s="60"/>
      <c r="G286" s="60"/>
      <c r="H286" s="60"/>
      <c r="I286" s="215"/>
      <c r="J286" s="215"/>
      <c r="K286" s="201"/>
      <c r="L286" s="201"/>
      <c r="M286"/>
      <c r="N286"/>
      <c r="O286"/>
      <c r="P286"/>
      <c r="Q286" s="198"/>
      <c r="R286" s="198"/>
      <c r="S286" s="198"/>
      <c r="T286" s="198"/>
      <c r="U286" s="198"/>
      <c r="V286" s="198"/>
      <c r="W286" s="198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</row>
    <row r="287" spans="1:89" s="196" customFormat="1" ht="24" customHeight="1">
      <c r="A287" s="244"/>
      <c r="B287" s="201"/>
      <c r="C287" s="204"/>
      <c r="D287" s="60"/>
      <c r="E287" s="60"/>
      <c r="F287" s="60"/>
      <c r="G287" s="60"/>
      <c r="H287" s="60"/>
      <c r="I287" s="215"/>
      <c r="J287" s="215"/>
      <c r="K287" s="201"/>
      <c r="L287" s="201"/>
      <c r="M287"/>
      <c r="N287"/>
      <c r="O287"/>
      <c r="P287"/>
      <c r="Q287" s="198"/>
      <c r="R287" s="198"/>
      <c r="S287" s="198"/>
      <c r="T287" s="198"/>
      <c r="U287" s="198"/>
      <c r="V287" s="198"/>
      <c r="W287" s="198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</row>
    <row r="288" spans="1:89" s="196" customFormat="1" ht="24" customHeight="1">
      <c r="A288" s="244"/>
      <c r="B288" s="201"/>
      <c r="C288" s="204"/>
      <c r="D288" s="60"/>
      <c r="E288" s="60"/>
      <c r="F288" s="60"/>
      <c r="G288" s="60"/>
      <c r="H288" s="60"/>
      <c r="I288" s="215"/>
      <c r="J288" s="215"/>
      <c r="K288" s="201"/>
      <c r="L288" s="201"/>
      <c r="M288"/>
      <c r="N288"/>
      <c r="O288"/>
      <c r="P288"/>
      <c r="Q288" s="198"/>
      <c r="R288" s="198"/>
      <c r="S288" s="198"/>
      <c r="T288" s="198"/>
      <c r="U288" s="198"/>
      <c r="V288" s="198"/>
      <c r="W288" s="19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</row>
    <row r="289" spans="1:89" s="196" customFormat="1" ht="24" customHeight="1">
      <c r="A289" s="244"/>
      <c r="B289" s="201"/>
      <c r="C289" s="204"/>
      <c r="D289" s="60"/>
      <c r="E289" s="60"/>
      <c r="F289" s="60"/>
      <c r="G289" s="60"/>
      <c r="H289" s="60"/>
      <c r="I289" s="215"/>
      <c r="J289" s="215"/>
      <c r="K289" s="201"/>
      <c r="L289" s="201"/>
      <c r="M289"/>
      <c r="N289"/>
      <c r="O289"/>
      <c r="P289"/>
      <c r="Q289" s="198"/>
      <c r="R289" s="198"/>
      <c r="S289" s="198"/>
      <c r="T289" s="198"/>
      <c r="U289" s="198"/>
      <c r="V289" s="198"/>
      <c r="W289" s="198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</row>
    <row r="290" spans="1:89" s="196" customFormat="1" ht="24" customHeight="1">
      <c r="A290" s="244"/>
      <c r="B290" s="201"/>
      <c r="C290" s="204"/>
      <c r="D290" s="60"/>
      <c r="E290" s="60"/>
      <c r="F290" s="60"/>
      <c r="G290" s="60"/>
      <c r="H290" s="60"/>
      <c r="I290" s="215"/>
      <c r="J290" s="215"/>
      <c r="K290" s="201"/>
      <c r="L290" s="201"/>
      <c r="M290"/>
      <c r="N290"/>
      <c r="O290"/>
      <c r="P290"/>
      <c r="Q290" s="198"/>
      <c r="R290" s="198"/>
      <c r="S290" s="198"/>
      <c r="T290" s="198"/>
      <c r="U290" s="198"/>
      <c r="V290" s="198"/>
      <c r="W290" s="198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</row>
    <row r="291" spans="1:89" s="196" customFormat="1" ht="24" customHeight="1">
      <c r="A291" s="244"/>
      <c r="B291" s="201"/>
      <c r="C291" s="204"/>
      <c r="D291" s="60"/>
      <c r="E291" s="60"/>
      <c r="F291" s="60"/>
      <c r="G291" s="60"/>
      <c r="H291" s="60"/>
      <c r="I291" s="215"/>
      <c r="J291" s="215"/>
      <c r="K291" s="201"/>
      <c r="L291" s="201"/>
      <c r="M291"/>
      <c r="N291"/>
      <c r="O291"/>
      <c r="P291"/>
      <c r="Q291" s="198"/>
      <c r="R291" s="198"/>
      <c r="S291" s="198"/>
      <c r="T291" s="198"/>
      <c r="U291" s="198"/>
      <c r="V291" s="198"/>
      <c r="W291" s="198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</row>
    <row r="292" spans="1:89" s="196" customFormat="1" ht="24" customHeight="1">
      <c r="A292" s="244"/>
      <c r="B292" s="201"/>
      <c r="C292" s="204"/>
      <c r="D292" s="60"/>
      <c r="E292" s="60"/>
      <c r="F292" s="60"/>
      <c r="G292" s="60"/>
      <c r="H292" s="60"/>
      <c r="I292" s="215"/>
      <c r="J292" s="215"/>
      <c r="K292" s="201"/>
      <c r="L292" s="201"/>
      <c r="M292"/>
      <c r="N292"/>
      <c r="O292"/>
      <c r="P292"/>
      <c r="Q292" s="198"/>
      <c r="R292" s="198"/>
      <c r="S292" s="198"/>
      <c r="T292" s="198"/>
      <c r="U292" s="198"/>
      <c r="V292" s="198"/>
      <c r="W292" s="198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</row>
    <row r="293" spans="1:89" s="196" customFormat="1" ht="24" customHeight="1">
      <c r="A293" s="244"/>
      <c r="B293" s="201"/>
      <c r="C293" s="204"/>
      <c r="D293" s="60"/>
      <c r="E293" s="60"/>
      <c r="F293" s="60"/>
      <c r="G293" s="60"/>
      <c r="H293" s="60"/>
      <c r="I293" s="215"/>
      <c r="J293" s="215"/>
      <c r="K293" s="201"/>
      <c r="L293" s="201"/>
      <c r="M293"/>
      <c r="N293"/>
      <c r="O293"/>
      <c r="P293"/>
      <c r="Q293" s="198"/>
      <c r="R293" s="198"/>
      <c r="S293" s="198"/>
      <c r="T293" s="198"/>
      <c r="U293" s="198"/>
      <c r="V293" s="198"/>
      <c r="W293" s="198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</row>
    <row r="294" spans="1:89" s="196" customFormat="1" ht="24" customHeight="1">
      <c r="A294" s="244"/>
      <c r="B294" s="201"/>
      <c r="C294" s="204"/>
      <c r="D294" s="60"/>
      <c r="E294" s="60"/>
      <c r="F294" s="60"/>
      <c r="G294" s="60"/>
      <c r="H294" s="60"/>
      <c r="I294" s="215"/>
      <c r="J294" s="215"/>
      <c r="K294" s="201"/>
      <c r="L294" s="201"/>
      <c r="M294"/>
      <c r="N294"/>
      <c r="O294"/>
      <c r="P294"/>
      <c r="Q294" s="198"/>
      <c r="R294" s="198"/>
      <c r="S294" s="198"/>
      <c r="T294" s="198"/>
      <c r="U294" s="198"/>
      <c r="V294" s="198"/>
      <c r="W294" s="198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</row>
    <row r="295" spans="1:89" s="196" customFormat="1" ht="24" customHeight="1">
      <c r="A295" s="244"/>
      <c r="B295" s="201"/>
      <c r="C295" s="204"/>
      <c r="D295" s="60"/>
      <c r="E295" s="60"/>
      <c r="F295" s="60"/>
      <c r="G295" s="60"/>
      <c r="H295" s="60"/>
      <c r="I295" s="215"/>
      <c r="J295" s="215"/>
      <c r="K295" s="201"/>
      <c r="L295" s="201"/>
      <c r="M295"/>
      <c r="N295"/>
      <c r="O295"/>
      <c r="P295"/>
      <c r="Q295" s="198"/>
      <c r="R295" s="198"/>
      <c r="S295" s="198"/>
      <c r="T295" s="198"/>
      <c r="U295" s="198"/>
      <c r="V295" s="198"/>
      <c r="W295" s="198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</row>
    <row r="296" spans="1:89" s="196" customFormat="1" ht="24" customHeight="1">
      <c r="A296" s="244"/>
      <c r="B296" s="201"/>
      <c r="C296" s="204"/>
      <c r="D296" s="60"/>
      <c r="E296" s="60"/>
      <c r="F296" s="60"/>
      <c r="G296" s="60"/>
      <c r="H296" s="60"/>
      <c r="I296" s="215"/>
      <c r="J296" s="215"/>
      <c r="K296" s="201"/>
      <c r="L296" s="201"/>
      <c r="M296"/>
      <c r="N296"/>
      <c r="O296"/>
      <c r="P296"/>
      <c r="Q296" s="198"/>
      <c r="R296" s="198"/>
      <c r="S296" s="198"/>
      <c r="T296" s="198"/>
      <c r="U296" s="198"/>
      <c r="V296" s="198"/>
      <c r="W296" s="198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</row>
    <row r="297" spans="1:89" s="196" customFormat="1" ht="24" customHeight="1">
      <c r="A297" s="244"/>
      <c r="B297" s="201"/>
      <c r="C297" s="204"/>
      <c r="D297" s="60"/>
      <c r="E297" s="60"/>
      <c r="F297" s="60"/>
      <c r="G297" s="60"/>
      <c r="H297" s="60"/>
      <c r="I297" s="215"/>
      <c r="J297" s="215"/>
      <c r="K297" s="201"/>
      <c r="L297" s="201"/>
      <c r="M297"/>
      <c r="N297"/>
      <c r="O297"/>
      <c r="P297"/>
      <c r="Q297" s="198"/>
      <c r="R297" s="198"/>
      <c r="S297" s="198"/>
      <c r="T297" s="198"/>
      <c r="U297" s="198"/>
      <c r="V297" s="198"/>
      <c r="W297" s="198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</row>
    <row r="298" spans="1:89" s="196" customFormat="1" ht="24" customHeight="1">
      <c r="A298" s="244"/>
      <c r="B298" s="201"/>
      <c r="C298" s="204"/>
      <c r="D298" s="60"/>
      <c r="E298" s="60"/>
      <c r="F298" s="60"/>
      <c r="G298" s="60"/>
      <c r="H298" s="60"/>
      <c r="I298" s="215"/>
      <c r="J298" s="215"/>
      <c r="K298" s="201"/>
      <c r="L298" s="201"/>
      <c r="M298"/>
      <c r="N298"/>
      <c r="O298"/>
      <c r="P298"/>
      <c r="Q298" s="198"/>
      <c r="R298" s="198"/>
      <c r="S298" s="198"/>
      <c r="T298" s="198"/>
      <c r="U298" s="198"/>
      <c r="V298" s="198"/>
      <c r="W298" s="1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</row>
    <row r="299" spans="1:89" s="196" customFormat="1" ht="24" customHeight="1">
      <c r="A299" s="244"/>
      <c r="B299" s="201"/>
      <c r="C299" s="204"/>
      <c r="D299" s="60"/>
      <c r="E299" s="60"/>
      <c r="F299" s="60"/>
      <c r="G299" s="60"/>
      <c r="H299" s="60"/>
      <c r="I299" s="215"/>
      <c r="J299" s="215"/>
      <c r="K299" s="201"/>
      <c r="L299" s="201"/>
      <c r="M299"/>
      <c r="N299"/>
      <c r="O299"/>
      <c r="P299"/>
      <c r="Q299" s="198"/>
      <c r="R299" s="198"/>
      <c r="S299" s="198"/>
      <c r="T299" s="198"/>
      <c r="U299" s="198"/>
      <c r="V299" s="198"/>
      <c r="W299" s="198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</row>
    <row r="300" spans="1:89" s="196" customFormat="1" ht="24" customHeight="1">
      <c r="A300" s="244"/>
      <c r="B300" s="201"/>
      <c r="C300" s="204"/>
      <c r="D300" s="60"/>
      <c r="E300" s="60"/>
      <c r="F300" s="60"/>
      <c r="G300" s="60"/>
      <c r="H300" s="60"/>
      <c r="I300" s="215"/>
      <c r="J300" s="215"/>
      <c r="K300" s="201"/>
      <c r="L300" s="201"/>
      <c r="M300"/>
      <c r="N300"/>
      <c r="O300"/>
      <c r="P300"/>
      <c r="Q300" s="198"/>
      <c r="R300" s="198"/>
      <c r="S300" s="198"/>
      <c r="T300" s="198"/>
      <c r="U300" s="198"/>
      <c r="V300" s="198"/>
      <c r="W300" s="198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</row>
    <row r="301" spans="1:89" s="196" customFormat="1" ht="24" customHeight="1">
      <c r="A301" s="244"/>
      <c r="B301" s="201"/>
      <c r="C301" s="204"/>
      <c r="D301" s="60"/>
      <c r="E301" s="60"/>
      <c r="F301" s="60"/>
      <c r="G301" s="60"/>
      <c r="H301" s="60"/>
      <c r="I301" s="215"/>
      <c r="J301" s="215"/>
      <c r="K301" s="201"/>
      <c r="L301" s="201"/>
      <c r="M301"/>
      <c r="N301"/>
      <c r="O301"/>
      <c r="P301"/>
      <c r="Q301" s="198"/>
      <c r="R301" s="198"/>
      <c r="S301" s="198"/>
      <c r="T301" s="198"/>
      <c r="U301" s="198"/>
      <c r="V301" s="198"/>
      <c r="W301" s="198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</row>
    <row r="302" spans="1:89" s="196" customFormat="1" ht="24" customHeight="1">
      <c r="A302" s="244"/>
      <c r="B302" s="201"/>
      <c r="C302" s="204"/>
      <c r="D302" s="60"/>
      <c r="E302" s="60"/>
      <c r="F302" s="60"/>
      <c r="G302" s="60"/>
      <c r="H302" s="60"/>
      <c r="I302" s="215"/>
      <c r="J302" s="215"/>
      <c r="K302" s="201"/>
      <c r="L302" s="201"/>
      <c r="M302"/>
      <c r="N302"/>
      <c r="O302"/>
      <c r="P302"/>
      <c r="Q302" s="198"/>
      <c r="R302" s="198"/>
      <c r="S302" s="198"/>
      <c r="T302" s="198"/>
      <c r="U302" s="198"/>
      <c r="V302" s="198"/>
      <c r="W302" s="198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</row>
    <row r="303" spans="1:89" s="196" customFormat="1" ht="24" customHeight="1">
      <c r="A303" s="244"/>
      <c r="B303" s="201"/>
      <c r="C303" s="204"/>
      <c r="D303" s="60"/>
      <c r="E303" s="60"/>
      <c r="F303" s="60"/>
      <c r="G303" s="60"/>
      <c r="H303" s="60"/>
      <c r="I303" s="215"/>
      <c r="J303" s="215"/>
      <c r="K303" s="201"/>
      <c r="L303" s="201"/>
      <c r="M303"/>
      <c r="N303"/>
      <c r="O303"/>
      <c r="P303"/>
      <c r="Q303" s="198"/>
      <c r="R303" s="198"/>
      <c r="S303" s="198"/>
      <c r="T303" s="198"/>
      <c r="U303" s="198"/>
      <c r="V303" s="198"/>
      <c r="W303" s="198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</row>
    <row r="304" spans="1:89" s="196" customFormat="1" ht="24" customHeight="1">
      <c r="A304" s="244"/>
      <c r="B304" s="201"/>
      <c r="C304" s="204"/>
      <c r="D304" s="60"/>
      <c r="E304" s="60"/>
      <c r="F304" s="60"/>
      <c r="G304" s="60"/>
      <c r="H304" s="60"/>
      <c r="I304" s="215"/>
      <c r="J304" s="215"/>
      <c r="K304" s="201"/>
      <c r="L304" s="201"/>
      <c r="M304"/>
      <c r="N304"/>
      <c r="O304"/>
      <c r="P304"/>
      <c r="Q304" s="198"/>
      <c r="R304" s="198"/>
      <c r="S304" s="198"/>
      <c r="T304" s="198"/>
      <c r="U304" s="198"/>
      <c r="V304" s="198"/>
      <c r="W304" s="198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</row>
    <row r="305" spans="1:89" s="196" customFormat="1" ht="24" customHeight="1">
      <c r="A305" s="244"/>
      <c r="B305" s="201"/>
      <c r="C305" s="204"/>
      <c r="D305" s="60"/>
      <c r="E305" s="60"/>
      <c r="F305" s="60"/>
      <c r="G305" s="60"/>
      <c r="H305" s="60"/>
      <c r="I305" s="215"/>
      <c r="J305" s="215"/>
      <c r="K305" s="201"/>
      <c r="L305" s="201"/>
      <c r="M305"/>
      <c r="N305"/>
      <c r="O305"/>
      <c r="P305"/>
      <c r="Q305" s="198"/>
      <c r="R305" s="198"/>
      <c r="S305" s="198"/>
      <c r="T305" s="198"/>
      <c r="U305" s="198"/>
      <c r="V305" s="198"/>
      <c r="W305" s="198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</row>
    <row r="306" spans="1:89" s="196" customFormat="1" ht="24" customHeight="1">
      <c r="A306" s="244"/>
      <c r="B306" s="201"/>
      <c r="C306" s="204"/>
      <c r="D306" s="60"/>
      <c r="E306" s="60"/>
      <c r="F306" s="60"/>
      <c r="G306" s="60"/>
      <c r="H306" s="60"/>
      <c r="I306" s="215"/>
      <c r="J306" s="215"/>
      <c r="K306" s="201"/>
      <c r="L306" s="201"/>
      <c r="M306"/>
      <c r="N306"/>
      <c r="O306"/>
      <c r="P306"/>
      <c r="Q306" s="198"/>
      <c r="R306" s="198"/>
      <c r="S306" s="198"/>
      <c r="T306" s="198"/>
      <c r="U306" s="198"/>
      <c r="V306" s="198"/>
      <c r="W306" s="198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</row>
    <row r="307" spans="1:89" s="196" customFormat="1" ht="24" customHeight="1">
      <c r="A307" s="244"/>
      <c r="B307" s="201"/>
      <c r="C307" s="204"/>
      <c r="D307" s="60"/>
      <c r="E307" s="60"/>
      <c r="F307" s="60"/>
      <c r="G307" s="60"/>
      <c r="H307" s="60"/>
      <c r="I307" s="215"/>
      <c r="J307" s="215"/>
      <c r="K307" s="201"/>
      <c r="L307" s="201"/>
      <c r="M307"/>
      <c r="N307"/>
      <c r="O307"/>
      <c r="P307"/>
      <c r="Q307" s="198"/>
      <c r="R307" s="198"/>
      <c r="S307" s="198"/>
      <c r="T307" s="198"/>
      <c r="U307" s="198"/>
      <c r="V307" s="198"/>
      <c r="W307" s="198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</row>
    <row r="308" spans="1:89" s="196" customFormat="1" ht="24" customHeight="1">
      <c r="A308" s="244"/>
      <c r="B308" s="201"/>
      <c r="C308" s="204"/>
      <c r="D308" s="60"/>
      <c r="E308" s="60"/>
      <c r="F308" s="60"/>
      <c r="G308" s="60"/>
      <c r="H308" s="60"/>
      <c r="I308" s="215"/>
      <c r="J308" s="215"/>
      <c r="K308" s="201"/>
      <c r="L308" s="201"/>
      <c r="M308"/>
      <c r="N308"/>
      <c r="O308"/>
      <c r="P308"/>
      <c r="Q308" s="198"/>
      <c r="R308" s="198"/>
      <c r="S308" s="198"/>
      <c r="T308" s="198"/>
      <c r="U308" s="198"/>
      <c r="V308" s="198"/>
      <c r="W308" s="19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</row>
    <row r="309" spans="1:89" s="196" customFormat="1" ht="24" customHeight="1">
      <c r="A309" s="244"/>
      <c r="B309" s="201"/>
      <c r="C309" s="204"/>
      <c r="D309" s="60"/>
      <c r="E309" s="60"/>
      <c r="F309" s="60"/>
      <c r="G309" s="60"/>
      <c r="H309" s="60"/>
      <c r="I309" s="215"/>
      <c r="J309" s="215"/>
      <c r="K309" s="201"/>
      <c r="L309" s="201"/>
      <c r="M309"/>
      <c r="N309"/>
      <c r="O309"/>
      <c r="P309"/>
      <c r="Q309" s="198"/>
      <c r="R309" s="198"/>
      <c r="S309" s="198"/>
      <c r="T309" s="198"/>
      <c r="U309" s="198"/>
      <c r="V309" s="198"/>
      <c r="W309" s="198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</row>
  </sheetData>
  <sortState ref="A100:L304">
    <sortCondition ref="B100:B304"/>
  </sortState>
  <mergeCells count="28">
    <mergeCell ref="U12:Y14"/>
    <mergeCell ref="AA12:AB14"/>
    <mergeCell ref="R18:R19"/>
    <mergeCell ref="S3:S4"/>
    <mergeCell ref="S18:S19"/>
    <mergeCell ref="T3:T4"/>
    <mergeCell ref="T18:T19"/>
    <mergeCell ref="Q17:AC17"/>
    <mergeCell ref="U18:W18"/>
    <mergeCell ref="X18:Z18"/>
    <mergeCell ref="AA18:AC18"/>
    <mergeCell ref="A3:A4"/>
    <mergeCell ref="B3:B4"/>
    <mergeCell ref="C3:C4"/>
    <mergeCell ref="K3:K4"/>
    <mergeCell ref="L3:L4"/>
    <mergeCell ref="M2:M3"/>
    <mergeCell ref="N2:N3"/>
    <mergeCell ref="O2:O3"/>
    <mergeCell ref="P2:P3"/>
    <mergeCell ref="Q3:Q4"/>
    <mergeCell ref="Q18:Q19"/>
    <mergeCell ref="R3:R4"/>
    <mergeCell ref="Q2:AC2"/>
    <mergeCell ref="D3:I3"/>
    <mergeCell ref="U3:W3"/>
    <mergeCell ref="X3:Z3"/>
    <mergeCell ref="AA3:AC3"/>
  </mergeCells>
  <pageMargins left="0.235416666666667" right="0.235416666666667" top="1.05277777777778" bottom="1.05277777777778" header="0.78749999999999998" footer="0.78749999999999998"/>
  <pageSetup paperSize="9" firstPageNumber="0" orientation="landscape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8"/>
  <sheetViews>
    <sheetView showGridLines="0" zoomScale="85" zoomScaleNormal="85" workbookViewId="0">
      <pane xSplit="11" ySplit="9" topLeftCell="L31" activePane="bottomRight" state="frozen"/>
      <selection pane="topRight"/>
      <selection pane="bottomLeft"/>
      <selection pane="bottomRight" activeCell="M19" sqref="M19"/>
    </sheetView>
  </sheetViews>
  <sheetFormatPr defaultColWidth="11.33203125" defaultRowHeight="15.5"/>
  <cols>
    <col min="1" max="1" width="5.1640625" style="2" customWidth="1"/>
    <col min="2" max="7" width="3.08203125" style="3" customWidth="1"/>
    <col min="8" max="8" width="3.5" style="3" customWidth="1"/>
    <col min="9" max="9" width="8.4140625" style="4" customWidth="1"/>
    <col min="10" max="10" width="46.75" style="5" customWidth="1"/>
    <col min="11" max="11" width="5.08203125" style="6" customWidth="1"/>
    <col min="12" max="17" width="5.58203125" style="6" customWidth="1"/>
    <col min="18" max="19" width="11.58203125" customWidth="1"/>
    <col min="20" max="20" width="12.33203125" customWidth="1"/>
    <col min="21" max="21" width="11.4140625" customWidth="1"/>
    <col min="22" max="22" width="9" style="7" customWidth="1"/>
    <col min="23" max="23" width="12.4140625" style="7" customWidth="1"/>
    <col min="24" max="24" width="10.25" style="7" customWidth="1"/>
    <col min="25" max="25" width="17" customWidth="1"/>
    <col min="26" max="26" width="9.83203125" style="8" customWidth="1"/>
    <col min="27" max="27" width="9.58203125" style="7" customWidth="1"/>
    <col min="28" max="28" width="7.33203125" customWidth="1"/>
    <col min="29" max="29" width="10.25" customWidth="1"/>
    <col min="30" max="30" width="9.25" customWidth="1"/>
    <col min="31" max="31" width="10.33203125" customWidth="1"/>
    <col min="32" max="42" width="11" style="2" customWidth="1"/>
  </cols>
  <sheetData>
    <row r="1" spans="1:42" ht="14" customHeight="1">
      <c r="A1" s="9"/>
      <c r="B1" s="4"/>
      <c r="C1" s="4"/>
      <c r="D1" s="4"/>
      <c r="E1" s="4"/>
      <c r="F1" s="4"/>
      <c r="G1" s="4"/>
      <c r="H1" s="4"/>
      <c r="I1" s="50"/>
      <c r="J1" s="51"/>
      <c r="K1" s="52"/>
      <c r="L1" s="53"/>
      <c r="M1" s="53"/>
      <c r="N1" s="53"/>
      <c r="O1" s="53"/>
      <c r="P1" s="53"/>
      <c r="Q1" s="53"/>
      <c r="R1" s="99" t="s">
        <v>461</v>
      </c>
      <c r="S1" s="99"/>
      <c r="T1" s="100" t="s">
        <v>462</v>
      </c>
      <c r="U1" s="101"/>
      <c r="V1" s="102"/>
      <c r="W1" s="102"/>
      <c r="X1" s="102"/>
      <c r="Y1" s="145"/>
      <c r="Z1" s="146" t="s">
        <v>463</v>
      </c>
      <c r="AA1" s="147"/>
      <c r="AB1" s="148">
        <v>8000</v>
      </c>
    </row>
    <row r="2" spans="1:42" ht="14" customHeight="1">
      <c r="A2" s="1262"/>
      <c r="B2" s="1262"/>
      <c r="C2" s="1262"/>
      <c r="D2" s="1262"/>
      <c r="E2" s="1262"/>
      <c r="F2" s="1262"/>
      <c r="G2" s="1262"/>
      <c r="H2" s="1262"/>
      <c r="I2" s="1262"/>
      <c r="J2" s="54"/>
      <c r="K2" s="5"/>
      <c r="L2" s="55"/>
      <c r="M2" s="55"/>
      <c r="N2" s="55"/>
      <c r="O2" s="55"/>
      <c r="P2" s="55"/>
      <c r="Q2" s="55"/>
      <c r="R2" s="103" t="s">
        <v>466</v>
      </c>
      <c r="S2" s="103"/>
      <c r="T2" s="104" t="s">
        <v>479</v>
      </c>
      <c r="Z2" s="149" t="s">
        <v>468</v>
      </c>
      <c r="AA2" s="147"/>
      <c r="AB2" s="150">
        <f>SUM(Z10:Z16)</f>
        <v>0</v>
      </c>
    </row>
    <row r="3" spans="1:42" ht="14" customHeight="1">
      <c r="A3" s="10"/>
      <c r="B3" s="11"/>
      <c r="C3" s="11"/>
      <c r="D3" s="11"/>
      <c r="E3" s="11"/>
      <c r="F3" s="11"/>
      <c r="G3" s="11"/>
      <c r="H3" s="11"/>
      <c r="I3" s="11"/>
      <c r="J3" s="54" t="s">
        <v>968</v>
      </c>
      <c r="K3" s="5"/>
      <c r="L3" s="55"/>
      <c r="M3" s="55"/>
      <c r="N3" s="55"/>
      <c r="O3" s="55"/>
      <c r="P3" s="55"/>
      <c r="Q3" s="55"/>
      <c r="R3" s="103" t="s">
        <v>471</v>
      </c>
      <c r="S3" s="103"/>
      <c r="T3" s="105" t="s">
        <v>969</v>
      </c>
      <c r="U3" s="106">
        <f ca="1">TODAY()</f>
        <v>45497</v>
      </c>
      <c r="Y3" s="151"/>
      <c r="Z3" s="152" t="s">
        <v>473</v>
      </c>
      <c r="AA3" s="153"/>
      <c r="AB3" s="154" t="e">
        <f>#REF!</f>
        <v>#REF!</v>
      </c>
    </row>
    <row r="4" spans="1:42" ht="14" customHeight="1">
      <c r="A4" s="10"/>
      <c r="B4" s="11"/>
      <c r="C4" s="11"/>
      <c r="D4" s="11"/>
      <c r="E4" s="11"/>
      <c r="F4" s="11"/>
      <c r="G4" s="11"/>
      <c r="H4" s="11"/>
      <c r="I4" s="11"/>
      <c r="J4" s="54" t="s">
        <v>970</v>
      </c>
      <c r="K4" s="5"/>
      <c r="L4" s="55"/>
      <c r="M4" s="55"/>
      <c r="N4" s="55"/>
      <c r="O4" s="55"/>
      <c r="P4" s="55"/>
      <c r="Q4" s="55"/>
      <c r="R4" s="103" t="s">
        <v>475</v>
      </c>
      <c r="S4" s="103"/>
      <c r="T4" s="105" t="s">
        <v>476</v>
      </c>
      <c r="AA4" s="155"/>
      <c r="AC4" s="156"/>
      <c r="AD4" s="156"/>
      <c r="AE4" s="157"/>
    </row>
    <row r="5" spans="1:42" ht="14" customHeight="1">
      <c r="A5" s="10"/>
      <c r="B5" s="11"/>
      <c r="C5" s="11"/>
      <c r="D5" s="11"/>
      <c r="E5" s="11"/>
      <c r="F5" s="11"/>
      <c r="G5" s="11"/>
      <c r="H5" s="11"/>
      <c r="I5" s="11"/>
      <c r="J5" s="54"/>
      <c r="K5" s="5"/>
      <c r="L5" s="55"/>
      <c r="M5" s="55"/>
      <c r="N5" s="55"/>
      <c r="O5" s="55"/>
      <c r="P5" s="55"/>
      <c r="Q5" s="55"/>
      <c r="R5" s="103" t="s">
        <v>478</v>
      </c>
      <c r="S5" s="103"/>
      <c r="T5" s="105" t="s">
        <v>479</v>
      </c>
      <c r="AA5" s="155"/>
      <c r="AC5" s="158"/>
      <c r="AD5" s="158"/>
      <c r="AE5" s="159"/>
    </row>
    <row r="6" spans="1:42" ht="14" customHeight="1">
      <c r="A6" s="10"/>
      <c r="B6" s="11"/>
      <c r="C6" s="11"/>
      <c r="D6" s="11"/>
      <c r="E6" s="11"/>
      <c r="F6" s="11"/>
      <c r="G6" s="11"/>
      <c r="H6" s="11"/>
      <c r="I6" s="11"/>
      <c r="J6" s="54"/>
      <c r="L6" s="56"/>
      <c r="M6" s="56"/>
      <c r="N6" s="56"/>
      <c r="O6" s="56"/>
      <c r="P6" s="56"/>
      <c r="Q6" s="56"/>
      <c r="R6" s="103" t="s">
        <v>480</v>
      </c>
      <c r="S6" s="103"/>
      <c r="T6" s="105" t="s">
        <v>971</v>
      </c>
      <c r="AA6" s="155"/>
      <c r="AC6" s="1263"/>
      <c r="AD6" s="1263"/>
      <c r="AE6" s="1263"/>
    </row>
    <row r="7" spans="1:42" ht="14" customHeight="1">
      <c r="A7" s="9"/>
      <c r="B7" s="4"/>
      <c r="C7" s="4"/>
      <c r="D7" s="4"/>
      <c r="E7" s="4"/>
      <c r="F7" s="4"/>
      <c r="G7" s="4"/>
      <c r="H7" s="4"/>
      <c r="J7" s="57"/>
      <c r="K7" s="58"/>
      <c r="L7" s="59"/>
      <c r="M7" s="59"/>
      <c r="N7" s="59"/>
      <c r="O7" s="59"/>
      <c r="P7" s="59"/>
      <c r="Q7" s="59"/>
      <c r="AA7" s="155"/>
      <c r="AC7" s="1263" t="s">
        <v>482</v>
      </c>
      <c r="AD7" s="1263"/>
      <c r="AE7" s="1263"/>
    </row>
    <row r="8" spans="1:42" ht="18" customHeight="1">
      <c r="A8" s="1294" t="s">
        <v>483</v>
      </c>
      <c r="B8" s="1264" t="s">
        <v>484</v>
      </c>
      <c r="C8" s="1264"/>
      <c r="D8" s="1264"/>
      <c r="E8" s="1264"/>
      <c r="F8" s="1264"/>
      <c r="G8" s="1264"/>
      <c r="H8" s="1264"/>
      <c r="I8" s="1264"/>
      <c r="J8" s="1296" t="s">
        <v>485</v>
      </c>
      <c r="K8" s="1265" t="s">
        <v>486</v>
      </c>
      <c r="L8" s="1265" t="s">
        <v>487</v>
      </c>
      <c r="M8" s="1265"/>
      <c r="N8" s="1265"/>
      <c r="O8" s="1265"/>
      <c r="P8" s="1265"/>
      <c r="Q8" s="1265"/>
      <c r="R8" s="1267" t="s">
        <v>488</v>
      </c>
      <c r="S8" s="1267"/>
      <c r="T8" s="1267"/>
      <c r="U8" s="1267"/>
      <c r="V8" s="1267"/>
      <c r="W8" s="1267" t="s">
        <v>489</v>
      </c>
      <c r="X8" s="1267" t="s">
        <v>490</v>
      </c>
      <c r="Y8" s="1267" t="s">
        <v>672</v>
      </c>
      <c r="Z8" s="1309" t="s">
        <v>468</v>
      </c>
      <c r="AA8" s="1311" t="s">
        <v>776</v>
      </c>
      <c r="AB8" s="1313"/>
      <c r="AC8" s="1267" t="s">
        <v>468</v>
      </c>
      <c r="AD8" s="1267"/>
      <c r="AE8" s="1267"/>
    </row>
    <row r="9" spans="1:42" ht="17" customHeight="1">
      <c r="A9" s="1381"/>
      <c r="B9" s="12">
        <v>1</v>
      </c>
      <c r="C9" s="13">
        <v>2</v>
      </c>
      <c r="D9" s="14">
        <v>3</v>
      </c>
      <c r="E9" s="15">
        <v>4</v>
      </c>
      <c r="F9" s="16">
        <v>5</v>
      </c>
      <c r="G9" s="17">
        <v>6</v>
      </c>
      <c r="H9" s="18">
        <v>7</v>
      </c>
      <c r="I9" s="61">
        <v>8</v>
      </c>
      <c r="J9" s="1297"/>
      <c r="K9" s="1299"/>
      <c r="L9" s="62" t="s">
        <v>498</v>
      </c>
      <c r="M9" s="62" t="s">
        <v>21</v>
      </c>
      <c r="N9" s="62" t="s">
        <v>22</v>
      </c>
      <c r="O9" s="62" t="s">
        <v>23</v>
      </c>
      <c r="P9" s="62" t="s">
        <v>24</v>
      </c>
      <c r="Q9" s="62" t="s">
        <v>25</v>
      </c>
      <c r="R9" s="108" t="s">
        <v>499</v>
      </c>
      <c r="S9" s="108" t="s">
        <v>500</v>
      </c>
      <c r="T9" s="108" t="s">
        <v>501</v>
      </c>
      <c r="U9" s="108" t="s">
        <v>502</v>
      </c>
      <c r="V9" s="109" t="s">
        <v>503</v>
      </c>
      <c r="W9" s="1306"/>
      <c r="X9" s="1306"/>
      <c r="Y9" s="1306"/>
      <c r="Z9" s="1310" t="s">
        <v>504</v>
      </c>
      <c r="AA9" s="1312"/>
      <c r="AB9" s="1314"/>
      <c r="AC9" s="108" t="s">
        <v>505</v>
      </c>
      <c r="AD9" s="108" t="s">
        <v>506</v>
      </c>
      <c r="AE9" s="108" t="s">
        <v>507</v>
      </c>
    </row>
    <row r="10" spans="1:42" ht="16.899999999999999" customHeight="1">
      <c r="A10" s="19">
        <v>1</v>
      </c>
      <c r="B10" s="20"/>
      <c r="C10" s="21"/>
      <c r="D10" s="21"/>
      <c r="E10" s="22"/>
      <c r="F10" s="21"/>
      <c r="G10" s="22"/>
      <c r="H10" s="22"/>
      <c r="I10" s="63"/>
      <c r="J10" s="64"/>
      <c r="K10" s="60"/>
      <c r="L10" s="65"/>
      <c r="M10" s="60"/>
      <c r="N10" s="60"/>
      <c r="O10" s="60"/>
      <c r="P10" s="60"/>
      <c r="Q10" s="60"/>
      <c r="R10" s="110"/>
      <c r="S10" s="110"/>
      <c r="T10" s="110"/>
      <c r="U10" s="110"/>
      <c r="V10" s="107"/>
      <c r="W10" s="107"/>
      <c r="X10" s="107"/>
      <c r="Y10" s="69"/>
      <c r="Z10" s="160"/>
      <c r="AA10" s="161"/>
      <c r="AB10" s="162"/>
      <c r="AC10" s="163"/>
      <c r="AD10" s="163"/>
      <c r="AE10" s="163"/>
    </row>
    <row r="11" spans="1:42" ht="16.899999999999999" customHeight="1">
      <c r="A11" s="19">
        <f>A10+1</f>
        <v>2</v>
      </c>
      <c r="B11" s="23"/>
      <c r="C11" s="24"/>
      <c r="D11" s="24"/>
      <c r="E11" s="25"/>
      <c r="F11" s="24"/>
      <c r="G11" s="25"/>
      <c r="H11" s="25"/>
      <c r="I11" s="66"/>
      <c r="J11" s="64"/>
      <c r="K11" s="60"/>
      <c r="L11" s="65"/>
      <c r="M11" s="65"/>
      <c r="N11" s="65"/>
      <c r="O11" s="65"/>
      <c r="P11" s="65"/>
      <c r="Q11" s="65"/>
      <c r="R11" s="110"/>
      <c r="S11" s="110"/>
      <c r="T11" s="110"/>
      <c r="U11" s="110"/>
      <c r="V11" s="107"/>
      <c r="W11" s="107"/>
      <c r="X11" s="107"/>
      <c r="Y11" s="69"/>
      <c r="Z11" s="160"/>
      <c r="AA11" s="161"/>
      <c r="AB11" s="162"/>
      <c r="AC11" s="163"/>
      <c r="AD11" s="163"/>
      <c r="AE11" s="163"/>
    </row>
    <row r="12" spans="1:42" s="1" customFormat="1" ht="16.899999999999999" customHeight="1">
      <c r="A12" s="19">
        <f t="shared" ref="A12:A25" si="0">A11+1</f>
        <v>3</v>
      </c>
      <c r="B12" s="26"/>
      <c r="C12" s="27"/>
      <c r="D12" s="27"/>
      <c r="E12" s="27"/>
      <c r="F12" s="27"/>
      <c r="G12" s="27"/>
      <c r="H12" s="27"/>
      <c r="I12" s="67"/>
      <c r="J12" s="68"/>
      <c r="K12" s="69"/>
      <c r="L12" s="70"/>
      <c r="M12" s="69"/>
      <c r="N12" s="69"/>
      <c r="O12" s="69"/>
      <c r="P12" s="69"/>
      <c r="Q12" s="69"/>
      <c r="R12" s="111"/>
      <c r="S12" s="111"/>
      <c r="T12" s="112"/>
      <c r="U12" s="112"/>
      <c r="V12" s="69"/>
      <c r="W12" s="69"/>
      <c r="X12" s="69"/>
      <c r="Y12" s="69"/>
      <c r="Z12" s="164"/>
      <c r="AA12" s="164"/>
      <c r="AB12" s="165"/>
      <c r="AC12" s="164"/>
      <c r="AD12" s="164"/>
      <c r="AE12" s="164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</row>
    <row r="13" spans="1:42" s="1" customFormat="1" ht="16.899999999999999" customHeight="1">
      <c r="A13" s="19">
        <f t="shared" si="0"/>
        <v>4</v>
      </c>
      <c r="B13" s="28"/>
      <c r="C13" s="29"/>
      <c r="D13" s="30"/>
      <c r="E13" s="30"/>
      <c r="F13" s="30"/>
      <c r="G13" s="30"/>
      <c r="H13" s="30"/>
      <c r="I13" s="71"/>
      <c r="J13" s="72"/>
      <c r="K13" s="69"/>
      <c r="L13" s="70"/>
      <c r="M13" s="69"/>
      <c r="N13" s="69"/>
      <c r="O13" s="69"/>
      <c r="P13" s="69"/>
      <c r="Q13" s="69"/>
      <c r="R13" s="111"/>
      <c r="S13" s="111"/>
      <c r="T13" s="112"/>
      <c r="U13" s="112"/>
      <c r="V13" s="69"/>
      <c r="W13" s="69"/>
      <c r="X13" s="69"/>
      <c r="Y13" s="69"/>
      <c r="Z13" s="164"/>
      <c r="AA13" s="164"/>
      <c r="AB13" s="165"/>
      <c r="AC13" s="164"/>
      <c r="AD13" s="164"/>
      <c r="AE13" s="164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</row>
    <row r="14" spans="1:42" s="1" customFormat="1" ht="16.899999999999999" customHeight="1">
      <c r="A14" s="19">
        <f t="shared" si="0"/>
        <v>5</v>
      </c>
      <c r="B14" s="28"/>
      <c r="C14" s="29"/>
      <c r="D14" s="30"/>
      <c r="E14" s="30"/>
      <c r="F14" s="30"/>
      <c r="G14" s="30"/>
      <c r="H14" s="30"/>
      <c r="I14" s="71"/>
      <c r="J14" s="72"/>
      <c r="K14" s="69"/>
      <c r="L14" s="70"/>
      <c r="M14" s="69"/>
      <c r="N14" s="69"/>
      <c r="O14" s="69"/>
      <c r="P14" s="69"/>
      <c r="Q14" s="69"/>
      <c r="R14" s="111"/>
      <c r="S14" s="111"/>
      <c r="T14" s="112"/>
      <c r="U14" s="112"/>
      <c r="V14" s="69"/>
      <c r="W14" s="69"/>
      <c r="X14" s="69"/>
      <c r="Y14" s="69"/>
      <c r="Z14" s="164"/>
      <c r="AA14" s="164"/>
      <c r="AB14" s="165"/>
      <c r="AC14" s="164"/>
      <c r="AD14" s="164"/>
      <c r="AE14" s="164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</row>
    <row r="15" spans="1:42" s="1" customFormat="1" ht="16.899999999999999" customHeight="1">
      <c r="A15" s="19">
        <f t="shared" si="0"/>
        <v>6</v>
      </c>
      <c r="B15" s="28"/>
      <c r="C15" s="31"/>
      <c r="D15" s="32"/>
      <c r="E15" s="30"/>
      <c r="F15" s="30"/>
      <c r="G15" s="30"/>
      <c r="H15" s="30"/>
      <c r="I15" s="71"/>
      <c r="J15" s="72"/>
      <c r="K15" s="69"/>
      <c r="L15" s="70"/>
      <c r="M15" s="69"/>
      <c r="N15" s="69"/>
      <c r="O15" s="69"/>
      <c r="P15" s="69"/>
      <c r="Q15" s="69"/>
      <c r="R15" s="111"/>
      <c r="S15" s="111"/>
      <c r="T15" s="112"/>
      <c r="U15" s="112"/>
      <c r="V15" s="69"/>
      <c r="W15" s="69"/>
      <c r="X15" s="69"/>
      <c r="Y15" s="69"/>
      <c r="Z15" s="164"/>
      <c r="AA15" s="164"/>
      <c r="AB15" s="165"/>
      <c r="AC15" s="164"/>
      <c r="AD15" s="164"/>
      <c r="AE15" s="164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</row>
    <row r="16" spans="1:42" s="1" customFormat="1" ht="16.899999999999999" customHeight="1">
      <c r="A16" s="19">
        <f t="shared" si="0"/>
        <v>7</v>
      </c>
      <c r="B16" s="28"/>
      <c r="C16" s="31"/>
      <c r="D16" s="30"/>
      <c r="E16" s="33"/>
      <c r="F16" s="30"/>
      <c r="G16" s="30"/>
      <c r="H16" s="30"/>
      <c r="I16" s="71"/>
      <c r="J16" s="68"/>
      <c r="K16" s="69"/>
      <c r="L16" s="70"/>
      <c r="M16" s="69"/>
      <c r="N16" s="69"/>
      <c r="O16" s="69"/>
      <c r="P16" s="69"/>
      <c r="Q16" s="69"/>
      <c r="R16" s="111"/>
      <c r="S16" s="111"/>
      <c r="T16" s="113"/>
      <c r="U16" s="113"/>
      <c r="V16" s="114"/>
      <c r="W16" s="69"/>
      <c r="X16" s="69"/>
      <c r="Y16" s="69"/>
      <c r="Z16" s="164"/>
      <c r="AA16" s="164"/>
      <c r="AB16" s="167"/>
      <c r="AC16" s="168"/>
      <c r="AD16" s="168"/>
      <c r="AE16" s="168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</row>
    <row r="17" spans="1:42" s="1" customFormat="1" ht="16.899999999999999" customHeight="1">
      <c r="A17" s="19">
        <f t="shared" si="0"/>
        <v>8</v>
      </c>
      <c r="B17" s="28"/>
      <c r="C17" s="31"/>
      <c r="D17" s="30"/>
      <c r="E17" s="33"/>
      <c r="F17" s="30"/>
      <c r="G17" s="30"/>
      <c r="H17" s="30"/>
      <c r="I17" s="71"/>
      <c r="J17" s="68"/>
      <c r="K17" s="69"/>
      <c r="L17" s="70"/>
      <c r="M17" s="69"/>
      <c r="N17" s="69"/>
      <c r="O17" s="69"/>
      <c r="P17" s="69"/>
      <c r="Q17" s="69"/>
      <c r="R17" s="111"/>
      <c r="S17" s="111"/>
      <c r="T17" s="113"/>
      <c r="U17" s="113"/>
      <c r="V17" s="114"/>
      <c r="W17" s="69"/>
      <c r="X17" s="69"/>
      <c r="Y17" s="69"/>
      <c r="Z17" s="164"/>
      <c r="AA17" s="164"/>
      <c r="AB17" s="167"/>
      <c r="AC17" s="168"/>
      <c r="AD17" s="168"/>
      <c r="AE17" s="168"/>
      <c r="AF17" s="169"/>
      <c r="AG17" s="169"/>
      <c r="AH17" s="169"/>
      <c r="AI17" s="169"/>
      <c r="AJ17" s="169"/>
      <c r="AK17" s="169"/>
      <c r="AL17" s="169"/>
      <c r="AM17" s="166"/>
      <c r="AN17" s="166"/>
      <c r="AO17" s="166"/>
      <c r="AP17" s="166"/>
    </row>
    <row r="18" spans="1:42" s="1" customFormat="1" ht="16.899999999999999" customHeight="1">
      <c r="A18" s="19">
        <f t="shared" si="0"/>
        <v>9</v>
      </c>
      <c r="B18" s="28"/>
      <c r="C18" s="31"/>
      <c r="D18" s="30"/>
      <c r="E18" s="33"/>
      <c r="F18" s="30"/>
      <c r="G18" s="30"/>
      <c r="H18" s="30"/>
      <c r="I18" s="71"/>
      <c r="J18" s="68"/>
      <c r="K18" s="69"/>
      <c r="L18" s="70"/>
      <c r="M18" s="69"/>
      <c r="N18" s="69"/>
      <c r="O18" s="69"/>
      <c r="P18" s="69"/>
      <c r="Q18" s="69"/>
      <c r="R18" s="111"/>
      <c r="S18" s="111"/>
      <c r="T18" s="113"/>
      <c r="U18" s="113"/>
      <c r="V18" s="114"/>
      <c r="W18" s="69"/>
      <c r="X18" s="69"/>
      <c r="Y18" s="69"/>
      <c r="Z18" s="164"/>
      <c r="AA18" s="164"/>
      <c r="AB18" s="167"/>
      <c r="AC18" s="168"/>
      <c r="AD18" s="168"/>
      <c r="AE18" s="168"/>
      <c r="AF18" s="169"/>
      <c r="AG18" s="169"/>
      <c r="AH18" s="169"/>
      <c r="AI18" s="169"/>
      <c r="AJ18" s="169"/>
      <c r="AK18" s="169"/>
      <c r="AL18" s="169"/>
      <c r="AM18" s="166"/>
      <c r="AN18" s="166"/>
      <c r="AO18" s="166"/>
      <c r="AP18" s="166"/>
    </row>
    <row r="19" spans="1:42" s="1" customFormat="1" ht="16.899999999999999" customHeight="1">
      <c r="A19" s="19">
        <f t="shared" si="0"/>
        <v>10</v>
      </c>
      <c r="B19" s="28"/>
      <c r="C19" s="31"/>
      <c r="D19" s="30"/>
      <c r="E19" s="33"/>
      <c r="F19" s="30"/>
      <c r="G19" s="30"/>
      <c r="H19" s="30"/>
      <c r="I19" s="71"/>
      <c r="J19" s="68"/>
      <c r="K19" s="69"/>
      <c r="L19" s="70"/>
      <c r="M19" s="69"/>
      <c r="N19" s="69"/>
      <c r="O19" s="69" t="s">
        <v>343</v>
      </c>
      <c r="P19" s="69"/>
      <c r="Q19" s="69"/>
      <c r="R19" s="111"/>
      <c r="S19" s="111"/>
      <c r="T19" s="113"/>
      <c r="U19" s="113"/>
      <c r="V19" s="114"/>
      <c r="W19" s="69"/>
      <c r="X19" s="69"/>
      <c r="Y19" s="69"/>
      <c r="Z19" s="164"/>
      <c r="AA19" s="164"/>
      <c r="AB19" s="167"/>
      <c r="AC19" s="168"/>
      <c r="AD19" s="168"/>
      <c r="AE19" s="168"/>
      <c r="AF19" s="169"/>
      <c r="AG19" s="169"/>
      <c r="AH19" s="169"/>
      <c r="AI19" s="169"/>
      <c r="AJ19" s="169"/>
      <c r="AK19" s="169"/>
      <c r="AL19" s="169"/>
      <c r="AM19" s="166"/>
      <c r="AN19" s="166"/>
      <c r="AO19" s="166"/>
      <c r="AP19" s="166"/>
    </row>
    <row r="20" spans="1:42" s="1" customFormat="1" ht="16.899999999999999" customHeight="1">
      <c r="A20" s="19">
        <f t="shared" si="0"/>
        <v>11</v>
      </c>
      <c r="B20" s="28"/>
      <c r="C20" s="31"/>
      <c r="D20" s="30"/>
      <c r="E20" s="33"/>
      <c r="F20" s="30"/>
      <c r="G20" s="30"/>
      <c r="H20" s="30"/>
      <c r="I20" s="71"/>
      <c r="J20" s="68"/>
      <c r="K20" s="69"/>
      <c r="L20" s="70"/>
      <c r="M20" s="69"/>
      <c r="N20" s="69"/>
      <c r="O20" s="69"/>
      <c r="P20" s="69"/>
      <c r="Q20" s="69"/>
      <c r="R20" s="111"/>
      <c r="S20" s="111"/>
      <c r="T20" s="113"/>
      <c r="U20" s="113"/>
      <c r="V20" s="114"/>
      <c r="W20" s="69"/>
      <c r="X20" s="69"/>
      <c r="Y20" s="69"/>
      <c r="Z20" s="164"/>
      <c r="AA20" s="164"/>
      <c r="AB20" s="167"/>
      <c r="AC20" s="168"/>
      <c r="AD20" s="168"/>
      <c r="AE20" s="168"/>
      <c r="AF20" s="169"/>
      <c r="AG20" s="169"/>
      <c r="AH20" s="169"/>
      <c r="AI20" s="169"/>
      <c r="AJ20" s="169"/>
      <c r="AK20" s="169"/>
      <c r="AL20" s="169"/>
      <c r="AM20" s="166"/>
      <c r="AN20" s="166"/>
      <c r="AO20" s="166"/>
      <c r="AP20" s="166"/>
    </row>
    <row r="21" spans="1:42" s="1" customFormat="1" ht="16.899999999999999" customHeight="1">
      <c r="A21" s="19">
        <f t="shared" si="0"/>
        <v>12</v>
      </c>
      <c r="B21" s="28"/>
      <c r="C21" s="31"/>
      <c r="D21" s="30"/>
      <c r="E21" s="33"/>
      <c r="F21" s="30"/>
      <c r="G21" s="30"/>
      <c r="H21" s="30"/>
      <c r="I21" s="71"/>
      <c r="J21" s="68"/>
      <c r="K21" s="69"/>
      <c r="L21" s="70"/>
      <c r="M21" s="69"/>
      <c r="N21" s="69"/>
      <c r="O21" s="69"/>
      <c r="P21" s="69"/>
      <c r="Q21" s="69"/>
      <c r="R21" s="111"/>
      <c r="S21" s="111"/>
      <c r="T21" s="113"/>
      <c r="U21" s="113"/>
      <c r="V21" s="114"/>
      <c r="W21" s="69"/>
      <c r="X21" s="69"/>
      <c r="Y21" s="69"/>
      <c r="Z21" s="164"/>
      <c r="AA21" s="164"/>
      <c r="AB21" s="167"/>
      <c r="AC21" s="168"/>
      <c r="AD21" s="168"/>
      <c r="AE21" s="168"/>
      <c r="AF21" s="169"/>
      <c r="AG21" s="169"/>
      <c r="AH21" s="169"/>
      <c r="AI21" s="169"/>
      <c r="AJ21" s="169"/>
      <c r="AK21" s="169"/>
      <c r="AL21" s="169"/>
      <c r="AM21" s="166"/>
      <c r="AN21" s="166"/>
      <c r="AO21" s="166"/>
      <c r="AP21" s="166"/>
    </row>
    <row r="22" spans="1:42" s="1" customFormat="1" ht="16.899999999999999" customHeight="1">
      <c r="A22" s="19">
        <f t="shared" si="0"/>
        <v>13</v>
      </c>
      <c r="B22" s="28"/>
      <c r="C22" s="31"/>
      <c r="D22" s="30"/>
      <c r="E22" s="33"/>
      <c r="F22" s="30"/>
      <c r="G22" s="30"/>
      <c r="H22" s="30"/>
      <c r="I22" s="71"/>
      <c r="J22" s="68"/>
      <c r="K22" s="69"/>
      <c r="L22" s="70"/>
      <c r="M22" s="69"/>
      <c r="N22" s="69"/>
      <c r="O22" s="69"/>
      <c r="P22" s="69"/>
      <c r="Q22" s="69"/>
      <c r="R22" s="111"/>
      <c r="S22" s="111"/>
      <c r="T22" s="113"/>
      <c r="U22" s="113"/>
      <c r="V22" s="114"/>
      <c r="W22" s="69"/>
      <c r="X22" s="69"/>
      <c r="Y22" s="69"/>
      <c r="Z22" s="164"/>
      <c r="AA22" s="164"/>
      <c r="AB22" s="167"/>
      <c r="AC22" s="168"/>
      <c r="AD22" s="168"/>
      <c r="AE22" s="168"/>
      <c r="AF22" s="169"/>
      <c r="AG22" s="169"/>
      <c r="AH22" s="169"/>
      <c r="AI22" s="169"/>
      <c r="AJ22" s="169"/>
      <c r="AK22" s="169"/>
      <c r="AL22" s="169"/>
      <c r="AM22" s="166"/>
      <c r="AN22" s="166"/>
      <c r="AO22" s="166"/>
      <c r="AP22" s="166"/>
    </row>
    <row r="23" spans="1:42" s="1" customFormat="1" ht="16.899999999999999" customHeight="1">
      <c r="A23" s="19">
        <f t="shared" si="0"/>
        <v>14</v>
      </c>
      <c r="B23" s="28"/>
      <c r="C23" s="31"/>
      <c r="D23" s="30"/>
      <c r="E23" s="33"/>
      <c r="F23" s="30"/>
      <c r="G23" s="30"/>
      <c r="H23" s="30"/>
      <c r="I23" s="71"/>
      <c r="J23" s="68"/>
      <c r="K23" s="69"/>
      <c r="L23" s="70"/>
      <c r="M23" s="69"/>
      <c r="N23" s="69"/>
      <c r="O23" s="69"/>
      <c r="P23" s="69"/>
      <c r="Q23" s="69"/>
      <c r="R23" s="111"/>
      <c r="S23" s="111"/>
      <c r="T23" s="113"/>
      <c r="U23" s="113"/>
      <c r="V23" s="114"/>
      <c r="W23" s="69"/>
      <c r="X23" s="69"/>
      <c r="Y23" s="69"/>
      <c r="Z23" s="164"/>
      <c r="AA23" s="164"/>
      <c r="AB23" s="167"/>
      <c r="AC23" s="168"/>
      <c r="AD23" s="168"/>
      <c r="AE23" s="168"/>
      <c r="AF23" s="169"/>
      <c r="AG23" s="169"/>
      <c r="AH23" s="169"/>
      <c r="AI23" s="169"/>
      <c r="AJ23" s="169"/>
      <c r="AK23" s="169"/>
      <c r="AL23" s="169"/>
      <c r="AM23" s="166"/>
      <c r="AN23" s="166"/>
      <c r="AO23" s="166"/>
      <c r="AP23" s="166"/>
    </row>
    <row r="24" spans="1:42" s="1" customFormat="1" ht="16.899999999999999" customHeight="1">
      <c r="A24" s="19">
        <f t="shared" si="0"/>
        <v>15</v>
      </c>
      <c r="B24" s="28"/>
      <c r="C24" s="31"/>
      <c r="D24" s="30"/>
      <c r="E24" s="33"/>
      <c r="F24" s="30"/>
      <c r="G24" s="30"/>
      <c r="H24" s="30"/>
      <c r="I24" s="71"/>
      <c r="J24" s="68"/>
      <c r="K24" s="69"/>
      <c r="L24" s="70"/>
      <c r="M24" s="69"/>
      <c r="N24" s="69"/>
      <c r="O24" s="69"/>
      <c r="P24" s="69"/>
      <c r="Q24" s="69"/>
      <c r="R24" s="111"/>
      <c r="S24" s="111"/>
      <c r="T24" s="113"/>
      <c r="U24" s="113"/>
      <c r="V24" s="114"/>
      <c r="W24" s="69"/>
      <c r="X24" s="69"/>
      <c r="Y24" s="69"/>
      <c r="Z24" s="164"/>
      <c r="AA24" s="164"/>
      <c r="AB24" s="167"/>
      <c r="AC24" s="168"/>
      <c r="AD24" s="168"/>
      <c r="AE24" s="168"/>
      <c r="AF24" s="169"/>
      <c r="AG24" s="169"/>
      <c r="AH24" s="169"/>
      <c r="AI24" s="169"/>
      <c r="AJ24" s="169"/>
      <c r="AK24" s="169"/>
      <c r="AL24" s="169"/>
      <c r="AM24" s="166"/>
      <c r="AN24" s="166"/>
      <c r="AO24" s="166"/>
      <c r="AP24" s="166"/>
    </row>
    <row r="25" spans="1:42" s="1" customFormat="1" ht="16.899999999999999" customHeight="1">
      <c r="A25" s="19">
        <f t="shared" si="0"/>
        <v>16</v>
      </c>
      <c r="B25" s="28"/>
      <c r="C25" s="31"/>
      <c r="D25" s="30"/>
      <c r="E25" s="33"/>
      <c r="F25" s="30"/>
      <c r="G25" s="30"/>
      <c r="H25" s="30"/>
      <c r="I25" s="71"/>
      <c r="J25" s="68"/>
      <c r="K25" s="69"/>
      <c r="L25" s="70"/>
      <c r="M25" s="69"/>
      <c r="N25" s="69"/>
      <c r="O25" s="69"/>
      <c r="P25" s="69"/>
      <c r="Q25" s="69"/>
      <c r="R25" s="111"/>
      <c r="S25" s="111"/>
      <c r="T25" s="113"/>
      <c r="U25" s="113"/>
      <c r="V25" s="114"/>
      <c r="W25" s="69"/>
      <c r="X25" s="69"/>
      <c r="Y25" s="69"/>
      <c r="Z25" s="164"/>
      <c r="AA25" s="164"/>
      <c r="AB25" s="167"/>
      <c r="AC25" s="168"/>
      <c r="AD25" s="168"/>
      <c r="AE25" s="168"/>
      <c r="AF25" s="169"/>
      <c r="AG25" s="169"/>
      <c r="AH25" s="169"/>
      <c r="AI25" s="169"/>
      <c r="AJ25" s="169"/>
      <c r="AK25" s="169"/>
      <c r="AL25" s="169"/>
      <c r="AM25" s="166"/>
      <c r="AN25" s="166"/>
      <c r="AO25" s="166"/>
      <c r="AP25" s="166"/>
    </row>
    <row r="26" spans="1:42" s="1" customFormat="1" ht="16.899999999999999" customHeight="1">
      <c r="A26" s="34"/>
      <c r="B26" s="35"/>
      <c r="C26" s="36"/>
      <c r="D26" s="37"/>
      <c r="E26" s="38"/>
      <c r="F26" s="37"/>
      <c r="G26" s="37"/>
      <c r="H26" s="37"/>
      <c r="I26" s="73"/>
      <c r="J26" s="68"/>
      <c r="K26" s="69"/>
      <c r="L26" s="70"/>
      <c r="M26" s="69"/>
      <c r="N26" s="69"/>
      <c r="O26" s="69"/>
      <c r="P26" s="69"/>
      <c r="Q26" s="69"/>
      <c r="R26" s="111"/>
      <c r="S26" s="111"/>
      <c r="T26" s="113"/>
      <c r="U26" s="113"/>
      <c r="V26" s="114"/>
      <c r="W26" s="69"/>
      <c r="X26" s="69"/>
      <c r="Y26" s="69"/>
      <c r="Z26" s="164"/>
      <c r="AA26" s="164"/>
      <c r="AB26" s="167"/>
      <c r="AC26" s="168"/>
      <c r="AD26" s="168"/>
      <c r="AE26" s="168"/>
      <c r="AF26" s="169"/>
      <c r="AG26" s="169"/>
      <c r="AH26" s="169"/>
      <c r="AI26" s="169"/>
      <c r="AJ26" s="169"/>
      <c r="AK26" s="169"/>
      <c r="AL26" s="169"/>
      <c r="AM26" s="166"/>
      <c r="AN26" s="166"/>
      <c r="AO26" s="166"/>
      <c r="AP26" s="166"/>
    </row>
    <row r="27" spans="1:42" s="1" customFormat="1" ht="16.899999999999999" customHeight="1">
      <c r="A27" s="39"/>
      <c r="B27" s="30"/>
      <c r="C27" s="31"/>
      <c r="D27" s="30"/>
      <c r="E27" s="33"/>
      <c r="F27" s="30"/>
      <c r="G27" s="30"/>
      <c r="H27" s="30"/>
      <c r="I27" s="27"/>
      <c r="J27" s="74"/>
      <c r="K27" s="75"/>
      <c r="L27" s="76"/>
      <c r="M27" s="75"/>
      <c r="N27" s="75"/>
      <c r="O27" s="75"/>
      <c r="P27" s="75"/>
      <c r="Q27" s="75"/>
      <c r="R27" s="115"/>
      <c r="S27" s="115"/>
      <c r="T27" s="116"/>
      <c r="U27" s="116"/>
      <c r="V27" s="117"/>
      <c r="W27" s="75"/>
      <c r="X27" s="75"/>
      <c r="Y27" s="75"/>
      <c r="Z27" s="170"/>
      <c r="AA27" s="171"/>
      <c r="AB27" s="172"/>
      <c r="AC27" s="173"/>
      <c r="AD27" s="174"/>
      <c r="AE27" s="173"/>
      <c r="AF27" s="169"/>
      <c r="AG27" s="169"/>
      <c r="AH27" s="169"/>
      <c r="AI27" s="169"/>
      <c r="AJ27" s="169"/>
      <c r="AK27" s="169"/>
      <c r="AL27" s="169"/>
      <c r="AM27" s="166"/>
      <c r="AN27" s="166"/>
      <c r="AO27" s="166"/>
      <c r="AP27" s="166"/>
    </row>
    <row r="28" spans="1:42" ht="16.5" customHeight="1">
      <c r="A28" s="40" t="s">
        <v>638</v>
      </c>
      <c r="B28" s="41"/>
      <c r="C28" s="41"/>
      <c r="D28" s="41"/>
      <c r="E28" s="41"/>
      <c r="F28" s="41"/>
      <c r="G28" s="41"/>
      <c r="H28" s="41"/>
      <c r="I28" s="41"/>
      <c r="J28" s="77"/>
      <c r="K28" s="40" t="s">
        <v>639</v>
      </c>
      <c r="L28" s="77"/>
      <c r="M28" s="77"/>
      <c r="N28" s="77"/>
      <c r="O28" s="77"/>
      <c r="P28" s="77"/>
      <c r="Q28" s="77"/>
      <c r="R28" s="118"/>
      <c r="S28" s="77"/>
      <c r="T28" s="77"/>
      <c r="U28" s="119"/>
      <c r="V28" s="120"/>
      <c r="W28" s="121"/>
      <c r="X28" s="122" t="s">
        <v>638</v>
      </c>
      <c r="Y28" s="175"/>
      <c r="Z28" s="176"/>
      <c r="AA28" s="155"/>
      <c r="AC28" s="144"/>
      <c r="AE28" s="177"/>
      <c r="AF28" s="178"/>
      <c r="AG28" s="178"/>
      <c r="AH28" s="178"/>
      <c r="AI28" s="178"/>
      <c r="AJ28" s="178"/>
      <c r="AK28" s="178"/>
      <c r="AL28" s="178"/>
    </row>
    <row r="29" spans="1:42" ht="16.5" customHeight="1">
      <c r="A29" s="40" t="s">
        <v>640</v>
      </c>
      <c r="B29" s="41"/>
      <c r="C29" s="41"/>
      <c r="D29" s="41"/>
      <c r="E29" s="41"/>
      <c r="F29" s="41"/>
      <c r="G29" s="41"/>
      <c r="H29" s="41"/>
      <c r="I29" s="41"/>
      <c r="J29" s="77"/>
      <c r="K29" s="40" t="s">
        <v>641</v>
      </c>
      <c r="L29" s="77"/>
      <c r="M29" s="77"/>
      <c r="N29" s="77"/>
      <c r="O29" s="77"/>
      <c r="P29" s="77"/>
      <c r="Q29" s="77"/>
      <c r="R29" s="118"/>
      <c r="S29" s="77"/>
      <c r="T29" s="77"/>
      <c r="U29" s="119"/>
      <c r="V29" s="121"/>
      <c r="W29" s="123"/>
      <c r="X29" s="122" t="s">
        <v>642</v>
      </c>
      <c r="Y29" s="175"/>
      <c r="Z29" s="176"/>
      <c r="AA29" s="155"/>
      <c r="AC29" s="144"/>
      <c r="AE29" s="177"/>
      <c r="AF29" s="178"/>
      <c r="AG29" s="178"/>
      <c r="AH29" s="178"/>
      <c r="AI29" s="178"/>
      <c r="AJ29" s="178"/>
      <c r="AK29" s="178"/>
      <c r="AL29" s="178"/>
    </row>
    <row r="30" spans="1:42" ht="16.5" customHeight="1">
      <c r="A30" s="42"/>
      <c r="B30" s="41"/>
      <c r="C30" s="41"/>
      <c r="D30" s="41"/>
      <c r="E30" s="41"/>
      <c r="F30" s="41"/>
      <c r="G30" s="41"/>
      <c r="H30" s="41"/>
      <c r="I30" s="41"/>
      <c r="J30" s="77"/>
      <c r="K30" s="78"/>
      <c r="L30" s="79"/>
      <c r="M30" s="79"/>
      <c r="N30" s="79"/>
      <c r="O30" s="79"/>
      <c r="P30" s="79"/>
      <c r="Q30" s="79"/>
      <c r="R30" s="118"/>
      <c r="S30" s="79"/>
      <c r="T30" s="79"/>
      <c r="U30" s="119"/>
      <c r="V30" s="120"/>
      <c r="W30" s="123"/>
      <c r="X30" s="124"/>
      <c r="Y30" s="175"/>
      <c r="Z30" s="176"/>
      <c r="AA30" s="155"/>
      <c r="AC30" s="144"/>
      <c r="AE30" s="177"/>
      <c r="AF30" s="178"/>
      <c r="AG30" s="178"/>
      <c r="AH30" s="178"/>
      <c r="AI30" s="178"/>
      <c r="AJ30" s="178"/>
      <c r="AK30" s="178"/>
      <c r="AL30" s="178"/>
    </row>
    <row r="31" spans="1:42" ht="16.5" customHeight="1">
      <c r="A31" s="40"/>
      <c r="B31" s="41"/>
      <c r="C31" s="41"/>
      <c r="D31" s="41"/>
      <c r="E31" s="41"/>
      <c r="F31" s="41"/>
      <c r="G31" s="41"/>
      <c r="H31" s="41"/>
      <c r="I31" s="41"/>
      <c r="J31" s="77"/>
      <c r="K31" s="78"/>
      <c r="L31" s="79"/>
      <c r="M31" s="79"/>
      <c r="N31" s="79"/>
      <c r="O31" s="79"/>
      <c r="P31" s="79"/>
      <c r="Q31" s="79"/>
      <c r="R31" s="118"/>
      <c r="S31" s="79"/>
      <c r="T31" s="79"/>
      <c r="U31" s="119"/>
      <c r="V31" s="120"/>
      <c r="W31" s="123"/>
      <c r="X31" s="124"/>
      <c r="Y31" s="175"/>
      <c r="Z31" s="176"/>
      <c r="AA31" s="155"/>
      <c r="AC31" s="144"/>
      <c r="AE31" s="177"/>
      <c r="AF31" s="178"/>
      <c r="AG31" s="178"/>
      <c r="AH31" s="178"/>
      <c r="AI31" s="178"/>
      <c r="AJ31" s="178"/>
      <c r="AK31" s="178"/>
      <c r="AL31" s="178"/>
    </row>
    <row r="32" spans="1:42" ht="16.5" customHeight="1">
      <c r="A32" s="40"/>
      <c r="B32" s="41"/>
      <c r="C32" s="41"/>
      <c r="D32" s="41"/>
      <c r="E32" s="41"/>
      <c r="F32" s="41"/>
      <c r="G32" s="41"/>
      <c r="H32" s="41"/>
      <c r="I32" s="41"/>
      <c r="J32" s="77"/>
      <c r="K32" s="78"/>
      <c r="L32" s="79"/>
      <c r="M32" s="79"/>
      <c r="N32" s="79"/>
      <c r="O32" s="79"/>
      <c r="P32" s="79"/>
      <c r="Q32" s="79"/>
      <c r="R32" s="118"/>
      <c r="S32" s="79"/>
      <c r="T32" s="79"/>
      <c r="U32" s="119"/>
      <c r="V32" s="120"/>
      <c r="W32" s="123"/>
      <c r="X32" s="124"/>
      <c r="Y32" s="175"/>
      <c r="Z32" s="176"/>
      <c r="AA32" s="155"/>
      <c r="AC32" s="144"/>
      <c r="AE32" s="177"/>
      <c r="AF32" s="178"/>
      <c r="AG32" s="178"/>
      <c r="AH32" s="178"/>
      <c r="AI32" s="178"/>
      <c r="AJ32" s="178"/>
      <c r="AK32" s="178"/>
      <c r="AL32" s="178"/>
    </row>
    <row r="33" spans="1:38" ht="16.5" customHeight="1">
      <c r="A33" s="40"/>
      <c r="B33" s="41"/>
      <c r="C33" s="41"/>
      <c r="D33" s="41"/>
      <c r="E33" s="41"/>
      <c r="F33" s="41"/>
      <c r="G33" s="41"/>
      <c r="H33" s="41"/>
      <c r="I33" s="41"/>
      <c r="J33" s="77"/>
      <c r="K33" s="78"/>
      <c r="L33" s="79"/>
      <c r="M33" s="79"/>
      <c r="N33" s="79"/>
      <c r="O33" s="79"/>
      <c r="P33" s="79"/>
      <c r="Q33" s="79"/>
      <c r="R33" s="118"/>
      <c r="S33" s="79"/>
      <c r="T33" s="79"/>
      <c r="U33" s="119"/>
      <c r="V33" s="120"/>
      <c r="W33" s="123"/>
      <c r="X33" s="124"/>
      <c r="Y33" s="175"/>
      <c r="Z33" s="176"/>
      <c r="AA33" s="155"/>
      <c r="AC33" s="144"/>
      <c r="AE33" s="177"/>
      <c r="AF33" s="178"/>
      <c r="AG33" s="178"/>
      <c r="AH33" s="178"/>
      <c r="AI33" s="178"/>
      <c r="AJ33" s="178"/>
      <c r="AK33" s="178"/>
      <c r="AL33" s="178"/>
    </row>
    <row r="34" spans="1:38" ht="16.5" customHeight="1">
      <c r="A34" s="40"/>
      <c r="B34" s="41"/>
      <c r="C34" s="41"/>
      <c r="D34" s="41"/>
      <c r="E34" s="41"/>
      <c r="F34" s="41"/>
      <c r="G34" s="41"/>
      <c r="H34" s="41"/>
      <c r="I34" s="41"/>
      <c r="J34" s="77"/>
      <c r="K34" s="78"/>
      <c r="L34" s="79"/>
      <c r="M34" s="79"/>
      <c r="N34" s="79"/>
      <c r="O34" s="79"/>
      <c r="P34" s="79"/>
      <c r="Q34" s="79"/>
      <c r="R34" s="118"/>
      <c r="S34" s="79"/>
      <c r="T34" s="79"/>
      <c r="U34" s="119"/>
      <c r="V34" s="120"/>
      <c r="W34" s="123"/>
      <c r="X34" s="124"/>
      <c r="Y34" s="175"/>
      <c r="Z34" s="176"/>
      <c r="AA34" s="155"/>
      <c r="AC34" s="144"/>
      <c r="AE34" s="177"/>
      <c r="AF34" s="178"/>
      <c r="AG34" s="178"/>
      <c r="AH34" s="178"/>
      <c r="AI34" s="178"/>
      <c r="AJ34" s="178"/>
      <c r="AK34" s="178"/>
      <c r="AL34" s="178"/>
    </row>
    <row r="35" spans="1:38" ht="16.5" customHeight="1">
      <c r="A35" s="40" t="s">
        <v>644</v>
      </c>
      <c r="B35" s="41"/>
      <c r="C35" s="41"/>
      <c r="D35" s="41"/>
      <c r="E35" s="41"/>
      <c r="F35" s="41"/>
      <c r="G35" s="41"/>
      <c r="H35" s="41"/>
      <c r="I35" s="41"/>
      <c r="J35" s="77"/>
      <c r="K35" s="78" t="s">
        <v>645</v>
      </c>
      <c r="L35" s="79"/>
      <c r="M35" s="79"/>
      <c r="N35" s="79"/>
      <c r="O35" s="79"/>
      <c r="P35" s="79"/>
      <c r="Q35" s="79"/>
      <c r="R35" s="118"/>
      <c r="S35" s="79"/>
      <c r="T35" s="79"/>
      <c r="U35" s="119"/>
      <c r="V35" s="120"/>
      <c r="W35" s="123"/>
      <c r="X35" s="124" t="s">
        <v>767</v>
      </c>
      <c r="Y35" s="175"/>
      <c r="Z35" s="176"/>
      <c r="AA35" s="155"/>
      <c r="AC35" s="144"/>
      <c r="AE35" s="177"/>
      <c r="AF35" s="178"/>
      <c r="AG35" s="178"/>
      <c r="AH35" s="178"/>
      <c r="AI35" s="178"/>
      <c r="AJ35" s="178"/>
      <c r="AK35" s="178"/>
      <c r="AL35" s="178"/>
    </row>
    <row r="36" spans="1:38" ht="16.5" customHeight="1">
      <c r="A36" s="43"/>
      <c r="B36" s="44"/>
      <c r="C36" s="44"/>
      <c r="D36" s="44"/>
      <c r="E36" s="44"/>
      <c r="F36" s="44"/>
      <c r="G36" s="44"/>
      <c r="H36" s="44"/>
      <c r="I36" s="44"/>
      <c r="J36" s="80"/>
      <c r="K36" s="43"/>
      <c r="L36" s="80"/>
      <c r="M36" s="80"/>
      <c r="N36" s="80"/>
      <c r="O36" s="80"/>
      <c r="P36" s="80"/>
      <c r="Q36" s="80"/>
      <c r="R36" s="125"/>
      <c r="S36" s="125"/>
      <c r="T36" s="125"/>
      <c r="U36" s="125"/>
      <c r="V36" s="126"/>
      <c r="W36" s="127"/>
      <c r="X36" s="128"/>
      <c r="Y36" s="179"/>
      <c r="Z36" s="180"/>
      <c r="AA36" s="181"/>
      <c r="AB36" s="182"/>
      <c r="AC36" s="182"/>
      <c r="AD36" s="182"/>
      <c r="AE36" s="183"/>
      <c r="AF36" s="178"/>
      <c r="AG36" s="178"/>
      <c r="AH36" s="178"/>
      <c r="AI36" s="178"/>
      <c r="AJ36" s="178"/>
      <c r="AK36" s="178"/>
      <c r="AL36" s="178"/>
    </row>
    <row r="37" spans="1:38" ht="17" customHeight="1">
      <c r="A37" s="45"/>
      <c r="B37" s="46"/>
      <c r="C37" s="46"/>
      <c r="D37" s="46"/>
      <c r="E37" s="46"/>
      <c r="F37" s="46"/>
      <c r="G37" s="46"/>
      <c r="H37" s="46"/>
      <c r="I37" s="81"/>
      <c r="J37" s="5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129"/>
      <c r="Y37" s="184"/>
      <c r="AF37" s="178"/>
      <c r="AG37" s="178"/>
      <c r="AH37" s="178"/>
      <c r="AI37" s="178"/>
      <c r="AJ37" s="178"/>
      <c r="AK37" s="178"/>
      <c r="AL37" s="178"/>
    </row>
    <row r="38" spans="1:38" ht="35" customHeight="1">
      <c r="A38" s="45"/>
      <c r="B38" s="46"/>
      <c r="C38" s="46"/>
      <c r="D38" s="46"/>
      <c r="E38" s="46"/>
      <c r="F38" s="46"/>
      <c r="G38" s="46"/>
      <c r="H38" s="1295" t="s">
        <v>5</v>
      </c>
      <c r="I38" s="1295" t="s">
        <v>646</v>
      </c>
      <c r="J38" s="1298" t="s">
        <v>647</v>
      </c>
      <c r="K38" s="1318" t="s">
        <v>648</v>
      </c>
      <c r="L38" s="1318"/>
      <c r="M38" s="1318" t="s">
        <v>649</v>
      </c>
      <c r="N38" s="1318"/>
      <c r="O38" s="1319" t="s">
        <v>650</v>
      </c>
      <c r="P38" s="1319"/>
      <c r="Q38" s="1384"/>
      <c r="R38" s="1385"/>
      <c r="S38" s="1304"/>
      <c r="T38" s="1304"/>
      <c r="U38" s="131"/>
      <c r="V38" s="132"/>
      <c r="Y38" s="185"/>
      <c r="Z38" s="186"/>
      <c r="AF38" s="178"/>
      <c r="AG38" s="178"/>
      <c r="AH38" s="178"/>
      <c r="AI38" s="178"/>
      <c r="AJ38" s="178"/>
      <c r="AK38" s="178"/>
      <c r="AL38" s="178"/>
    </row>
    <row r="39" spans="1:38" ht="35" customHeight="1">
      <c r="A39" s="45"/>
      <c r="B39" s="46"/>
      <c r="C39" s="46"/>
      <c r="D39" s="46"/>
      <c r="E39" s="46"/>
      <c r="F39" s="46"/>
      <c r="G39" s="46"/>
      <c r="H39" s="1295"/>
      <c r="I39" s="1295"/>
      <c r="J39" s="1298"/>
      <c r="K39" s="1318"/>
      <c r="L39" s="1318"/>
      <c r="M39" s="1318"/>
      <c r="N39" s="1318"/>
      <c r="O39" s="1319"/>
      <c r="P39" s="1319"/>
      <c r="Q39" s="1384"/>
      <c r="R39" s="1385"/>
      <c r="S39" s="1304"/>
      <c r="T39" s="1304"/>
      <c r="U39" s="82"/>
      <c r="V39" s="132"/>
      <c r="Y39" s="1"/>
      <c r="AF39" s="178"/>
      <c r="AG39" s="178"/>
      <c r="AH39" s="178"/>
      <c r="AI39" s="178"/>
      <c r="AJ39" s="178"/>
      <c r="AK39" s="178"/>
      <c r="AL39" s="178"/>
    </row>
    <row r="40" spans="1:38" ht="15.75" customHeight="1">
      <c r="A40" s="45"/>
      <c r="B40" s="46"/>
      <c r="C40" s="46"/>
      <c r="D40" s="46"/>
      <c r="E40" s="46"/>
      <c r="F40" s="46"/>
      <c r="G40" s="46"/>
      <c r="H40" s="47">
        <v>1</v>
      </c>
      <c r="I40" s="84"/>
      <c r="J40" s="85">
        <f>J10</f>
        <v>0</v>
      </c>
      <c r="K40" s="1275">
        <f>COUNT(A10)</f>
        <v>1</v>
      </c>
      <c r="L40" s="1275"/>
      <c r="M40" s="1275">
        <f>COUNTIF(W10,"release")</f>
        <v>0</v>
      </c>
      <c r="N40" s="1275"/>
      <c r="O40" s="1276">
        <f t="shared" ref="O40:O46" si="1">M40/K40</f>
        <v>0</v>
      </c>
      <c r="P40" s="1276"/>
      <c r="Q40" s="133"/>
      <c r="S40" s="134"/>
      <c r="T40" s="88" t="s">
        <v>657</v>
      </c>
      <c r="U40" s="5"/>
      <c r="V40" s="82"/>
      <c r="W40" s="132"/>
      <c r="Y40" s="1"/>
      <c r="AF40" s="178"/>
      <c r="AG40" s="178"/>
      <c r="AH40" s="178"/>
      <c r="AI40" s="178"/>
      <c r="AJ40" s="178"/>
      <c r="AK40" s="178"/>
      <c r="AL40" s="178"/>
    </row>
    <row r="41" spans="1:38" ht="15.75" customHeight="1">
      <c r="A41" s="45"/>
      <c r="B41" s="46"/>
      <c r="C41" s="46"/>
      <c r="D41" s="46"/>
      <c r="E41" s="46"/>
      <c r="F41" s="46"/>
      <c r="G41" s="46"/>
      <c r="H41" s="48"/>
      <c r="I41" s="87"/>
      <c r="J41" s="88"/>
      <c r="K41" s="1277"/>
      <c r="L41" s="1277"/>
      <c r="M41" s="1277"/>
      <c r="N41" s="1277"/>
      <c r="O41" s="1278"/>
      <c r="P41" s="1278"/>
      <c r="Q41" s="135"/>
      <c r="S41" s="134"/>
      <c r="T41" s="88"/>
      <c r="U41" s="5"/>
      <c r="V41" s="82"/>
      <c r="W41" s="132"/>
      <c r="Y41" s="1"/>
      <c r="AF41" s="178"/>
      <c r="AG41" s="178"/>
      <c r="AH41" s="178"/>
      <c r="AI41" s="178"/>
      <c r="AJ41" s="178"/>
      <c r="AK41" s="178"/>
      <c r="AL41" s="178"/>
    </row>
    <row r="42" spans="1:38" ht="15.75" customHeight="1">
      <c r="A42" s="45"/>
      <c r="B42" s="46"/>
      <c r="C42" s="46"/>
      <c r="D42" s="46"/>
      <c r="E42" s="46"/>
      <c r="F42" s="46"/>
      <c r="G42" s="46"/>
      <c r="H42" s="47">
        <v>1</v>
      </c>
      <c r="I42" s="84" t="s">
        <v>658</v>
      </c>
      <c r="J42" s="85" t="e">
        <f>#REF!</f>
        <v>#REF!</v>
      </c>
      <c r="K42" s="1275">
        <f>COUNT(#REF!)</f>
        <v>0</v>
      </c>
      <c r="L42" s="1275"/>
      <c r="M42" s="1275">
        <f>COUNTIF(W16:W16,"release")</f>
        <v>0</v>
      </c>
      <c r="N42" s="1275"/>
      <c r="O42" s="1276" t="e">
        <f t="shared" si="1"/>
        <v>#DIV/0!</v>
      </c>
      <c r="P42" s="1276"/>
      <c r="Q42" s="133"/>
      <c r="S42" s="134"/>
      <c r="T42" s="88"/>
      <c r="U42" s="5" t="s">
        <v>658</v>
      </c>
      <c r="V42" s="136">
        <v>0.6</v>
      </c>
      <c r="W42" s="132"/>
      <c r="Y42" s="1"/>
      <c r="AF42" s="178"/>
      <c r="AG42" s="178"/>
      <c r="AH42" s="178"/>
      <c r="AI42" s="178"/>
      <c r="AJ42" s="178"/>
      <c r="AK42" s="178"/>
      <c r="AL42" s="178"/>
    </row>
    <row r="43" spans="1:38" ht="15.75" customHeight="1">
      <c r="A43" s="45"/>
      <c r="B43" s="46"/>
      <c r="C43" s="46"/>
      <c r="D43" s="46"/>
      <c r="E43" s="46"/>
      <c r="F43" s="46"/>
      <c r="G43" s="46"/>
      <c r="H43" s="47">
        <f t="shared" ref="H43:H46" si="2">H42+1</f>
        <v>2</v>
      </c>
      <c r="I43" s="84" t="s">
        <v>658</v>
      </c>
      <c r="J43" s="85" t="e">
        <f>#REF!</f>
        <v>#REF!</v>
      </c>
      <c r="K43" s="1275">
        <f>COUNT(#REF!)</f>
        <v>0</v>
      </c>
      <c r="L43" s="1275"/>
      <c r="M43" s="1275" t="e">
        <f>COUNTIF(#REF!,"release")</f>
        <v>#REF!</v>
      </c>
      <c r="N43" s="1275"/>
      <c r="O43" s="1276" t="e">
        <f t="shared" si="1"/>
        <v>#REF!</v>
      </c>
      <c r="P43" s="1276"/>
      <c r="Q43" s="133"/>
      <c r="S43" s="134"/>
      <c r="T43" s="88"/>
      <c r="U43" s="5"/>
      <c r="V43" s="136"/>
      <c r="W43" s="132"/>
      <c r="Y43" s="1"/>
      <c r="AF43" s="178"/>
      <c r="AG43" s="178"/>
      <c r="AH43" s="178"/>
      <c r="AI43" s="178"/>
      <c r="AJ43" s="178"/>
      <c r="AK43" s="178"/>
      <c r="AL43" s="178"/>
    </row>
    <row r="44" spans="1:38" ht="15.75" customHeight="1">
      <c r="A44" s="45"/>
      <c r="B44" s="46"/>
      <c r="C44" s="46"/>
      <c r="D44" s="46"/>
      <c r="E44" s="46"/>
      <c r="F44" s="46"/>
      <c r="G44" s="46"/>
      <c r="H44" s="47">
        <f t="shared" si="2"/>
        <v>3</v>
      </c>
      <c r="I44" s="84" t="s">
        <v>658</v>
      </c>
      <c r="J44" s="85" t="e">
        <f>#REF!</f>
        <v>#REF!</v>
      </c>
      <c r="K44" s="1275">
        <f>COUNT(#REF!)</f>
        <v>0</v>
      </c>
      <c r="L44" s="1275"/>
      <c r="M44" s="1275" t="e">
        <f>COUNTIF(#REF!,"release")</f>
        <v>#REF!</v>
      </c>
      <c r="N44" s="1275"/>
      <c r="O44" s="1276" t="e">
        <f t="shared" si="1"/>
        <v>#REF!</v>
      </c>
      <c r="P44" s="1276"/>
      <c r="Q44" s="133"/>
      <c r="S44" s="134"/>
      <c r="T44" s="88"/>
      <c r="U44" s="5" t="s">
        <v>659</v>
      </c>
      <c r="V44" s="136">
        <v>0.4</v>
      </c>
      <c r="W44" s="137" t="s">
        <v>660</v>
      </c>
      <c r="X44" s="1"/>
      <c r="AF44" s="178"/>
      <c r="AG44" s="178"/>
      <c r="AH44" s="178"/>
      <c r="AI44" s="178"/>
      <c r="AJ44" s="178"/>
      <c r="AK44" s="178"/>
      <c r="AL44" s="178"/>
    </row>
    <row r="45" spans="1:38" ht="15.75" customHeight="1">
      <c r="A45" s="45"/>
      <c r="B45" s="46"/>
      <c r="C45" s="46"/>
      <c r="D45" s="46"/>
      <c r="E45" s="46"/>
      <c r="F45" s="46"/>
      <c r="G45" s="46"/>
      <c r="H45" s="47">
        <f t="shared" si="2"/>
        <v>4</v>
      </c>
      <c r="I45" s="84" t="s">
        <v>658</v>
      </c>
      <c r="J45" s="85" t="e">
        <f>#REF!</f>
        <v>#REF!</v>
      </c>
      <c r="K45" s="1275">
        <f>COUNT(#REF!)</f>
        <v>0</v>
      </c>
      <c r="L45" s="1275"/>
      <c r="M45" s="1275" t="e">
        <f>COUNTIF(#REF!,"release")</f>
        <v>#REF!</v>
      </c>
      <c r="N45" s="1275"/>
      <c r="O45" s="1276" t="e">
        <f t="shared" si="1"/>
        <v>#REF!</v>
      </c>
      <c r="P45" s="1276"/>
      <c r="Q45" s="133"/>
      <c r="S45" s="134"/>
      <c r="T45" s="88"/>
      <c r="U45" s="5"/>
      <c r="W45" s="137" t="s">
        <v>661</v>
      </c>
      <c r="X45" s="1"/>
      <c r="AF45" s="178"/>
      <c r="AG45" s="178"/>
      <c r="AH45" s="178"/>
      <c r="AI45" s="178"/>
      <c r="AJ45" s="178"/>
      <c r="AK45" s="178"/>
      <c r="AL45" s="178"/>
    </row>
    <row r="46" spans="1:38" ht="15.75" customHeight="1">
      <c r="A46" s="45"/>
      <c r="B46" s="46"/>
      <c r="C46" s="46"/>
      <c r="D46" s="46"/>
      <c r="E46" s="46"/>
      <c r="F46" s="46"/>
      <c r="G46" s="46"/>
      <c r="H46" s="47">
        <f t="shared" si="2"/>
        <v>5</v>
      </c>
      <c r="I46" s="84" t="s">
        <v>658</v>
      </c>
      <c r="J46" s="85" t="e">
        <f>#REF!</f>
        <v>#REF!</v>
      </c>
      <c r="K46" s="1275">
        <f>COUNT(#REF!)</f>
        <v>0</v>
      </c>
      <c r="L46" s="1275"/>
      <c r="M46" s="1275" t="e">
        <f>COUNTIF(#REF!,"release")</f>
        <v>#REF!</v>
      </c>
      <c r="N46" s="1275"/>
      <c r="O46" s="1276" t="e">
        <f t="shared" si="1"/>
        <v>#REF!</v>
      </c>
      <c r="P46" s="1276"/>
      <c r="Q46" s="133"/>
      <c r="R46" s="134"/>
      <c r="S46" s="134"/>
      <c r="T46" s="88"/>
      <c r="U46" s="5"/>
      <c r="V46" s="88"/>
      <c r="W46" s="138"/>
      <c r="Y46" s="1"/>
      <c r="AF46" s="178"/>
      <c r="AG46" s="178"/>
      <c r="AH46" s="178"/>
      <c r="AI46" s="178"/>
      <c r="AJ46" s="178"/>
      <c r="AK46" s="178"/>
      <c r="AL46" s="178"/>
    </row>
    <row r="47" spans="1:38" ht="15.75" customHeight="1">
      <c r="A47" s="45"/>
      <c r="B47" s="46"/>
      <c r="C47" s="46"/>
      <c r="D47" s="46"/>
      <c r="E47" s="46"/>
      <c r="F47" s="46"/>
      <c r="G47" s="46"/>
      <c r="H47" s="48"/>
      <c r="I47" s="91"/>
      <c r="J47" s="92" t="s">
        <v>662</v>
      </c>
      <c r="K47" s="1281">
        <f>SUM(K42:L46)</f>
        <v>0</v>
      </c>
      <c r="L47" s="1281"/>
      <c r="M47" s="1281">
        <v>35</v>
      </c>
      <c r="N47" s="1281"/>
      <c r="O47" s="1282" t="e">
        <f>(M47/K47)*0.6</f>
        <v>#DIV/0!</v>
      </c>
      <c r="P47" s="1282"/>
      <c r="Q47" s="135"/>
      <c r="R47" s="134"/>
      <c r="S47" s="88"/>
      <c r="T47" s="5"/>
      <c r="U47" s="82"/>
      <c r="V47" s="138"/>
      <c r="Y47" s="1"/>
      <c r="AF47" s="178"/>
      <c r="AG47" s="178"/>
      <c r="AH47" s="178"/>
      <c r="AI47" s="178"/>
      <c r="AJ47" s="178"/>
      <c r="AK47" s="178"/>
      <c r="AL47" s="178"/>
    </row>
    <row r="48" spans="1:38" ht="15.75" customHeight="1">
      <c r="A48" s="45"/>
      <c r="B48" s="46"/>
      <c r="C48" s="46"/>
      <c r="D48" s="46"/>
      <c r="E48" s="46"/>
      <c r="F48" s="46"/>
      <c r="G48" s="46"/>
      <c r="H48" s="48"/>
      <c r="I48" s="87"/>
      <c r="J48" s="93"/>
      <c r="K48" s="89"/>
      <c r="L48" s="89"/>
      <c r="M48" s="89"/>
      <c r="N48" s="89"/>
      <c r="O48" s="90"/>
      <c r="P48" s="90"/>
      <c r="Q48" s="135"/>
      <c r="R48" s="134"/>
      <c r="S48" s="88"/>
      <c r="T48" s="5"/>
      <c r="U48" s="82"/>
      <c r="V48" s="138"/>
      <c r="Y48" s="1"/>
      <c r="AF48" s="178"/>
      <c r="AG48" s="178"/>
      <c r="AH48" s="178"/>
      <c r="AI48" s="178"/>
      <c r="AJ48" s="178"/>
      <c r="AK48" s="178"/>
      <c r="AL48" s="178"/>
    </row>
    <row r="49" spans="1:38" ht="15.75" customHeight="1">
      <c r="A49" s="45"/>
      <c r="B49" s="46"/>
      <c r="C49" s="46"/>
      <c r="D49" s="46"/>
      <c r="E49" s="46"/>
      <c r="F49" s="46"/>
      <c r="G49" s="46"/>
      <c r="H49" s="47">
        <v>1</v>
      </c>
      <c r="I49" s="84" t="s">
        <v>659</v>
      </c>
      <c r="J49" s="85" t="e">
        <f>#REF!</f>
        <v>#REF!</v>
      </c>
      <c r="K49" s="1275">
        <f>COUNT(#REF!)</f>
        <v>0</v>
      </c>
      <c r="L49" s="1275"/>
      <c r="M49" s="1275" t="e">
        <f>COUNTIF(#REF!,"release")</f>
        <v>#REF!</v>
      </c>
      <c r="N49" s="1275"/>
      <c r="O49" s="1276" t="e">
        <f t="shared" ref="O49:O58" si="3">M49/K49</f>
        <v>#REF!</v>
      </c>
      <c r="P49" s="1276"/>
      <c r="Q49" s="133"/>
      <c r="R49" s="134"/>
      <c r="S49" s="88"/>
      <c r="T49" s="5"/>
      <c r="U49" s="82"/>
      <c r="V49" s="138"/>
      <c r="Y49" s="1"/>
      <c r="AF49" s="178"/>
      <c r="AG49" s="178"/>
      <c r="AH49" s="178"/>
      <c r="AI49" s="178"/>
      <c r="AJ49" s="178"/>
      <c r="AK49" s="178"/>
      <c r="AL49" s="178"/>
    </row>
    <row r="50" spans="1:38" ht="15.75" customHeight="1">
      <c r="A50" s="45"/>
      <c r="B50" s="46"/>
      <c r="C50" s="46"/>
      <c r="D50" s="46"/>
      <c r="E50" s="46"/>
      <c r="F50" s="46"/>
      <c r="G50" s="46"/>
      <c r="H50" s="47">
        <f t="shared" ref="H50:H58" si="4">H49+1</f>
        <v>2</v>
      </c>
      <c r="I50" s="84" t="s">
        <v>659</v>
      </c>
      <c r="J50" s="85" t="e">
        <f>#REF!</f>
        <v>#REF!</v>
      </c>
      <c r="K50" s="1275">
        <f>COUNT(#REF!)</f>
        <v>0</v>
      </c>
      <c r="L50" s="1275"/>
      <c r="M50" s="1275" t="e">
        <f>COUNTIF(#REF!,"release")</f>
        <v>#REF!</v>
      </c>
      <c r="N50" s="1275"/>
      <c r="O50" s="1276" t="e">
        <f t="shared" si="3"/>
        <v>#REF!</v>
      </c>
      <c r="P50" s="1276"/>
      <c r="Q50" s="133"/>
      <c r="R50" s="134"/>
      <c r="S50" s="88"/>
      <c r="T50" s="5"/>
      <c r="U50" s="82"/>
      <c r="V50" s="138"/>
      <c r="Y50" s="1"/>
      <c r="AF50" s="178"/>
      <c r="AG50" s="178"/>
      <c r="AH50" s="178"/>
      <c r="AI50" s="178"/>
      <c r="AJ50" s="178"/>
      <c r="AK50" s="178"/>
      <c r="AL50" s="178"/>
    </row>
    <row r="51" spans="1:38" ht="15.75" customHeight="1">
      <c r="A51" s="45"/>
      <c r="B51" s="46"/>
      <c r="C51" s="46"/>
      <c r="D51" s="46"/>
      <c r="E51" s="46"/>
      <c r="F51" s="46"/>
      <c r="G51" s="46"/>
      <c r="H51" s="47">
        <f t="shared" si="4"/>
        <v>3</v>
      </c>
      <c r="I51" s="84" t="s">
        <v>659</v>
      </c>
      <c r="J51" s="85" t="e">
        <f>#REF!</f>
        <v>#REF!</v>
      </c>
      <c r="K51" s="1275">
        <f>COUNT(#REF!)</f>
        <v>0</v>
      </c>
      <c r="L51" s="1275"/>
      <c r="M51" s="1275" t="e">
        <f>COUNTIF(#REF!,"release")</f>
        <v>#REF!</v>
      </c>
      <c r="N51" s="1275"/>
      <c r="O51" s="1276" t="e">
        <f t="shared" si="3"/>
        <v>#REF!</v>
      </c>
      <c r="P51" s="1276"/>
      <c r="Q51" s="133"/>
      <c r="R51" s="134"/>
      <c r="S51" s="139"/>
      <c r="T51" s="5"/>
      <c r="U51" s="82"/>
      <c r="V51" s="138"/>
      <c r="Y51" s="1"/>
      <c r="AF51" s="178"/>
      <c r="AG51" s="178"/>
      <c r="AH51" s="178"/>
      <c r="AI51" s="178"/>
      <c r="AJ51" s="178"/>
      <c r="AK51" s="178"/>
      <c r="AL51" s="178"/>
    </row>
    <row r="52" spans="1:38" ht="15.75" customHeight="1">
      <c r="A52" s="45"/>
      <c r="B52" s="46"/>
      <c r="C52" s="46"/>
      <c r="D52" s="46"/>
      <c r="E52" s="46"/>
      <c r="F52" s="46"/>
      <c r="G52" s="46"/>
      <c r="H52" s="47">
        <f t="shared" si="4"/>
        <v>4</v>
      </c>
      <c r="I52" s="84" t="s">
        <v>659</v>
      </c>
      <c r="J52" s="85" t="e">
        <f>#REF!</f>
        <v>#REF!</v>
      </c>
      <c r="K52" s="1275">
        <f>COUNT(#REF!)</f>
        <v>0</v>
      </c>
      <c r="L52" s="1275"/>
      <c r="M52" s="1275" t="e">
        <f>COUNTIF(#REF!,"release")</f>
        <v>#REF!</v>
      </c>
      <c r="N52" s="1275"/>
      <c r="O52" s="1276" t="e">
        <f t="shared" si="3"/>
        <v>#REF!</v>
      </c>
      <c r="P52" s="1276"/>
      <c r="Q52" s="133"/>
      <c r="R52" s="134"/>
      <c r="S52" s="139"/>
      <c r="T52" s="5"/>
      <c r="U52" s="82"/>
      <c r="V52" s="138"/>
      <c r="Y52" s="1"/>
      <c r="AF52" s="178"/>
      <c r="AG52" s="178"/>
      <c r="AH52" s="178"/>
      <c r="AI52" s="178"/>
      <c r="AJ52" s="178"/>
      <c r="AK52" s="178"/>
      <c r="AL52" s="178"/>
    </row>
    <row r="53" spans="1:38" ht="15.75" customHeight="1">
      <c r="A53" s="45"/>
      <c r="B53" s="46"/>
      <c r="C53" s="46"/>
      <c r="D53" s="46"/>
      <c r="E53" s="46"/>
      <c r="F53" s="46"/>
      <c r="G53" s="46"/>
      <c r="H53" s="47">
        <f t="shared" si="4"/>
        <v>5</v>
      </c>
      <c r="I53" s="84" t="s">
        <v>659</v>
      </c>
      <c r="J53" s="85" t="e">
        <f>#REF!</f>
        <v>#REF!</v>
      </c>
      <c r="K53" s="1275">
        <f>COUNT(#REF!)</f>
        <v>0</v>
      </c>
      <c r="L53" s="1275"/>
      <c r="M53" s="1275" t="e">
        <f>COUNTIF(#REF!,"release")</f>
        <v>#REF!</v>
      </c>
      <c r="N53" s="1275"/>
      <c r="O53" s="1276" t="e">
        <f t="shared" si="3"/>
        <v>#REF!</v>
      </c>
      <c r="P53" s="1276"/>
      <c r="Q53" s="133"/>
      <c r="R53" s="134"/>
      <c r="S53" s="139"/>
      <c r="T53" s="5"/>
      <c r="U53" s="82"/>
      <c r="V53" s="138"/>
      <c r="Y53" s="1"/>
      <c r="AF53" s="178"/>
      <c r="AG53" s="178"/>
      <c r="AH53" s="178"/>
      <c r="AI53" s="178"/>
      <c r="AJ53" s="178"/>
      <c r="AK53" s="178"/>
      <c r="AL53" s="178"/>
    </row>
    <row r="54" spans="1:38" ht="15.75" customHeight="1">
      <c r="A54" s="45"/>
      <c r="B54" s="46"/>
      <c r="C54" s="46"/>
      <c r="D54" s="46"/>
      <c r="E54" s="46"/>
      <c r="F54" s="46"/>
      <c r="G54" s="46"/>
      <c r="H54" s="47">
        <f t="shared" si="4"/>
        <v>6</v>
      </c>
      <c r="I54" s="84" t="s">
        <v>659</v>
      </c>
      <c r="J54" s="85" t="e">
        <f>#REF!</f>
        <v>#REF!</v>
      </c>
      <c r="K54" s="1275">
        <f>COUNT(#REF!)</f>
        <v>0</v>
      </c>
      <c r="L54" s="1275"/>
      <c r="M54" s="1275" t="e">
        <f>COUNTIF(#REF!,"release")</f>
        <v>#REF!</v>
      </c>
      <c r="N54" s="1275"/>
      <c r="O54" s="1276" t="e">
        <f t="shared" si="3"/>
        <v>#REF!</v>
      </c>
      <c r="P54" s="1276"/>
      <c r="Q54" s="133"/>
      <c r="R54" s="134"/>
      <c r="S54" s="139"/>
      <c r="T54" s="5"/>
      <c r="U54" s="82"/>
      <c r="V54" s="138"/>
      <c r="Y54" s="1"/>
      <c r="AF54" s="178"/>
      <c r="AG54" s="178"/>
      <c r="AH54" s="178"/>
      <c r="AI54" s="178"/>
      <c r="AJ54" s="178"/>
      <c r="AK54" s="178"/>
      <c r="AL54" s="178"/>
    </row>
    <row r="55" spans="1:38" ht="15.75" customHeight="1">
      <c r="A55" s="45"/>
      <c r="B55" s="46"/>
      <c r="C55" s="46"/>
      <c r="D55" s="46"/>
      <c r="E55" s="46"/>
      <c r="F55" s="46"/>
      <c r="G55" s="46"/>
      <c r="H55" s="47">
        <f t="shared" si="4"/>
        <v>7</v>
      </c>
      <c r="I55" s="84" t="s">
        <v>659</v>
      </c>
      <c r="J55" s="85" t="e">
        <f>#REF!</f>
        <v>#REF!</v>
      </c>
      <c r="K55" s="1275">
        <f>COUNT(#REF!)</f>
        <v>0</v>
      </c>
      <c r="L55" s="1275"/>
      <c r="M55" s="1275" t="e">
        <f>COUNTIF(#REF!,"release")</f>
        <v>#REF!</v>
      </c>
      <c r="N55" s="1275"/>
      <c r="O55" s="1276" t="e">
        <f t="shared" si="3"/>
        <v>#REF!</v>
      </c>
      <c r="P55" s="1276"/>
      <c r="Q55" s="133"/>
      <c r="R55" s="134"/>
      <c r="S55" s="139"/>
      <c r="T55" s="5"/>
      <c r="U55" s="82"/>
      <c r="V55" s="138"/>
      <c r="Y55" s="1"/>
      <c r="AF55" s="178"/>
      <c r="AG55" s="178"/>
      <c r="AH55" s="178"/>
      <c r="AI55" s="178"/>
      <c r="AJ55" s="178"/>
      <c r="AK55" s="178"/>
      <c r="AL55" s="178"/>
    </row>
    <row r="56" spans="1:38" ht="15.75" customHeight="1">
      <c r="A56" s="45"/>
      <c r="B56" s="46"/>
      <c r="C56" s="46"/>
      <c r="D56" s="46"/>
      <c r="E56" s="46"/>
      <c r="F56" s="46"/>
      <c r="G56" s="46"/>
      <c r="H56" s="47">
        <f t="shared" si="4"/>
        <v>8</v>
      </c>
      <c r="I56" s="84" t="s">
        <v>659</v>
      </c>
      <c r="J56" s="85" t="e">
        <f>#REF!</f>
        <v>#REF!</v>
      </c>
      <c r="K56" s="1275">
        <f>COUNT(#REF!)</f>
        <v>0</v>
      </c>
      <c r="L56" s="1275"/>
      <c r="M56" s="1275" t="e">
        <f>COUNTIF(#REF!,"release")</f>
        <v>#REF!</v>
      </c>
      <c r="N56" s="1275"/>
      <c r="O56" s="1276" t="e">
        <f t="shared" si="3"/>
        <v>#REF!</v>
      </c>
      <c r="P56" s="1276"/>
      <c r="Q56" s="133"/>
      <c r="R56" s="135"/>
      <c r="S56" s="139"/>
      <c r="T56" s="5"/>
      <c r="U56" s="82"/>
      <c r="V56" s="138"/>
      <c r="Y56" s="1"/>
      <c r="AF56" s="178"/>
      <c r="AG56" s="178"/>
      <c r="AH56" s="178"/>
      <c r="AI56" s="178"/>
      <c r="AJ56" s="178"/>
      <c r="AK56" s="178"/>
      <c r="AL56" s="178"/>
    </row>
    <row r="57" spans="1:38" ht="15.75" customHeight="1">
      <c r="A57" s="45"/>
      <c r="B57" s="46"/>
      <c r="C57" s="46"/>
      <c r="D57" s="46"/>
      <c r="E57" s="46"/>
      <c r="F57" s="46"/>
      <c r="G57" s="46"/>
      <c r="H57" s="47">
        <f t="shared" si="4"/>
        <v>9</v>
      </c>
      <c r="I57" s="84" t="s">
        <v>659</v>
      </c>
      <c r="J57" s="85" t="e">
        <f>#REF!</f>
        <v>#REF!</v>
      </c>
      <c r="K57" s="1275">
        <f>COUNT(#REF!)</f>
        <v>0</v>
      </c>
      <c r="L57" s="1275"/>
      <c r="M57" s="1275" t="e">
        <f>COUNTIF(#REF!,"release")</f>
        <v>#REF!</v>
      </c>
      <c r="N57" s="1275"/>
      <c r="O57" s="1276" t="e">
        <f t="shared" si="3"/>
        <v>#REF!</v>
      </c>
      <c r="P57" s="1276"/>
      <c r="Q57" s="133"/>
      <c r="R57" s="135"/>
      <c r="S57" s="139"/>
      <c r="T57" s="5"/>
      <c r="U57" s="82"/>
      <c r="V57" s="138"/>
      <c r="Y57" s="1"/>
      <c r="AF57" s="178"/>
      <c r="AG57" s="178"/>
      <c r="AH57" s="178"/>
      <c r="AI57" s="178"/>
      <c r="AJ57" s="178"/>
      <c r="AK57" s="178"/>
      <c r="AL57" s="178"/>
    </row>
    <row r="58" spans="1:38" ht="15.75" customHeight="1">
      <c r="A58" s="45"/>
      <c r="B58" s="46"/>
      <c r="C58" s="46"/>
      <c r="D58" s="46"/>
      <c r="E58" s="46"/>
      <c r="F58" s="46"/>
      <c r="G58" s="46"/>
      <c r="H58" s="47">
        <f t="shared" si="4"/>
        <v>10</v>
      </c>
      <c r="I58" s="84" t="s">
        <v>659</v>
      </c>
      <c r="J58" s="85" t="e">
        <f>#REF!</f>
        <v>#REF!</v>
      </c>
      <c r="K58" s="1275">
        <f>COUNT(#REF!)</f>
        <v>0</v>
      </c>
      <c r="L58" s="1275"/>
      <c r="M58" s="1275" t="e">
        <f>COUNTIF(#REF!,"release")</f>
        <v>#REF!</v>
      </c>
      <c r="N58" s="1275"/>
      <c r="O58" s="1276" t="e">
        <f t="shared" si="3"/>
        <v>#REF!</v>
      </c>
      <c r="P58" s="1276"/>
      <c r="Q58" s="133"/>
      <c r="R58" s="135"/>
      <c r="S58" s="139"/>
      <c r="T58" s="5"/>
      <c r="U58" s="82"/>
      <c r="V58" s="138"/>
      <c r="Y58" s="1"/>
      <c r="AF58" s="178"/>
      <c r="AG58" s="178"/>
      <c r="AH58" s="178"/>
      <c r="AI58" s="178"/>
      <c r="AJ58" s="178"/>
      <c r="AK58" s="178"/>
      <c r="AL58" s="178"/>
    </row>
    <row r="59" spans="1:38" ht="15.75" customHeight="1">
      <c r="A59" s="45"/>
      <c r="B59" s="46"/>
      <c r="C59" s="46"/>
      <c r="D59" s="46"/>
      <c r="E59" s="46"/>
      <c r="F59" s="46"/>
      <c r="G59" s="46"/>
      <c r="H59" s="49"/>
      <c r="I59" s="91"/>
      <c r="J59" s="92" t="s">
        <v>664</v>
      </c>
      <c r="K59" s="1281">
        <f>SUM(K49:L58)</f>
        <v>0</v>
      </c>
      <c r="L59" s="1281"/>
      <c r="M59" s="1281">
        <v>20</v>
      </c>
      <c r="N59" s="1281"/>
      <c r="O59" s="1282">
        <v>0.2</v>
      </c>
      <c r="P59" s="1282"/>
      <c r="Q59" s="135"/>
      <c r="R59" s="135"/>
      <c r="S59" s="139"/>
      <c r="T59" s="5"/>
      <c r="U59" s="82"/>
      <c r="V59" s="138"/>
      <c r="Y59" s="1"/>
      <c r="AF59" s="178"/>
      <c r="AG59" s="178"/>
      <c r="AH59" s="178"/>
      <c r="AI59" s="178"/>
      <c r="AJ59" s="178"/>
      <c r="AK59" s="178"/>
      <c r="AL59" s="178"/>
    </row>
    <row r="60" spans="1:38" ht="15.75" customHeight="1">
      <c r="A60" s="45"/>
      <c r="B60" s="46"/>
      <c r="C60" s="46"/>
      <c r="D60" s="46"/>
      <c r="E60" s="46"/>
      <c r="F60" s="46"/>
      <c r="G60" s="46"/>
      <c r="H60" s="48"/>
      <c r="I60" s="87"/>
      <c r="J60" s="94"/>
      <c r="K60" s="95"/>
      <c r="L60" s="95"/>
      <c r="M60" s="95"/>
      <c r="N60" s="95"/>
      <c r="O60" s="95"/>
      <c r="P60" s="95"/>
      <c r="Q60" s="140"/>
      <c r="R60" s="140"/>
      <c r="S60" s="139"/>
      <c r="T60" s="5"/>
      <c r="U60" s="82"/>
      <c r="V60" s="138"/>
      <c r="Y60" s="1"/>
      <c r="AF60" s="178"/>
      <c r="AG60" s="178"/>
      <c r="AH60" s="178"/>
      <c r="AI60" s="178"/>
      <c r="AJ60" s="178"/>
      <c r="AK60" s="178"/>
      <c r="AL60" s="178"/>
    </row>
    <row r="61" spans="1:38" ht="15.75" customHeight="1">
      <c r="A61" s="45"/>
      <c r="B61" s="46"/>
      <c r="C61" s="46"/>
      <c r="D61" s="46"/>
      <c r="E61" s="46"/>
      <c r="F61" s="46"/>
      <c r="G61" s="46"/>
      <c r="H61" s="48"/>
      <c r="I61" s="87"/>
      <c r="J61" s="85" t="s">
        <v>900</v>
      </c>
      <c r="K61" s="1261">
        <f>K47+K59</f>
        <v>0</v>
      </c>
      <c r="L61" s="1261"/>
      <c r="M61" s="1261">
        <f>M47+M59</f>
        <v>55</v>
      </c>
      <c r="N61" s="1261"/>
      <c r="O61" s="1261"/>
      <c r="P61" s="1261"/>
      <c r="Q61" s="1286"/>
      <c r="R61" s="1286"/>
      <c r="S61" s="141"/>
      <c r="T61" s="5"/>
      <c r="U61" s="82"/>
      <c r="V61" s="138"/>
      <c r="Y61" s="1"/>
      <c r="AF61" s="178"/>
      <c r="AG61" s="178"/>
      <c r="AH61" s="178"/>
      <c r="AI61" s="178"/>
      <c r="AJ61" s="178"/>
      <c r="AK61" s="178"/>
      <c r="AL61" s="178"/>
    </row>
    <row r="62" spans="1:38" ht="15" customHeight="1">
      <c r="A62" s="45"/>
      <c r="B62" s="46"/>
      <c r="C62" s="46"/>
      <c r="D62" s="46"/>
      <c r="E62" s="46"/>
      <c r="F62" s="46"/>
      <c r="G62" s="46"/>
      <c r="H62" s="48"/>
      <c r="I62" s="87"/>
      <c r="J62" s="97" t="s">
        <v>473</v>
      </c>
      <c r="K62" s="1287"/>
      <c r="L62" s="1287"/>
      <c r="M62" s="1261"/>
      <c r="N62" s="1261"/>
      <c r="O62" s="1288" t="e">
        <f>O47+O59</f>
        <v>#DIV/0!</v>
      </c>
      <c r="P62" s="1288"/>
      <c r="Q62" s="1286"/>
      <c r="R62" s="1286"/>
      <c r="S62" s="141"/>
      <c r="T62" s="142"/>
      <c r="U62" s="82"/>
      <c r="V62" s="138"/>
      <c r="Y62" s="1"/>
      <c r="AF62" s="178"/>
      <c r="AG62" s="178"/>
      <c r="AH62" s="178"/>
      <c r="AI62" s="178"/>
      <c r="AJ62" s="178"/>
      <c r="AK62" s="178"/>
      <c r="AL62" s="178"/>
    </row>
    <row r="63" spans="1:38">
      <c r="S63" s="143"/>
      <c r="T63" s="144"/>
      <c r="Y63" s="1"/>
    </row>
    <row r="64" spans="1:38">
      <c r="Y64" s="1"/>
    </row>
    <row r="65" spans="1:38">
      <c r="M65" s="187" t="e">
        <f>M61/K61</f>
        <v>#DIV/0!</v>
      </c>
      <c r="Y65" s="1"/>
    </row>
    <row r="66" spans="1:38">
      <c r="Y66" s="1"/>
    </row>
    <row r="67" spans="1:38">
      <c r="I67" s="188" t="s">
        <v>666</v>
      </c>
      <c r="Y67" s="1"/>
    </row>
    <row r="68" spans="1:38" ht="35" customHeight="1">
      <c r="A68" s="45"/>
      <c r="B68" s="46"/>
      <c r="C68" s="46"/>
      <c r="D68" s="46"/>
      <c r="E68" s="46"/>
      <c r="F68" s="46"/>
      <c r="G68" s="46"/>
      <c r="H68" s="46"/>
      <c r="I68" s="1295" t="s">
        <v>5</v>
      </c>
      <c r="J68" s="1298" t="s">
        <v>647</v>
      </c>
      <c r="K68" s="1318" t="s">
        <v>648</v>
      </c>
      <c r="L68" s="1318"/>
      <c r="M68" s="1318" t="s">
        <v>649</v>
      </c>
      <c r="N68" s="1318"/>
      <c r="O68" s="1319" t="s">
        <v>650</v>
      </c>
      <c r="P68" s="1319"/>
      <c r="Q68" s="1319" t="s">
        <v>667</v>
      </c>
      <c r="R68" s="1319"/>
      <c r="Y68" s="185"/>
      <c r="Z68" s="186"/>
      <c r="AF68" s="178"/>
      <c r="AG68" s="178"/>
      <c r="AH68" s="178"/>
      <c r="AI68" s="178"/>
      <c r="AJ68" s="178"/>
      <c r="AK68" s="178"/>
      <c r="AL68" s="178"/>
    </row>
    <row r="69" spans="1:38" ht="35" customHeight="1">
      <c r="A69" s="45"/>
      <c r="B69" s="46"/>
      <c r="C69" s="46"/>
      <c r="D69" s="46"/>
      <c r="E69" s="46"/>
      <c r="F69" s="46"/>
      <c r="G69" s="46"/>
      <c r="H69" s="46"/>
      <c r="I69" s="1295"/>
      <c r="J69" s="1298"/>
      <c r="K69" s="1318"/>
      <c r="L69" s="1318"/>
      <c r="M69" s="1318"/>
      <c r="N69" s="1318"/>
      <c r="O69" s="1319"/>
      <c r="P69" s="1319"/>
      <c r="Q69" s="1319"/>
      <c r="R69" s="1319"/>
      <c r="S69" s="1301"/>
      <c r="T69" s="1304"/>
      <c r="U69" s="131"/>
      <c r="V69" s="132"/>
      <c r="Y69" s="1"/>
      <c r="AF69" s="178"/>
      <c r="AG69" s="178"/>
      <c r="AH69" s="178"/>
      <c r="AI69" s="178"/>
      <c r="AJ69" s="178"/>
      <c r="AK69" s="178"/>
      <c r="AL69" s="178"/>
    </row>
    <row r="70" spans="1:38" ht="15.75" customHeight="1">
      <c r="A70" s="45"/>
      <c r="B70" s="46"/>
      <c r="C70" s="46"/>
      <c r="D70" s="46"/>
      <c r="E70" s="46"/>
      <c r="F70" s="46"/>
      <c r="G70" s="46"/>
      <c r="H70" s="46"/>
      <c r="I70" s="84">
        <v>1</v>
      </c>
      <c r="J70" s="85">
        <f>J15</f>
        <v>0</v>
      </c>
      <c r="K70" s="1275">
        <f>COUNT(A14)</f>
        <v>1</v>
      </c>
      <c r="L70" s="1275"/>
      <c r="M70" s="1275">
        <f>COUNTIF(W15,"release")</f>
        <v>0</v>
      </c>
      <c r="N70" s="1275"/>
      <c r="O70" s="1276">
        <f t="shared" ref="O70:O74" si="5">M70/K70</f>
        <v>0</v>
      </c>
      <c r="P70" s="1276"/>
      <c r="Q70" s="1289" t="s">
        <v>668</v>
      </c>
      <c r="R70" s="1289"/>
      <c r="S70" s="1301"/>
      <c r="T70" s="1304"/>
      <c r="U70" s="82"/>
      <c r="V70" s="132"/>
      <c r="Y70" s="1"/>
      <c r="AF70" s="178"/>
      <c r="AG70" s="178"/>
      <c r="AH70" s="178"/>
      <c r="AI70" s="178"/>
      <c r="AJ70" s="178"/>
      <c r="AK70" s="178"/>
      <c r="AL70" s="178"/>
    </row>
    <row r="71" spans="1:38" ht="15.75" customHeight="1">
      <c r="A71" s="45"/>
      <c r="B71" s="46"/>
      <c r="C71" s="46"/>
      <c r="D71" s="46"/>
      <c r="E71" s="46"/>
      <c r="F71" s="46"/>
      <c r="G71" s="46"/>
      <c r="H71" s="46"/>
      <c r="I71" s="84">
        <v>2</v>
      </c>
      <c r="J71" s="85" t="e">
        <f>#REF!</f>
        <v>#REF!</v>
      </c>
      <c r="K71" s="1275">
        <f>COUNT(#REF!)</f>
        <v>0</v>
      </c>
      <c r="L71" s="1275"/>
      <c r="M71" s="1275" t="e">
        <f>COUNTIF(#REF!,"release")</f>
        <v>#REF!</v>
      </c>
      <c r="N71" s="1275"/>
      <c r="O71" s="1276" t="e">
        <f t="shared" si="5"/>
        <v>#REF!</v>
      </c>
      <c r="P71" s="1276"/>
      <c r="Q71" s="1289" t="s">
        <v>668</v>
      </c>
      <c r="R71" s="1289"/>
      <c r="S71" s="194"/>
      <c r="T71" s="5"/>
      <c r="U71" s="82"/>
      <c r="V71" s="132"/>
      <c r="Y71" s="1"/>
      <c r="AF71" s="178"/>
      <c r="AG71" s="178"/>
      <c r="AH71" s="178"/>
      <c r="AI71" s="178"/>
      <c r="AJ71" s="178"/>
      <c r="AK71" s="178"/>
      <c r="AL71" s="178"/>
    </row>
    <row r="72" spans="1:38" ht="15.75" customHeight="1">
      <c r="A72" s="45"/>
      <c r="B72" s="46"/>
      <c r="C72" s="46"/>
      <c r="D72" s="46"/>
      <c r="E72" s="46"/>
      <c r="F72" s="46"/>
      <c r="G72" s="46"/>
      <c r="H72" s="46"/>
      <c r="I72" s="84">
        <v>3</v>
      </c>
      <c r="J72" s="85" t="e">
        <f>#REF!</f>
        <v>#REF!</v>
      </c>
      <c r="K72" s="1275">
        <f>COUNT(#REF!)</f>
        <v>0</v>
      </c>
      <c r="L72" s="1275"/>
      <c r="M72" s="1275" t="e">
        <f>COUNTIF(#REF!,"release")</f>
        <v>#REF!</v>
      </c>
      <c r="N72" s="1275"/>
      <c r="O72" s="1276" t="e">
        <f t="shared" si="5"/>
        <v>#REF!</v>
      </c>
      <c r="P72" s="1276"/>
      <c r="Q72" s="1289" t="s">
        <v>668</v>
      </c>
      <c r="R72" s="1289"/>
      <c r="S72" s="194"/>
      <c r="T72" s="5"/>
      <c r="U72" s="82"/>
      <c r="V72" s="132"/>
      <c r="Y72" s="1"/>
      <c r="AF72" s="178"/>
      <c r="AG72" s="178"/>
      <c r="AH72" s="178"/>
      <c r="AI72" s="178"/>
      <c r="AJ72" s="178"/>
      <c r="AK72" s="178"/>
      <c r="AL72" s="178"/>
    </row>
    <row r="73" spans="1:38" ht="15.75" customHeight="1">
      <c r="A73" s="45"/>
      <c r="B73" s="46"/>
      <c r="C73" s="46"/>
      <c r="D73" s="46"/>
      <c r="E73" s="46"/>
      <c r="F73" s="46"/>
      <c r="G73" s="46"/>
      <c r="H73" s="46"/>
      <c r="I73" s="84">
        <v>4</v>
      </c>
      <c r="J73" s="85" t="e">
        <f>#REF!</f>
        <v>#REF!</v>
      </c>
      <c r="K73" s="1275">
        <f>COUNT(#REF!)</f>
        <v>0</v>
      </c>
      <c r="L73" s="1275"/>
      <c r="M73" s="1275" t="e">
        <f>COUNTIF(#REF!,"release")</f>
        <v>#REF!</v>
      </c>
      <c r="N73" s="1275"/>
      <c r="O73" s="1276" t="e">
        <f t="shared" si="5"/>
        <v>#REF!</v>
      </c>
      <c r="P73" s="1276"/>
      <c r="Q73" s="1289" t="s">
        <v>668</v>
      </c>
      <c r="R73" s="1289"/>
      <c r="S73" s="194"/>
      <c r="T73" s="5"/>
      <c r="U73" s="82"/>
      <c r="V73" s="138"/>
      <c r="AF73" s="178"/>
      <c r="AG73" s="178"/>
      <c r="AH73" s="178"/>
      <c r="AI73" s="178"/>
      <c r="AJ73" s="178"/>
      <c r="AK73" s="178"/>
      <c r="AL73" s="178"/>
    </row>
    <row r="74" spans="1:38" ht="15.75" customHeight="1">
      <c r="A74" s="45"/>
      <c r="B74" s="46"/>
      <c r="C74" s="46"/>
      <c r="D74" s="46"/>
      <c r="E74" s="46"/>
      <c r="F74" s="46"/>
      <c r="G74" s="46"/>
      <c r="H74" s="46"/>
      <c r="I74" s="84">
        <v>5</v>
      </c>
      <c r="J74" s="85" t="e">
        <f>#REF!</f>
        <v>#REF!</v>
      </c>
      <c r="K74" s="1275">
        <f>COUNT(#REF!)</f>
        <v>0</v>
      </c>
      <c r="L74" s="1275"/>
      <c r="M74" s="1275" t="e">
        <f>COUNTIF(#REF!,"release")</f>
        <v>#REF!</v>
      </c>
      <c r="N74" s="1275"/>
      <c r="O74" s="1276" t="e">
        <f t="shared" si="5"/>
        <v>#REF!</v>
      </c>
      <c r="P74" s="1276"/>
      <c r="Q74" s="1289" t="s">
        <v>668</v>
      </c>
      <c r="R74" s="1289"/>
      <c r="S74" s="194"/>
      <c r="T74" s="5"/>
      <c r="U74" s="82"/>
      <c r="V74" s="138"/>
      <c r="AF74" s="178"/>
      <c r="AG74" s="178"/>
      <c r="AH74" s="178"/>
      <c r="AI74" s="178"/>
      <c r="AJ74" s="178"/>
      <c r="AK74" s="178"/>
      <c r="AL74" s="178"/>
    </row>
    <row r="75" spans="1:38" ht="15.75" customHeight="1">
      <c r="A75" s="45"/>
      <c r="B75" s="46"/>
      <c r="C75" s="46"/>
      <c r="D75" s="46"/>
      <c r="E75" s="46"/>
      <c r="F75" s="46"/>
      <c r="G75" s="46"/>
      <c r="H75" s="46"/>
      <c r="I75" s="91"/>
      <c r="J75" s="94"/>
      <c r="K75" s="95"/>
      <c r="L75" s="95"/>
      <c r="M75" s="95"/>
      <c r="N75" s="95"/>
      <c r="O75" s="95"/>
      <c r="P75" s="95"/>
      <c r="Q75" s="95"/>
      <c r="R75" s="95"/>
      <c r="S75" s="194"/>
      <c r="T75" s="5"/>
      <c r="U75" s="82"/>
      <c r="V75" s="138"/>
      <c r="AF75" s="178"/>
      <c r="AG75" s="178"/>
      <c r="AH75" s="178"/>
      <c r="AI75" s="178"/>
      <c r="AJ75" s="178"/>
      <c r="AK75" s="178"/>
      <c r="AL75" s="178"/>
    </row>
    <row r="76" spans="1:38" ht="15.75" customHeight="1">
      <c r="A76" s="45"/>
      <c r="B76" s="46"/>
      <c r="C76" s="46"/>
      <c r="D76" s="46"/>
      <c r="E76" s="46"/>
      <c r="F76" s="46"/>
      <c r="G76" s="46"/>
      <c r="H76" s="46"/>
      <c r="I76" s="189"/>
      <c r="J76" s="190" t="s">
        <v>669</v>
      </c>
      <c r="K76" s="1290">
        <f>SUM(K70:L74)</f>
        <v>1</v>
      </c>
      <c r="L76" s="1290"/>
      <c r="M76" s="1290" t="e">
        <f>SUM(M70:N74)</f>
        <v>#REF!</v>
      </c>
      <c r="N76" s="1290"/>
      <c r="O76" s="1291"/>
      <c r="P76" s="1291"/>
      <c r="Q76" s="1286"/>
      <c r="R76" s="1286"/>
      <c r="S76" s="141"/>
      <c r="T76" s="5"/>
      <c r="U76" s="82"/>
      <c r="V76" s="138"/>
      <c r="AF76" s="178"/>
      <c r="AG76" s="178"/>
      <c r="AH76" s="178"/>
      <c r="AI76" s="178"/>
      <c r="AJ76" s="178"/>
      <c r="AK76" s="178"/>
      <c r="AL76" s="178"/>
    </row>
    <row r="77" spans="1:38" ht="15" customHeight="1">
      <c r="A77" s="45"/>
      <c r="B77" s="46"/>
      <c r="C77" s="46"/>
      <c r="D77" s="46"/>
      <c r="E77" s="46"/>
      <c r="F77" s="46"/>
      <c r="G77" s="46"/>
      <c r="H77" s="46"/>
      <c r="I77" s="192"/>
      <c r="J77" s="97" t="s">
        <v>670</v>
      </c>
      <c r="K77" s="1292"/>
      <c r="L77" s="1292"/>
      <c r="M77" s="1261"/>
      <c r="N77" s="1261"/>
      <c r="O77" s="1293" t="e">
        <f>M76/K76</f>
        <v>#REF!</v>
      </c>
      <c r="P77" s="1293"/>
      <c r="Q77" s="1286"/>
      <c r="R77" s="1286"/>
      <c r="S77" s="141"/>
      <c r="T77" s="142"/>
      <c r="U77" s="82"/>
      <c r="V77" s="138"/>
      <c r="AF77" s="178"/>
      <c r="AG77" s="178"/>
      <c r="AH77" s="178"/>
      <c r="AI77" s="178"/>
      <c r="AJ77" s="178"/>
      <c r="AK77" s="178"/>
      <c r="AL77" s="178"/>
    </row>
    <row r="78" spans="1:38">
      <c r="S78" s="143"/>
      <c r="T78" s="144"/>
    </row>
  </sheetData>
  <mergeCells count="126">
    <mergeCell ref="I68:I69"/>
    <mergeCell ref="J8:J9"/>
    <mergeCell ref="J38:J39"/>
    <mergeCell ref="J68:J69"/>
    <mergeCell ref="K8:K9"/>
    <mergeCell ref="S38:S39"/>
    <mergeCell ref="S69:S70"/>
    <mergeCell ref="T38:T39"/>
    <mergeCell ref="T69:T70"/>
    <mergeCell ref="K38:L39"/>
    <mergeCell ref="M38:N39"/>
    <mergeCell ref="O38:P39"/>
    <mergeCell ref="Q38:R39"/>
    <mergeCell ref="K68:L69"/>
    <mergeCell ref="M68:N69"/>
    <mergeCell ref="O68:P69"/>
    <mergeCell ref="Q68:R69"/>
    <mergeCell ref="K74:L74"/>
    <mergeCell ref="M74:N74"/>
    <mergeCell ref="O74:P74"/>
    <mergeCell ref="Q74:R74"/>
    <mergeCell ref="K76:L76"/>
    <mergeCell ref="M76:N76"/>
    <mergeCell ref="O76:P76"/>
    <mergeCell ref="Q76:R76"/>
    <mergeCell ref="K77:L77"/>
    <mergeCell ref="M77:N77"/>
    <mergeCell ref="O77:P77"/>
    <mergeCell ref="Q77:R77"/>
    <mergeCell ref="K71:L71"/>
    <mergeCell ref="M71:N71"/>
    <mergeCell ref="O71:P71"/>
    <mergeCell ref="Q71:R71"/>
    <mergeCell ref="K72:L72"/>
    <mergeCell ref="M72:N72"/>
    <mergeCell ref="O72:P72"/>
    <mergeCell ref="Q72:R72"/>
    <mergeCell ref="K73:L73"/>
    <mergeCell ref="M73:N73"/>
    <mergeCell ref="O73:P73"/>
    <mergeCell ref="Q73:R73"/>
    <mergeCell ref="K61:L61"/>
    <mergeCell ref="M61:N61"/>
    <mergeCell ref="O61:P61"/>
    <mergeCell ref="Q61:R61"/>
    <mergeCell ref="K62:L62"/>
    <mergeCell ref="M62:N62"/>
    <mergeCell ref="O62:P62"/>
    <mergeCell ref="Q62:R62"/>
    <mergeCell ref="K70:L70"/>
    <mergeCell ref="M70:N70"/>
    <mergeCell ref="O70:P70"/>
    <mergeCell ref="Q70:R70"/>
    <mergeCell ref="K57:L57"/>
    <mergeCell ref="M57:N57"/>
    <mergeCell ref="O57:P57"/>
    <mergeCell ref="K58:L58"/>
    <mergeCell ref="M58:N58"/>
    <mergeCell ref="O58:P58"/>
    <mergeCell ref="K59:L59"/>
    <mergeCell ref="M59:N59"/>
    <mergeCell ref="O59:P59"/>
    <mergeCell ref="K54:L54"/>
    <mergeCell ref="M54:N54"/>
    <mergeCell ref="O54:P54"/>
    <mergeCell ref="K55:L55"/>
    <mergeCell ref="M55:N55"/>
    <mergeCell ref="O55:P55"/>
    <mergeCell ref="K56:L56"/>
    <mergeCell ref="M56:N56"/>
    <mergeCell ref="O56:P56"/>
    <mergeCell ref="K51:L51"/>
    <mergeCell ref="M51:N51"/>
    <mergeCell ref="O51:P51"/>
    <mergeCell ref="K52:L52"/>
    <mergeCell ref="M52:N52"/>
    <mergeCell ref="O52:P52"/>
    <mergeCell ref="K53:L53"/>
    <mergeCell ref="M53:N53"/>
    <mergeCell ref="O53:P53"/>
    <mergeCell ref="K47:L47"/>
    <mergeCell ref="M47:N47"/>
    <mergeCell ref="O47:P47"/>
    <mergeCell ref="K49:L49"/>
    <mergeCell ref="M49:N49"/>
    <mergeCell ref="O49:P49"/>
    <mergeCell ref="K50:L50"/>
    <mergeCell ref="M50:N50"/>
    <mergeCell ref="O50:P50"/>
    <mergeCell ref="K44:L44"/>
    <mergeCell ref="M44:N44"/>
    <mergeCell ref="O44:P44"/>
    <mergeCell ref="K45:L45"/>
    <mergeCell ref="M45:N45"/>
    <mergeCell ref="O45:P45"/>
    <mergeCell ref="K46:L46"/>
    <mergeCell ref="M46:N46"/>
    <mergeCell ref="O46:P46"/>
    <mergeCell ref="K41:L41"/>
    <mergeCell ref="M41:N41"/>
    <mergeCell ref="O41:P41"/>
    <mergeCell ref="K42:L42"/>
    <mergeCell ref="M42:N42"/>
    <mergeCell ref="O42:P42"/>
    <mergeCell ref="K43:L43"/>
    <mergeCell ref="M43:N43"/>
    <mergeCell ref="O43:P43"/>
    <mergeCell ref="A2:I2"/>
    <mergeCell ref="AC6:AE6"/>
    <mergeCell ref="AC7:AE7"/>
    <mergeCell ref="B8:I8"/>
    <mergeCell ref="L8:Q8"/>
    <mergeCell ref="R8:V8"/>
    <mergeCell ref="AC8:AE8"/>
    <mergeCell ref="K40:L40"/>
    <mergeCell ref="M40:N40"/>
    <mergeCell ref="O40:P40"/>
    <mergeCell ref="A8:A9"/>
    <mergeCell ref="H38:H39"/>
    <mergeCell ref="I38:I39"/>
    <mergeCell ref="W8:W9"/>
    <mergeCell ref="X8:X9"/>
    <mergeCell ref="Y8:Y9"/>
    <mergeCell ref="Z8:Z9"/>
    <mergeCell ref="AA8:AA9"/>
    <mergeCell ref="AB8:AB9"/>
  </mergeCells>
  <printOptions horizontalCentered="1"/>
  <pageMargins left="0" right="0" top="0.1" bottom="0.1" header="0.51041666666666696" footer="7.9166666666666705E-2"/>
  <pageSetup paperSize="9" scale="46" firstPageNumber="0" orientation="landscape" useFirstPageNumber="1" horizontalDpi="300" verticalDpi="300"/>
  <headerFooter>
    <oddFooter>&amp;LForm No.IV-1.043 Rev.0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ColWidth="9" defaultRowHeight="14.5"/>
  <sheetData/>
  <pageMargins left="0.75" right="0.75" top="1" bottom="1" header="0.51180555555555596" footer="0.5118055555555559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2"/>
  <sheetViews>
    <sheetView showGridLines="0" topLeftCell="A131" zoomScale="62" workbookViewId="0">
      <pane xSplit="10" topLeftCell="M1" activePane="topRight" state="frozen"/>
      <selection pane="topRight" activeCell="J141" sqref="J141"/>
    </sheetView>
  </sheetViews>
  <sheetFormatPr defaultColWidth="11.33203125" defaultRowHeight="15.5" outlineLevelRow="1"/>
  <cols>
    <col min="1" max="1" width="5.1640625" style="2" customWidth="1"/>
    <col min="2" max="7" width="3.08203125" style="3" customWidth="1"/>
    <col min="8" max="8" width="3.5" style="3" customWidth="1"/>
    <col min="9" max="9" width="10.25" style="4" customWidth="1"/>
    <col min="10" max="10" width="46.75" style="5" customWidth="1"/>
    <col min="11" max="11" width="5.08203125" style="6" customWidth="1"/>
    <col min="12" max="17" width="5.58203125" style="6" customWidth="1"/>
    <col min="18" max="18" width="11.58203125" hidden="1" customWidth="1"/>
    <col min="19" max="19" width="15.75" hidden="1" customWidth="1"/>
    <col min="20" max="20" width="12.33203125" hidden="1" customWidth="1"/>
    <col min="21" max="21" width="11.4140625" hidden="1" customWidth="1"/>
    <col min="22" max="22" width="12.5" style="7" customWidth="1"/>
    <col min="23" max="23" width="12.4140625" style="1167" customWidth="1"/>
    <col min="24" max="24" width="10.25" style="7" customWidth="1"/>
    <col min="25" max="25" width="19.58203125" hidden="1" customWidth="1"/>
    <col min="26" max="26" width="9.83203125" style="8" customWidth="1"/>
    <col min="27" max="27" width="9.58203125" style="7" customWidth="1"/>
    <col min="28" max="28" width="9.58203125" customWidth="1"/>
    <col min="29" max="29" width="10.25" customWidth="1"/>
    <col min="30" max="30" width="9.25" customWidth="1"/>
    <col min="31" max="31" width="10.33203125" customWidth="1"/>
    <col min="32" max="32" width="11" style="1168" customWidth="1"/>
    <col min="33" max="34" width="11" style="2" customWidth="1"/>
    <col min="35" max="36" width="11" style="286" customWidth="1"/>
    <col min="37" max="37" width="11" style="287" customWidth="1"/>
    <col min="38" max="42" width="11" style="2" customWidth="1"/>
  </cols>
  <sheetData>
    <row r="1" spans="1:47" ht="14" customHeight="1">
      <c r="A1" s="9"/>
      <c r="B1" s="4"/>
      <c r="C1" s="4"/>
      <c r="D1" s="4"/>
      <c r="E1" s="4"/>
      <c r="F1" s="4"/>
      <c r="G1" s="4"/>
      <c r="H1" s="4"/>
      <c r="I1" s="50"/>
      <c r="J1" s="51"/>
      <c r="K1" s="52"/>
      <c r="L1" s="53"/>
      <c r="M1" s="53"/>
      <c r="N1" s="53"/>
      <c r="O1" s="53"/>
      <c r="P1" s="53"/>
      <c r="Q1" s="53"/>
      <c r="R1" s="99" t="s">
        <v>461</v>
      </c>
      <c r="S1" s="99"/>
      <c r="T1" s="100" t="s">
        <v>462</v>
      </c>
      <c r="U1" s="101"/>
      <c r="V1" s="102"/>
      <c r="W1" s="1175"/>
      <c r="X1" s="102"/>
      <c r="Y1" s="145"/>
      <c r="Z1" s="146" t="s">
        <v>463</v>
      </c>
      <c r="AA1" s="147"/>
      <c r="AB1" s="148">
        <v>8000</v>
      </c>
      <c r="AI1" s="394"/>
      <c r="AJ1" s="1315"/>
      <c r="AK1" s="1260" t="s">
        <v>464</v>
      </c>
      <c r="AL1" s="1261"/>
      <c r="AM1" s="1316" t="s">
        <v>28</v>
      </c>
    </row>
    <row r="2" spans="1:47" ht="14" customHeight="1">
      <c r="A2" s="1262"/>
      <c r="B2" s="1262"/>
      <c r="C2" s="1262"/>
      <c r="D2" s="1262"/>
      <c r="E2" s="1262"/>
      <c r="F2" s="1262"/>
      <c r="G2" s="1262"/>
      <c r="H2" s="1262"/>
      <c r="I2" s="1262"/>
      <c r="J2" s="54" t="s">
        <v>465</v>
      </c>
      <c r="K2" s="5"/>
      <c r="L2" s="55"/>
      <c r="M2" s="55"/>
      <c r="N2" s="55"/>
      <c r="O2" s="55"/>
      <c r="P2" s="55"/>
      <c r="Q2" s="55"/>
      <c r="R2" s="103" t="s">
        <v>466</v>
      </c>
      <c r="S2" s="103"/>
      <c r="T2" s="104" t="s">
        <v>467</v>
      </c>
      <c r="Z2" s="149" t="s">
        <v>468</v>
      </c>
      <c r="AA2" s="147"/>
      <c r="AB2" s="150">
        <f>SUM(Z10:Z134)</f>
        <v>9583.61</v>
      </c>
      <c r="AI2" s="394"/>
      <c r="AJ2" s="1315"/>
      <c r="AK2" s="395" t="s">
        <v>469</v>
      </c>
      <c r="AL2" s="396" t="s">
        <v>13</v>
      </c>
      <c r="AM2" s="1316"/>
    </row>
    <row r="3" spans="1:47" ht="14" customHeight="1">
      <c r="A3" s="10"/>
      <c r="B3" s="11"/>
      <c r="C3" s="11"/>
      <c r="D3" s="11"/>
      <c r="E3" s="11"/>
      <c r="F3" s="11"/>
      <c r="G3" s="11"/>
      <c r="H3" s="11"/>
      <c r="I3" s="11"/>
      <c r="J3" s="54" t="s">
        <v>470</v>
      </c>
      <c r="K3" s="5"/>
      <c r="L3" s="55"/>
      <c r="M3" s="55"/>
      <c r="N3" s="55"/>
      <c r="O3" s="55"/>
      <c r="P3" s="55"/>
      <c r="Q3" s="55"/>
      <c r="R3" s="103" t="s">
        <v>471</v>
      </c>
      <c r="S3" s="103"/>
      <c r="T3" s="105" t="s">
        <v>472</v>
      </c>
      <c r="Y3" s="151"/>
      <c r="Z3" s="152" t="s">
        <v>473</v>
      </c>
      <c r="AA3" s="153"/>
      <c r="AB3" s="154">
        <f>O176</f>
        <v>0.85517241379310305</v>
      </c>
      <c r="AI3" s="1189"/>
      <c r="AJ3" s="397" t="s">
        <v>474</v>
      </c>
      <c r="AK3" s="398">
        <f>COUNTIF($AJ$17:$AJ$149,"PDR")</f>
        <v>48</v>
      </c>
      <c r="AL3" s="398">
        <f>COUNTIFS($AJ$13:$AJ$146,"PDR",$AK$13:$AK$146,"RELEASE")</f>
        <v>48</v>
      </c>
      <c r="AM3" s="399">
        <f>AL3/AK3</f>
        <v>1</v>
      </c>
    </row>
    <row r="4" spans="1:47" ht="14" customHeight="1">
      <c r="A4" s="10"/>
      <c r="B4" s="11"/>
      <c r="C4" s="11"/>
      <c r="D4" s="11"/>
      <c r="E4" s="11"/>
      <c r="F4" s="11"/>
      <c r="G4" s="11"/>
      <c r="H4" s="11"/>
      <c r="I4" s="11"/>
      <c r="J4" s="54" t="s">
        <v>20</v>
      </c>
      <c r="K4" s="5"/>
      <c r="L4" s="55"/>
      <c r="M4" s="55"/>
      <c r="N4" s="55"/>
      <c r="O4" s="55"/>
      <c r="P4" s="55"/>
      <c r="Q4" s="55"/>
      <c r="R4" s="103" t="s">
        <v>475</v>
      </c>
      <c r="S4" s="103"/>
      <c r="T4" s="105" t="s">
        <v>476</v>
      </c>
      <c r="AA4" s="155"/>
      <c r="AC4" s="156"/>
      <c r="AD4" s="156"/>
      <c r="AE4" s="157"/>
      <c r="AI4" s="1189"/>
      <c r="AJ4" s="397" t="s">
        <v>477</v>
      </c>
      <c r="AK4" s="398">
        <f>COUNTIF($AJ$17:$AJ$139,"IDR")</f>
        <v>8</v>
      </c>
      <c r="AL4" s="398">
        <f>COUNTIFS($AJ$17:$AJ$139,"IDR",$AK$17:$AK$139,"RELEASE")</f>
        <v>8</v>
      </c>
      <c r="AM4" s="399">
        <f>AL4/AK4</f>
        <v>1</v>
      </c>
    </row>
    <row r="5" spans="1:47" ht="14" customHeight="1">
      <c r="A5" s="10"/>
      <c r="B5" s="11"/>
      <c r="C5" s="11"/>
      <c r="D5" s="11"/>
      <c r="E5" s="11"/>
      <c r="F5" s="11"/>
      <c r="G5" s="11"/>
      <c r="H5" s="11"/>
      <c r="I5" s="11"/>
      <c r="J5" s="54"/>
      <c r="K5" s="5"/>
      <c r="L5" s="55"/>
      <c r="M5" s="55"/>
      <c r="N5" s="55"/>
      <c r="O5" s="55"/>
      <c r="P5" s="55"/>
      <c r="Q5" s="55"/>
      <c r="R5" s="103" t="s">
        <v>478</v>
      </c>
      <c r="S5" s="103"/>
      <c r="T5" s="105" t="s">
        <v>479</v>
      </c>
      <c r="AA5" s="155"/>
      <c r="AC5" s="158"/>
      <c r="AD5" s="158"/>
      <c r="AE5" s="159"/>
      <c r="AI5" s="1189"/>
      <c r="AJ5" s="397" t="s">
        <v>19</v>
      </c>
      <c r="AK5" s="398">
        <f>COUNTIF($AJ$13:$AJ$144,"FDR")</f>
        <v>46</v>
      </c>
      <c r="AL5" s="398">
        <f>COUNTIFS($AJ$17:$AJ$139,"FDR",$AK$17:$AK$139,"RELEASE")</f>
        <v>30</v>
      </c>
      <c r="AM5" s="399">
        <f>AL5/AK5</f>
        <v>0.65217391304347805</v>
      </c>
    </row>
    <row r="6" spans="1:47" ht="14" customHeight="1">
      <c r="A6" s="10"/>
      <c r="B6" s="11"/>
      <c r="C6" s="11"/>
      <c r="D6" s="11"/>
      <c r="E6" s="11"/>
      <c r="F6" s="11"/>
      <c r="G6" s="11"/>
      <c r="H6" s="11"/>
      <c r="I6" s="11"/>
      <c r="J6" s="54"/>
      <c r="L6" s="56"/>
      <c r="M6" s="56"/>
      <c r="N6" s="56"/>
      <c r="O6" s="56"/>
      <c r="P6" s="56"/>
      <c r="Q6" s="56"/>
      <c r="R6" s="103" t="s">
        <v>480</v>
      </c>
      <c r="S6" s="103"/>
      <c r="T6" s="105" t="s">
        <v>481</v>
      </c>
      <c r="AA6" s="155"/>
      <c r="AC6" s="1263"/>
      <c r="AD6" s="1263"/>
      <c r="AE6" s="1263"/>
      <c r="AK6" s="400">
        <f>SUM(AK3:AK5)</f>
        <v>102</v>
      </c>
      <c r="AL6" s="400">
        <f>SUM(AL3:AL5)</f>
        <v>86</v>
      </c>
    </row>
    <row r="7" spans="1:47" ht="14" customHeight="1">
      <c r="A7" s="9"/>
      <c r="B7" s="4"/>
      <c r="C7" s="4"/>
      <c r="D7" s="4"/>
      <c r="E7" s="4"/>
      <c r="F7" s="4"/>
      <c r="G7" s="4"/>
      <c r="H7" s="4"/>
      <c r="J7" s="57"/>
      <c r="K7" s="58"/>
      <c r="L7" s="59"/>
      <c r="M7" s="59"/>
      <c r="N7" s="59"/>
      <c r="O7" s="59"/>
      <c r="P7" s="59"/>
      <c r="Q7" s="59"/>
      <c r="AA7" s="155"/>
      <c r="AC7" s="1263" t="s">
        <v>482</v>
      </c>
      <c r="AD7" s="1263"/>
      <c r="AE7" s="1263"/>
    </row>
    <row r="8" spans="1:47" ht="18" customHeight="1">
      <c r="A8" s="1294" t="s">
        <v>483</v>
      </c>
      <c r="B8" s="1264" t="s">
        <v>484</v>
      </c>
      <c r="C8" s="1264"/>
      <c r="D8" s="1264"/>
      <c r="E8" s="1264"/>
      <c r="F8" s="1264"/>
      <c r="G8" s="1264"/>
      <c r="H8" s="1264"/>
      <c r="I8" s="1264"/>
      <c r="J8" s="1296" t="s">
        <v>485</v>
      </c>
      <c r="K8" s="1265" t="s">
        <v>486</v>
      </c>
      <c r="L8" s="1265" t="s">
        <v>487</v>
      </c>
      <c r="M8" s="1265"/>
      <c r="N8" s="1265"/>
      <c r="O8" s="1265"/>
      <c r="P8" s="1265"/>
      <c r="Q8" s="1265"/>
      <c r="R8" s="1266" t="s">
        <v>488</v>
      </c>
      <c r="S8" s="1266"/>
      <c r="T8" s="1266"/>
      <c r="U8" s="1266"/>
      <c r="V8" s="1266"/>
      <c r="W8" s="1267" t="s">
        <v>489</v>
      </c>
      <c r="X8" s="1267" t="s">
        <v>490</v>
      </c>
      <c r="Y8" s="1267" t="s">
        <v>491</v>
      </c>
      <c r="Z8" s="1309" t="s">
        <v>468</v>
      </c>
      <c r="AA8" s="1311" t="s">
        <v>492</v>
      </c>
      <c r="AB8" s="1313" t="s">
        <v>493</v>
      </c>
      <c r="AC8" s="1267" t="s">
        <v>468</v>
      </c>
      <c r="AD8" s="1267"/>
      <c r="AE8" s="1267"/>
      <c r="AF8" s="1268" t="s">
        <v>494</v>
      </c>
      <c r="AG8" s="1269"/>
      <c r="AH8" s="1270" t="s">
        <v>495</v>
      </c>
      <c r="AI8" s="1271"/>
      <c r="AJ8" s="1317" t="s">
        <v>496</v>
      </c>
      <c r="AK8" s="1308"/>
      <c r="AM8" s="1272" t="s">
        <v>497</v>
      </c>
      <c r="AN8" s="1273"/>
      <c r="AO8" s="1273"/>
      <c r="AP8" s="1273"/>
      <c r="AQ8" s="1273"/>
      <c r="AR8" s="1274"/>
    </row>
    <row r="9" spans="1:47" ht="17" customHeight="1">
      <c r="A9" s="1294"/>
      <c r="B9" s="288">
        <v>1</v>
      </c>
      <c r="C9" s="289">
        <v>2</v>
      </c>
      <c r="D9" s="290">
        <v>3</v>
      </c>
      <c r="E9" s="291">
        <v>4</v>
      </c>
      <c r="F9" s="292">
        <v>5</v>
      </c>
      <c r="G9" s="293">
        <v>6</v>
      </c>
      <c r="H9" s="294">
        <v>7</v>
      </c>
      <c r="I9" s="340">
        <v>8</v>
      </c>
      <c r="J9" s="1297"/>
      <c r="K9" s="1299"/>
      <c r="L9" s="62" t="s">
        <v>498</v>
      </c>
      <c r="M9" s="62" t="s">
        <v>21</v>
      </c>
      <c r="N9" s="62" t="s">
        <v>22</v>
      </c>
      <c r="O9" s="62" t="s">
        <v>23</v>
      </c>
      <c r="P9" s="62" t="s">
        <v>24</v>
      </c>
      <c r="Q9" s="62" t="s">
        <v>25</v>
      </c>
      <c r="R9" s="108" t="s">
        <v>499</v>
      </c>
      <c r="S9" s="108" t="s">
        <v>500</v>
      </c>
      <c r="T9" s="108" t="s">
        <v>501</v>
      </c>
      <c r="U9" s="108" t="s">
        <v>502</v>
      </c>
      <c r="V9" s="109" t="s">
        <v>503</v>
      </c>
      <c r="W9" s="1306"/>
      <c r="X9" s="1306"/>
      <c r="Y9" s="1306"/>
      <c r="Z9" s="1310" t="s">
        <v>504</v>
      </c>
      <c r="AA9" s="1312"/>
      <c r="AB9" s="1314"/>
      <c r="AC9" s="108" t="s">
        <v>505</v>
      </c>
      <c r="AD9" s="108" t="s">
        <v>506</v>
      </c>
      <c r="AE9" s="108" t="s">
        <v>507</v>
      </c>
      <c r="AF9" s="1181" t="s">
        <v>508</v>
      </c>
      <c r="AG9" s="110" t="s">
        <v>509</v>
      </c>
      <c r="AH9" s="110" t="s">
        <v>508</v>
      </c>
      <c r="AI9" s="69" t="s">
        <v>509</v>
      </c>
      <c r="AJ9" s="1317"/>
      <c r="AK9" s="1308"/>
      <c r="AM9" s="110" t="s">
        <v>510</v>
      </c>
      <c r="AN9" s="110" t="s">
        <v>511</v>
      </c>
      <c r="AO9" s="110" t="s">
        <v>512</v>
      </c>
      <c r="AP9" s="110" t="s">
        <v>513</v>
      </c>
      <c r="AQ9" s="1148" t="s">
        <v>514</v>
      </c>
      <c r="AR9" s="1148" t="s">
        <v>515</v>
      </c>
    </row>
    <row r="10" spans="1:47" ht="16.899999999999999" customHeight="1">
      <c r="A10" s="295">
        <v>1</v>
      </c>
      <c r="B10" s="296" t="s">
        <v>516</v>
      </c>
      <c r="C10" s="24"/>
      <c r="D10" s="24"/>
      <c r="E10" s="25"/>
      <c r="F10" s="24"/>
      <c r="G10" s="25"/>
      <c r="H10" s="25"/>
      <c r="I10" s="341"/>
      <c r="J10" s="342" t="s">
        <v>517</v>
      </c>
      <c r="K10" s="60"/>
      <c r="L10" s="65" t="s">
        <v>32</v>
      </c>
      <c r="M10" s="65" t="s">
        <v>32</v>
      </c>
      <c r="N10" s="65" t="s">
        <v>32</v>
      </c>
      <c r="O10" s="65" t="s">
        <v>32</v>
      </c>
      <c r="P10" s="65" t="s">
        <v>32</v>
      </c>
      <c r="Q10" s="65" t="s">
        <v>32</v>
      </c>
      <c r="R10" s="110"/>
      <c r="S10" s="110"/>
      <c r="T10" s="110"/>
      <c r="U10" s="110"/>
      <c r="V10" s="107"/>
      <c r="W10" s="107" t="s">
        <v>13</v>
      </c>
      <c r="X10" s="107"/>
      <c r="Y10" s="69"/>
      <c r="Z10" s="160"/>
      <c r="AA10" s="161"/>
      <c r="AB10" s="162"/>
      <c r="AC10" s="163"/>
      <c r="AD10" s="163"/>
      <c r="AE10" s="163"/>
      <c r="AM10" s="364"/>
      <c r="AN10" s="364"/>
      <c r="AO10" s="364"/>
      <c r="AP10" s="364"/>
      <c r="AQ10" s="1192"/>
      <c r="AR10" s="1192"/>
    </row>
    <row r="11" spans="1:47" ht="16.899999999999999" customHeight="1">
      <c r="A11" s="295">
        <f t="shared" ref="A11:A41" si="0">A10+1</f>
        <v>2</v>
      </c>
      <c r="B11" s="296" t="s">
        <v>518</v>
      </c>
      <c r="C11" s="24"/>
      <c r="D11" s="24"/>
      <c r="E11" s="25"/>
      <c r="F11" s="24"/>
      <c r="G11" s="25"/>
      <c r="H11" s="25"/>
      <c r="I11" s="341"/>
      <c r="J11" s="342" t="s">
        <v>519</v>
      </c>
      <c r="K11" s="60"/>
      <c r="L11" s="65" t="s">
        <v>32</v>
      </c>
      <c r="M11" s="65" t="s">
        <v>32</v>
      </c>
      <c r="N11" s="65" t="s">
        <v>32</v>
      </c>
      <c r="O11" s="65" t="s">
        <v>32</v>
      </c>
      <c r="P11" s="65" t="s">
        <v>32</v>
      </c>
      <c r="Q11" s="65" t="s">
        <v>32</v>
      </c>
      <c r="R11" s="110"/>
      <c r="S11" s="110"/>
      <c r="T11" s="110"/>
      <c r="U11" s="110"/>
      <c r="V11" s="107"/>
      <c r="W11" s="107" t="s">
        <v>13</v>
      </c>
      <c r="X11" s="107"/>
      <c r="Y11" s="69"/>
      <c r="Z11" s="160"/>
      <c r="AA11" s="161"/>
      <c r="AB11" s="162"/>
      <c r="AC11" s="163"/>
      <c r="AD11" s="163"/>
      <c r="AE11" s="163"/>
      <c r="AM11" s="364"/>
      <c r="AN11" s="364"/>
      <c r="AO11" s="364"/>
      <c r="AP11" s="364"/>
      <c r="AQ11" s="1192"/>
      <c r="AR11" s="1192"/>
    </row>
    <row r="12" spans="1:47" ht="16.899999999999999" customHeight="1">
      <c r="A12" s="295">
        <f t="shared" si="0"/>
        <v>3</v>
      </c>
      <c r="B12" s="296" t="s">
        <v>520</v>
      </c>
      <c r="C12" s="4"/>
      <c r="D12" s="4"/>
      <c r="E12" s="4"/>
      <c r="F12" s="4"/>
      <c r="G12" s="4"/>
      <c r="H12" s="4"/>
      <c r="I12" s="309"/>
      <c r="J12" s="343" t="s">
        <v>521</v>
      </c>
      <c r="K12" s="107"/>
      <c r="L12" s="65" t="s">
        <v>32</v>
      </c>
      <c r="M12" s="107"/>
      <c r="N12" s="107"/>
      <c r="O12" s="107"/>
      <c r="P12" s="107"/>
      <c r="Q12" s="107"/>
      <c r="R12" s="363"/>
      <c r="S12" s="363"/>
      <c r="T12" s="364"/>
      <c r="U12" s="364"/>
      <c r="V12" s="107"/>
      <c r="W12" s="107"/>
      <c r="X12" s="107"/>
      <c r="Y12" s="69"/>
      <c r="Z12" s="377"/>
      <c r="AA12" s="377"/>
      <c r="AB12" s="378"/>
      <c r="AC12" s="377"/>
      <c r="AD12" s="377"/>
      <c r="AE12" s="377"/>
      <c r="AM12" s="364"/>
      <c r="AN12" s="364"/>
      <c r="AO12" s="364"/>
      <c r="AP12" s="364"/>
      <c r="AQ12" s="1192"/>
      <c r="AR12" s="1192"/>
    </row>
    <row r="13" spans="1:47" ht="16.899999999999999" customHeight="1">
      <c r="A13" s="295">
        <f t="shared" si="0"/>
        <v>4</v>
      </c>
      <c r="B13" s="297"/>
      <c r="C13" s="298" t="s">
        <v>522</v>
      </c>
      <c r="D13" s="297"/>
      <c r="E13" s="297"/>
      <c r="F13" s="297"/>
      <c r="G13" s="297"/>
      <c r="H13" s="297"/>
      <c r="J13" s="344" t="s">
        <v>523</v>
      </c>
      <c r="K13" s="107"/>
      <c r="L13" s="65" t="s">
        <v>32</v>
      </c>
      <c r="M13" s="107"/>
      <c r="N13" s="107"/>
      <c r="O13" s="107"/>
      <c r="P13" s="107"/>
      <c r="Q13" s="107"/>
      <c r="R13" s="363"/>
      <c r="S13" s="363"/>
      <c r="T13" s="364"/>
      <c r="U13" s="364"/>
      <c r="V13" s="107"/>
      <c r="W13" s="107"/>
      <c r="X13" s="107"/>
      <c r="Y13" s="69"/>
      <c r="Z13" s="377"/>
      <c r="AA13" s="377"/>
      <c r="AB13" s="379"/>
      <c r="AC13" s="380"/>
      <c r="AD13" s="380"/>
      <c r="AE13" s="380"/>
      <c r="AM13" s="364"/>
      <c r="AN13" s="364"/>
      <c r="AO13" s="364"/>
      <c r="AP13" s="364"/>
      <c r="AQ13" s="1192"/>
      <c r="AR13" s="1192"/>
    </row>
    <row r="14" spans="1:47" ht="16.899999999999999" customHeight="1">
      <c r="A14" s="295">
        <f t="shared" si="0"/>
        <v>5</v>
      </c>
      <c r="B14" s="297"/>
      <c r="C14" s="299" t="s">
        <v>524</v>
      </c>
      <c r="D14" s="297"/>
      <c r="E14" s="297"/>
      <c r="F14" s="297"/>
      <c r="G14" s="297"/>
      <c r="H14" s="297"/>
      <c r="J14" s="344" t="s">
        <v>525</v>
      </c>
      <c r="K14" s="107">
        <v>1</v>
      </c>
      <c r="L14" s="65" t="s">
        <v>32</v>
      </c>
      <c r="M14" s="107"/>
      <c r="N14" s="107"/>
      <c r="O14" s="107"/>
      <c r="P14" s="107"/>
      <c r="Q14" s="107"/>
      <c r="R14" s="363"/>
      <c r="S14" s="363"/>
      <c r="T14" s="364"/>
      <c r="U14" s="364"/>
      <c r="V14" s="107"/>
      <c r="W14" s="107"/>
      <c r="X14" s="107"/>
      <c r="Y14" s="69"/>
      <c r="Z14" s="377"/>
      <c r="AA14" s="377"/>
      <c r="AB14" s="379"/>
      <c r="AC14" s="380"/>
      <c r="AD14" s="380"/>
      <c r="AE14" s="380"/>
      <c r="AM14" s="364"/>
      <c r="AN14" s="364"/>
      <c r="AO14" s="364"/>
      <c r="AP14" s="364"/>
      <c r="AQ14" s="1192"/>
      <c r="AR14" s="1192"/>
    </row>
    <row r="15" spans="1:47" ht="16.899999999999999" customHeight="1">
      <c r="A15" s="295">
        <f t="shared" si="0"/>
        <v>6</v>
      </c>
      <c r="B15" s="297"/>
      <c r="C15" s="300"/>
      <c r="D15" s="301" t="s">
        <v>526</v>
      </c>
      <c r="E15" s="297"/>
      <c r="F15" s="297"/>
      <c r="G15" s="297"/>
      <c r="H15" s="297"/>
      <c r="J15" s="344" t="s">
        <v>527</v>
      </c>
      <c r="K15" s="107">
        <v>1</v>
      </c>
      <c r="L15" s="65" t="s">
        <v>32</v>
      </c>
      <c r="M15" s="107"/>
      <c r="N15" s="107"/>
      <c r="O15" s="107"/>
      <c r="P15" s="107"/>
      <c r="Q15" s="107"/>
      <c r="R15" s="363"/>
      <c r="S15" s="363"/>
      <c r="T15" s="364"/>
      <c r="U15" s="364"/>
      <c r="V15" s="107"/>
      <c r="W15" s="107"/>
      <c r="X15" s="107"/>
      <c r="Y15" s="69"/>
      <c r="Z15" s="380"/>
      <c r="AA15" s="380"/>
      <c r="AB15" s="379"/>
      <c r="AC15" s="380"/>
      <c r="AD15" s="380"/>
      <c r="AE15" s="380"/>
      <c r="AM15" s="364"/>
      <c r="AN15" s="364"/>
      <c r="AO15" s="364"/>
      <c r="AP15" s="364"/>
      <c r="AQ15" s="1192"/>
      <c r="AR15" s="1192"/>
    </row>
    <row r="16" spans="1:47" ht="16.899999999999999" customHeight="1">
      <c r="A16" s="295">
        <f t="shared" si="0"/>
        <v>7</v>
      </c>
      <c r="B16" s="297"/>
      <c r="C16" s="300"/>
      <c r="D16" s="302"/>
      <c r="E16" s="303" t="s">
        <v>30</v>
      </c>
      <c r="F16" s="304"/>
      <c r="G16" s="304"/>
      <c r="H16" s="304"/>
      <c r="I16" s="345"/>
      <c r="J16" s="346" t="s">
        <v>528</v>
      </c>
      <c r="K16" s="226">
        <v>1</v>
      </c>
      <c r="L16" s="227" t="s">
        <v>32</v>
      </c>
      <c r="M16" s="226"/>
      <c r="N16" s="226"/>
      <c r="O16" s="226"/>
      <c r="P16" s="226"/>
      <c r="Q16" s="226"/>
      <c r="R16" s="365"/>
      <c r="S16" s="365"/>
      <c r="T16" s="366"/>
      <c r="U16" s="366"/>
      <c r="V16" s="367"/>
      <c r="W16" s="226"/>
      <c r="X16" s="226"/>
      <c r="Y16" s="226"/>
      <c r="Z16" s="384">
        <f>SUM(AC17:AC41)</f>
        <v>5322.51</v>
      </c>
      <c r="AA16" s="381"/>
      <c r="AB16" s="382"/>
      <c r="AC16" s="383"/>
      <c r="AD16" s="383"/>
      <c r="AE16" s="383"/>
      <c r="AM16" s="364"/>
      <c r="AN16" s="364"/>
      <c r="AO16" s="364"/>
      <c r="AP16" s="364"/>
      <c r="AQ16" s="1192"/>
      <c r="AR16" s="1192"/>
      <c r="AS16" t="s">
        <v>529</v>
      </c>
      <c r="AT16" t="s">
        <v>530</v>
      </c>
      <c r="AU16" t="s">
        <v>509</v>
      </c>
    </row>
    <row r="17" spans="1:47" ht="16.899999999999999" customHeight="1">
      <c r="A17" s="295">
        <f t="shared" si="0"/>
        <v>8</v>
      </c>
      <c r="B17" s="297"/>
      <c r="C17" s="300"/>
      <c r="D17" s="297"/>
      <c r="E17" s="307"/>
      <c r="F17" s="306" t="s">
        <v>85</v>
      </c>
      <c r="G17" s="297"/>
      <c r="H17" s="297"/>
      <c r="J17" s="343" t="s">
        <v>86</v>
      </c>
      <c r="K17" s="107">
        <v>1</v>
      </c>
      <c r="L17" s="65" t="s">
        <v>32</v>
      </c>
      <c r="M17" s="107"/>
      <c r="N17" s="107"/>
      <c r="O17" s="107"/>
      <c r="P17" s="107"/>
      <c r="Q17" s="107"/>
      <c r="R17" s="363" t="str">
        <f>S17</f>
        <v>RELEASE</v>
      </c>
      <c r="S17" s="363" t="str">
        <f>W17</f>
        <v>RELEASE</v>
      </c>
      <c r="T17" s="368"/>
      <c r="U17" s="368"/>
      <c r="V17" s="98"/>
      <c r="W17" s="107" t="s">
        <v>13</v>
      </c>
      <c r="X17" s="107"/>
      <c r="Y17" s="226" t="s">
        <v>531</v>
      </c>
      <c r="Z17" s="1182"/>
      <c r="AA17" s="385">
        <v>45181</v>
      </c>
      <c r="AB17" s="385">
        <v>45411</v>
      </c>
      <c r="AC17" s="1048">
        <f>4570</f>
        <v>4570</v>
      </c>
      <c r="AD17" s="380"/>
      <c r="AE17" s="380"/>
      <c r="AJ17" s="286" t="s">
        <v>474</v>
      </c>
      <c r="AK17" s="287" t="str">
        <f t="shared" ref="AK17:AK81" si="1">W17</f>
        <v>RELEASE</v>
      </c>
      <c r="AM17" s="364"/>
      <c r="AN17" s="364"/>
      <c r="AO17" s="364"/>
      <c r="AP17" s="364"/>
      <c r="AQ17" s="1192"/>
      <c r="AR17" s="1192"/>
      <c r="AS17" s="1168">
        <f>AC17+AC29+AD36</f>
        <v>4937.3</v>
      </c>
      <c r="AT17" s="1193">
        <v>5051</v>
      </c>
      <c r="AU17" s="1155">
        <f>AT17-AS17</f>
        <v>113.7</v>
      </c>
    </row>
    <row r="18" spans="1:47" ht="16.899999999999999" customHeight="1" outlineLevel="1">
      <c r="A18" s="295">
        <f t="shared" si="0"/>
        <v>9</v>
      </c>
      <c r="B18" s="297"/>
      <c r="C18" s="300"/>
      <c r="D18" s="297"/>
      <c r="E18" s="307"/>
      <c r="F18" s="305"/>
      <c r="G18" s="308" t="s">
        <v>91</v>
      </c>
      <c r="H18" s="297"/>
      <c r="J18" s="343" t="s">
        <v>92</v>
      </c>
      <c r="K18" s="107">
        <v>1</v>
      </c>
      <c r="L18" s="65" t="s">
        <v>32</v>
      </c>
      <c r="M18" s="107"/>
      <c r="N18" s="107"/>
      <c r="O18" s="107"/>
      <c r="P18" s="107"/>
      <c r="Q18" s="107"/>
      <c r="R18" s="363" t="str">
        <f t="shared" ref="R18:R28" si="2">S18</f>
        <v>RELEASE</v>
      </c>
      <c r="S18" s="363" t="str">
        <f t="shared" ref="S18:S28" si="3">W18</f>
        <v>RELEASE</v>
      </c>
      <c r="T18" s="368"/>
      <c r="U18" s="368"/>
      <c r="V18" s="98"/>
      <c r="W18" s="107" t="s">
        <v>13</v>
      </c>
      <c r="X18" s="107"/>
      <c r="Y18" s="69"/>
      <c r="Z18" s="380"/>
      <c r="AA18" s="380"/>
      <c r="AB18" s="385">
        <v>45234</v>
      </c>
      <c r="AC18" s="1062"/>
      <c r="AD18" s="380">
        <f>SUM(AE18:AE20)</f>
        <v>1513.7</v>
      </c>
      <c r="AE18" s="380">
        <v>222</v>
      </c>
      <c r="AJ18" s="286" t="s">
        <v>474</v>
      </c>
      <c r="AK18" s="287" t="str">
        <f t="shared" si="1"/>
        <v>RELEASE</v>
      </c>
      <c r="AM18" s="364"/>
      <c r="AN18" s="364"/>
      <c r="AO18" s="364"/>
      <c r="AP18" s="364"/>
      <c r="AQ18" s="1192"/>
      <c r="AR18" s="1192"/>
    </row>
    <row r="19" spans="1:47" ht="16.899999999999999" customHeight="1" outlineLevel="1">
      <c r="A19" s="295">
        <f t="shared" si="0"/>
        <v>10</v>
      </c>
      <c r="B19" s="309"/>
      <c r="C19" s="310"/>
      <c r="D19" s="297"/>
      <c r="E19" s="307"/>
      <c r="F19" s="307"/>
      <c r="G19" s="305"/>
      <c r="H19" s="298" t="s">
        <v>93</v>
      </c>
      <c r="I19" s="347"/>
      <c r="J19" s="343" t="s">
        <v>94</v>
      </c>
      <c r="K19" s="107">
        <v>1</v>
      </c>
      <c r="L19" s="65" t="s">
        <v>32</v>
      </c>
      <c r="M19" s="107"/>
      <c r="N19" s="107"/>
      <c r="O19" s="107"/>
      <c r="P19" s="107"/>
      <c r="Q19" s="107"/>
      <c r="R19" s="363" t="str">
        <f t="shared" si="2"/>
        <v>RELEASE</v>
      </c>
      <c r="S19" s="363" t="str">
        <f t="shared" si="3"/>
        <v>RELEASE</v>
      </c>
      <c r="T19" s="368"/>
      <c r="U19" s="368"/>
      <c r="V19" s="98"/>
      <c r="W19" s="107" t="s">
        <v>13</v>
      </c>
      <c r="X19" s="107"/>
      <c r="Y19" s="69"/>
      <c r="Z19" s="380"/>
      <c r="AA19" s="380"/>
      <c r="AB19" s="385">
        <v>45234</v>
      </c>
      <c r="AC19" s="1062"/>
      <c r="AD19" s="380"/>
      <c r="AE19" s="380">
        <v>500</v>
      </c>
      <c r="AJ19" s="286" t="s">
        <v>474</v>
      </c>
      <c r="AK19" s="287" t="str">
        <f t="shared" si="1"/>
        <v>RELEASE</v>
      </c>
      <c r="AM19" s="364"/>
      <c r="AN19" s="364"/>
      <c r="AO19" s="364"/>
      <c r="AP19" s="364"/>
      <c r="AQ19" s="1192"/>
      <c r="AR19" s="1192"/>
    </row>
    <row r="20" spans="1:47" ht="16.899999999999999" customHeight="1" outlineLevel="1">
      <c r="A20" s="295">
        <f t="shared" si="0"/>
        <v>11</v>
      </c>
      <c r="B20" s="4"/>
      <c r="C20" s="4"/>
      <c r="D20" s="310"/>
      <c r="E20" s="311"/>
      <c r="F20" s="312"/>
      <c r="G20" s="312"/>
      <c r="H20" s="313" t="s">
        <v>101</v>
      </c>
      <c r="I20" s="348"/>
      <c r="J20" s="349" t="s">
        <v>102</v>
      </c>
      <c r="K20" s="107">
        <v>1</v>
      </c>
      <c r="L20" s="65" t="s">
        <v>32</v>
      </c>
      <c r="M20" s="107"/>
      <c r="N20" s="107"/>
      <c r="O20" s="107"/>
      <c r="P20" s="107"/>
      <c r="Q20" s="107"/>
      <c r="R20" s="363" t="str">
        <f t="shared" si="2"/>
        <v>RELEASE</v>
      </c>
      <c r="S20" s="363" t="str">
        <f t="shared" si="3"/>
        <v>RELEASE</v>
      </c>
      <c r="T20" s="368"/>
      <c r="U20" s="368"/>
      <c r="V20" s="98"/>
      <c r="W20" s="107" t="s">
        <v>13</v>
      </c>
      <c r="X20" s="107"/>
      <c r="Y20" s="69"/>
      <c r="Z20" s="380"/>
      <c r="AA20" s="380"/>
      <c r="AB20" s="386"/>
      <c r="AC20" s="1062"/>
      <c r="AD20" s="380"/>
      <c r="AE20" s="380">
        <v>791.7</v>
      </c>
      <c r="AJ20" s="286" t="s">
        <v>474</v>
      </c>
      <c r="AK20" s="287" t="str">
        <f t="shared" si="1"/>
        <v>RELEASE</v>
      </c>
      <c r="AM20" s="364"/>
      <c r="AN20" s="364"/>
      <c r="AO20" s="364"/>
      <c r="AP20" s="364"/>
      <c r="AQ20" s="1192"/>
      <c r="AR20" s="1192"/>
    </row>
    <row r="21" spans="1:47" ht="16.899999999999999" customHeight="1" outlineLevel="1">
      <c r="A21" s="295">
        <f t="shared" si="0"/>
        <v>12</v>
      </c>
      <c r="B21" s="4"/>
      <c r="C21" s="4"/>
      <c r="D21" s="310"/>
      <c r="E21" s="311"/>
      <c r="F21" s="311"/>
      <c r="G21" s="314" t="s">
        <v>95</v>
      </c>
      <c r="H21" s="4"/>
      <c r="I21" s="309"/>
      <c r="J21" s="233" t="s">
        <v>96</v>
      </c>
      <c r="K21" s="107">
        <v>1</v>
      </c>
      <c r="L21" s="65" t="s">
        <v>32</v>
      </c>
      <c r="M21" s="107"/>
      <c r="N21" s="107"/>
      <c r="O21" s="107"/>
      <c r="P21" s="107"/>
      <c r="Q21" s="107"/>
      <c r="R21" s="363" t="str">
        <f t="shared" si="2"/>
        <v>RELEASE</v>
      </c>
      <c r="S21" s="363" t="str">
        <f t="shared" si="3"/>
        <v>RELEASE</v>
      </c>
      <c r="T21" s="368"/>
      <c r="U21" s="368"/>
      <c r="V21" s="98"/>
      <c r="W21" s="107" t="s">
        <v>13</v>
      </c>
      <c r="X21" s="107"/>
      <c r="Y21" s="69"/>
      <c r="Z21" s="380"/>
      <c r="AA21" s="380"/>
      <c r="AB21" s="385">
        <v>45231</v>
      </c>
      <c r="AC21" s="1062"/>
      <c r="AD21" s="489">
        <v>1471</v>
      </c>
      <c r="AE21" s="380">
        <v>234</v>
      </c>
      <c r="AJ21" s="286" t="s">
        <v>474</v>
      </c>
      <c r="AK21" s="287" t="str">
        <f t="shared" si="1"/>
        <v>RELEASE</v>
      </c>
      <c r="AM21" s="364"/>
      <c r="AN21" s="364"/>
      <c r="AO21" s="364"/>
      <c r="AP21" s="364"/>
      <c r="AQ21" s="1192"/>
      <c r="AR21" s="1192"/>
    </row>
    <row r="22" spans="1:47" ht="16.899999999999999" customHeight="1" outlineLevel="1">
      <c r="A22" s="295">
        <f t="shared" si="0"/>
        <v>13</v>
      </c>
      <c r="B22" s="4"/>
      <c r="C22" s="4"/>
      <c r="D22" s="310"/>
      <c r="E22" s="311"/>
      <c r="F22" s="311"/>
      <c r="G22" s="315"/>
      <c r="H22" s="316" t="s">
        <v>97</v>
      </c>
      <c r="I22" s="347"/>
      <c r="J22" s="233" t="s">
        <v>98</v>
      </c>
      <c r="K22" s="107">
        <v>1</v>
      </c>
      <c r="L22" s="65" t="s">
        <v>32</v>
      </c>
      <c r="M22" s="107"/>
      <c r="N22" s="107"/>
      <c r="O22" s="107"/>
      <c r="P22" s="107"/>
      <c r="Q22" s="107"/>
      <c r="R22" s="363" t="str">
        <f t="shared" si="2"/>
        <v>RELEASE</v>
      </c>
      <c r="S22" s="363" t="str">
        <f t="shared" si="3"/>
        <v>RELEASE</v>
      </c>
      <c r="T22" s="368"/>
      <c r="U22" s="368"/>
      <c r="V22" s="98"/>
      <c r="W22" s="107" t="s">
        <v>13</v>
      </c>
      <c r="X22" s="107"/>
      <c r="Y22" s="69"/>
      <c r="Z22" s="380"/>
      <c r="AA22" s="380"/>
      <c r="AB22" s="385">
        <v>45231</v>
      </c>
      <c r="AC22" s="1062"/>
      <c r="AD22" s="380"/>
      <c r="AE22" s="380">
        <v>461.5</v>
      </c>
      <c r="AJ22" s="286" t="s">
        <v>474</v>
      </c>
      <c r="AK22" s="287" t="str">
        <f t="shared" si="1"/>
        <v>RELEASE</v>
      </c>
      <c r="AM22" s="364"/>
      <c r="AN22" s="364"/>
      <c r="AO22" s="364"/>
      <c r="AP22" s="364"/>
      <c r="AQ22" s="1192"/>
      <c r="AR22" s="1192"/>
    </row>
    <row r="23" spans="1:47" ht="16.899999999999999" customHeight="1" outlineLevel="1">
      <c r="A23" s="295">
        <f t="shared" si="0"/>
        <v>14</v>
      </c>
      <c r="B23" s="4"/>
      <c r="C23" s="4"/>
      <c r="D23" s="310"/>
      <c r="E23" s="311"/>
      <c r="F23" s="311"/>
      <c r="G23" s="312"/>
      <c r="H23" s="313" t="s">
        <v>101</v>
      </c>
      <c r="I23" s="348"/>
      <c r="J23" s="233" t="s">
        <v>102</v>
      </c>
      <c r="K23" s="107">
        <v>1</v>
      </c>
      <c r="L23" s="65" t="s">
        <v>32</v>
      </c>
      <c r="M23" s="107"/>
      <c r="N23" s="107"/>
      <c r="O23" s="107"/>
      <c r="P23" s="107"/>
      <c r="Q23" s="107"/>
      <c r="R23" s="363" t="str">
        <f t="shared" si="2"/>
        <v>RELEASE</v>
      </c>
      <c r="S23" s="363" t="str">
        <f t="shared" si="3"/>
        <v>RELEASE</v>
      </c>
      <c r="T23" s="364"/>
      <c r="U23" s="364"/>
      <c r="V23" s="107"/>
      <c r="W23" s="98" t="s">
        <v>13</v>
      </c>
      <c r="X23" s="107"/>
      <c r="Y23" s="69" t="s">
        <v>532</v>
      </c>
      <c r="Z23" s="380"/>
      <c r="AA23" s="380"/>
      <c r="AB23" s="387"/>
      <c r="AC23" s="1183"/>
      <c r="AD23" s="218"/>
      <c r="AE23" s="380">
        <v>791.7</v>
      </c>
      <c r="AJ23" s="286" t="s">
        <v>474</v>
      </c>
      <c r="AK23" s="287" t="str">
        <f t="shared" si="1"/>
        <v>RELEASE</v>
      </c>
      <c r="AM23" s="364"/>
      <c r="AN23" s="364"/>
      <c r="AO23" s="364"/>
      <c r="AP23" s="364"/>
      <c r="AQ23" s="1192"/>
      <c r="AR23" s="1192"/>
    </row>
    <row r="24" spans="1:47" ht="16.899999999999999" customHeight="1" outlineLevel="1">
      <c r="A24" s="295">
        <f t="shared" si="0"/>
        <v>15</v>
      </c>
      <c r="B24" s="4"/>
      <c r="C24" s="4"/>
      <c r="D24" s="310"/>
      <c r="E24" s="311"/>
      <c r="F24" s="311"/>
      <c r="G24" s="317" t="s">
        <v>533</v>
      </c>
      <c r="H24" s="318"/>
      <c r="I24" s="350"/>
      <c r="J24" s="233" t="s">
        <v>534</v>
      </c>
      <c r="K24" s="107">
        <v>1</v>
      </c>
      <c r="L24" s="65" t="s">
        <v>32</v>
      </c>
      <c r="M24" s="107"/>
      <c r="N24" s="107"/>
      <c r="O24" s="107"/>
      <c r="P24" s="107"/>
      <c r="Q24" s="107"/>
      <c r="R24" s="363" t="str">
        <f t="shared" si="2"/>
        <v>RELEASE</v>
      </c>
      <c r="S24" s="363" t="str">
        <f t="shared" si="3"/>
        <v>RELEASE</v>
      </c>
      <c r="T24" s="370"/>
      <c r="U24" s="370"/>
      <c r="V24" s="107"/>
      <c r="W24" s="107" t="s">
        <v>13</v>
      </c>
      <c r="X24" s="107"/>
      <c r="Y24" s="69"/>
      <c r="Z24" s="380"/>
      <c r="AA24" s="380"/>
      <c r="AB24" s="385">
        <v>45231</v>
      </c>
      <c r="AC24" s="1062"/>
      <c r="AD24" s="380">
        <v>156</v>
      </c>
      <c r="AE24" s="380" t="s">
        <v>535</v>
      </c>
      <c r="AJ24" s="286" t="s">
        <v>474</v>
      </c>
      <c r="AK24" s="287" t="str">
        <f t="shared" si="1"/>
        <v>RELEASE</v>
      </c>
      <c r="AM24" s="364"/>
      <c r="AN24" s="364"/>
      <c r="AO24" s="364"/>
      <c r="AP24" s="364"/>
      <c r="AQ24" s="1192"/>
      <c r="AR24" s="1192"/>
    </row>
    <row r="25" spans="1:47" ht="16.899999999999999" customHeight="1" outlineLevel="1">
      <c r="A25" s="295">
        <f t="shared" si="0"/>
        <v>16</v>
      </c>
      <c r="B25" s="4"/>
      <c r="C25" s="4"/>
      <c r="D25" s="310"/>
      <c r="E25" s="311"/>
      <c r="F25" s="311"/>
      <c r="G25" s="317" t="s">
        <v>536</v>
      </c>
      <c r="H25" s="318"/>
      <c r="I25" s="350"/>
      <c r="J25" s="233" t="s">
        <v>537</v>
      </c>
      <c r="K25" s="107">
        <v>2</v>
      </c>
      <c r="L25" s="65" t="s">
        <v>32</v>
      </c>
      <c r="M25" s="107"/>
      <c r="N25" s="107"/>
      <c r="O25" s="107"/>
      <c r="P25" s="107"/>
      <c r="Q25" s="107"/>
      <c r="R25" s="363" t="str">
        <f t="shared" si="2"/>
        <v>RELEASE</v>
      </c>
      <c r="S25" s="363" t="str">
        <f t="shared" si="3"/>
        <v>RELEASE</v>
      </c>
      <c r="T25" s="370"/>
      <c r="U25" s="370"/>
      <c r="V25" s="107"/>
      <c r="W25" s="107" t="s">
        <v>13</v>
      </c>
      <c r="X25" s="107"/>
      <c r="Y25" s="69"/>
      <c r="Z25" s="380"/>
      <c r="AA25" s="380"/>
      <c r="AB25" s="385">
        <v>45231</v>
      </c>
      <c r="AC25" s="1062"/>
      <c r="AD25" s="380">
        <f>AE25*K25</f>
        <v>20</v>
      </c>
      <c r="AE25" s="380">
        <v>10</v>
      </c>
      <c r="AJ25" s="286" t="s">
        <v>474</v>
      </c>
      <c r="AK25" s="287" t="str">
        <f t="shared" si="1"/>
        <v>RELEASE</v>
      </c>
      <c r="AM25" s="364"/>
      <c r="AN25" s="364"/>
      <c r="AO25" s="364"/>
      <c r="AP25" s="364"/>
      <c r="AQ25" s="1192"/>
      <c r="AR25" s="1192"/>
    </row>
    <row r="26" spans="1:47" ht="16.899999999999999" customHeight="1" outlineLevel="1">
      <c r="A26" s="295">
        <f t="shared" si="0"/>
        <v>17</v>
      </c>
      <c r="B26" s="4"/>
      <c r="C26" s="4"/>
      <c r="D26" s="310"/>
      <c r="E26" s="311"/>
      <c r="F26" s="311"/>
      <c r="G26" s="317" t="s">
        <v>103</v>
      </c>
      <c r="H26" s="318"/>
      <c r="I26" s="350"/>
      <c r="J26" s="233" t="s">
        <v>538</v>
      </c>
      <c r="K26" s="107">
        <v>1</v>
      </c>
      <c r="L26" s="65" t="s">
        <v>32</v>
      </c>
      <c r="M26" s="107"/>
      <c r="N26" s="107"/>
      <c r="O26" s="107"/>
      <c r="P26" s="107"/>
      <c r="Q26" s="107"/>
      <c r="R26" s="363" t="str">
        <f t="shared" si="2"/>
        <v>RELEASE</v>
      </c>
      <c r="S26" s="363" t="str">
        <f t="shared" si="3"/>
        <v>RELEASE</v>
      </c>
      <c r="T26" s="370"/>
      <c r="U26" s="370"/>
      <c r="V26" s="107"/>
      <c r="W26" s="107" t="s">
        <v>13</v>
      </c>
      <c r="X26" s="107"/>
      <c r="Y26" s="69"/>
      <c r="Z26" s="380"/>
      <c r="AA26" s="380"/>
      <c r="AB26" s="385">
        <v>45234</v>
      </c>
      <c r="AC26" s="1062"/>
      <c r="AD26" s="380">
        <v>1322.6</v>
      </c>
      <c r="AE26" s="380"/>
      <c r="AJ26" s="286" t="s">
        <v>474</v>
      </c>
      <c r="AK26" s="287" t="str">
        <f t="shared" si="1"/>
        <v>RELEASE</v>
      </c>
      <c r="AM26" s="364"/>
      <c r="AN26" s="364"/>
      <c r="AO26" s="364"/>
      <c r="AP26" s="364"/>
      <c r="AQ26" s="1192"/>
      <c r="AR26" s="1192"/>
    </row>
    <row r="27" spans="1:47" ht="16.899999999999999" customHeight="1" outlineLevel="1">
      <c r="A27" s="295">
        <f t="shared" si="0"/>
        <v>18</v>
      </c>
      <c r="B27" s="4"/>
      <c r="C27" s="4"/>
      <c r="D27" s="310"/>
      <c r="E27" s="311"/>
      <c r="F27" s="311"/>
      <c r="G27" s="317" t="s">
        <v>539</v>
      </c>
      <c r="H27" s="318"/>
      <c r="I27" s="350"/>
      <c r="J27" s="233" t="s">
        <v>540</v>
      </c>
      <c r="K27" s="107">
        <v>1</v>
      </c>
      <c r="L27" s="65" t="s">
        <v>32</v>
      </c>
      <c r="M27" s="107"/>
      <c r="N27" s="107"/>
      <c r="O27" s="107"/>
      <c r="P27" s="107"/>
      <c r="Q27" s="107"/>
      <c r="R27" s="363" t="str">
        <f t="shared" si="2"/>
        <v>RELEASE</v>
      </c>
      <c r="S27" s="363" t="str">
        <f t="shared" si="3"/>
        <v>RELEASE</v>
      </c>
      <c r="T27" s="370"/>
      <c r="U27" s="370"/>
      <c r="V27" s="107"/>
      <c r="W27" s="107" t="s">
        <v>13</v>
      </c>
      <c r="X27" s="107"/>
      <c r="Y27" s="69" t="s">
        <v>532</v>
      </c>
      <c r="Z27" s="380"/>
      <c r="AA27" s="380"/>
      <c r="AB27" s="385"/>
      <c r="AC27" s="1062"/>
      <c r="AD27" s="380">
        <v>181.4</v>
      </c>
      <c r="AE27" s="380"/>
      <c r="AJ27" s="286" t="s">
        <v>474</v>
      </c>
      <c r="AK27" s="287" t="str">
        <f t="shared" si="1"/>
        <v>RELEASE</v>
      </c>
      <c r="AM27" s="364"/>
      <c r="AN27" s="364"/>
      <c r="AO27" s="364"/>
      <c r="AP27" s="364"/>
      <c r="AQ27" s="1192"/>
      <c r="AR27" s="1192"/>
    </row>
    <row r="28" spans="1:47" ht="16.899999999999999" customHeight="1" outlineLevel="1">
      <c r="A28" s="295">
        <f t="shared" si="0"/>
        <v>19</v>
      </c>
      <c r="B28" s="4"/>
      <c r="C28" s="4"/>
      <c r="D28" s="310"/>
      <c r="E28" s="311"/>
      <c r="F28" s="311"/>
      <c r="G28" s="317" t="s">
        <v>107</v>
      </c>
      <c r="H28" s="448"/>
      <c r="I28" s="448"/>
      <c r="J28" s="233" t="s">
        <v>108</v>
      </c>
      <c r="K28" s="107">
        <v>4</v>
      </c>
      <c r="L28" s="65" t="s">
        <v>32</v>
      </c>
      <c r="M28" s="65" t="s">
        <v>32</v>
      </c>
      <c r="N28" s="65" t="s">
        <v>32</v>
      </c>
      <c r="O28" s="65" t="s">
        <v>32</v>
      </c>
      <c r="P28" s="65" t="s">
        <v>32</v>
      </c>
      <c r="Q28" s="65" t="s">
        <v>32</v>
      </c>
      <c r="R28" s="363" t="str">
        <f t="shared" si="2"/>
        <v>RELEASE</v>
      </c>
      <c r="S28" s="363" t="str">
        <f t="shared" si="3"/>
        <v>RELEASE</v>
      </c>
      <c r="T28" s="364"/>
      <c r="U28" s="364"/>
      <c r="V28" s="107"/>
      <c r="W28" s="98" t="s">
        <v>13</v>
      </c>
      <c r="X28" s="107"/>
      <c r="Y28" s="69"/>
      <c r="Z28" s="380"/>
      <c r="AA28" s="380"/>
      <c r="AB28" s="387"/>
      <c r="AC28" s="1183"/>
      <c r="AD28" s="380">
        <f>AE28*K28</f>
        <v>21.6</v>
      </c>
      <c r="AE28" s="380">
        <v>5.4</v>
      </c>
      <c r="AJ28" s="286" t="s">
        <v>474</v>
      </c>
      <c r="AK28" s="287" t="str">
        <f t="shared" si="1"/>
        <v>RELEASE</v>
      </c>
      <c r="AM28" s="364"/>
      <c r="AN28" s="364"/>
      <c r="AO28" s="364"/>
      <c r="AP28" s="364"/>
      <c r="AQ28" s="1192"/>
      <c r="AR28" s="1192"/>
    </row>
    <row r="29" spans="1:47" ht="16.899999999999999" customHeight="1">
      <c r="A29" s="295">
        <f t="shared" si="0"/>
        <v>20</v>
      </c>
      <c r="B29" s="4"/>
      <c r="C29" s="4"/>
      <c r="D29" s="310"/>
      <c r="E29" s="311"/>
      <c r="F29" s="320" t="s">
        <v>541</v>
      </c>
      <c r="G29" s="4"/>
      <c r="H29" s="4"/>
      <c r="I29" s="309"/>
      <c r="J29" s="233" t="s">
        <v>542</v>
      </c>
      <c r="K29" s="107">
        <v>1</v>
      </c>
      <c r="L29" s="65" t="s">
        <v>32</v>
      </c>
      <c r="M29" s="107"/>
      <c r="N29" s="107"/>
      <c r="O29" s="107"/>
      <c r="P29" s="107"/>
      <c r="Q29" s="107"/>
      <c r="R29" s="363"/>
      <c r="S29" s="363"/>
      <c r="T29" s="110"/>
      <c r="U29" s="110"/>
      <c r="V29" s="193"/>
      <c r="W29" s="107"/>
      <c r="X29" s="107"/>
      <c r="Y29" s="69"/>
      <c r="Z29" s="164"/>
      <c r="AA29" s="380"/>
      <c r="AB29" s="385">
        <v>45411</v>
      </c>
      <c r="AC29" s="821">
        <v>336</v>
      </c>
      <c r="AD29" s="380"/>
      <c r="AE29" s="380"/>
      <c r="AK29" s="287">
        <f t="shared" si="1"/>
        <v>0</v>
      </c>
      <c r="AM29" s="364"/>
      <c r="AN29" s="364"/>
      <c r="AO29" s="364"/>
      <c r="AP29" s="364"/>
      <c r="AQ29" s="1192"/>
      <c r="AR29" s="1192"/>
    </row>
    <row r="30" spans="1:47" ht="16.899999999999999" customHeight="1" outlineLevel="1">
      <c r="A30" s="295">
        <f t="shared" si="0"/>
        <v>21</v>
      </c>
      <c r="B30" s="4"/>
      <c r="C30" s="4"/>
      <c r="D30" s="310"/>
      <c r="E30" s="311"/>
      <c r="F30" s="321"/>
      <c r="G30" s="317" t="s">
        <v>207</v>
      </c>
      <c r="H30" s="318"/>
      <c r="I30" s="350"/>
      <c r="J30" s="343" t="s">
        <v>208</v>
      </c>
      <c r="K30" s="107">
        <v>1</v>
      </c>
      <c r="L30" s="65" t="s">
        <v>32</v>
      </c>
      <c r="M30" s="107"/>
      <c r="N30" s="107"/>
      <c r="O30" s="107"/>
      <c r="P30" s="107"/>
      <c r="Q30" s="107"/>
      <c r="R30" s="363" t="str">
        <f t="shared" ref="R30:R40" si="4">S30</f>
        <v>RELEASE</v>
      </c>
      <c r="S30" s="363" t="str">
        <f>W30</f>
        <v>RELEASE</v>
      </c>
      <c r="T30" s="110"/>
      <c r="U30" s="1176" t="s">
        <v>543</v>
      </c>
      <c r="V30" s="107" t="s">
        <v>544</v>
      </c>
      <c r="W30" s="98" t="s">
        <v>13</v>
      </c>
      <c r="X30" s="107"/>
      <c r="Y30" s="69"/>
      <c r="Z30" s="164"/>
      <c r="AA30" s="380"/>
      <c r="AB30" s="379"/>
      <c r="AC30" s="1062"/>
      <c r="AD30" s="380"/>
      <c r="AE30" s="380"/>
      <c r="AJ30" s="286" t="s">
        <v>474</v>
      </c>
      <c r="AK30" s="287" t="str">
        <f t="shared" si="1"/>
        <v>RELEASE</v>
      </c>
      <c r="AM30" s="364"/>
      <c r="AN30" s="364"/>
      <c r="AO30" s="364"/>
      <c r="AP30" s="364"/>
      <c r="AQ30" s="1192"/>
      <c r="AR30" s="1192"/>
    </row>
    <row r="31" spans="1:47" ht="16.899999999999999" customHeight="1" outlineLevel="1">
      <c r="A31" s="295">
        <f t="shared" si="0"/>
        <v>22</v>
      </c>
      <c r="B31" s="297"/>
      <c r="C31" s="297"/>
      <c r="D31" s="297"/>
      <c r="E31" s="307"/>
      <c r="F31" s="311"/>
      <c r="G31" s="322" t="s">
        <v>209</v>
      </c>
      <c r="H31" s="323"/>
      <c r="I31" s="350"/>
      <c r="J31" s="343" t="s">
        <v>210</v>
      </c>
      <c r="K31" s="107">
        <v>1</v>
      </c>
      <c r="L31" s="65" t="s">
        <v>32</v>
      </c>
      <c r="M31" s="107"/>
      <c r="N31" s="107"/>
      <c r="O31" s="107"/>
      <c r="P31" s="107"/>
      <c r="Q31" s="107"/>
      <c r="R31" s="363" t="str">
        <f t="shared" si="4"/>
        <v>RELEASE</v>
      </c>
      <c r="S31" s="363" t="str">
        <f t="shared" ref="S31:S40" si="5">W31</f>
        <v>RELEASE</v>
      </c>
      <c r="T31" s="110"/>
      <c r="U31" s="110"/>
      <c r="V31" s="107" t="s">
        <v>544</v>
      </c>
      <c r="W31" s="98" t="s">
        <v>13</v>
      </c>
      <c r="X31" s="107"/>
      <c r="Y31" s="69"/>
      <c r="Z31" s="164"/>
      <c r="AA31" s="380"/>
      <c r="AB31" s="379"/>
      <c r="AC31" s="1062"/>
      <c r="AD31" s="380"/>
      <c r="AE31" s="380"/>
      <c r="AJ31" s="286" t="s">
        <v>474</v>
      </c>
      <c r="AK31" s="287" t="str">
        <f t="shared" si="1"/>
        <v>RELEASE</v>
      </c>
      <c r="AM31" s="364"/>
      <c r="AN31" s="364"/>
      <c r="AO31" s="364"/>
      <c r="AP31" s="364"/>
      <c r="AQ31" s="1192"/>
      <c r="AR31" s="1192"/>
    </row>
    <row r="32" spans="1:47" ht="16.899999999999999" customHeight="1">
      <c r="A32" s="295">
        <f t="shared" si="0"/>
        <v>23</v>
      </c>
      <c r="B32" s="297"/>
      <c r="C32" s="297"/>
      <c r="D32" s="297"/>
      <c r="E32" s="307"/>
      <c r="F32" s="320" t="s">
        <v>545</v>
      </c>
      <c r="G32" s="300"/>
      <c r="H32" s="300"/>
      <c r="I32" s="351"/>
      <c r="J32" s="352" t="s">
        <v>546</v>
      </c>
      <c r="K32" s="107">
        <v>1</v>
      </c>
      <c r="L32" s="65" t="s">
        <v>32</v>
      </c>
      <c r="M32" s="107"/>
      <c r="N32" s="107"/>
      <c r="O32" s="107"/>
      <c r="P32" s="107"/>
      <c r="Q32" s="107"/>
      <c r="R32" s="363"/>
      <c r="S32" s="363"/>
      <c r="T32" s="110"/>
      <c r="U32" s="110"/>
      <c r="V32" s="107"/>
      <c r="W32" s="107"/>
      <c r="X32" s="107"/>
      <c r="Y32" s="69"/>
      <c r="Z32" s="164"/>
      <c r="AA32" s="380"/>
      <c r="AB32" s="385">
        <v>45411</v>
      </c>
      <c r="AC32" s="1048">
        <f>SUM(AD33:AD40)</f>
        <v>246.23</v>
      </c>
      <c r="AD32" s="380"/>
      <c r="AE32" s="380"/>
      <c r="AK32" s="287">
        <f t="shared" si="1"/>
        <v>0</v>
      </c>
      <c r="AM32" s="364"/>
      <c r="AN32" s="364"/>
      <c r="AO32" s="364"/>
      <c r="AP32" s="364"/>
      <c r="AQ32" s="1192"/>
      <c r="AR32" s="1192"/>
    </row>
    <row r="33" spans="1:44" ht="16.899999999999999" customHeight="1" outlineLevel="1">
      <c r="A33" s="295">
        <f t="shared" si="0"/>
        <v>24</v>
      </c>
      <c r="B33" s="297"/>
      <c r="C33" s="297"/>
      <c r="D33" s="297"/>
      <c r="E33" s="307"/>
      <c r="F33" s="311"/>
      <c r="G33" s="322" t="s">
        <v>214</v>
      </c>
      <c r="H33" s="323"/>
      <c r="I33" s="350"/>
      <c r="J33" s="233" t="s">
        <v>215</v>
      </c>
      <c r="K33" s="107">
        <v>1</v>
      </c>
      <c r="L33" s="65" t="s">
        <v>32</v>
      </c>
      <c r="M33" s="107"/>
      <c r="N33" s="107"/>
      <c r="O33" s="107"/>
      <c r="P33" s="107"/>
      <c r="Q33" s="107"/>
      <c r="R33" s="363" t="str">
        <f t="shared" si="4"/>
        <v>RELEASE</v>
      </c>
      <c r="S33" s="363" t="str">
        <f t="shared" si="5"/>
        <v>RELEASE</v>
      </c>
      <c r="T33" s="110"/>
      <c r="U33" s="1176" t="s">
        <v>543</v>
      </c>
      <c r="V33" s="107" t="s">
        <v>544</v>
      </c>
      <c r="W33" s="98" t="s">
        <v>13</v>
      </c>
      <c r="X33" s="107"/>
      <c r="Y33" s="69" t="s">
        <v>532</v>
      </c>
      <c r="Z33" s="164"/>
      <c r="AA33" s="380"/>
      <c r="AB33" s="385"/>
      <c r="AC33" s="1062"/>
      <c r="AD33" s="380">
        <v>46.1</v>
      </c>
      <c r="AE33" s="380"/>
      <c r="AF33" s="1168">
        <f>AD33+AD34+AD35+AD37+AD38+AD39</f>
        <v>214.93</v>
      </c>
      <c r="AJ33" s="286" t="s">
        <v>474</v>
      </c>
      <c r="AK33" s="287" t="str">
        <f t="shared" si="1"/>
        <v>RELEASE</v>
      </c>
      <c r="AM33" s="364"/>
      <c r="AN33" s="364"/>
      <c r="AO33" s="364"/>
      <c r="AP33" s="364"/>
      <c r="AQ33" s="1192"/>
      <c r="AR33" s="1192"/>
    </row>
    <row r="34" spans="1:44" ht="16.899999999999999" customHeight="1" outlineLevel="1">
      <c r="A34" s="295">
        <f t="shared" si="0"/>
        <v>25</v>
      </c>
      <c r="B34" s="297"/>
      <c r="C34" s="297"/>
      <c r="D34" s="297"/>
      <c r="E34" s="307"/>
      <c r="F34" s="311"/>
      <c r="G34" s="322" t="s">
        <v>216</v>
      </c>
      <c r="H34" s="323"/>
      <c r="I34" s="350"/>
      <c r="J34" s="233" t="s">
        <v>217</v>
      </c>
      <c r="K34" s="107">
        <v>1</v>
      </c>
      <c r="L34" s="65" t="s">
        <v>32</v>
      </c>
      <c r="M34" s="107"/>
      <c r="N34" s="107"/>
      <c r="O34" s="107"/>
      <c r="P34" s="107"/>
      <c r="Q34" s="107"/>
      <c r="R34" s="363" t="str">
        <f t="shared" si="4"/>
        <v>RELEASE</v>
      </c>
      <c r="S34" s="363" t="str">
        <f t="shared" si="5"/>
        <v>RELEASE</v>
      </c>
      <c r="T34" s="110"/>
      <c r="U34" s="1176" t="s">
        <v>543</v>
      </c>
      <c r="V34" s="107" t="s">
        <v>544</v>
      </c>
      <c r="W34" s="98" t="s">
        <v>13</v>
      </c>
      <c r="X34" s="107"/>
      <c r="Y34" s="69" t="s">
        <v>532</v>
      </c>
      <c r="Z34" s="164"/>
      <c r="AA34" s="380"/>
      <c r="AB34" s="379"/>
      <c r="AC34" s="1062"/>
      <c r="AD34" s="380">
        <v>21.23</v>
      </c>
      <c r="AE34" s="380"/>
      <c r="AJ34" s="286" t="s">
        <v>474</v>
      </c>
      <c r="AK34" s="287" t="str">
        <f t="shared" si="1"/>
        <v>RELEASE</v>
      </c>
      <c r="AM34" s="364"/>
      <c r="AN34" s="364"/>
      <c r="AO34" s="364"/>
      <c r="AP34" s="364"/>
      <c r="AQ34" s="1192"/>
      <c r="AR34" s="1192"/>
    </row>
    <row r="35" spans="1:44" ht="16.899999999999999" customHeight="1" outlineLevel="1">
      <c r="A35" s="295">
        <f t="shared" si="0"/>
        <v>26</v>
      </c>
      <c r="B35" s="324"/>
      <c r="C35" s="325"/>
      <c r="D35" s="326"/>
      <c r="E35" s="327"/>
      <c r="F35" s="328"/>
      <c r="G35" s="322" t="s">
        <v>218</v>
      </c>
      <c r="H35" s="323"/>
      <c r="I35" s="350"/>
      <c r="J35" s="233" t="s">
        <v>219</v>
      </c>
      <c r="K35" s="107">
        <v>1</v>
      </c>
      <c r="L35" s="65" t="s">
        <v>32</v>
      </c>
      <c r="M35" s="107"/>
      <c r="N35" s="107"/>
      <c r="O35" s="107"/>
      <c r="P35" s="107"/>
      <c r="Q35" s="107"/>
      <c r="R35" s="363" t="str">
        <f t="shared" si="4"/>
        <v>RELEASE</v>
      </c>
      <c r="S35" s="363" t="str">
        <f t="shared" si="5"/>
        <v>RELEASE</v>
      </c>
      <c r="T35" s="110"/>
      <c r="U35" s="1176" t="s">
        <v>543</v>
      </c>
      <c r="V35" s="107" t="s">
        <v>544</v>
      </c>
      <c r="W35" s="98" t="s">
        <v>13</v>
      </c>
      <c r="X35" s="107"/>
      <c r="Y35" s="69" t="s">
        <v>532</v>
      </c>
      <c r="Z35" s="164"/>
      <c r="AA35" s="380"/>
      <c r="AB35" s="379"/>
      <c r="AC35" s="1062"/>
      <c r="AD35" s="380">
        <v>85.6</v>
      </c>
      <c r="AE35" s="380"/>
      <c r="AJ35" s="286" t="s">
        <v>474</v>
      </c>
      <c r="AK35" s="287" t="str">
        <f t="shared" si="1"/>
        <v>RELEASE</v>
      </c>
      <c r="AM35" s="364"/>
      <c r="AN35" s="364"/>
      <c r="AO35" s="364"/>
      <c r="AP35" s="364"/>
      <c r="AQ35" s="1192"/>
      <c r="AR35" s="1192"/>
    </row>
    <row r="36" spans="1:44" ht="16.899999999999999" customHeight="1" outlineLevel="1">
      <c r="A36" s="295">
        <f t="shared" si="0"/>
        <v>27</v>
      </c>
      <c r="B36" s="324"/>
      <c r="C36" s="325"/>
      <c r="D36" s="326"/>
      <c r="E36" s="327"/>
      <c r="F36" s="328"/>
      <c r="G36" s="322" t="s">
        <v>220</v>
      </c>
      <c r="H36" s="323"/>
      <c r="I36" s="350"/>
      <c r="J36" s="233" t="s">
        <v>221</v>
      </c>
      <c r="K36" s="107">
        <v>1</v>
      </c>
      <c r="L36" s="65" t="s">
        <v>32</v>
      </c>
      <c r="M36" s="107"/>
      <c r="N36" s="107"/>
      <c r="O36" s="107"/>
      <c r="P36" s="107"/>
      <c r="Q36" s="107"/>
      <c r="R36" s="363" t="str">
        <f t="shared" si="4"/>
        <v>RELEASE</v>
      </c>
      <c r="S36" s="363" t="str">
        <f t="shared" si="5"/>
        <v>RELEASE</v>
      </c>
      <c r="T36" s="110"/>
      <c r="U36" s="1176" t="s">
        <v>543</v>
      </c>
      <c r="V36" s="107" t="s">
        <v>544</v>
      </c>
      <c r="W36" s="98" t="s">
        <v>13</v>
      </c>
      <c r="X36" s="107"/>
      <c r="Y36" s="69"/>
      <c r="Z36" s="164"/>
      <c r="AA36" s="380"/>
      <c r="AB36" s="385">
        <v>45268</v>
      </c>
      <c r="AC36" s="1062"/>
      <c r="AD36" s="380">
        <v>31.3</v>
      </c>
      <c r="AE36" s="380"/>
      <c r="AJ36" s="286" t="s">
        <v>474</v>
      </c>
      <c r="AK36" s="287" t="str">
        <f t="shared" si="1"/>
        <v>RELEASE</v>
      </c>
      <c r="AM36" s="364"/>
      <c r="AN36" s="364"/>
      <c r="AO36" s="364"/>
      <c r="AP36" s="364"/>
      <c r="AQ36" s="1192"/>
      <c r="AR36" s="1192"/>
    </row>
    <row r="37" spans="1:44" ht="16.899999999999999" customHeight="1" outlineLevel="1">
      <c r="A37" s="295">
        <f t="shared" si="0"/>
        <v>28</v>
      </c>
      <c r="B37" s="297"/>
      <c r="C37" s="297"/>
      <c r="D37" s="297"/>
      <c r="E37" s="307"/>
      <c r="F37" s="311"/>
      <c r="G37" s="322" t="s">
        <v>222</v>
      </c>
      <c r="H37" s="323"/>
      <c r="I37" s="350"/>
      <c r="J37" s="233" t="s">
        <v>223</v>
      </c>
      <c r="K37" s="107">
        <v>1</v>
      </c>
      <c r="L37" s="65" t="s">
        <v>32</v>
      </c>
      <c r="M37" s="107"/>
      <c r="N37" s="107"/>
      <c r="O37" s="107"/>
      <c r="P37" s="107"/>
      <c r="Q37" s="107"/>
      <c r="R37" s="363" t="str">
        <f t="shared" si="4"/>
        <v>RELEASE</v>
      </c>
      <c r="S37" s="363" t="str">
        <f t="shared" si="5"/>
        <v>RELEASE</v>
      </c>
      <c r="T37" s="110"/>
      <c r="U37" s="1176" t="s">
        <v>543</v>
      </c>
      <c r="V37" s="107" t="s">
        <v>547</v>
      </c>
      <c r="W37" s="98" t="s">
        <v>13</v>
      </c>
      <c r="X37" s="107"/>
      <c r="Y37" s="69"/>
      <c r="Z37" s="164"/>
      <c r="AA37" s="380"/>
      <c r="AB37" s="379"/>
      <c r="AC37" s="1062"/>
      <c r="AD37" s="380">
        <v>31</v>
      </c>
      <c r="AE37" s="380"/>
      <c r="AJ37" s="286" t="s">
        <v>477</v>
      </c>
      <c r="AK37" s="287" t="str">
        <f t="shared" si="1"/>
        <v>RELEASE</v>
      </c>
      <c r="AM37" s="364"/>
      <c r="AN37" s="364"/>
      <c r="AO37" s="364"/>
      <c r="AP37" s="364"/>
      <c r="AQ37" s="1192"/>
      <c r="AR37" s="1192"/>
    </row>
    <row r="38" spans="1:44" ht="16.899999999999999" customHeight="1" outlineLevel="1">
      <c r="A38" s="295">
        <f t="shared" si="0"/>
        <v>29</v>
      </c>
      <c r="B38" s="297"/>
      <c r="C38" s="297"/>
      <c r="D38" s="297"/>
      <c r="E38" s="307"/>
      <c r="F38" s="311"/>
      <c r="G38" s="322" t="s">
        <v>224</v>
      </c>
      <c r="H38" s="323"/>
      <c r="I38" s="350"/>
      <c r="J38" s="233" t="s">
        <v>225</v>
      </c>
      <c r="K38" s="107">
        <v>1</v>
      </c>
      <c r="L38" s="65" t="s">
        <v>32</v>
      </c>
      <c r="M38" s="107"/>
      <c r="N38" s="107"/>
      <c r="O38" s="107"/>
      <c r="P38" s="107"/>
      <c r="Q38" s="107"/>
      <c r="R38" s="363" t="str">
        <f t="shared" si="4"/>
        <v>RELEASE</v>
      </c>
      <c r="S38" s="363" t="str">
        <f t="shared" si="5"/>
        <v>RELEASE</v>
      </c>
      <c r="T38" s="364"/>
      <c r="U38" s="1176"/>
      <c r="V38" s="107" t="s">
        <v>547</v>
      </c>
      <c r="W38" s="107" t="s">
        <v>13</v>
      </c>
      <c r="X38" s="107"/>
      <c r="Y38" s="69"/>
      <c r="Z38" s="164"/>
      <c r="AA38" s="380"/>
      <c r="AB38" s="379"/>
      <c r="AC38" s="1062"/>
      <c r="AD38" s="380">
        <v>27</v>
      </c>
      <c r="AE38" s="380"/>
      <c r="AJ38" s="286" t="s">
        <v>477</v>
      </c>
      <c r="AK38" s="287" t="str">
        <f t="shared" si="1"/>
        <v>RELEASE</v>
      </c>
      <c r="AM38" s="364"/>
      <c r="AN38" s="364"/>
      <c r="AO38" s="364"/>
      <c r="AP38" s="364"/>
      <c r="AQ38" s="1192"/>
      <c r="AR38" s="1192"/>
    </row>
    <row r="39" spans="1:44" ht="16.899999999999999" customHeight="1" outlineLevel="1">
      <c r="A39" s="295">
        <f t="shared" si="0"/>
        <v>30</v>
      </c>
      <c r="B39" s="297"/>
      <c r="C39" s="297"/>
      <c r="D39" s="297"/>
      <c r="E39" s="307"/>
      <c r="F39" s="311"/>
      <c r="G39" s="322" t="s">
        <v>226</v>
      </c>
      <c r="H39" s="323"/>
      <c r="I39" s="350"/>
      <c r="J39" s="233" t="s">
        <v>548</v>
      </c>
      <c r="K39" s="107">
        <v>1</v>
      </c>
      <c r="L39" s="65" t="s">
        <v>32</v>
      </c>
      <c r="M39" s="107"/>
      <c r="N39" s="107"/>
      <c r="O39" s="107"/>
      <c r="P39" s="107"/>
      <c r="Q39" s="107"/>
      <c r="R39" s="363" t="str">
        <f t="shared" si="4"/>
        <v>RELEASE</v>
      </c>
      <c r="S39" s="363" t="str">
        <f t="shared" si="5"/>
        <v>RELEASE</v>
      </c>
      <c r="T39" s="370"/>
      <c r="U39" s="370"/>
      <c r="V39" s="107" t="s">
        <v>547</v>
      </c>
      <c r="W39" s="114" t="s">
        <v>13</v>
      </c>
      <c r="X39" s="107"/>
      <c r="Y39" s="69" t="s">
        <v>549</v>
      </c>
      <c r="Z39" s="164"/>
      <c r="AA39" s="380"/>
      <c r="AB39" s="387"/>
      <c r="AC39" s="1183"/>
      <c r="AD39" s="218">
        <v>4</v>
      </c>
      <c r="AE39" s="218"/>
      <c r="AJ39" s="286" t="s">
        <v>477</v>
      </c>
      <c r="AK39" s="287" t="str">
        <f t="shared" si="1"/>
        <v>RELEASE</v>
      </c>
      <c r="AM39" s="364"/>
      <c r="AN39" s="364"/>
      <c r="AO39" s="364"/>
      <c r="AP39" s="364"/>
      <c r="AQ39" s="1192"/>
      <c r="AR39" s="1192"/>
    </row>
    <row r="40" spans="1:44" ht="16.899999999999999" customHeight="1" outlineLevel="1">
      <c r="A40" s="295">
        <f t="shared" si="0"/>
        <v>31</v>
      </c>
      <c r="B40" s="297"/>
      <c r="C40" s="297"/>
      <c r="D40" s="297"/>
      <c r="E40" s="307"/>
      <c r="F40" s="311"/>
      <c r="G40" s="308" t="s">
        <v>550</v>
      </c>
      <c r="H40" s="329"/>
      <c r="I40" s="319"/>
      <c r="J40" s="233" t="s">
        <v>551</v>
      </c>
      <c r="K40" s="107">
        <v>1</v>
      </c>
      <c r="L40" s="65"/>
      <c r="M40" s="107"/>
      <c r="N40" s="107"/>
      <c r="O40" s="107"/>
      <c r="P40" s="107"/>
      <c r="Q40" s="107"/>
      <c r="R40" s="363" t="str">
        <f t="shared" si="4"/>
        <v>RELEASE</v>
      </c>
      <c r="S40" s="363" t="str">
        <f t="shared" si="5"/>
        <v>RELEASE</v>
      </c>
      <c r="T40" s="370"/>
      <c r="U40" s="370"/>
      <c r="V40" s="107" t="s">
        <v>544</v>
      </c>
      <c r="W40" s="98" t="s">
        <v>13</v>
      </c>
      <c r="X40" s="107"/>
      <c r="Y40" s="69" t="s">
        <v>532</v>
      </c>
      <c r="Z40" s="164"/>
      <c r="AA40" s="380"/>
      <c r="AB40" s="387"/>
      <c r="AC40" s="1183"/>
      <c r="AD40" s="218"/>
      <c r="AE40" s="218"/>
      <c r="AJ40" s="286" t="s">
        <v>477</v>
      </c>
      <c r="AK40" s="287" t="s">
        <v>13</v>
      </c>
      <c r="AM40" s="364"/>
      <c r="AN40" s="364"/>
      <c r="AO40" s="364"/>
      <c r="AP40" s="364"/>
      <c r="AQ40" s="1192"/>
      <c r="AR40" s="1192"/>
    </row>
    <row r="41" spans="1:44" ht="16.899999999999999" customHeight="1">
      <c r="A41" s="295">
        <f t="shared" si="0"/>
        <v>32</v>
      </c>
      <c r="B41" s="297"/>
      <c r="C41" s="297"/>
      <c r="D41" s="297"/>
      <c r="E41" s="307"/>
      <c r="F41" s="320" t="s">
        <v>552</v>
      </c>
      <c r="G41" s="297"/>
      <c r="H41" s="297"/>
      <c r="I41" s="309"/>
      <c r="J41" s="233" t="s">
        <v>553</v>
      </c>
      <c r="K41" s="107">
        <v>1</v>
      </c>
      <c r="L41" s="65" t="s">
        <v>32</v>
      </c>
      <c r="M41" s="107"/>
      <c r="N41" s="107"/>
      <c r="O41" s="107"/>
      <c r="P41" s="107"/>
      <c r="Q41" s="107"/>
      <c r="R41" s="363"/>
      <c r="S41" s="363"/>
      <c r="T41" s="370"/>
      <c r="U41" s="368"/>
      <c r="V41" s="107"/>
      <c r="W41" s="107"/>
      <c r="X41" s="107"/>
      <c r="Y41" s="69"/>
      <c r="Z41" s="164"/>
      <c r="AA41" s="380"/>
      <c r="AB41" s="379"/>
      <c r="AC41" s="489">
        <f>SUM(AD43:AD65)</f>
        <v>170.28</v>
      </c>
      <c r="AD41" s="380"/>
      <c r="AE41" s="380"/>
      <c r="AF41" s="1168">
        <f>AC41</f>
        <v>170.28</v>
      </c>
      <c r="AK41" s="287">
        <f t="shared" si="1"/>
        <v>0</v>
      </c>
      <c r="AM41" s="364"/>
      <c r="AN41" s="364"/>
      <c r="AO41" s="364"/>
      <c r="AP41" s="364"/>
      <c r="AQ41" s="1192"/>
      <c r="AR41" s="1192"/>
    </row>
    <row r="42" spans="1:44" s="1" customFormat="1" ht="16.899999999999999" customHeight="1">
      <c r="A42" s="1169">
        <f t="shared" ref="A42:A67" si="6">A41+1</f>
        <v>33</v>
      </c>
      <c r="B42" s="30"/>
      <c r="C42" s="30"/>
      <c r="D42" s="30"/>
      <c r="E42" s="28"/>
      <c r="F42" s="1170"/>
      <c r="G42" s="777" t="s">
        <v>248</v>
      </c>
      <c r="H42" s="778"/>
      <c r="I42" s="797"/>
      <c r="J42" s="233" t="s">
        <v>241</v>
      </c>
      <c r="K42" s="69">
        <v>1</v>
      </c>
      <c r="L42" s="70" t="s">
        <v>32</v>
      </c>
      <c r="M42" s="70"/>
      <c r="N42" s="70"/>
      <c r="O42" s="70"/>
      <c r="P42" s="70"/>
      <c r="Q42" s="70"/>
      <c r="R42" s="111"/>
      <c r="S42" s="111"/>
      <c r="T42" s="1107"/>
      <c r="U42" s="113"/>
      <c r="V42" s="69" t="s">
        <v>554</v>
      </c>
      <c r="W42" s="69" t="s">
        <v>555</v>
      </c>
      <c r="X42" s="69"/>
      <c r="Y42" s="69" t="s">
        <v>556</v>
      </c>
      <c r="Z42" s="164"/>
      <c r="AA42" s="164"/>
      <c r="AB42" s="165"/>
      <c r="AC42" s="164"/>
      <c r="AD42" s="164"/>
      <c r="AE42" s="164"/>
      <c r="AF42" s="1184"/>
      <c r="AG42" s="166"/>
      <c r="AH42" s="166"/>
      <c r="AI42" s="286"/>
      <c r="AJ42" s="286" t="s">
        <v>19</v>
      </c>
      <c r="AK42" s="287" t="str">
        <f t="shared" si="1"/>
        <v>FOR REVIEW</v>
      </c>
      <c r="AL42" s="166"/>
      <c r="AM42" s="112"/>
      <c r="AN42" s="112"/>
      <c r="AO42" s="112"/>
      <c r="AP42" s="112"/>
      <c r="AQ42" s="1194"/>
      <c r="AR42" s="1194"/>
    </row>
    <row r="43" spans="1:44" s="1" customFormat="1" ht="16.899999999999999" customHeight="1">
      <c r="A43" s="1169">
        <f t="shared" si="6"/>
        <v>34</v>
      </c>
      <c r="B43" s="30"/>
      <c r="C43" s="30"/>
      <c r="D43" s="30"/>
      <c r="E43" s="28"/>
      <c r="F43" s="1170"/>
      <c r="G43" s="777" t="s">
        <v>242</v>
      </c>
      <c r="H43" s="778"/>
      <c r="I43" s="797"/>
      <c r="J43" s="233" t="s">
        <v>243</v>
      </c>
      <c r="K43" s="69">
        <v>1</v>
      </c>
      <c r="L43" s="70" t="s">
        <v>32</v>
      </c>
      <c r="M43" s="70" t="s">
        <v>32</v>
      </c>
      <c r="N43" s="70" t="s">
        <v>32</v>
      </c>
      <c r="O43" s="70" t="s">
        <v>32</v>
      </c>
      <c r="P43" s="70" t="s">
        <v>32</v>
      </c>
      <c r="Q43" s="70" t="s">
        <v>32</v>
      </c>
      <c r="R43" s="111" t="str">
        <f>S43</f>
        <v>RELEASE</v>
      </c>
      <c r="S43" s="111" t="str">
        <f>W43</f>
        <v>RELEASE</v>
      </c>
      <c r="T43" s="1107"/>
      <c r="U43" s="1177" t="s">
        <v>543</v>
      </c>
      <c r="V43" s="69" t="s">
        <v>547</v>
      </c>
      <c r="W43" s="114" t="s">
        <v>13</v>
      </c>
      <c r="X43" s="69"/>
      <c r="Y43" s="69"/>
      <c r="Z43" s="164"/>
      <c r="AA43" s="164"/>
      <c r="AB43" s="165"/>
      <c r="AC43" s="164"/>
      <c r="AD43" s="164">
        <v>1.7</v>
      </c>
      <c r="AE43" s="164"/>
      <c r="AF43" s="1184"/>
      <c r="AG43" s="166"/>
      <c r="AH43" s="166"/>
      <c r="AI43" s="286"/>
      <c r="AJ43" s="286" t="s">
        <v>19</v>
      </c>
      <c r="AK43" s="287" t="str">
        <f t="shared" si="1"/>
        <v>RELEASE</v>
      </c>
      <c r="AL43" s="166"/>
      <c r="AM43" s="112"/>
      <c r="AN43" s="112"/>
      <c r="AO43" s="112"/>
      <c r="AP43" s="112"/>
      <c r="AQ43" s="1194"/>
      <c r="AR43" s="1194"/>
    </row>
    <row r="44" spans="1:44" s="1" customFormat="1" ht="16.899999999999999" customHeight="1" outlineLevel="1">
      <c r="A44" s="1169">
        <f t="shared" si="6"/>
        <v>35</v>
      </c>
      <c r="B44" s="30"/>
      <c r="C44" s="30"/>
      <c r="D44" s="789"/>
      <c r="E44" s="581"/>
      <c r="F44" s="789"/>
      <c r="G44" s="777" t="s">
        <v>249</v>
      </c>
      <c r="H44" s="780"/>
      <c r="I44" s="780"/>
      <c r="J44" s="342" t="s">
        <v>245</v>
      </c>
      <c r="K44" s="69">
        <v>1</v>
      </c>
      <c r="L44" s="70" t="s">
        <v>32</v>
      </c>
      <c r="M44" s="69"/>
      <c r="N44" s="69"/>
      <c r="O44" s="69" t="s">
        <v>343</v>
      </c>
      <c r="P44" s="69"/>
      <c r="Q44" s="69"/>
      <c r="R44" s="111" t="s">
        <v>555</v>
      </c>
      <c r="S44" s="111" t="s">
        <v>555</v>
      </c>
      <c r="T44" s="1107"/>
      <c r="U44" s="1107"/>
      <c r="V44" s="69" t="s">
        <v>554</v>
      </c>
      <c r="W44" s="69" t="s">
        <v>13</v>
      </c>
      <c r="X44" s="69"/>
      <c r="Y44" s="69"/>
      <c r="Z44" s="164"/>
      <c r="AA44" s="164"/>
      <c r="AB44" s="165"/>
      <c r="AC44" s="164"/>
      <c r="AD44" s="164">
        <v>22.2</v>
      </c>
      <c r="AE44" s="165"/>
      <c r="AF44" s="1184"/>
      <c r="AG44" s="166"/>
      <c r="AH44" s="166"/>
      <c r="AI44" s="286"/>
      <c r="AJ44" s="286" t="s">
        <v>477</v>
      </c>
      <c r="AK44" s="287" t="str">
        <f t="shared" si="1"/>
        <v>RELEASE</v>
      </c>
      <c r="AL44" s="166"/>
      <c r="AM44" s="112"/>
      <c r="AN44" s="112"/>
      <c r="AO44" s="112"/>
      <c r="AP44" s="112"/>
      <c r="AQ44" s="1194"/>
      <c r="AR44" s="1194"/>
    </row>
    <row r="45" spans="1:44" s="1" customFormat="1" ht="16.899999999999999" customHeight="1" outlineLevel="1">
      <c r="A45" s="1169">
        <f t="shared" si="6"/>
        <v>36</v>
      </c>
      <c r="B45" s="30"/>
      <c r="C45" s="30"/>
      <c r="D45" s="789"/>
      <c r="E45" s="581"/>
      <c r="F45" s="789"/>
      <c r="G45" s="777" t="s">
        <v>250</v>
      </c>
      <c r="H45" s="780"/>
      <c r="I45" s="780"/>
      <c r="J45" s="342" t="s">
        <v>283</v>
      </c>
      <c r="K45" s="69">
        <v>1</v>
      </c>
      <c r="L45" s="70" t="s">
        <v>32</v>
      </c>
      <c r="M45" s="69"/>
      <c r="N45" s="69"/>
      <c r="O45" s="69"/>
      <c r="P45" s="69"/>
      <c r="Q45" s="69"/>
      <c r="R45" s="111" t="s">
        <v>555</v>
      </c>
      <c r="S45" s="111" t="s">
        <v>555</v>
      </c>
      <c r="T45" s="1107"/>
      <c r="U45" s="113"/>
      <c r="V45" s="69" t="s">
        <v>557</v>
      </c>
      <c r="W45" s="69" t="str">
        <f>S45</f>
        <v>FOR REVIEW</v>
      </c>
      <c r="X45" s="69"/>
      <c r="Y45" s="69" t="s">
        <v>558</v>
      </c>
      <c r="Z45" s="164"/>
      <c r="AA45" s="164"/>
      <c r="AB45" s="165"/>
      <c r="AC45" s="164"/>
      <c r="AD45" s="164">
        <v>31.9</v>
      </c>
      <c r="AE45" s="1185"/>
      <c r="AF45" s="1184"/>
      <c r="AG45" s="166"/>
      <c r="AH45" s="166"/>
      <c r="AI45" s="286"/>
      <c r="AJ45" s="286" t="s">
        <v>19</v>
      </c>
      <c r="AK45" s="287" t="str">
        <f t="shared" si="1"/>
        <v>FOR REVIEW</v>
      </c>
      <c r="AL45" s="166"/>
      <c r="AM45" s="112"/>
      <c r="AN45" s="112"/>
      <c r="AO45" s="112"/>
      <c r="AP45" s="112"/>
      <c r="AQ45" s="1194"/>
      <c r="AR45" s="1194"/>
    </row>
    <row r="46" spans="1:44" s="1" customFormat="1" ht="16.899999999999999" customHeight="1" outlineLevel="1">
      <c r="A46" s="1169">
        <f t="shared" si="6"/>
        <v>37</v>
      </c>
      <c r="B46" s="30"/>
      <c r="C46" s="30"/>
      <c r="D46" s="30"/>
      <c r="E46" s="28"/>
      <c r="F46" s="789"/>
      <c r="G46" s="777" t="s">
        <v>251</v>
      </c>
      <c r="H46" s="780"/>
      <c r="I46" s="780"/>
      <c r="J46" s="342" t="s">
        <v>285</v>
      </c>
      <c r="K46" s="69">
        <v>1</v>
      </c>
      <c r="L46" s="70" t="s">
        <v>32</v>
      </c>
      <c r="M46" s="69"/>
      <c r="N46" s="69"/>
      <c r="O46" s="69"/>
      <c r="P46" s="69"/>
      <c r="Q46" s="69"/>
      <c r="R46" s="111" t="s">
        <v>555</v>
      </c>
      <c r="S46" s="111" t="s">
        <v>555</v>
      </c>
      <c r="T46" s="1107"/>
      <c r="U46" s="113"/>
      <c r="V46" s="69" t="s">
        <v>557</v>
      </c>
      <c r="W46" s="69" t="str">
        <f>S47</f>
        <v>FOR REVIEW</v>
      </c>
      <c r="X46" s="69"/>
      <c r="Y46" s="69" t="s">
        <v>558</v>
      </c>
      <c r="Z46" s="164"/>
      <c r="AA46" s="164"/>
      <c r="AB46" s="165"/>
      <c r="AC46" s="164"/>
      <c r="AD46" s="164">
        <v>16.5</v>
      </c>
      <c r="AE46" s="164"/>
      <c r="AF46" s="1184"/>
      <c r="AG46" s="166"/>
      <c r="AH46" s="166"/>
      <c r="AI46" s="286"/>
      <c r="AJ46" s="286" t="s">
        <v>19</v>
      </c>
      <c r="AK46" s="287" t="str">
        <f t="shared" si="1"/>
        <v>FOR REVIEW</v>
      </c>
      <c r="AL46" s="166"/>
      <c r="AM46" s="112"/>
      <c r="AN46" s="112"/>
      <c r="AO46" s="112"/>
      <c r="AP46" s="112"/>
      <c r="AQ46" s="1194"/>
      <c r="AR46" s="1194"/>
    </row>
    <row r="47" spans="1:44" s="1" customFormat="1" ht="16.899999999999999" customHeight="1" outlineLevel="1">
      <c r="A47" s="1169">
        <f t="shared" si="6"/>
        <v>38</v>
      </c>
      <c r="B47" s="30"/>
      <c r="C47" s="30"/>
      <c r="D47" s="30"/>
      <c r="E47" s="28"/>
      <c r="F47" s="789"/>
      <c r="G47" s="777" t="s">
        <v>252</v>
      </c>
      <c r="H47" s="780"/>
      <c r="I47" s="780"/>
      <c r="J47" s="356" t="s">
        <v>559</v>
      </c>
      <c r="K47" s="69">
        <v>1</v>
      </c>
      <c r="L47" s="70" t="s">
        <v>32</v>
      </c>
      <c r="M47" s="69"/>
      <c r="N47" s="69"/>
      <c r="O47" s="69"/>
      <c r="P47" s="69"/>
      <c r="Q47" s="69"/>
      <c r="R47" s="111" t="s">
        <v>555</v>
      </c>
      <c r="S47" s="111" t="s">
        <v>555</v>
      </c>
      <c r="T47" s="1107"/>
      <c r="U47" s="1177" t="s">
        <v>543</v>
      </c>
      <c r="V47" s="69" t="s">
        <v>554</v>
      </c>
      <c r="W47" s="69" t="str">
        <f>S47</f>
        <v>FOR REVIEW</v>
      </c>
      <c r="X47" s="69"/>
      <c r="Y47" s="69" t="s">
        <v>560</v>
      </c>
      <c r="Z47" s="164"/>
      <c r="AA47" s="164"/>
      <c r="AB47" s="165"/>
      <c r="AC47" s="164"/>
      <c r="AD47" s="164">
        <v>1.8</v>
      </c>
      <c r="AE47" s="164"/>
      <c r="AF47" s="1184"/>
      <c r="AG47" s="166"/>
      <c r="AH47" s="166"/>
      <c r="AI47" s="286"/>
      <c r="AJ47" s="286" t="s">
        <v>19</v>
      </c>
      <c r="AK47" s="287" t="str">
        <f t="shared" si="1"/>
        <v>FOR REVIEW</v>
      </c>
      <c r="AL47" s="166"/>
      <c r="AM47" s="112"/>
      <c r="AN47" s="112"/>
      <c r="AO47" s="112"/>
      <c r="AP47" s="112"/>
      <c r="AQ47" s="1194"/>
      <c r="AR47" s="1194"/>
    </row>
    <row r="48" spans="1:44" s="1" customFormat="1" ht="16.899999999999999" customHeight="1" outlineLevel="1">
      <c r="A48" s="1169">
        <f t="shared" si="6"/>
        <v>39</v>
      </c>
      <c r="B48" s="30"/>
      <c r="C48" s="30"/>
      <c r="D48" s="789"/>
      <c r="E48" s="581"/>
      <c r="F48" s="789"/>
      <c r="G48" s="777" t="s">
        <v>253</v>
      </c>
      <c r="H48" s="780"/>
      <c r="I48" s="780"/>
      <c r="J48" s="356" t="s">
        <v>331</v>
      </c>
      <c r="K48" s="69">
        <v>1</v>
      </c>
      <c r="L48" s="70" t="s">
        <v>32</v>
      </c>
      <c r="M48" s="69"/>
      <c r="N48" s="69"/>
      <c r="O48" s="69"/>
      <c r="P48" s="69"/>
      <c r="Q48" s="69"/>
      <c r="R48" s="111" t="s">
        <v>561</v>
      </c>
      <c r="S48" s="111" t="s">
        <v>561</v>
      </c>
      <c r="T48" s="1107"/>
      <c r="U48" s="1177" t="s">
        <v>543</v>
      </c>
      <c r="V48" s="69" t="s">
        <v>554</v>
      </c>
      <c r="W48" s="114" t="s">
        <v>13</v>
      </c>
      <c r="X48" s="69"/>
      <c r="Y48" s="69" t="s">
        <v>562</v>
      </c>
      <c r="Z48" s="164"/>
      <c r="AA48" s="164"/>
      <c r="AB48" s="165"/>
      <c r="AC48" s="164"/>
      <c r="AD48" s="164">
        <v>4.3</v>
      </c>
      <c r="AE48" s="1186"/>
      <c r="AF48" s="1184"/>
      <c r="AG48" s="166"/>
      <c r="AH48" s="166"/>
      <c r="AI48" s="286"/>
      <c r="AJ48" s="286" t="s">
        <v>19</v>
      </c>
      <c r="AK48" s="287" t="str">
        <f t="shared" si="1"/>
        <v>RELEASE</v>
      </c>
      <c r="AL48" s="166"/>
      <c r="AM48" s="112"/>
      <c r="AN48" s="112"/>
      <c r="AO48" s="112"/>
      <c r="AP48" s="112"/>
      <c r="AQ48" s="1194"/>
      <c r="AR48" s="1194"/>
    </row>
    <row r="49" spans="1:44" s="1" customFormat="1" ht="16.899999999999999" customHeight="1" outlineLevel="1">
      <c r="A49" s="1169">
        <f t="shared" si="6"/>
        <v>40</v>
      </c>
      <c r="B49" s="30"/>
      <c r="C49" s="30"/>
      <c r="D49" s="789"/>
      <c r="E49" s="581"/>
      <c r="F49" s="789"/>
      <c r="G49" s="777" t="s">
        <v>254</v>
      </c>
      <c r="H49" s="780"/>
      <c r="I49" s="780"/>
      <c r="J49" s="356" t="s">
        <v>317</v>
      </c>
      <c r="K49" s="69">
        <v>1</v>
      </c>
      <c r="L49" s="70" t="s">
        <v>32</v>
      </c>
      <c r="M49" s="69"/>
      <c r="N49" s="69"/>
      <c r="O49" s="69"/>
      <c r="P49" s="69"/>
      <c r="Q49" s="69"/>
      <c r="R49" s="111" t="s">
        <v>555</v>
      </c>
      <c r="S49" s="111" t="s">
        <v>555</v>
      </c>
      <c r="T49" s="1107"/>
      <c r="U49" s="113"/>
      <c r="V49" s="69" t="s">
        <v>557</v>
      </c>
      <c r="W49" s="114" t="s">
        <v>13</v>
      </c>
      <c r="X49" s="69"/>
      <c r="Y49" s="69" t="s">
        <v>563</v>
      </c>
      <c r="Z49" s="164"/>
      <c r="AA49" s="164"/>
      <c r="AB49" s="165"/>
      <c r="AC49" s="164"/>
      <c r="AD49" s="164">
        <v>3.8</v>
      </c>
      <c r="AE49" s="164"/>
      <c r="AF49" s="1184"/>
      <c r="AG49" s="166"/>
      <c r="AH49" s="166"/>
      <c r="AI49" s="286"/>
      <c r="AJ49" s="286" t="s">
        <v>19</v>
      </c>
      <c r="AK49" s="287" t="str">
        <f t="shared" si="1"/>
        <v>RELEASE</v>
      </c>
      <c r="AL49" s="166"/>
      <c r="AM49" s="112"/>
      <c r="AN49" s="112"/>
      <c r="AO49" s="112"/>
      <c r="AP49" s="112"/>
      <c r="AQ49" s="1194"/>
      <c r="AR49" s="1194"/>
    </row>
    <row r="50" spans="1:44" s="1" customFormat="1" ht="16.899999999999999" customHeight="1" outlineLevel="1">
      <c r="A50" s="1169">
        <f t="shared" si="6"/>
        <v>41</v>
      </c>
      <c r="B50" s="30"/>
      <c r="C50" s="30"/>
      <c r="D50" s="789"/>
      <c r="E50" s="581"/>
      <c r="F50" s="789"/>
      <c r="G50" s="777" t="s">
        <v>255</v>
      </c>
      <c r="H50" s="780"/>
      <c r="I50" s="780"/>
      <c r="J50" s="356" t="s">
        <v>247</v>
      </c>
      <c r="K50" s="69">
        <v>1</v>
      </c>
      <c r="L50" s="70" t="s">
        <v>32</v>
      </c>
      <c r="M50" s="69"/>
      <c r="N50" s="69"/>
      <c r="O50" s="69"/>
      <c r="P50" s="69"/>
      <c r="Q50" s="69"/>
      <c r="R50" s="111" t="s">
        <v>561</v>
      </c>
      <c r="S50" s="111" t="s">
        <v>561</v>
      </c>
      <c r="T50" s="1107"/>
      <c r="U50" s="1107"/>
      <c r="V50" s="69" t="s">
        <v>557</v>
      </c>
      <c r="W50" s="114" t="s">
        <v>13</v>
      </c>
      <c r="X50" s="69"/>
      <c r="Y50" s="69"/>
      <c r="Z50" s="164"/>
      <c r="AA50" s="164"/>
      <c r="AB50" s="165"/>
      <c r="AC50" s="164"/>
      <c r="AD50" s="164">
        <v>2.2999999999999998</v>
      </c>
      <c r="AE50" s="164"/>
      <c r="AF50" s="1184"/>
      <c r="AG50" s="166"/>
      <c r="AH50" s="166"/>
      <c r="AI50" s="286"/>
      <c r="AJ50" s="286" t="s">
        <v>19</v>
      </c>
      <c r="AK50" s="287" t="str">
        <f t="shared" si="1"/>
        <v>RELEASE</v>
      </c>
      <c r="AL50" s="166"/>
      <c r="AM50" s="112"/>
      <c r="AN50" s="112"/>
      <c r="AO50" s="112"/>
      <c r="AP50" s="112"/>
      <c r="AQ50" s="1194"/>
      <c r="AR50" s="1194"/>
    </row>
    <row r="51" spans="1:44" s="1" customFormat="1" ht="16.899999999999999" customHeight="1" outlineLevel="1">
      <c r="A51" s="1169">
        <f t="shared" si="6"/>
        <v>42</v>
      </c>
      <c r="B51" s="30"/>
      <c r="C51" s="30"/>
      <c r="D51" s="789"/>
      <c r="E51" s="581"/>
      <c r="F51" s="789"/>
      <c r="G51" s="777" t="s">
        <v>256</v>
      </c>
      <c r="H51" s="780"/>
      <c r="I51" s="780"/>
      <c r="J51" s="356" t="s">
        <v>361</v>
      </c>
      <c r="K51" s="69">
        <v>1</v>
      </c>
      <c r="L51" s="70" t="s">
        <v>32</v>
      </c>
      <c r="M51" s="69"/>
      <c r="N51" s="69"/>
      <c r="O51" s="69"/>
      <c r="P51" s="69"/>
      <c r="Q51" s="69"/>
      <c r="R51" s="111" t="s">
        <v>561</v>
      </c>
      <c r="S51" s="111" t="s">
        <v>561</v>
      </c>
      <c r="T51" s="1107"/>
      <c r="U51" s="1177" t="s">
        <v>543</v>
      </c>
      <c r="V51" s="69" t="s">
        <v>554</v>
      </c>
      <c r="W51" s="114" t="s">
        <v>13</v>
      </c>
      <c r="X51" s="69"/>
      <c r="Y51" s="1061" t="s">
        <v>564</v>
      </c>
      <c r="Z51" s="164"/>
      <c r="AA51" s="164"/>
      <c r="AB51" s="165"/>
      <c r="AC51" s="164"/>
      <c r="AD51" s="164">
        <v>0.9</v>
      </c>
      <c r="AE51" s="1186"/>
      <c r="AF51" s="1184"/>
      <c r="AG51" s="166"/>
      <c r="AH51" s="166"/>
      <c r="AI51" s="286"/>
      <c r="AJ51" s="286" t="s">
        <v>19</v>
      </c>
      <c r="AK51" s="287" t="str">
        <f t="shared" si="1"/>
        <v>RELEASE</v>
      </c>
      <c r="AL51" s="166"/>
      <c r="AM51" s="112"/>
      <c r="AN51" s="112"/>
      <c r="AO51" s="112"/>
      <c r="AP51" s="112"/>
      <c r="AQ51" s="1194"/>
      <c r="AR51" s="1194"/>
    </row>
    <row r="52" spans="1:44" s="764" customFormat="1" ht="16.899999999999999" customHeight="1" outlineLevel="1">
      <c r="A52" s="1171">
        <f t="shared" si="6"/>
        <v>43</v>
      </c>
      <c r="B52" s="1172"/>
      <c r="C52" s="1172"/>
      <c r="D52" s="1173"/>
      <c r="E52" s="1174"/>
      <c r="F52" s="1173"/>
      <c r="G52" s="891" t="s">
        <v>565</v>
      </c>
      <c r="H52" s="892"/>
      <c r="I52" s="892"/>
      <c r="J52" s="362" t="s">
        <v>566</v>
      </c>
      <c r="K52" s="390">
        <v>1</v>
      </c>
      <c r="L52" s="798" t="s">
        <v>32</v>
      </c>
      <c r="M52" s="390"/>
      <c r="N52" s="390"/>
      <c r="O52" s="390"/>
      <c r="P52" s="390"/>
      <c r="Q52" s="390"/>
      <c r="R52" s="1178"/>
      <c r="S52" s="1178"/>
      <c r="T52" s="1179"/>
      <c r="U52" s="1180"/>
      <c r="V52" s="390"/>
      <c r="W52" s="390"/>
      <c r="X52" s="390"/>
      <c r="Y52" s="390" t="s">
        <v>556</v>
      </c>
      <c r="Z52" s="826"/>
      <c r="AA52" s="826"/>
      <c r="AB52" s="1187"/>
      <c r="AC52" s="826"/>
      <c r="AD52" s="826">
        <v>0</v>
      </c>
      <c r="AE52" s="826"/>
      <c r="AF52" s="1188"/>
      <c r="AG52" s="1190"/>
      <c r="AH52" s="1190"/>
      <c r="AI52" s="403"/>
      <c r="AJ52" s="403" t="s">
        <v>19</v>
      </c>
      <c r="AK52" s="404">
        <f t="shared" si="1"/>
        <v>0</v>
      </c>
      <c r="AL52" s="1190"/>
      <c r="AM52" s="1191"/>
      <c r="AN52" s="1191"/>
      <c r="AO52" s="1191"/>
      <c r="AP52" s="1191"/>
      <c r="AQ52" s="1195"/>
      <c r="AR52" s="1195"/>
    </row>
    <row r="53" spans="1:44" s="1" customFormat="1" ht="16.899999999999999" customHeight="1" outlineLevel="1">
      <c r="A53" s="1169">
        <f t="shared" si="6"/>
        <v>44</v>
      </c>
      <c r="B53" s="30"/>
      <c r="C53" s="30"/>
      <c r="D53" s="789"/>
      <c r="E53" s="581"/>
      <c r="F53" s="789"/>
      <c r="G53" s="891" t="s">
        <v>567</v>
      </c>
      <c r="H53" s="892"/>
      <c r="I53" s="892"/>
      <c r="J53" s="362" t="s">
        <v>568</v>
      </c>
      <c r="K53" s="390">
        <v>1</v>
      </c>
      <c r="L53" s="798" t="s">
        <v>32</v>
      </c>
      <c r="M53" s="69"/>
      <c r="N53" s="69"/>
      <c r="O53" s="69"/>
      <c r="P53" s="69"/>
      <c r="Q53" s="69"/>
      <c r="R53" s="111"/>
      <c r="S53" s="111"/>
      <c r="T53" s="1107"/>
      <c r="U53" s="113"/>
      <c r="V53" s="69"/>
      <c r="W53" s="69"/>
      <c r="X53" s="69"/>
      <c r="Y53" s="69" t="s">
        <v>569</v>
      </c>
      <c r="Z53" s="164"/>
      <c r="AA53" s="164"/>
      <c r="AB53" s="165"/>
      <c r="AC53" s="164"/>
      <c r="AD53" s="164"/>
      <c r="AE53" s="164"/>
      <c r="AF53" s="1184"/>
      <c r="AG53" s="166"/>
      <c r="AH53" s="166"/>
      <c r="AI53" s="286"/>
      <c r="AJ53" s="286" t="s">
        <v>19</v>
      </c>
      <c r="AK53" s="287">
        <f t="shared" si="1"/>
        <v>0</v>
      </c>
      <c r="AL53" s="166"/>
      <c r="AM53" s="112"/>
      <c r="AN53" s="112"/>
      <c r="AO53" s="112"/>
      <c r="AP53" s="112"/>
      <c r="AQ53" s="1194"/>
      <c r="AR53" s="1194"/>
    </row>
    <row r="54" spans="1:44" s="1" customFormat="1" ht="16.899999999999999" customHeight="1" outlineLevel="1">
      <c r="A54" s="1169">
        <f t="shared" si="6"/>
        <v>45</v>
      </c>
      <c r="B54" s="30"/>
      <c r="C54" s="30"/>
      <c r="D54" s="789"/>
      <c r="E54" s="581"/>
      <c r="F54" s="789"/>
      <c r="G54" s="777" t="s">
        <v>257</v>
      </c>
      <c r="H54" s="780"/>
      <c r="I54" s="780"/>
      <c r="J54" s="356" t="s">
        <v>363</v>
      </c>
      <c r="K54" s="69">
        <v>1</v>
      </c>
      <c r="L54" s="70" t="s">
        <v>32</v>
      </c>
      <c r="M54" s="69"/>
      <c r="N54" s="69"/>
      <c r="O54" s="69"/>
      <c r="P54" s="69"/>
      <c r="Q54" s="69"/>
      <c r="R54" s="111" t="s">
        <v>561</v>
      </c>
      <c r="S54" s="111" t="s">
        <v>561</v>
      </c>
      <c r="T54" s="1107"/>
      <c r="U54" s="1177" t="s">
        <v>543</v>
      </c>
      <c r="V54" s="69" t="s">
        <v>554</v>
      </c>
      <c r="W54" s="114" t="s">
        <v>13</v>
      </c>
      <c r="X54" s="69"/>
      <c r="Y54" s="1061" t="s">
        <v>570</v>
      </c>
      <c r="Z54" s="164"/>
      <c r="AA54" s="164"/>
      <c r="AB54" s="165"/>
      <c r="AC54" s="164"/>
      <c r="AD54" s="164">
        <v>14.78</v>
      </c>
      <c r="AE54" s="164"/>
      <c r="AF54" s="1184"/>
      <c r="AG54" s="166"/>
      <c r="AH54" s="166"/>
      <c r="AI54" s="286"/>
      <c r="AJ54" s="286" t="s">
        <v>19</v>
      </c>
      <c r="AK54" s="287" t="str">
        <f t="shared" si="1"/>
        <v>RELEASE</v>
      </c>
      <c r="AL54" s="166"/>
      <c r="AM54" s="112"/>
      <c r="AN54" s="112"/>
      <c r="AO54" s="112"/>
      <c r="AP54" s="112"/>
      <c r="AQ54" s="1194"/>
      <c r="AR54" s="1194"/>
    </row>
    <row r="55" spans="1:44" s="1" customFormat="1" ht="16.899999999999999" customHeight="1" outlineLevel="1">
      <c r="A55" s="1169">
        <f t="shared" si="6"/>
        <v>46</v>
      </c>
      <c r="B55" s="30"/>
      <c r="C55" s="30"/>
      <c r="D55" s="789"/>
      <c r="E55" s="581"/>
      <c r="F55" s="789"/>
      <c r="G55" s="777" t="s">
        <v>258</v>
      </c>
      <c r="H55" s="780"/>
      <c r="I55" s="780"/>
      <c r="J55" s="356" t="s">
        <v>327</v>
      </c>
      <c r="K55" s="69">
        <v>1</v>
      </c>
      <c r="L55" s="70" t="s">
        <v>32</v>
      </c>
      <c r="M55" s="69"/>
      <c r="N55" s="69"/>
      <c r="O55" s="69"/>
      <c r="P55" s="69"/>
      <c r="Q55" s="69"/>
      <c r="R55" s="111" t="s">
        <v>555</v>
      </c>
      <c r="S55" s="111" t="s">
        <v>555</v>
      </c>
      <c r="T55" s="1107"/>
      <c r="U55" s="1107"/>
      <c r="V55" s="69" t="s">
        <v>554</v>
      </c>
      <c r="W55" s="69" t="s">
        <v>13</v>
      </c>
      <c r="X55" s="69"/>
      <c r="Y55" s="69" t="s">
        <v>571</v>
      </c>
      <c r="Z55" s="164"/>
      <c r="AA55" s="164"/>
      <c r="AB55" s="165"/>
      <c r="AC55" s="164"/>
      <c r="AD55" s="164">
        <v>31</v>
      </c>
      <c r="AE55" s="164"/>
      <c r="AF55" s="1184"/>
      <c r="AG55" s="166"/>
      <c r="AH55" s="166"/>
      <c r="AI55" s="286"/>
      <c r="AJ55" s="286" t="s">
        <v>19</v>
      </c>
      <c r="AK55" s="287" t="str">
        <f t="shared" si="1"/>
        <v>RELEASE</v>
      </c>
      <c r="AL55" s="166"/>
      <c r="AM55" s="112"/>
      <c r="AN55" s="112"/>
      <c r="AO55" s="112"/>
      <c r="AP55" s="112"/>
      <c r="AQ55" s="1194"/>
      <c r="AR55" s="1194"/>
    </row>
    <row r="56" spans="1:44" s="1" customFormat="1" ht="16.899999999999999" customHeight="1" outlineLevel="1">
      <c r="A56" s="1169">
        <f t="shared" si="6"/>
        <v>47</v>
      </c>
      <c r="B56" s="30"/>
      <c r="C56" s="30"/>
      <c r="D56" s="789"/>
      <c r="E56" s="581"/>
      <c r="F56" s="789"/>
      <c r="G56" s="777" t="s">
        <v>259</v>
      </c>
      <c r="H56" s="780"/>
      <c r="I56" s="780"/>
      <c r="J56" s="356" t="s">
        <v>366</v>
      </c>
      <c r="K56" s="69">
        <v>1</v>
      </c>
      <c r="L56" s="70" t="s">
        <v>32</v>
      </c>
      <c r="M56" s="69"/>
      <c r="N56" s="69"/>
      <c r="O56" s="69"/>
      <c r="P56" s="69"/>
      <c r="Q56" s="69"/>
      <c r="R56" s="111"/>
      <c r="S56" s="111"/>
      <c r="T56" s="1107"/>
      <c r="U56" s="1107"/>
      <c r="V56" s="69" t="s">
        <v>572</v>
      </c>
      <c r="W56" s="69" t="s">
        <v>573</v>
      </c>
      <c r="X56" s="69"/>
      <c r="Y56" s="69" t="s">
        <v>574</v>
      </c>
      <c r="Z56" s="164"/>
      <c r="AA56" s="164"/>
      <c r="AB56" s="165"/>
      <c r="AC56" s="164"/>
      <c r="AD56" s="164">
        <v>2</v>
      </c>
      <c r="AE56" s="164"/>
      <c r="AF56" s="1184"/>
      <c r="AG56" s="166"/>
      <c r="AH56" s="166"/>
      <c r="AI56" s="286"/>
      <c r="AJ56" s="286" t="s">
        <v>19</v>
      </c>
      <c r="AK56" s="287" t="str">
        <f t="shared" si="1"/>
        <v>WORKING</v>
      </c>
      <c r="AL56" s="166"/>
      <c r="AM56" s="112"/>
      <c r="AN56" s="112"/>
      <c r="AO56" s="112"/>
      <c r="AP56" s="112"/>
      <c r="AQ56" s="1194"/>
      <c r="AR56" s="1194"/>
    </row>
    <row r="57" spans="1:44" s="1" customFormat="1" ht="16.899999999999999" customHeight="1" outlineLevel="1">
      <c r="A57" s="1169">
        <f t="shared" si="6"/>
        <v>48</v>
      </c>
      <c r="B57" s="30"/>
      <c r="C57" s="30"/>
      <c r="D57" s="789"/>
      <c r="E57" s="581"/>
      <c r="F57" s="789"/>
      <c r="G57" s="777" t="s">
        <v>260</v>
      </c>
      <c r="H57" s="780"/>
      <c r="I57" s="780"/>
      <c r="J57" s="356" t="s">
        <v>368</v>
      </c>
      <c r="K57" s="69">
        <v>1</v>
      </c>
      <c r="L57" s="70" t="s">
        <v>32</v>
      </c>
      <c r="M57" s="69"/>
      <c r="N57" s="69"/>
      <c r="O57" s="69"/>
      <c r="P57" s="69"/>
      <c r="Q57" s="69"/>
      <c r="R57" s="111"/>
      <c r="S57" s="111"/>
      <c r="T57" s="1107"/>
      <c r="U57" s="1107"/>
      <c r="V57" s="69"/>
      <c r="W57" s="69"/>
      <c r="X57" s="69"/>
      <c r="Y57" s="69" t="s">
        <v>556</v>
      </c>
      <c r="Z57" s="164"/>
      <c r="AA57" s="164"/>
      <c r="AB57" s="165"/>
      <c r="AC57" s="164"/>
      <c r="AD57" s="164">
        <v>2</v>
      </c>
      <c r="AE57" s="164"/>
      <c r="AF57" s="1184"/>
      <c r="AG57" s="166"/>
      <c r="AH57" s="166"/>
      <c r="AI57" s="286"/>
      <c r="AJ57" s="286" t="s">
        <v>19</v>
      </c>
      <c r="AK57" s="287">
        <f t="shared" si="1"/>
        <v>0</v>
      </c>
      <c r="AL57" s="166"/>
      <c r="AM57" s="112"/>
      <c r="AN57" s="112"/>
      <c r="AO57" s="112"/>
      <c r="AP57" s="112"/>
      <c r="AQ57" s="1194"/>
      <c r="AR57" s="1194"/>
    </row>
    <row r="58" spans="1:44" s="1" customFormat="1" ht="16.899999999999999" customHeight="1" outlineLevel="1">
      <c r="A58" s="1169">
        <f t="shared" si="6"/>
        <v>49</v>
      </c>
      <c r="B58" s="30"/>
      <c r="C58" s="30"/>
      <c r="D58" s="789"/>
      <c r="E58" s="581"/>
      <c r="F58" s="789"/>
      <c r="G58" s="777" t="s">
        <v>261</v>
      </c>
      <c r="H58" s="780"/>
      <c r="I58" s="780"/>
      <c r="J58" s="356" t="s">
        <v>370</v>
      </c>
      <c r="K58" s="69">
        <v>1</v>
      </c>
      <c r="L58" s="70" t="s">
        <v>32</v>
      </c>
      <c r="M58" s="69"/>
      <c r="N58" s="69"/>
      <c r="O58" s="69"/>
      <c r="P58" s="69"/>
      <c r="Q58" s="69"/>
      <c r="R58" s="111"/>
      <c r="S58" s="111"/>
      <c r="T58" s="1107"/>
      <c r="U58" s="1107"/>
      <c r="V58" s="69" t="s">
        <v>554</v>
      </c>
      <c r="W58" s="69" t="s">
        <v>555</v>
      </c>
      <c r="X58" s="69"/>
      <c r="Y58" s="69" t="s">
        <v>575</v>
      </c>
      <c r="Z58" s="164"/>
      <c r="AA58" s="164"/>
      <c r="AB58" s="165"/>
      <c r="AC58" s="164"/>
      <c r="AD58" s="164">
        <v>5</v>
      </c>
      <c r="AE58" s="164"/>
      <c r="AF58" s="1184"/>
      <c r="AG58" s="166"/>
      <c r="AH58" s="166"/>
      <c r="AI58" s="286"/>
      <c r="AJ58" s="286" t="s">
        <v>19</v>
      </c>
      <c r="AK58" s="287" t="str">
        <f t="shared" si="1"/>
        <v>FOR REVIEW</v>
      </c>
      <c r="AL58" s="166"/>
      <c r="AM58" s="112"/>
      <c r="AN58" s="112"/>
      <c r="AO58" s="112"/>
      <c r="AP58" s="112"/>
      <c r="AQ58" s="1194"/>
      <c r="AR58" s="1194"/>
    </row>
    <row r="59" spans="1:44" s="1" customFormat="1" ht="16.899999999999999" customHeight="1" outlineLevel="1">
      <c r="A59" s="1169">
        <f t="shared" si="6"/>
        <v>50</v>
      </c>
      <c r="B59" s="30"/>
      <c r="C59" s="30"/>
      <c r="D59" s="789"/>
      <c r="E59" s="581"/>
      <c r="F59" s="789"/>
      <c r="G59" s="777" t="s">
        <v>262</v>
      </c>
      <c r="H59" s="780"/>
      <c r="I59" s="780"/>
      <c r="J59" s="356" t="s">
        <v>329</v>
      </c>
      <c r="K59" s="69">
        <v>1</v>
      </c>
      <c r="L59" s="70" t="s">
        <v>32</v>
      </c>
      <c r="M59" s="69"/>
      <c r="N59" s="69"/>
      <c r="O59" s="69"/>
      <c r="P59" s="69"/>
      <c r="Q59" s="69"/>
      <c r="R59" s="111" t="s">
        <v>561</v>
      </c>
      <c r="S59" s="111" t="s">
        <v>561</v>
      </c>
      <c r="T59" s="1107"/>
      <c r="U59" s="1177" t="s">
        <v>543</v>
      </c>
      <c r="V59" s="69" t="s">
        <v>554</v>
      </c>
      <c r="W59" s="114" t="s">
        <v>13</v>
      </c>
      <c r="X59" s="69"/>
      <c r="Y59" s="1061" t="s">
        <v>576</v>
      </c>
      <c r="Z59" s="164"/>
      <c r="AA59" s="164"/>
      <c r="AB59" s="165"/>
      <c r="AC59" s="164"/>
      <c r="AD59" s="164">
        <v>10.3</v>
      </c>
      <c r="AE59" s="164"/>
      <c r="AF59" s="1184"/>
      <c r="AG59" s="166"/>
      <c r="AH59" s="166"/>
      <c r="AI59" s="286"/>
      <c r="AJ59" s="286" t="s">
        <v>19</v>
      </c>
      <c r="AK59" s="287" t="str">
        <f t="shared" si="1"/>
        <v>RELEASE</v>
      </c>
      <c r="AL59" s="166"/>
      <c r="AM59" s="112"/>
      <c r="AN59" s="112"/>
      <c r="AO59" s="112"/>
      <c r="AP59" s="112"/>
      <c r="AQ59" s="1194"/>
      <c r="AR59" s="1194"/>
    </row>
    <row r="60" spans="1:44" s="1" customFormat="1" ht="16.899999999999999" customHeight="1" outlineLevel="1">
      <c r="A60" s="1169">
        <f t="shared" si="6"/>
        <v>51</v>
      </c>
      <c r="B60" s="30"/>
      <c r="C60" s="30"/>
      <c r="D60" s="789"/>
      <c r="E60" s="581"/>
      <c r="F60" s="789"/>
      <c r="G60" s="777" t="s">
        <v>263</v>
      </c>
      <c r="H60" s="780"/>
      <c r="I60" s="780"/>
      <c r="J60" s="356" t="s">
        <v>335</v>
      </c>
      <c r="K60" s="69">
        <v>1</v>
      </c>
      <c r="L60" s="70" t="s">
        <v>32</v>
      </c>
      <c r="M60" s="69"/>
      <c r="N60" s="69"/>
      <c r="O60" s="69"/>
      <c r="P60" s="69"/>
      <c r="Q60" s="69"/>
      <c r="R60" s="111" t="s">
        <v>561</v>
      </c>
      <c r="S60" s="111" t="s">
        <v>561</v>
      </c>
      <c r="T60" s="1107"/>
      <c r="U60" s="1177" t="s">
        <v>543</v>
      </c>
      <c r="V60" s="69" t="s">
        <v>577</v>
      </c>
      <c r="W60" s="114" t="s">
        <v>13</v>
      </c>
      <c r="X60" s="69"/>
      <c r="Y60" s="69" t="s">
        <v>578</v>
      </c>
      <c r="Z60" s="164"/>
      <c r="AA60" s="164"/>
      <c r="AB60" s="165"/>
      <c r="AC60" s="164"/>
      <c r="AD60" s="164">
        <v>4</v>
      </c>
      <c r="AE60" s="164"/>
      <c r="AF60" s="1184"/>
      <c r="AG60" s="166"/>
      <c r="AH60" s="166"/>
      <c r="AI60" s="286"/>
      <c r="AJ60" s="286" t="s">
        <v>19</v>
      </c>
      <c r="AK60" s="287" t="str">
        <f t="shared" si="1"/>
        <v>RELEASE</v>
      </c>
      <c r="AL60" s="166"/>
      <c r="AM60" s="112"/>
      <c r="AN60" s="112"/>
      <c r="AO60" s="112"/>
      <c r="AP60" s="112"/>
      <c r="AQ60" s="1194"/>
      <c r="AR60" s="1194"/>
    </row>
    <row r="61" spans="1:44" s="1" customFormat="1" ht="16.899999999999999" customHeight="1" outlineLevel="1">
      <c r="A61" s="1169">
        <f t="shared" si="6"/>
        <v>52</v>
      </c>
      <c r="B61" s="30"/>
      <c r="C61" s="30"/>
      <c r="D61" s="789"/>
      <c r="E61" s="581"/>
      <c r="F61" s="789"/>
      <c r="G61" s="891" t="s">
        <v>579</v>
      </c>
      <c r="H61" s="892"/>
      <c r="I61" s="892"/>
      <c r="J61" s="362" t="s">
        <v>580</v>
      </c>
      <c r="K61" s="390">
        <v>1</v>
      </c>
      <c r="L61" s="798" t="s">
        <v>32</v>
      </c>
      <c r="M61" s="390"/>
      <c r="N61" s="390"/>
      <c r="O61" s="390"/>
      <c r="P61" s="390"/>
      <c r="Q61" s="390"/>
      <c r="R61" s="1178" t="s">
        <v>573</v>
      </c>
      <c r="S61" s="1178" t="s">
        <v>573</v>
      </c>
      <c r="T61" s="1179"/>
      <c r="U61" s="1179"/>
      <c r="V61" s="390" t="s">
        <v>554</v>
      </c>
      <c r="W61" s="390"/>
      <c r="X61" s="390"/>
      <c r="Y61" s="390" t="s">
        <v>569</v>
      </c>
      <c r="Z61" s="826"/>
      <c r="AA61" s="826"/>
      <c r="AB61" s="1187"/>
      <c r="AC61" s="826"/>
      <c r="AD61" s="826"/>
      <c r="AE61" s="826"/>
      <c r="AF61" s="1184"/>
      <c r="AG61" s="166"/>
      <c r="AH61" s="166"/>
      <c r="AI61" s="286"/>
      <c r="AJ61" s="286" t="s">
        <v>19</v>
      </c>
      <c r="AK61" s="287">
        <f t="shared" si="1"/>
        <v>0</v>
      </c>
      <c r="AL61" s="166"/>
      <c r="AM61" s="112"/>
      <c r="AN61" s="112"/>
      <c r="AO61" s="112"/>
      <c r="AP61" s="112"/>
      <c r="AQ61" s="1194"/>
      <c r="AR61" s="1194"/>
    </row>
    <row r="62" spans="1:44" s="1" customFormat="1" ht="16.899999999999999" customHeight="1" outlineLevel="1">
      <c r="A62" s="1169">
        <f t="shared" si="6"/>
        <v>53</v>
      </c>
      <c r="B62" s="30"/>
      <c r="C62" s="30"/>
      <c r="D62" s="789"/>
      <c r="E62" s="581"/>
      <c r="F62" s="789"/>
      <c r="G62" s="777" t="s">
        <v>264</v>
      </c>
      <c r="H62" s="780"/>
      <c r="I62" s="780"/>
      <c r="J62" s="356" t="s">
        <v>581</v>
      </c>
      <c r="K62" s="69">
        <v>1</v>
      </c>
      <c r="L62" s="70" t="s">
        <v>32</v>
      </c>
      <c r="M62" s="69"/>
      <c r="N62" s="69"/>
      <c r="O62" s="69"/>
      <c r="P62" s="69"/>
      <c r="Q62" s="69"/>
      <c r="R62" s="111" t="s">
        <v>561</v>
      </c>
      <c r="S62" s="111" t="s">
        <v>561</v>
      </c>
      <c r="T62" s="1107"/>
      <c r="U62" s="1107"/>
      <c r="V62" s="69" t="s">
        <v>557</v>
      </c>
      <c r="W62" s="111" t="s">
        <v>13</v>
      </c>
      <c r="X62" s="69"/>
      <c r="Y62" s="69" t="s">
        <v>582</v>
      </c>
      <c r="Z62" s="164"/>
      <c r="AA62" s="164"/>
      <c r="AB62" s="165"/>
      <c r="AC62" s="164"/>
      <c r="AD62" s="164"/>
      <c r="AE62" s="164"/>
      <c r="AF62" s="1184"/>
      <c r="AG62" s="166"/>
      <c r="AH62" s="166"/>
      <c r="AI62" s="286"/>
      <c r="AJ62" s="286" t="s">
        <v>19</v>
      </c>
      <c r="AK62" s="287" t="str">
        <f t="shared" si="1"/>
        <v>RELEASE</v>
      </c>
      <c r="AL62" s="166"/>
      <c r="AM62" s="112"/>
      <c r="AN62" s="112"/>
      <c r="AO62" s="112"/>
      <c r="AP62" s="112"/>
      <c r="AQ62" s="1194"/>
      <c r="AR62" s="1194"/>
    </row>
    <row r="63" spans="1:44" s="1" customFormat="1" ht="16.899999999999999" customHeight="1" outlineLevel="1">
      <c r="A63" s="1169">
        <f t="shared" si="6"/>
        <v>54</v>
      </c>
      <c r="B63" s="30"/>
      <c r="C63" s="30"/>
      <c r="D63" s="789"/>
      <c r="E63" s="581"/>
      <c r="F63" s="789"/>
      <c r="G63" s="777" t="s">
        <v>265</v>
      </c>
      <c r="H63" s="780"/>
      <c r="I63" s="780"/>
      <c r="J63" s="356" t="s">
        <v>341</v>
      </c>
      <c r="K63" s="69">
        <v>1</v>
      </c>
      <c r="L63" s="70" t="s">
        <v>32</v>
      </c>
      <c r="M63" s="69"/>
      <c r="N63" s="69"/>
      <c r="O63" s="69"/>
      <c r="P63" s="69"/>
      <c r="Q63" s="69"/>
      <c r="R63" s="111" t="s">
        <v>561</v>
      </c>
      <c r="S63" s="111" t="s">
        <v>561</v>
      </c>
      <c r="T63" s="1107"/>
      <c r="U63" s="1177" t="s">
        <v>543</v>
      </c>
      <c r="V63" s="69" t="s">
        <v>547</v>
      </c>
      <c r="W63" s="114" t="s">
        <v>490</v>
      </c>
      <c r="X63" s="69"/>
      <c r="Y63" s="69" t="s">
        <v>583</v>
      </c>
      <c r="Z63" s="164"/>
      <c r="AA63" s="164"/>
      <c r="AB63" s="165"/>
      <c r="AC63" s="164"/>
      <c r="AD63" s="164">
        <v>3.8</v>
      </c>
      <c r="AE63" s="164"/>
      <c r="AF63" s="1184"/>
      <c r="AG63" s="166"/>
      <c r="AH63" s="166"/>
      <c r="AI63" s="286"/>
      <c r="AJ63" s="286" t="s">
        <v>19</v>
      </c>
      <c r="AK63" s="287" t="str">
        <f t="shared" si="1"/>
        <v>REVISI</v>
      </c>
      <c r="AL63" s="166"/>
      <c r="AM63" s="112"/>
      <c r="AN63" s="112"/>
      <c r="AO63" s="112"/>
      <c r="AP63" s="112"/>
      <c r="AQ63" s="1194"/>
      <c r="AR63" s="1194"/>
    </row>
    <row r="64" spans="1:44" s="1" customFormat="1" ht="16.899999999999999" customHeight="1" outlineLevel="1">
      <c r="A64" s="1169">
        <f t="shared" si="6"/>
        <v>55</v>
      </c>
      <c r="B64" s="30"/>
      <c r="C64" s="30"/>
      <c r="D64" s="789"/>
      <c r="E64" s="581"/>
      <c r="F64" s="789"/>
      <c r="G64" s="777" t="s">
        <v>266</v>
      </c>
      <c r="H64" s="780"/>
      <c r="I64" s="780"/>
      <c r="J64" s="356" t="s">
        <v>301</v>
      </c>
      <c r="K64" s="69">
        <v>1</v>
      </c>
      <c r="L64" s="70" t="s">
        <v>32</v>
      </c>
      <c r="M64" s="69"/>
      <c r="N64" s="69"/>
      <c r="O64" s="69"/>
      <c r="P64" s="69"/>
      <c r="Q64" s="69"/>
      <c r="R64" s="111"/>
      <c r="S64" s="111"/>
      <c r="T64" s="1107"/>
      <c r="U64" s="1107"/>
      <c r="V64" s="69" t="s">
        <v>584</v>
      </c>
      <c r="W64" s="69" t="s">
        <v>555</v>
      </c>
      <c r="X64" s="69"/>
      <c r="Y64" s="69"/>
      <c r="Z64" s="164"/>
      <c r="AA64" s="164"/>
      <c r="AB64" s="165"/>
      <c r="AC64" s="164"/>
      <c r="AD64" s="164">
        <v>5</v>
      </c>
      <c r="AE64" s="164"/>
      <c r="AF64" s="1184"/>
      <c r="AG64" s="166"/>
      <c r="AH64" s="166"/>
      <c r="AI64" s="286"/>
      <c r="AJ64" s="286" t="s">
        <v>19</v>
      </c>
      <c r="AK64" s="287" t="str">
        <f t="shared" si="1"/>
        <v>FOR REVIEW</v>
      </c>
      <c r="AL64" s="166"/>
      <c r="AM64" s="112"/>
      <c r="AN64" s="112"/>
      <c r="AO64" s="112"/>
      <c r="AP64" s="112"/>
      <c r="AQ64" s="1194"/>
      <c r="AR64" s="1194"/>
    </row>
    <row r="65" spans="1:47" s="1" customFormat="1" ht="16.899999999999999" customHeight="1" outlineLevel="1">
      <c r="A65" s="1169">
        <f t="shared" si="6"/>
        <v>56</v>
      </c>
      <c r="B65" s="30"/>
      <c r="C65" s="30"/>
      <c r="D65" s="789"/>
      <c r="E65" s="581"/>
      <c r="F65" s="789"/>
      <c r="G65" s="777" t="s">
        <v>267</v>
      </c>
      <c r="H65" s="780"/>
      <c r="I65" s="780"/>
      <c r="J65" s="356" t="s">
        <v>303</v>
      </c>
      <c r="K65" s="69">
        <v>1</v>
      </c>
      <c r="L65" s="70" t="s">
        <v>32</v>
      </c>
      <c r="M65" s="69"/>
      <c r="N65" s="69"/>
      <c r="O65" s="69"/>
      <c r="P65" s="69"/>
      <c r="Q65" s="69"/>
      <c r="R65" s="111"/>
      <c r="S65" s="111"/>
      <c r="T65" s="1107"/>
      <c r="U65" s="1177"/>
      <c r="V65" s="69" t="s">
        <v>572</v>
      </c>
      <c r="W65" s="69" t="s">
        <v>555</v>
      </c>
      <c r="X65" s="69"/>
      <c r="Y65" s="69" t="s">
        <v>556</v>
      </c>
      <c r="Z65" s="164"/>
      <c r="AA65" s="164"/>
      <c r="AB65" s="165"/>
      <c r="AC65" s="164"/>
      <c r="AD65" s="164">
        <v>7</v>
      </c>
      <c r="AE65" s="164"/>
      <c r="AF65" s="1184"/>
      <c r="AG65" s="166"/>
      <c r="AH65" s="166"/>
      <c r="AI65" s="286"/>
      <c r="AJ65" s="286" t="s">
        <v>19</v>
      </c>
      <c r="AK65" s="287" t="str">
        <f t="shared" si="1"/>
        <v>FOR REVIEW</v>
      </c>
      <c r="AL65" s="166"/>
      <c r="AM65" s="112"/>
      <c r="AN65" s="112"/>
      <c r="AO65" s="112"/>
      <c r="AP65" s="112"/>
      <c r="AQ65" s="1194"/>
      <c r="AR65" s="1194"/>
    </row>
    <row r="66" spans="1:47" ht="16.899999999999999" customHeight="1">
      <c r="A66" s="295">
        <f t="shared" si="6"/>
        <v>57</v>
      </c>
      <c r="B66" s="297"/>
      <c r="C66" s="297"/>
      <c r="D66" s="310"/>
      <c r="E66" s="405" t="s">
        <v>46</v>
      </c>
      <c r="F66" s="406"/>
      <c r="G66" s="304"/>
      <c r="H66" s="304"/>
      <c r="I66" s="449"/>
      <c r="J66" s="450" t="s">
        <v>585</v>
      </c>
      <c r="K66" s="226">
        <v>1</v>
      </c>
      <c r="L66" s="227" t="s">
        <v>32</v>
      </c>
      <c r="M66" s="226"/>
      <c r="N66" s="226"/>
      <c r="O66" s="226"/>
      <c r="P66" s="226"/>
      <c r="Q66" s="226"/>
      <c r="R66" s="365"/>
      <c r="S66" s="365"/>
      <c r="T66" s="473"/>
      <c r="U66" s="473"/>
      <c r="V66" s="226"/>
      <c r="W66" s="226"/>
      <c r="X66" s="226"/>
      <c r="Y66" s="226"/>
      <c r="Z66" s="819">
        <f>SUM(AC67:AC85)</f>
        <v>2076.6999999999998</v>
      </c>
      <c r="AA66" s="381"/>
      <c r="AB66" s="482"/>
      <c r="AC66" s="381"/>
      <c r="AD66" s="381"/>
      <c r="AE66" s="381"/>
      <c r="AK66" s="287">
        <f t="shared" si="1"/>
        <v>0</v>
      </c>
      <c r="AM66" s="364"/>
      <c r="AN66" s="364"/>
      <c r="AO66" s="364"/>
      <c r="AP66" s="364"/>
      <c r="AQ66" s="1192"/>
      <c r="AR66" s="1192"/>
      <c r="AS66" s="2">
        <f>AC67+AD86+AD88</f>
        <v>1927</v>
      </c>
      <c r="AT66" s="1193">
        <v>1820</v>
      </c>
      <c r="AU66">
        <f>AT66-AS66</f>
        <v>-107</v>
      </c>
    </row>
    <row r="67" spans="1:47" ht="16.899999999999999" customHeight="1">
      <c r="A67" s="295">
        <f t="shared" si="6"/>
        <v>58</v>
      </c>
      <c r="B67" s="297"/>
      <c r="C67" s="297"/>
      <c r="D67" s="310"/>
      <c r="E67" s="311"/>
      <c r="F67" s="320" t="s">
        <v>109</v>
      </c>
      <c r="G67" s="297"/>
      <c r="H67" s="297"/>
      <c r="I67" s="309"/>
      <c r="J67" s="233" t="s">
        <v>110</v>
      </c>
      <c r="K67" s="107">
        <v>1</v>
      </c>
      <c r="L67" s="65" t="s">
        <v>32</v>
      </c>
      <c r="M67" s="107"/>
      <c r="N67" s="107"/>
      <c r="O67" s="107"/>
      <c r="P67" s="107"/>
      <c r="Q67" s="107"/>
      <c r="R67" s="363" t="s">
        <v>561</v>
      </c>
      <c r="S67" s="363" t="s">
        <v>561</v>
      </c>
      <c r="T67" s="364"/>
      <c r="U67" s="364"/>
      <c r="V67" s="107"/>
      <c r="W67" s="107" t="s">
        <v>13</v>
      </c>
      <c r="X67" s="107"/>
      <c r="Y67" s="69"/>
      <c r="Z67" s="384"/>
      <c r="AA67" s="385"/>
      <c r="AB67" s="385">
        <v>45411</v>
      </c>
      <c r="AC67" s="821">
        <v>1824</v>
      </c>
      <c r="AD67" s="380"/>
      <c r="AE67" s="380"/>
      <c r="AF67" s="1168">
        <v>45182</v>
      </c>
      <c r="AJ67" s="286" t="s">
        <v>474</v>
      </c>
      <c r="AK67" s="287" t="str">
        <f t="shared" si="1"/>
        <v>RELEASE</v>
      </c>
      <c r="AM67" s="364"/>
      <c r="AN67" s="364"/>
      <c r="AO67" s="364"/>
      <c r="AP67" s="364"/>
      <c r="AQ67" s="1192"/>
      <c r="AR67" s="1192"/>
    </row>
    <row r="68" spans="1:47" ht="16.899999999999999" customHeight="1" outlineLevel="1">
      <c r="A68" s="295">
        <f t="shared" ref="A68:A116" si="7">A67+1</f>
        <v>59</v>
      </c>
      <c r="B68" s="297"/>
      <c r="C68" s="297"/>
      <c r="D68" s="310"/>
      <c r="E68" s="311"/>
      <c r="F68" s="407"/>
      <c r="G68" s="322" t="s">
        <v>115</v>
      </c>
      <c r="H68" s="323"/>
      <c r="I68" s="350"/>
      <c r="J68" s="233" t="s">
        <v>586</v>
      </c>
      <c r="K68" s="107">
        <v>2</v>
      </c>
      <c r="L68" s="65" t="s">
        <v>32</v>
      </c>
      <c r="M68" s="65"/>
      <c r="N68" s="65"/>
      <c r="O68" s="65" t="s">
        <v>32</v>
      </c>
      <c r="P68" s="65" t="s">
        <v>32</v>
      </c>
      <c r="Q68" s="65" t="s">
        <v>32</v>
      </c>
      <c r="R68" s="363" t="s">
        <v>561</v>
      </c>
      <c r="S68" s="363" t="s">
        <v>561</v>
      </c>
      <c r="T68" s="370"/>
      <c r="U68" s="1203" t="s">
        <v>543</v>
      </c>
      <c r="V68" s="107"/>
      <c r="W68" s="107" t="s">
        <v>13</v>
      </c>
      <c r="X68" s="107"/>
      <c r="Y68" s="69"/>
      <c r="Z68" s="380"/>
      <c r="AA68" s="380"/>
      <c r="AB68" s="387"/>
      <c r="AC68" s="1183"/>
      <c r="AD68" s="218">
        <f>AE68*K68</f>
        <v>248</v>
      </c>
      <c r="AE68" s="218">
        <v>124</v>
      </c>
      <c r="AF68" s="1168">
        <v>45182</v>
      </c>
      <c r="AJ68" s="286" t="s">
        <v>474</v>
      </c>
      <c r="AK68" s="287" t="str">
        <f t="shared" si="1"/>
        <v>RELEASE</v>
      </c>
      <c r="AM68" s="364"/>
      <c r="AN68" s="364"/>
      <c r="AO68" s="364"/>
      <c r="AP68" s="364"/>
      <c r="AQ68" s="1192"/>
      <c r="AR68" s="1192"/>
    </row>
    <row r="69" spans="1:47" ht="16.899999999999999" customHeight="1" outlineLevel="1">
      <c r="A69" s="295">
        <f t="shared" si="7"/>
        <v>60</v>
      </c>
      <c r="B69" s="297"/>
      <c r="C69" s="297"/>
      <c r="D69" s="310"/>
      <c r="E69" s="311"/>
      <c r="F69" s="311"/>
      <c r="G69" s="322" t="s">
        <v>117</v>
      </c>
      <c r="H69" s="323"/>
      <c r="I69" s="350"/>
      <c r="J69" s="233" t="s">
        <v>118</v>
      </c>
      <c r="K69" s="107">
        <v>2</v>
      </c>
      <c r="L69" s="65" t="s">
        <v>32</v>
      </c>
      <c r="M69" s="65"/>
      <c r="N69" s="65"/>
      <c r="O69" s="65" t="s">
        <v>32</v>
      </c>
      <c r="P69" s="65" t="s">
        <v>32</v>
      </c>
      <c r="Q69" s="65" t="s">
        <v>32</v>
      </c>
      <c r="R69" s="363" t="s">
        <v>561</v>
      </c>
      <c r="S69" s="363" t="s">
        <v>561</v>
      </c>
      <c r="T69" s="368"/>
      <c r="U69" s="1203" t="s">
        <v>543</v>
      </c>
      <c r="V69" s="107"/>
      <c r="W69" s="107" t="s">
        <v>13</v>
      </c>
      <c r="X69" s="107"/>
      <c r="Y69" s="69"/>
      <c r="Z69" s="380"/>
      <c r="AA69" s="380"/>
      <c r="AB69" s="379"/>
      <c r="AC69" s="1062"/>
      <c r="AD69" s="218">
        <f t="shared" ref="AD69:AD84" si="8">AE69*K69</f>
        <v>248</v>
      </c>
      <c r="AE69" s="218">
        <v>124</v>
      </c>
      <c r="AF69" s="1168">
        <v>45182</v>
      </c>
      <c r="AJ69" s="286" t="s">
        <v>474</v>
      </c>
      <c r="AK69" s="287" t="str">
        <f t="shared" si="1"/>
        <v>RELEASE</v>
      </c>
      <c r="AM69" s="364"/>
      <c r="AN69" s="364"/>
      <c r="AO69" s="364"/>
      <c r="AP69" s="364"/>
      <c r="AQ69" s="1192"/>
      <c r="AR69" s="1192"/>
    </row>
    <row r="70" spans="1:47" ht="16.899999999999999" customHeight="1" outlineLevel="1">
      <c r="A70" s="295">
        <f t="shared" si="7"/>
        <v>61</v>
      </c>
      <c r="B70" s="297"/>
      <c r="C70" s="297"/>
      <c r="D70" s="310"/>
      <c r="E70" s="311"/>
      <c r="F70" s="311"/>
      <c r="G70" s="322" t="s">
        <v>119</v>
      </c>
      <c r="H70" s="323"/>
      <c r="I70" s="350"/>
      <c r="J70" s="233" t="s">
        <v>587</v>
      </c>
      <c r="K70" s="107">
        <v>1</v>
      </c>
      <c r="L70" s="65" t="s">
        <v>32</v>
      </c>
      <c r="M70" s="65"/>
      <c r="N70" s="65"/>
      <c r="O70" s="65" t="s">
        <v>32</v>
      </c>
      <c r="P70" s="65" t="s">
        <v>32</v>
      </c>
      <c r="Q70" s="65" t="s">
        <v>32</v>
      </c>
      <c r="R70" s="363" t="s">
        <v>561</v>
      </c>
      <c r="S70" s="363" t="s">
        <v>561</v>
      </c>
      <c r="T70" s="370"/>
      <c r="U70" s="1203" t="s">
        <v>543</v>
      </c>
      <c r="V70" s="107"/>
      <c r="W70" s="107" t="s">
        <v>13</v>
      </c>
      <c r="X70" s="107"/>
      <c r="Y70" s="69"/>
      <c r="Z70" s="380"/>
      <c r="AA70" s="380"/>
      <c r="AB70" s="379"/>
      <c r="AC70" s="1062"/>
      <c r="AD70" s="218">
        <f t="shared" si="8"/>
        <v>72.099999999999994</v>
      </c>
      <c r="AE70" s="218">
        <v>72.099999999999994</v>
      </c>
      <c r="AF70" s="1168">
        <v>45182</v>
      </c>
      <c r="AJ70" s="286" t="s">
        <v>474</v>
      </c>
      <c r="AK70" s="287" t="str">
        <f t="shared" si="1"/>
        <v>RELEASE</v>
      </c>
      <c r="AM70" s="364"/>
      <c r="AN70" s="364"/>
      <c r="AO70" s="364"/>
      <c r="AP70" s="364"/>
      <c r="AQ70" s="1192"/>
      <c r="AR70" s="1192"/>
    </row>
    <row r="71" spans="1:47" ht="16.899999999999999" customHeight="1" outlineLevel="1">
      <c r="A71" s="295">
        <f t="shared" si="7"/>
        <v>62</v>
      </c>
      <c r="B71" s="297"/>
      <c r="C71" s="297"/>
      <c r="D71" s="310"/>
      <c r="E71" s="311"/>
      <c r="F71" s="311"/>
      <c r="G71" s="322" t="s">
        <v>123</v>
      </c>
      <c r="H71" s="323"/>
      <c r="I71" s="350"/>
      <c r="J71" s="233" t="s">
        <v>124</v>
      </c>
      <c r="K71" s="107">
        <v>8</v>
      </c>
      <c r="L71" s="65" t="s">
        <v>32</v>
      </c>
      <c r="M71" s="65"/>
      <c r="N71" s="65"/>
      <c r="O71" s="65" t="s">
        <v>32</v>
      </c>
      <c r="P71" s="65" t="s">
        <v>32</v>
      </c>
      <c r="Q71" s="65" t="s">
        <v>32</v>
      </c>
      <c r="R71" s="363" t="s">
        <v>561</v>
      </c>
      <c r="S71" s="363" t="s">
        <v>561</v>
      </c>
      <c r="T71" s="370"/>
      <c r="U71" s="1203" t="s">
        <v>543</v>
      </c>
      <c r="V71" s="107"/>
      <c r="W71" s="107" t="s">
        <v>13</v>
      </c>
      <c r="X71" s="107"/>
      <c r="Y71" s="69"/>
      <c r="Z71" s="380"/>
      <c r="AA71" s="380"/>
      <c r="AB71" s="379"/>
      <c r="AC71" s="1062"/>
      <c r="AD71" s="218">
        <f t="shared" si="8"/>
        <v>464.8</v>
      </c>
      <c r="AE71" s="218">
        <v>58.1</v>
      </c>
      <c r="AF71" s="1168">
        <v>45182</v>
      </c>
      <c r="AJ71" s="286" t="s">
        <v>474</v>
      </c>
      <c r="AK71" s="287" t="str">
        <f t="shared" si="1"/>
        <v>RELEASE</v>
      </c>
      <c r="AM71" s="364"/>
      <c r="AN71" s="364"/>
      <c r="AO71" s="364"/>
      <c r="AP71" s="364"/>
      <c r="AQ71" s="1192"/>
      <c r="AR71" s="1192"/>
    </row>
    <row r="72" spans="1:47" ht="16.899999999999999" customHeight="1" outlineLevel="1">
      <c r="A72" s="295">
        <f t="shared" si="7"/>
        <v>63</v>
      </c>
      <c r="B72" s="297"/>
      <c r="C72" s="297"/>
      <c r="D72" s="310"/>
      <c r="E72" s="311"/>
      <c r="F72" s="408"/>
      <c r="G72" s="322" t="s">
        <v>127</v>
      </c>
      <c r="H72" s="323"/>
      <c r="I72" s="448"/>
      <c r="J72" s="233" t="s">
        <v>128</v>
      </c>
      <c r="K72" s="107">
        <v>2</v>
      </c>
      <c r="L72" s="65" t="s">
        <v>32</v>
      </c>
      <c r="M72" s="107"/>
      <c r="N72" s="107"/>
      <c r="O72" s="107"/>
      <c r="P72" s="107"/>
      <c r="Q72" s="107"/>
      <c r="R72" s="363" t="s">
        <v>561</v>
      </c>
      <c r="S72" s="363" t="s">
        <v>561</v>
      </c>
      <c r="T72" s="370"/>
      <c r="U72" s="1203" t="s">
        <v>543</v>
      </c>
      <c r="V72" s="107"/>
      <c r="W72" s="107" t="s">
        <v>13</v>
      </c>
      <c r="X72" s="107"/>
      <c r="Y72" s="69"/>
      <c r="Z72" s="380"/>
      <c r="AA72" s="380"/>
      <c r="AB72" s="379"/>
      <c r="AC72" s="1062"/>
      <c r="AD72" s="218">
        <f t="shared" si="8"/>
        <v>40</v>
      </c>
      <c r="AE72" s="218">
        <v>20</v>
      </c>
      <c r="AF72" s="1168">
        <v>45182</v>
      </c>
      <c r="AJ72" s="286" t="s">
        <v>474</v>
      </c>
      <c r="AK72" s="287" t="str">
        <f t="shared" si="1"/>
        <v>RELEASE</v>
      </c>
      <c r="AM72" s="364"/>
      <c r="AN72" s="364"/>
      <c r="AO72" s="364"/>
      <c r="AP72" s="364"/>
      <c r="AQ72" s="1192"/>
      <c r="AR72" s="1192"/>
    </row>
    <row r="73" spans="1:47" ht="16.899999999999999" customHeight="1" outlineLevel="1">
      <c r="A73" s="295">
        <f t="shared" si="7"/>
        <v>64</v>
      </c>
      <c r="B73" s="297"/>
      <c r="C73" s="297"/>
      <c r="D73" s="310"/>
      <c r="E73" s="311"/>
      <c r="F73" s="408"/>
      <c r="G73" s="322" t="s">
        <v>129</v>
      </c>
      <c r="H73" s="323"/>
      <c r="I73" s="448"/>
      <c r="J73" s="233" t="s">
        <v>130</v>
      </c>
      <c r="K73" s="107">
        <v>2</v>
      </c>
      <c r="L73" s="65" t="s">
        <v>32</v>
      </c>
      <c r="M73" s="107"/>
      <c r="N73" s="107"/>
      <c r="O73" s="107"/>
      <c r="P73" s="107"/>
      <c r="Q73" s="107"/>
      <c r="R73" s="363" t="s">
        <v>561</v>
      </c>
      <c r="S73" s="363" t="s">
        <v>561</v>
      </c>
      <c r="T73" s="370"/>
      <c r="U73" s="1203" t="s">
        <v>543</v>
      </c>
      <c r="V73" s="107"/>
      <c r="W73" s="107" t="s">
        <v>13</v>
      </c>
      <c r="X73" s="107"/>
      <c r="Y73" s="69"/>
      <c r="Z73" s="380"/>
      <c r="AA73" s="380"/>
      <c r="AB73" s="379"/>
      <c r="AC73" s="1062"/>
      <c r="AD73" s="218">
        <f t="shared" si="8"/>
        <v>39.799999999999997</v>
      </c>
      <c r="AE73" s="218">
        <v>19.899999999999999</v>
      </c>
      <c r="AF73" s="1168">
        <v>45182</v>
      </c>
      <c r="AJ73" s="286" t="s">
        <v>474</v>
      </c>
      <c r="AK73" s="287" t="str">
        <f t="shared" si="1"/>
        <v>RELEASE</v>
      </c>
      <c r="AM73" s="364"/>
      <c r="AN73" s="364"/>
      <c r="AO73" s="364"/>
      <c r="AP73" s="364"/>
      <c r="AQ73" s="1192"/>
      <c r="AR73" s="1192"/>
    </row>
    <row r="74" spans="1:47" ht="16.899999999999999" customHeight="1" outlineLevel="1">
      <c r="A74" s="295">
        <f t="shared" si="7"/>
        <v>65</v>
      </c>
      <c r="B74" s="297"/>
      <c r="C74" s="297"/>
      <c r="D74" s="310"/>
      <c r="E74" s="311"/>
      <c r="F74" s="408"/>
      <c r="G74" s="322" t="s">
        <v>131</v>
      </c>
      <c r="H74" s="323"/>
      <c r="I74" s="448"/>
      <c r="J74" s="233" t="s">
        <v>149</v>
      </c>
      <c r="K74" s="107">
        <v>2</v>
      </c>
      <c r="L74" s="65" t="s">
        <v>32</v>
      </c>
      <c r="M74" s="107"/>
      <c r="N74" s="107"/>
      <c r="O74" s="107"/>
      <c r="P74" s="107"/>
      <c r="Q74" s="107"/>
      <c r="R74" s="363" t="s">
        <v>561</v>
      </c>
      <c r="S74" s="363" t="s">
        <v>561</v>
      </c>
      <c r="T74" s="370"/>
      <c r="U74" s="1203" t="s">
        <v>543</v>
      </c>
      <c r="V74" s="107"/>
      <c r="W74" s="107" t="s">
        <v>13</v>
      </c>
      <c r="X74" s="107"/>
      <c r="Y74" s="69"/>
      <c r="Z74" s="380"/>
      <c r="AA74" s="380"/>
      <c r="AB74" s="379"/>
      <c r="AC74" s="1062"/>
      <c r="AD74" s="218">
        <f t="shared" si="8"/>
        <v>39.799999999999997</v>
      </c>
      <c r="AE74" s="218">
        <v>19.899999999999999</v>
      </c>
      <c r="AF74" s="1168">
        <v>45182</v>
      </c>
      <c r="AJ74" s="286" t="s">
        <v>474</v>
      </c>
      <c r="AK74" s="287" t="str">
        <f t="shared" si="1"/>
        <v>RELEASE</v>
      </c>
      <c r="AM74" s="364"/>
      <c r="AN74" s="364"/>
      <c r="AO74" s="364"/>
      <c r="AP74" s="364"/>
      <c r="AQ74" s="1192"/>
      <c r="AR74" s="1192"/>
    </row>
    <row r="75" spans="1:47" ht="16.899999999999999" customHeight="1" outlineLevel="1">
      <c r="A75" s="295">
        <f t="shared" si="7"/>
        <v>66</v>
      </c>
      <c r="B75" s="297"/>
      <c r="C75" s="297"/>
      <c r="D75" s="310"/>
      <c r="E75" s="311"/>
      <c r="F75" s="408"/>
      <c r="G75" s="322" t="s">
        <v>132</v>
      </c>
      <c r="H75" s="324"/>
      <c r="I75" s="451"/>
      <c r="J75" s="233" t="s">
        <v>588</v>
      </c>
      <c r="K75" s="107">
        <v>2</v>
      </c>
      <c r="L75" s="65" t="s">
        <v>32</v>
      </c>
      <c r="M75" s="107"/>
      <c r="N75" s="107"/>
      <c r="O75" s="107"/>
      <c r="P75" s="107"/>
      <c r="Q75" s="107"/>
      <c r="R75" s="363" t="s">
        <v>561</v>
      </c>
      <c r="S75" s="363" t="s">
        <v>561</v>
      </c>
      <c r="T75" s="364"/>
      <c r="U75" s="1203" t="s">
        <v>543</v>
      </c>
      <c r="V75" s="107"/>
      <c r="W75" s="107" t="s">
        <v>13</v>
      </c>
      <c r="X75" s="107"/>
      <c r="Y75" s="69"/>
      <c r="Z75" s="380"/>
      <c r="AA75" s="380"/>
      <c r="AB75" s="387"/>
      <c r="AC75" s="1062"/>
      <c r="AD75" s="218">
        <f t="shared" si="8"/>
        <v>166.8</v>
      </c>
      <c r="AE75" s="218">
        <v>83.4</v>
      </c>
      <c r="AF75" s="1168">
        <v>45182</v>
      </c>
      <c r="AJ75" s="286" t="s">
        <v>474</v>
      </c>
      <c r="AK75" s="287" t="str">
        <f t="shared" si="1"/>
        <v>RELEASE</v>
      </c>
      <c r="AM75" s="364"/>
      <c r="AN75" s="364"/>
      <c r="AO75" s="364"/>
      <c r="AP75" s="364"/>
      <c r="AQ75" s="1192"/>
      <c r="AR75" s="1192"/>
    </row>
    <row r="76" spans="1:47" ht="16.899999999999999" customHeight="1" outlineLevel="1">
      <c r="A76" s="295">
        <f t="shared" si="7"/>
        <v>67</v>
      </c>
      <c r="B76" s="297"/>
      <c r="C76" s="297"/>
      <c r="D76" s="310"/>
      <c r="E76" s="311"/>
      <c r="F76" s="408"/>
      <c r="G76" s="322" t="s">
        <v>134</v>
      </c>
      <c r="H76" s="323"/>
      <c r="I76" s="350"/>
      <c r="J76" s="233" t="s">
        <v>589</v>
      </c>
      <c r="K76" s="107">
        <v>1</v>
      </c>
      <c r="L76" s="65" t="s">
        <v>32</v>
      </c>
      <c r="M76" s="107"/>
      <c r="N76" s="107"/>
      <c r="O76" s="107"/>
      <c r="P76" s="107"/>
      <c r="Q76" s="107"/>
      <c r="R76" s="363" t="s">
        <v>561</v>
      </c>
      <c r="S76" s="363" t="s">
        <v>561</v>
      </c>
      <c r="T76" s="370"/>
      <c r="U76" s="1203" t="s">
        <v>543</v>
      </c>
      <c r="V76" s="107"/>
      <c r="W76" s="107" t="s">
        <v>13</v>
      </c>
      <c r="X76" s="107"/>
      <c r="Y76" s="69"/>
      <c r="Z76" s="380"/>
      <c r="AA76" s="380"/>
      <c r="AB76" s="379"/>
      <c r="AC76" s="1062"/>
      <c r="AD76" s="218">
        <f t="shared" si="8"/>
        <v>37.4</v>
      </c>
      <c r="AE76" s="218">
        <v>37.4</v>
      </c>
      <c r="AF76" s="1168">
        <v>45182</v>
      </c>
      <c r="AJ76" s="286" t="s">
        <v>474</v>
      </c>
      <c r="AK76" s="287" t="str">
        <f t="shared" si="1"/>
        <v>RELEASE</v>
      </c>
      <c r="AM76" s="364"/>
      <c r="AN76" s="364"/>
      <c r="AO76" s="364"/>
      <c r="AP76" s="364"/>
      <c r="AQ76" s="1192"/>
      <c r="AR76" s="1192"/>
    </row>
    <row r="77" spans="1:47" ht="16.899999999999999" customHeight="1" outlineLevel="1">
      <c r="A77" s="295">
        <f t="shared" si="7"/>
        <v>68</v>
      </c>
      <c r="B77" s="297"/>
      <c r="C77" s="297"/>
      <c r="D77" s="310" t="s">
        <v>343</v>
      </c>
      <c r="E77" s="311"/>
      <c r="F77" s="408"/>
      <c r="G77" s="322" t="s">
        <v>136</v>
      </c>
      <c r="H77" s="323"/>
      <c r="I77" s="350"/>
      <c r="J77" s="233" t="s">
        <v>590</v>
      </c>
      <c r="K77" s="107">
        <v>1</v>
      </c>
      <c r="L77" s="65" t="s">
        <v>32</v>
      </c>
      <c r="M77" s="107"/>
      <c r="N77" s="107"/>
      <c r="O77" s="107"/>
      <c r="P77" s="107"/>
      <c r="Q77" s="107"/>
      <c r="R77" s="363" t="s">
        <v>561</v>
      </c>
      <c r="S77" s="363" t="s">
        <v>561</v>
      </c>
      <c r="T77" s="370"/>
      <c r="U77" s="1203" t="s">
        <v>543</v>
      </c>
      <c r="V77" s="107"/>
      <c r="W77" s="107" t="s">
        <v>13</v>
      </c>
      <c r="X77" s="107"/>
      <c r="Y77" s="69"/>
      <c r="Z77" s="380"/>
      <c r="AA77" s="380"/>
      <c r="AB77" s="379"/>
      <c r="AC77" s="1062"/>
      <c r="AD77" s="218">
        <f t="shared" si="8"/>
        <v>37.4</v>
      </c>
      <c r="AE77" s="218">
        <v>37.4</v>
      </c>
      <c r="AF77" s="1168">
        <v>45182</v>
      </c>
      <c r="AJ77" s="286" t="s">
        <v>474</v>
      </c>
      <c r="AK77" s="287" t="str">
        <f t="shared" si="1"/>
        <v>RELEASE</v>
      </c>
      <c r="AM77" s="364"/>
      <c r="AN77" s="364"/>
      <c r="AO77" s="364"/>
      <c r="AP77" s="364"/>
      <c r="AQ77" s="1192"/>
      <c r="AR77" s="1192"/>
    </row>
    <row r="78" spans="1:47" ht="16.899999999999999" customHeight="1" outlineLevel="1">
      <c r="A78" s="295">
        <f t="shared" si="7"/>
        <v>69</v>
      </c>
      <c r="B78" s="297"/>
      <c r="C78" s="297"/>
      <c r="D78" s="310"/>
      <c r="E78" s="311"/>
      <c r="F78" s="408"/>
      <c r="G78" s="322" t="s">
        <v>138</v>
      </c>
      <c r="H78" s="323"/>
      <c r="I78" s="350"/>
      <c r="J78" s="233" t="s">
        <v>139</v>
      </c>
      <c r="K78" s="107">
        <v>2</v>
      </c>
      <c r="L78" s="65" t="s">
        <v>32</v>
      </c>
      <c r="M78" s="107"/>
      <c r="N78" s="107"/>
      <c r="O78" s="107"/>
      <c r="P78" s="107"/>
      <c r="Q78" s="107"/>
      <c r="R78" s="363" t="s">
        <v>561</v>
      </c>
      <c r="S78" s="363" t="s">
        <v>561</v>
      </c>
      <c r="T78" s="370"/>
      <c r="U78" s="1203" t="s">
        <v>543</v>
      </c>
      <c r="V78" s="107"/>
      <c r="W78" s="107" t="s">
        <v>13</v>
      </c>
      <c r="X78" s="107"/>
      <c r="Y78" s="69"/>
      <c r="Z78" s="380"/>
      <c r="AA78" s="380"/>
      <c r="AB78" s="379"/>
      <c r="AC78" s="1062"/>
      <c r="AD78" s="218">
        <f t="shared" si="8"/>
        <v>137.19999999999999</v>
      </c>
      <c r="AE78" s="218">
        <v>68.599999999999994</v>
      </c>
      <c r="AF78" s="1168">
        <v>45182</v>
      </c>
      <c r="AJ78" s="286" t="s">
        <v>474</v>
      </c>
      <c r="AK78" s="287" t="str">
        <f t="shared" si="1"/>
        <v>RELEASE</v>
      </c>
      <c r="AM78" s="364"/>
      <c r="AN78" s="364"/>
      <c r="AO78" s="364"/>
      <c r="AP78" s="364"/>
      <c r="AQ78" s="1192"/>
      <c r="AR78" s="1192"/>
    </row>
    <row r="79" spans="1:47" ht="16.899999999999999" customHeight="1" outlineLevel="1">
      <c r="A79" s="295">
        <f t="shared" si="7"/>
        <v>70</v>
      </c>
      <c r="B79" s="297"/>
      <c r="C79" s="297"/>
      <c r="D79" s="310"/>
      <c r="E79" s="311"/>
      <c r="F79" s="408"/>
      <c r="G79" s="322" t="s">
        <v>140</v>
      </c>
      <c r="H79" s="323"/>
      <c r="I79" s="350"/>
      <c r="J79" s="233" t="s">
        <v>141</v>
      </c>
      <c r="K79" s="107">
        <v>1</v>
      </c>
      <c r="L79" s="65" t="s">
        <v>32</v>
      </c>
      <c r="M79" s="107"/>
      <c r="N79" s="107"/>
      <c r="O79" s="107"/>
      <c r="P79" s="107"/>
      <c r="Q79" s="107"/>
      <c r="R79" s="363" t="s">
        <v>561</v>
      </c>
      <c r="S79" s="363" t="s">
        <v>561</v>
      </c>
      <c r="T79" s="370"/>
      <c r="U79" s="370"/>
      <c r="V79" s="107"/>
      <c r="W79" s="107" t="s">
        <v>13</v>
      </c>
      <c r="X79" s="107"/>
      <c r="Y79" s="69"/>
      <c r="Z79" s="380"/>
      <c r="AA79" s="380"/>
      <c r="AB79" s="379"/>
      <c r="AC79" s="1062"/>
      <c r="AD79" s="218">
        <f t="shared" si="8"/>
        <v>68.099999999999994</v>
      </c>
      <c r="AE79" s="218">
        <v>68.099999999999994</v>
      </c>
      <c r="AF79" s="1168">
        <v>45182</v>
      </c>
      <c r="AJ79" s="286" t="s">
        <v>474</v>
      </c>
      <c r="AK79" s="287" t="str">
        <f t="shared" si="1"/>
        <v>RELEASE</v>
      </c>
      <c r="AM79" s="364"/>
      <c r="AN79" s="364"/>
      <c r="AO79" s="364"/>
      <c r="AP79" s="364"/>
      <c r="AQ79" s="1192"/>
      <c r="AR79" s="1192"/>
    </row>
    <row r="80" spans="1:47" ht="16.899999999999999" customHeight="1" outlineLevel="1">
      <c r="A80" s="295">
        <f t="shared" si="7"/>
        <v>71</v>
      </c>
      <c r="B80" s="297"/>
      <c r="C80" s="297"/>
      <c r="D80" s="310"/>
      <c r="E80" s="311"/>
      <c r="F80" s="408"/>
      <c r="G80" s="322" t="s">
        <v>142</v>
      </c>
      <c r="H80" s="323"/>
      <c r="I80" s="350"/>
      <c r="J80" s="233" t="s">
        <v>591</v>
      </c>
      <c r="K80" s="107">
        <v>1</v>
      </c>
      <c r="L80" s="65" t="s">
        <v>32</v>
      </c>
      <c r="M80" s="107"/>
      <c r="N80" s="107"/>
      <c r="O80" s="107"/>
      <c r="P80" s="107"/>
      <c r="Q80" s="107"/>
      <c r="R80" s="363" t="s">
        <v>561</v>
      </c>
      <c r="S80" s="363" t="s">
        <v>561</v>
      </c>
      <c r="T80" s="370"/>
      <c r="U80" s="1203" t="s">
        <v>543</v>
      </c>
      <c r="V80" s="107"/>
      <c r="W80" s="107" t="s">
        <v>13</v>
      </c>
      <c r="X80" s="107"/>
      <c r="Y80" s="69"/>
      <c r="Z80" s="380"/>
      <c r="AA80" s="380"/>
      <c r="AB80" s="379"/>
      <c r="AC80" s="1062"/>
      <c r="AD80" s="218">
        <f t="shared" si="8"/>
        <v>53.6</v>
      </c>
      <c r="AE80" s="218">
        <v>53.6</v>
      </c>
      <c r="AF80" s="1168">
        <v>45182</v>
      </c>
      <c r="AJ80" s="286" t="s">
        <v>474</v>
      </c>
      <c r="AK80" s="287" t="str">
        <f t="shared" si="1"/>
        <v>RELEASE</v>
      </c>
      <c r="AM80" s="364"/>
      <c r="AN80" s="364"/>
      <c r="AO80" s="364"/>
      <c r="AP80" s="364"/>
      <c r="AQ80" s="1192"/>
      <c r="AR80" s="1192"/>
    </row>
    <row r="81" spans="1:44" ht="16.899999999999999" customHeight="1" outlineLevel="1">
      <c r="A81" s="295">
        <f t="shared" si="7"/>
        <v>72</v>
      </c>
      <c r="B81" s="297"/>
      <c r="C81" s="297"/>
      <c r="D81" s="310"/>
      <c r="E81" s="311"/>
      <c r="F81" s="408"/>
      <c r="G81" s="322" t="s">
        <v>144</v>
      </c>
      <c r="H81" s="572"/>
      <c r="I81" s="592"/>
      <c r="J81" s="233" t="s">
        <v>592</v>
      </c>
      <c r="K81" s="107">
        <v>1</v>
      </c>
      <c r="L81" s="65" t="s">
        <v>32</v>
      </c>
      <c r="M81" s="107"/>
      <c r="N81" s="107"/>
      <c r="O81" s="107"/>
      <c r="P81" s="107"/>
      <c r="Q81" s="107"/>
      <c r="R81" s="363" t="s">
        <v>561</v>
      </c>
      <c r="S81" s="363" t="s">
        <v>561</v>
      </c>
      <c r="T81" s="370"/>
      <c r="U81" s="1203" t="s">
        <v>543</v>
      </c>
      <c r="V81" s="107"/>
      <c r="W81" s="107" t="s">
        <v>13</v>
      </c>
      <c r="X81" s="107"/>
      <c r="Y81" s="69"/>
      <c r="Z81" s="380"/>
      <c r="AA81" s="380"/>
      <c r="AB81" s="379"/>
      <c r="AC81" s="1062"/>
      <c r="AD81" s="218">
        <f t="shared" si="8"/>
        <v>53.6</v>
      </c>
      <c r="AE81" s="218">
        <v>53.6</v>
      </c>
      <c r="AF81" s="1168">
        <v>45182</v>
      </c>
      <c r="AJ81" s="286" t="s">
        <v>474</v>
      </c>
      <c r="AK81" s="287" t="str">
        <f t="shared" si="1"/>
        <v>RELEASE</v>
      </c>
      <c r="AM81" s="364"/>
      <c r="AN81" s="364"/>
      <c r="AO81" s="364"/>
      <c r="AP81" s="364"/>
      <c r="AQ81" s="1192"/>
      <c r="AR81" s="1192"/>
    </row>
    <row r="82" spans="1:44" ht="17" customHeight="1" outlineLevel="1">
      <c r="A82" s="295">
        <f t="shared" si="7"/>
        <v>73</v>
      </c>
      <c r="E82" s="409"/>
      <c r="F82" s="409"/>
      <c r="G82" s="322" t="s">
        <v>146</v>
      </c>
      <c r="J82" s="233" t="s">
        <v>593</v>
      </c>
      <c r="K82" s="107">
        <v>1</v>
      </c>
      <c r="L82" s="65" t="s">
        <v>32</v>
      </c>
      <c r="M82" s="107"/>
      <c r="N82" s="107"/>
      <c r="O82" s="107"/>
      <c r="P82" s="107"/>
      <c r="Q82" s="107"/>
      <c r="R82" s="363" t="s">
        <v>561</v>
      </c>
      <c r="S82" s="363" t="s">
        <v>561</v>
      </c>
      <c r="T82" s="474"/>
      <c r="U82" s="1203" t="s">
        <v>543</v>
      </c>
      <c r="V82" s="193"/>
      <c r="W82" s="107" t="s">
        <v>13</v>
      </c>
      <c r="X82" s="193"/>
      <c r="Y82" s="474"/>
      <c r="Z82" s="380"/>
      <c r="AA82" s="380"/>
      <c r="AB82" s="379"/>
      <c r="AC82" s="1205"/>
      <c r="AD82" s="218">
        <f t="shared" si="8"/>
        <v>72.099999999999994</v>
      </c>
      <c r="AE82" s="218">
        <v>72.099999999999994</v>
      </c>
      <c r="AF82" s="1168">
        <v>45182</v>
      </c>
      <c r="AJ82" s="286" t="s">
        <v>474</v>
      </c>
      <c r="AK82" s="287" t="str">
        <f t="shared" ref="AK82:AK94" si="9">W82</f>
        <v>RELEASE</v>
      </c>
      <c r="AM82" s="364"/>
      <c r="AN82" s="364"/>
      <c r="AO82" s="364"/>
      <c r="AP82" s="364"/>
      <c r="AQ82" s="1192"/>
      <c r="AR82" s="1192"/>
    </row>
    <row r="83" spans="1:44" ht="16.899999999999999" customHeight="1" outlineLevel="1">
      <c r="A83" s="295">
        <f t="shared" si="7"/>
        <v>74</v>
      </c>
      <c r="B83" s="297"/>
      <c r="C83" s="297"/>
      <c r="D83" s="310"/>
      <c r="E83" s="311"/>
      <c r="F83" s="408"/>
      <c r="G83" s="322" t="s">
        <v>148</v>
      </c>
      <c r="H83" s="323"/>
      <c r="I83" s="448"/>
      <c r="J83" s="233" t="s">
        <v>594</v>
      </c>
      <c r="K83" s="107">
        <v>1</v>
      </c>
      <c r="L83" s="65" t="s">
        <v>32</v>
      </c>
      <c r="M83" s="107"/>
      <c r="N83" s="107"/>
      <c r="O83" s="107"/>
      <c r="P83" s="107"/>
      <c r="Q83" s="107"/>
      <c r="R83" s="363" t="s">
        <v>561</v>
      </c>
      <c r="S83" s="363" t="s">
        <v>561</v>
      </c>
      <c r="T83" s="370"/>
      <c r="U83" s="1203" t="s">
        <v>543</v>
      </c>
      <c r="V83" s="107"/>
      <c r="W83" s="107" t="s">
        <v>13</v>
      </c>
      <c r="X83" s="107"/>
      <c r="Y83" s="69"/>
      <c r="Z83" s="380"/>
      <c r="AA83" s="380"/>
      <c r="AB83" s="379"/>
      <c r="AC83" s="1062"/>
      <c r="AD83" s="218">
        <f t="shared" si="8"/>
        <v>19.899999999999999</v>
      </c>
      <c r="AE83" s="218">
        <v>19.899999999999999</v>
      </c>
      <c r="AF83" s="1168">
        <v>45182</v>
      </c>
      <c r="AJ83" s="286" t="s">
        <v>474</v>
      </c>
      <c r="AK83" s="287" t="str">
        <f t="shared" si="9"/>
        <v>RELEASE</v>
      </c>
      <c r="AM83" s="364"/>
      <c r="AN83" s="364"/>
      <c r="AO83" s="364"/>
      <c r="AP83" s="364"/>
      <c r="AQ83" s="1192"/>
      <c r="AR83" s="1192"/>
    </row>
    <row r="84" spans="1:44" ht="16.899999999999999" customHeight="1" outlineLevel="1">
      <c r="A84" s="295">
        <f t="shared" si="7"/>
        <v>75</v>
      </c>
      <c r="B84" s="297"/>
      <c r="C84" s="297"/>
      <c r="D84" s="310"/>
      <c r="E84" s="311"/>
      <c r="F84" s="408"/>
      <c r="G84" s="322" t="s">
        <v>150</v>
      </c>
      <c r="H84" s="323"/>
      <c r="I84" s="448"/>
      <c r="J84" s="233" t="s">
        <v>595</v>
      </c>
      <c r="K84" s="107">
        <v>1</v>
      </c>
      <c r="L84" s="65" t="s">
        <v>32</v>
      </c>
      <c r="M84" s="107"/>
      <c r="N84" s="107"/>
      <c r="O84" s="107"/>
      <c r="P84" s="107"/>
      <c r="Q84" s="107"/>
      <c r="R84" s="363" t="s">
        <v>561</v>
      </c>
      <c r="S84" s="363" t="s">
        <v>561</v>
      </c>
      <c r="T84" s="370"/>
      <c r="U84" s="1203" t="s">
        <v>543</v>
      </c>
      <c r="V84" s="107"/>
      <c r="W84" s="107" t="s">
        <v>13</v>
      </c>
      <c r="X84" s="107"/>
      <c r="Y84" s="69"/>
      <c r="Z84" s="380"/>
      <c r="AA84" s="380"/>
      <c r="AB84" s="379"/>
      <c r="AC84" s="1062"/>
      <c r="AD84" s="218">
        <f t="shared" si="8"/>
        <v>19.899999999999999</v>
      </c>
      <c r="AE84" s="218">
        <v>19.899999999999999</v>
      </c>
      <c r="AF84" s="1168">
        <v>45182</v>
      </c>
      <c r="AJ84" s="286" t="s">
        <v>474</v>
      </c>
      <c r="AK84" s="287" t="str">
        <f t="shared" si="9"/>
        <v>RELEASE</v>
      </c>
      <c r="AM84" s="364"/>
      <c r="AN84" s="364"/>
      <c r="AO84" s="364"/>
      <c r="AP84" s="364"/>
      <c r="AQ84" s="1192"/>
      <c r="AR84" s="1192"/>
    </row>
    <row r="85" spans="1:44" ht="16.899999999999999" customHeight="1">
      <c r="A85" s="295">
        <f t="shared" si="7"/>
        <v>76</v>
      </c>
      <c r="B85" s="297"/>
      <c r="C85" s="297"/>
      <c r="D85" s="310"/>
      <c r="E85" s="311"/>
      <c r="F85" s="320" t="s">
        <v>596</v>
      </c>
      <c r="G85" s="324"/>
      <c r="H85" s="324"/>
      <c r="I85" s="451"/>
      <c r="J85" s="233" t="s">
        <v>597</v>
      </c>
      <c r="K85" s="107">
        <v>1</v>
      </c>
      <c r="L85" s="65" t="s">
        <v>32</v>
      </c>
      <c r="M85" s="107"/>
      <c r="N85" s="107"/>
      <c r="O85" s="107"/>
      <c r="P85" s="107"/>
      <c r="Q85" s="107"/>
      <c r="R85" s="363"/>
      <c r="S85" s="363"/>
      <c r="T85" s="370"/>
      <c r="U85" s="1203" t="s">
        <v>543</v>
      </c>
      <c r="V85" s="107"/>
      <c r="W85" s="107"/>
      <c r="X85" s="107"/>
      <c r="Y85" s="69"/>
      <c r="Z85" s="1062"/>
      <c r="AA85" s="380"/>
      <c r="AB85" s="385">
        <v>45411</v>
      </c>
      <c r="AC85" s="1048">
        <f>SUM(AD86:AD94)</f>
        <v>252.7</v>
      </c>
      <c r="AD85" s="380"/>
      <c r="AE85" s="380"/>
      <c r="AK85" s="287">
        <f t="shared" si="9"/>
        <v>0</v>
      </c>
      <c r="AM85" s="364"/>
      <c r="AN85" s="364"/>
      <c r="AO85" s="364"/>
      <c r="AP85" s="364"/>
      <c r="AQ85" s="1192"/>
      <c r="AR85" s="1192"/>
    </row>
    <row r="86" spans="1:44" ht="16.899999999999999" customHeight="1" outlineLevel="1">
      <c r="A86" s="295">
        <f t="shared" si="7"/>
        <v>77</v>
      </c>
      <c r="B86" s="297"/>
      <c r="C86" s="297"/>
      <c r="D86" s="310"/>
      <c r="E86" s="311"/>
      <c r="F86" s="310"/>
      <c r="G86" s="322" t="s">
        <v>379</v>
      </c>
      <c r="H86" s="323"/>
      <c r="I86" s="350"/>
      <c r="J86" s="233" t="s">
        <v>380</v>
      </c>
      <c r="K86" s="107">
        <v>1</v>
      </c>
      <c r="L86" s="65" t="s">
        <v>32</v>
      </c>
      <c r="M86" s="107"/>
      <c r="N86" s="107"/>
      <c r="O86" s="107"/>
      <c r="P86" s="107"/>
      <c r="Q86" s="107"/>
      <c r="R86" s="363" t="s">
        <v>561</v>
      </c>
      <c r="S86" s="363" t="s">
        <v>561</v>
      </c>
      <c r="T86" s="364"/>
      <c r="U86" s="1203" t="s">
        <v>543</v>
      </c>
      <c r="V86" s="107" t="s">
        <v>598</v>
      </c>
      <c r="W86" s="107" t="s">
        <v>13</v>
      </c>
      <c r="X86" s="107"/>
      <c r="Y86" s="69"/>
      <c r="Z86" s="380"/>
      <c r="AA86" s="380"/>
      <c r="AB86" s="387"/>
      <c r="AC86" s="218"/>
      <c r="AD86" s="218">
        <v>19.8</v>
      </c>
      <c r="AE86" s="218"/>
      <c r="AF86" s="1168">
        <f>SUM(AD89:AD95)+AD87</f>
        <v>155</v>
      </c>
      <c r="AJ86" s="286" t="s">
        <v>477</v>
      </c>
      <c r="AK86" s="287" t="str">
        <f t="shared" si="9"/>
        <v>RELEASE</v>
      </c>
      <c r="AM86" s="364"/>
      <c r="AN86" s="364"/>
      <c r="AO86" s="364"/>
      <c r="AP86" s="364"/>
      <c r="AQ86" s="1192"/>
      <c r="AR86" s="1192"/>
    </row>
    <row r="87" spans="1:44" ht="16.899999999999999" customHeight="1" outlineLevel="1">
      <c r="A87" s="295">
        <f t="shared" si="7"/>
        <v>78</v>
      </c>
      <c r="B87" s="297"/>
      <c r="C87" s="297"/>
      <c r="D87" s="310"/>
      <c r="E87" s="311"/>
      <c r="F87" s="310"/>
      <c r="G87" s="322" t="s">
        <v>381</v>
      </c>
      <c r="H87" s="323"/>
      <c r="I87" s="350"/>
      <c r="J87" s="233" t="s">
        <v>382</v>
      </c>
      <c r="K87" s="107">
        <v>1</v>
      </c>
      <c r="L87" s="65" t="s">
        <v>32</v>
      </c>
      <c r="M87" s="107"/>
      <c r="N87" s="107"/>
      <c r="O87" s="107"/>
      <c r="P87" s="107"/>
      <c r="Q87" s="107"/>
      <c r="R87" s="363" t="s">
        <v>561</v>
      </c>
      <c r="S87" s="363" t="s">
        <v>561</v>
      </c>
      <c r="T87" s="370"/>
      <c r="U87" s="1203" t="s">
        <v>543</v>
      </c>
      <c r="V87" s="107" t="s">
        <v>598</v>
      </c>
      <c r="W87" s="107" t="s">
        <v>13</v>
      </c>
      <c r="X87" s="107"/>
      <c r="Y87" s="69"/>
      <c r="Z87" s="380"/>
      <c r="AA87" s="380"/>
      <c r="AB87" s="379"/>
      <c r="AC87" s="380"/>
      <c r="AD87" s="380">
        <v>10.5</v>
      </c>
      <c r="AE87" s="380"/>
      <c r="AJ87" s="286" t="s">
        <v>19</v>
      </c>
      <c r="AK87" s="287" t="str">
        <f t="shared" si="9"/>
        <v>RELEASE</v>
      </c>
      <c r="AM87" s="364"/>
      <c r="AN87" s="364"/>
      <c r="AO87" s="364"/>
      <c r="AP87" s="364"/>
      <c r="AQ87" s="1192"/>
      <c r="AR87" s="1192"/>
    </row>
    <row r="88" spans="1:44" ht="16.899999999999999" customHeight="1" outlineLevel="1">
      <c r="A88" s="295">
        <f t="shared" si="7"/>
        <v>79</v>
      </c>
      <c r="B88" s="324"/>
      <c r="C88" s="325"/>
      <c r="D88" s="410"/>
      <c r="E88" s="23"/>
      <c r="F88" s="411"/>
      <c r="G88" s="322" t="s">
        <v>383</v>
      </c>
      <c r="H88" s="323"/>
      <c r="I88" s="350"/>
      <c r="J88" s="233" t="s">
        <v>384</v>
      </c>
      <c r="K88" s="107">
        <v>1</v>
      </c>
      <c r="L88" s="65" t="s">
        <v>32</v>
      </c>
      <c r="M88" s="107"/>
      <c r="N88" s="107"/>
      <c r="O88" s="107"/>
      <c r="P88" s="107"/>
      <c r="Q88" s="107"/>
      <c r="R88" s="363" t="s">
        <v>561</v>
      </c>
      <c r="S88" s="363" t="s">
        <v>561</v>
      </c>
      <c r="T88" s="370"/>
      <c r="U88" s="1203" t="s">
        <v>543</v>
      </c>
      <c r="V88" s="107" t="s">
        <v>544</v>
      </c>
      <c r="W88" s="107" t="s">
        <v>13</v>
      </c>
      <c r="X88" s="107"/>
      <c r="Y88" s="69"/>
      <c r="Z88" s="380"/>
      <c r="AA88" s="380"/>
      <c r="AB88" s="379"/>
      <c r="AC88" s="380"/>
      <c r="AD88" s="380">
        <v>83.2</v>
      </c>
      <c r="AE88" s="380"/>
      <c r="AJ88" s="286" t="s">
        <v>19</v>
      </c>
      <c r="AK88" s="287" t="str">
        <f t="shared" si="9"/>
        <v>RELEASE</v>
      </c>
      <c r="AM88" s="364"/>
      <c r="AN88" s="364"/>
      <c r="AO88" s="364"/>
      <c r="AP88" s="364"/>
      <c r="AQ88" s="1192"/>
      <c r="AR88" s="1192"/>
    </row>
    <row r="89" spans="1:44" ht="16.899999999999999" customHeight="1" outlineLevel="1">
      <c r="A89" s="295">
        <f t="shared" si="7"/>
        <v>80</v>
      </c>
      <c r="B89" s="297"/>
      <c r="C89" s="297"/>
      <c r="D89" s="310"/>
      <c r="E89" s="311"/>
      <c r="F89" s="310"/>
      <c r="G89" s="322" t="s">
        <v>385</v>
      </c>
      <c r="H89" s="323"/>
      <c r="I89" s="350"/>
      <c r="J89" s="233" t="s">
        <v>386</v>
      </c>
      <c r="K89" s="107">
        <v>1</v>
      </c>
      <c r="L89" s="65" t="s">
        <v>32</v>
      </c>
      <c r="M89" s="107"/>
      <c r="N89" s="107"/>
      <c r="O89" s="107"/>
      <c r="P89" s="107"/>
      <c r="Q89" s="107"/>
      <c r="R89" s="363" t="s">
        <v>561</v>
      </c>
      <c r="S89" s="363" t="s">
        <v>561</v>
      </c>
      <c r="T89" s="370"/>
      <c r="U89" s="1203" t="s">
        <v>543</v>
      </c>
      <c r="V89" s="107" t="s">
        <v>598</v>
      </c>
      <c r="W89" s="107" t="s">
        <v>13</v>
      </c>
      <c r="X89" s="107"/>
      <c r="Y89" s="69"/>
      <c r="Z89" s="380"/>
      <c r="AA89" s="380"/>
      <c r="AB89" s="379"/>
      <c r="AC89" s="380"/>
      <c r="AD89" s="380">
        <v>88.3</v>
      </c>
      <c r="AE89" s="380"/>
      <c r="AJ89" s="286" t="s">
        <v>19</v>
      </c>
      <c r="AK89" s="287" t="str">
        <f t="shared" si="9"/>
        <v>RELEASE</v>
      </c>
      <c r="AM89" s="364"/>
      <c r="AN89" s="364"/>
      <c r="AO89" s="364"/>
      <c r="AP89" s="364"/>
      <c r="AQ89" s="1192"/>
      <c r="AR89" s="1192"/>
    </row>
    <row r="90" spans="1:44" ht="16.899999999999999" customHeight="1" outlineLevel="1">
      <c r="A90" s="295">
        <f t="shared" si="7"/>
        <v>81</v>
      </c>
      <c r="B90" s="297"/>
      <c r="C90" s="297"/>
      <c r="D90" s="310"/>
      <c r="E90" s="311"/>
      <c r="F90" s="310"/>
      <c r="G90" s="322" t="s">
        <v>387</v>
      </c>
      <c r="H90" s="323"/>
      <c r="I90" s="448"/>
      <c r="J90" s="233" t="s">
        <v>388</v>
      </c>
      <c r="K90" s="107">
        <v>1</v>
      </c>
      <c r="L90" s="65" t="s">
        <v>32</v>
      </c>
      <c r="M90" s="107"/>
      <c r="N90" s="107"/>
      <c r="O90" s="107"/>
      <c r="P90" s="107"/>
      <c r="Q90" s="69"/>
      <c r="R90" s="111" t="s">
        <v>555</v>
      </c>
      <c r="S90" s="111" t="s">
        <v>555</v>
      </c>
      <c r="T90" s="1107"/>
      <c r="U90" s="1203" t="s">
        <v>543</v>
      </c>
      <c r="V90" s="69" t="s">
        <v>544</v>
      </c>
      <c r="W90" s="69" t="s">
        <v>13</v>
      </c>
      <c r="X90" s="69"/>
      <c r="Y90" s="69" t="s">
        <v>558</v>
      </c>
      <c r="Z90" s="380"/>
      <c r="AA90" s="380"/>
      <c r="AB90" s="379"/>
      <c r="AC90" s="380"/>
      <c r="AD90" s="164">
        <v>3.1</v>
      </c>
      <c r="AE90" s="380"/>
      <c r="AJ90" s="286" t="s">
        <v>19</v>
      </c>
      <c r="AK90" s="287" t="str">
        <f t="shared" si="9"/>
        <v>RELEASE</v>
      </c>
      <c r="AM90" s="364"/>
      <c r="AN90" s="364"/>
      <c r="AO90" s="364"/>
      <c r="AP90" s="364"/>
      <c r="AQ90" s="1192"/>
      <c r="AR90" s="1192"/>
    </row>
    <row r="91" spans="1:44" ht="16.899999999999999" customHeight="1" outlineLevel="1">
      <c r="A91" s="295">
        <f t="shared" si="7"/>
        <v>82</v>
      </c>
      <c r="B91" s="297"/>
      <c r="C91" s="297"/>
      <c r="D91" s="310"/>
      <c r="E91" s="311"/>
      <c r="F91" s="310"/>
      <c r="G91" s="322" t="s">
        <v>398</v>
      </c>
      <c r="H91" s="323"/>
      <c r="I91" s="350"/>
      <c r="J91" s="233" t="s">
        <v>399</v>
      </c>
      <c r="K91" s="107">
        <v>1</v>
      </c>
      <c r="L91" s="65" t="s">
        <v>32</v>
      </c>
      <c r="M91" s="65"/>
      <c r="N91" s="65"/>
      <c r="O91" s="65"/>
      <c r="P91" s="65"/>
      <c r="Q91" s="70"/>
      <c r="R91" s="111" t="s">
        <v>561</v>
      </c>
      <c r="S91" s="111" t="s">
        <v>561</v>
      </c>
      <c r="T91" s="1107"/>
      <c r="U91" s="1203" t="s">
        <v>543</v>
      </c>
      <c r="V91" s="69" t="s">
        <v>544</v>
      </c>
      <c r="W91" s="69" t="s">
        <v>13</v>
      </c>
      <c r="X91" s="69"/>
      <c r="Y91" s="69"/>
      <c r="Z91" s="380"/>
      <c r="AA91" s="380"/>
      <c r="AB91" s="379"/>
      <c r="AC91" s="380"/>
      <c r="AD91" s="380">
        <v>5.2</v>
      </c>
      <c r="AE91" s="380"/>
      <c r="AJ91" s="286" t="s">
        <v>19</v>
      </c>
      <c r="AK91" s="287" t="str">
        <f t="shared" si="9"/>
        <v>RELEASE</v>
      </c>
      <c r="AM91" s="364"/>
      <c r="AN91" s="364"/>
      <c r="AO91" s="364"/>
      <c r="AP91" s="364"/>
      <c r="AQ91" s="1192"/>
      <c r="AR91" s="1192"/>
    </row>
    <row r="92" spans="1:44" s="284" customFormat="1" ht="16.899999999999999" customHeight="1" outlineLevel="1">
      <c r="A92" s="332">
        <f t="shared" si="7"/>
        <v>83</v>
      </c>
      <c r="B92" s="333"/>
      <c r="C92" s="333"/>
      <c r="D92" s="334"/>
      <c r="E92" s="335"/>
      <c r="F92" s="334"/>
      <c r="G92" s="336" t="s">
        <v>400</v>
      </c>
      <c r="H92" s="417"/>
      <c r="I92" s="452"/>
      <c r="J92" s="453" t="s">
        <v>401</v>
      </c>
      <c r="K92" s="358">
        <v>1</v>
      </c>
      <c r="L92" s="359" t="s">
        <v>32</v>
      </c>
      <c r="M92" s="359"/>
      <c r="N92" s="359"/>
      <c r="O92" s="359"/>
      <c r="P92" s="359"/>
      <c r="Q92" s="359"/>
      <c r="R92" s="371" t="s">
        <v>555</v>
      </c>
      <c r="S92" s="371" t="s">
        <v>555</v>
      </c>
      <c r="T92" s="372"/>
      <c r="U92" s="372"/>
      <c r="V92" s="358" t="s">
        <v>598</v>
      </c>
      <c r="W92" s="358" t="str">
        <f>S92</f>
        <v>FOR REVIEW</v>
      </c>
      <c r="X92" s="358"/>
      <c r="Y92" s="390" t="s">
        <v>558</v>
      </c>
      <c r="Z92" s="391"/>
      <c r="AA92" s="391"/>
      <c r="AB92" s="392"/>
      <c r="AC92" s="391"/>
      <c r="AD92" s="391">
        <v>0</v>
      </c>
      <c r="AE92" s="391"/>
      <c r="AF92" s="1206"/>
      <c r="AG92" s="393"/>
      <c r="AH92" s="393"/>
      <c r="AI92" s="403"/>
      <c r="AJ92" s="403" t="s">
        <v>19</v>
      </c>
      <c r="AK92" s="404" t="str">
        <f t="shared" si="9"/>
        <v>FOR REVIEW</v>
      </c>
      <c r="AL92" s="393"/>
      <c r="AM92" s="593"/>
      <c r="AN92" s="593"/>
      <c r="AO92" s="593"/>
      <c r="AP92" s="593"/>
      <c r="AQ92" s="731"/>
      <c r="AR92" s="731"/>
    </row>
    <row r="93" spans="1:44" ht="16.899999999999999" customHeight="1" outlineLevel="1">
      <c r="A93" s="295">
        <f t="shared" si="7"/>
        <v>84</v>
      </c>
      <c r="B93" s="297"/>
      <c r="C93" s="297"/>
      <c r="D93" s="310"/>
      <c r="E93" s="311"/>
      <c r="F93" s="310"/>
      <c r="G93" s="322" t="s">
        <v>402</v>
      </c>
      <c r="H93" s="323"/>
      <c r="I93" s="350"/>
      <c r="J93" s="233" t="s">
        <v>403</v>
      </c>
      <c r="K93" s="107">
        <v>1</v>
      </c>
      <c r="L93" s="65" t="s">
        <v>32</v>
      </c>
      <c r="M93" s="65" t="s">
        <v>32</v>
      </c>
      <c r="N93" s="65" t="s">
        <v>32</v>
      </c>
      <c r="O93" s="65" t="s">
        <v>32</v>
      </c>
      <c r="P93" s="65" t="s">
        <v>32</v>
      </c>
      <c r="Q93" s="65" t="s">
        <v>32</v>
      </c>
      <c r="R93" s="363" t="s">
        <v>555</v>
      </c>
      <c r="S93" s="363" t="s">
        <v>555</v>
      </c>
      <c r="T93" s="370"/>
      <c r="U93" s="1203" t="s">
        <v>543</v>
      </c>
      <c r="V93" s="107" t="s">
        <v>599</v>
      </c>
      <c r="W93" s="107" t="s">
        <v>13</v>
      </c>
      <c r="X93" s="107"/>
      <c r="Y93" s="69"/>
      <c r="Z93" s="380"/>
      <c r="AA93" s="380"/>
      <c r="AB93" s="379"/>
      <c r="AC93" s="380"/>
      <c r="AD93" s="380">
        <v>42</v>
      </c>
      <c r="AE93" s="380"/>
      <c r="AJ93" s="286" t="s">
        <v>19</v>
      </c>
      <c r="AK93" s="287" t="str">
        <f t="shared" si="9"/>
        <v>RELEASE</v>
      </c>
      <c r="AM93" s="364"/>
      <c r="AN93" s="364"/>
      <c r="AO93" s="364"/>
      <c r="AP93" s="364"/>
      <c r="AQ93" s="1192"/>
      <c r="AR93" s="1192"/>
    </row>
    <row r="94" spans="1:44" ht="16.899999999999999" customHeight="1" outlineLevel="1">
      <c r="A94" s="295">
        <f t="shared" si="7"/>
        <v>85</v>
      </c>
      <c r="B94" s="297"/>
      <c r="C94" s="297"/>
      <c r="D94" s="310"/>
      <c r="E94" s="311"/>
      <c r="F94" s="310"/>
      <c r="G94" s="322" t="s">
        <v>389</v>
      </c>
      <c r="H94" s="323"/>
      <c r="I94" s="448"/>
      <c r="J94" s="233" t="s">
        <v>390</v>
      </c>
      <c r="K94" s="107">
        <v>1</v>
      </c>
      <c r="L94" s="65" t="s">
        <v>32</v>
      </c>
      <c r="M94" s="65"/>
      <c r="N94" s="65"/>
      <c r="O94" s="65"/>
      <c r="P94" s="65"/>
      <c r="Q94" s="65"/>
      <c r="R94" s="363" t="s">
        <v>561</v>
      </c>
      <c r="S94" s="363" t="s">
        <v>561</v>
      </c>
      <c r="T94" s="370"/>
      <c r="U94" s="1203" t="s">
        <v>543</v>
      </c>
      <c r="V94" s="107" t="s">
        <v>547</v>
      </c>
      <c r="W94" s="107" t="s">
        <v>13</v>
      </c>
      <c r="X94" s="107"/>
      <c r="Y94" s="69" t="s">
        <v>532</v>
      </c>
      <c r="Z94" s="380"/>
      <c r="AA94" s="380"/>
      <c r="AB94" s="379"/>
      <c r="AC94" s="380"/>
      <c r="AD94" s="380">
        <v>0.6</v>
      </c>
      <c r="AE94" s="380"/>
      <c r="AJ94" s="286" t="s">
        <v>19</v>
      </c>
      <c r="AK94" s="287" t="str">
        <f t="shared" si="9"/>
        <v>RELEASE</v>
      </c>
      <c r="AM94" s="364"/>
      <c r="AN94" s="364"/>
      <c r="AO94" s="364"/>
      <c r="AP94" s="364"/>
      <c r="AQ94" s="1192"/>
      <c r="AR94" s="1192"/>
    </row>
    <row r="95" spans="1:44" s="284" customFormat="1" ht="16.899999999999999" customHeight="1" outlineLevel="1">
      <c r="A95" s="332">
        <f t="shared" si="7"/>
        <v>86</v>
      </c>
      <c r="B95" s="333"/>
      <c r="C95" s="333"/>
      <c r="D95" s="334"/>
      <c r="E95" s="335"/>
      <c r="F95" s="334"/>
      <c r="G95" s="336" t="s">
        <v>600</v>
      </c>
      <c r="H95" s="417"/>
      <c r="I95" s="454"/>
      <c r="J95" s="453" t="s">
        <v>601</v>
      </c>
      <c r="K95" s="358"/>
      <c r="L95" s="359"/>
      <c r="M95" s="359" t="s">
        <v>32</v>
      </c>
      <c r="N95" s="359" t="s">
        <v>32</v>
      </c>
      <c r="O95" s="359" t="s">
        <v>32</v>
      </c>
      <c r="P95" s="359" t="s">
        <v>32</v>
      </c>
      <c r="Q95" s="359" t="s">
        <v>32</v>
      </c>
      <c r="R95" s="371" t="s">
        <v>555</v>
      </c>
      <c r="S95" s="371" t="s">
        <v>555</v>
      </c>
      <c r="T95" s="372"/>
      <c r="U95" s="372"/>
      <c r="V95" s="358" t="s">
        <v>598</v>
      </c>
      <c r="W95" s="358" t="str">
        <f>S95</f>
        <v>FOR REVIEW</v>
      </c>
      <c r="X95" s="358"/>
      <c r="Y95" s="390"/>
      <c r="Z95" s="391"/>
      <c r="AA95" s="391"/>
      <c r="AB95" s="392"/>
      <c r="AC95" s="391"/>
      <c r="AD95" s="391">
        <v>5.3</v>
      </c>
      <c r="AE95" s="391"/>
      <c r="AF95" s="1206"/>
      <c r="AG95" s="393"/>
      <c r="AH95" s="393"/>
      <c r="AI95" s="403"/>
      <c r="AJ95" s="403"/>
      <c r="AK95" s="404"/>
      <c r="AL95" s="393"/>
      <c r="AM95" s="593"/>
      <c r="AN95" s="593"/>
      <c r="AO95" s="593"/>
      <c r="AP95" s="593"/>
      <c r="AQ95" s="731"/>
      <c r="AR95" s="731"/>
    </row>
    <row r="96" spans="1:44" s="284" customFormat="1" ht="16.899999999999999" customHeight="1" outlineLevel="1">
      <c r="A96" s="295">
        <f t="shared" si="7"/>
        <v>87</v>
      </c>
      <c r="B96" s="333"/>
      <c r="C96" s="333"/>
      <c r="D96" s="334"/>
      <c r="E96" s="335"/>
      <c r="F96" s="334"/>
      <c r="G96" s="322" t="s">
        <v>602</v>
      </c>
      <c r="H96" s="323"/>
      <c r="I96" s="448"/>
      <c r="J96" s="233" t="s">
        <v>603</v>
      </c>
      <c r="K96" s="358"/>
      <c r="L96" s="359"/>
      <c r="M96" s="359"/>
      <c r="N96" s="359"/>
      <c r="O96" s="359"/>
      <c r="P96" s="359"/>
      <c r="Q96" s="359"/>
      <c r="R96" s="371"/>
      <c r="S96" s="371"/>
      <c r="T96" s="372"/>
      <c r="U96" s="372"/>
      <c r="V96" s="107" t="s">
        <v>598</v>
      </c>
      <c r="W96" s="107" t="s">
        <v>13</v>
      </c>
      <c r="X96" s="358"/>
      <c r="Y96" s="390"/>
      <c r="Z96" s="391"/>
      <c r="AA96" s="391"/>
      <c r="AB96" s="392"/>
      <c r="AC96" s="391"/>
      <c r="AD96" s="391"/>
      <c r="AE96" s="391"/>
      <c r="AF96" s="1206"/>
      <c r="AG96" s="393"/>
      <c r="AH96" s="393"/>
      <c r="AI96" s="403"/>
      <c r="AJ96" s="403"/>
      <c r="AK96" s="404"/>
      <c r="AL96" s="393"/>
      <c r="AM96" s="593"/>
      <c r="AN96" s="593"/>
      <c r="AO96" s="593"/>
      <c r="AP96" s="593"/>
      <c r="AQ96" s="731"/>
      <c r="AR96" s="731"/>
    </row>
    <row r="97" spans="1:47" s="1" customFormat="1" ht="16.899999999999999" customHeight="1">
      <c r="A97" s="295">
        <f t="shared" si="7"/>
        <v>88</v>
      </c>
      <c r="B97" s="30"/>
      <c r="C97" s="30"/>
      <c r="D97" s="789"/>
      <c r="E97" s="1196"/>
      <c r="F97" s="789"/>
      <c r="G97" s="322" t="s">
        <v>604</v>
      </c>
      <c r="H97" s="323"/>
      <c r="I97" s="448"/>
      <c r="J97" s="233" t="s">
        <v>605</v>
      </c>
      <c r="K97" s="69"/>
      <c r="L97" s="70"/>
      <c r="M97" s="69"/>
      <c r="N97" s="69"/>
      <c r="O97" s="69"/>
      <c r="P97" s="69"/>
      <c r="Q97" s="69"/>
      <c r="R97" s="111" t="str">
        <f>W97</f>
        <v>RELEASE</v>
      </c>
      <c r="S97" s="111" t="str">
        <f>R97</f>
        <v>RELEASE</v>
      </c>
      <c r="T97" s="1107"/>
      <c r="U97" s="1107"/>
      <c r="V97" s="69" t="s">
        <v>544</v>
      </c>
      <c r="W97" s="69" t="s">
        <v>13</v>
      </c>
      <c r="X97" s="69"/>
      <c r="Y97" s="69"/>
      <c r="Z97" s="164"/>
      <c r="AA97" s="164"/>
      <c r="AB97" s="165"/>
      <c r="AC97" s="164"/>
      <c r="AD97" s="164"/>
      <c r="AE97" s="164"/>
      <c r="AF97" s="1184"/>
      <c r="AG97" s="166"/>
      <c r="AH97" s="166"/>
      <c r="AI97" s="286"/>
      <c r="AJ97" s="286"/>
      <c r="AK97" s="287"/>
      <c r="AL97" s="166"/>
      <c r="AM97" s="112"/>
      <c r="AN97" s="112"/>
      <c r="AO97" s="112"/>
      <c r="AP97" s="112"/>
      <c r="AQ97" s="1194"/>
      <c r="AR97" s="1194"/>
    </row>
    <row r="98" spans="1:47" s="1" customFormat="1" ht="16.899999999999999" customHeight="1">
      <c r="A98" s="295">
        <f t="shared" si="7"/>
        <v>89</v>
      </c>
      <c r="B98" s="30"/>
      <c r="C98" s="30"/>
      <c r="D98" s="789"/>
      <c r="E98" s="1196"/>
      <c r="F98" s="789"/>
      <c r="G98" s="1197" t="s">
        <v>606</v>
      </c>
      <c r="H98" s="37"/>
      <c r="I98" s="1085"/>
      <c r="J98" s="233" t="s">
        <v>607</v>
      </c>
      <c r="K98" s="69"/>
      <c r="L98" s="70"/>
      <c r="M98" s="69"/>
      <c r="N98" s="69"/>
      <c r="O98" s="69"/>
      <c r="P98" s="69"/>
      <c r="Q98" s="69"/>
      <c r="R98" s="111" t="str">
        <f>S98</f>
        <v>RELEASE</v>
      </c>
      <c r="S98" s="111" t="str">
        <f>W98</f>
        <v>RELEASE</v>
      </c>
      <c r="T98" s="1107"/>
      <c r="U98" s="1107"/>
      <c r="V98" s="69" t="s">
        <v>572</v>
      </c>
      <c r="W98" s="69" t="s">
        <v>13</v>
      </c>
      <c r="X98" s="69"/>
      <c r="Y98" s="69"/>
      <c r="Z98" s="164"/>
      <c r="AA98" s="164"/>
      <c r="AB98" s="165"/>
      <c r="AC98" s="164"/>
      <c r="AD98" s="164"/>
      <c r="AE98" s="164"/>
      <c r="AF98" s="1184"/>
      <c r="AG98" s="166"/>
      <c r="AH98" s="166"/>
      <c r="AI98" s="286"/>
      <c r="AJ98" s="286"/>
      <c r="AK98" s="287"/>
      <c r="AL98" s="166"/>
      <c r="AM98" s="112"/>
      <c r="AN98" s="112"/>
      <c r="AO98" s="112"/>
      <c r="AP98" s="112"/>
      <c r="AQ98" s="1194"/>
      <c r="AR98" s="1194"/>
    </row>
    <row r="99" spans="1:47" ht="16.899999999999999" customHeight="1">
      <c r="A99" s="295">
        <f t="shared" si="7"/>
        <v>90</v>
      </c>
      <c r="B99" s="297"/>
      <c r="C99" s="297"/>
      <c r="D99" s="310"/>
      <c r="E99" s="405" t="s">
        <v>60</v>
      </c>
      <c r="F99" s="406"/>
      <c r="G99" s="304"/>
      <c r="H99" s="304"/>
      <c r="I99" s="449"/>
      <c r="J99" s="450" t="s">
        <v>608</v>
      </c>
      <c r="K99" s="226">
        <v>1</v>
      </c>
      <c r="L99" s="227" t="s">
        <v>32</v>
      </c>
      <c r="M99" s="226"/>
      <c r="N99" s="226"/>
      <c r="O99" s="226"/>
      <c r="P99" s="226"/>
      <c r="Q99" s="226"/>
      <c r="R99" s="365"/>
      <c r="S99" s="365"/>
      <c r="T99" s="481"/>
      <c r="U99" s="481"/>
      <c r="V99" s="226"/>
      <c r="W99" s="226"/>
      <c r="X99" s="226"/>
      <c r="Y99" s="226"/>
      <c r="Z99" s="381"/>
      <c r="AA99" s="381"/>
      <c r="AB99" s="482"/>
      <c r="AC99" s="381"/>
      <c r="AD99" s="381"/>
      <c r="AE99" s="381"/>
      <c r="AK99" s="287">
        <f t="shared" ref="AK99:AK112" si="10">W99</f>
        <v>0</v>
      </c>
      <c r="AM99" s="364"/>
      <c r="AN99" s="364"/>
      <c r="AO99" s="364"/>
      <c r="AP99" s="364"/>
      <c r="AQ99" s="1192"/>
      <c r="AR99" s="1192"/>
    </row>
    <row r="100" spans="1:47" ht="16.899999999999999" customHeight="1">
      <c r="A100" s="295">
        <f t="shared" si="7"/>
        <v>91</v>
      </c>
      <c r="B100" s="297"/>
      <c r="C100" s="297"/>
      <c r="D100" s="310"/>
      <c r="E100" s="311"/>
      <c r="F100" s="421" t="s">
        <v>158</v>
      </c>
      <c r="G100" s="297"/>
      <c r="H100" s="309"/>
      <c r="I100" s="459"/>
      <c r="J100" s="233" t="s">
        <v>609</v>
      </c>
      <c r="K100" s="107">
        <v>1</v>
      </c>
      <c r="L100" s="65" t="s">
        <v>32</v>
      </c>
      <c r="M100" s="107"/>
      <c r="N100" s="107"/>
      <c r="O100" s="107"/>
      <c r="P100" s="107"/>
      <c r="Q100" s="107"/>
      <c r="R100" s="363" t="s">
        <v>561</v>
      </c>
      <c r="S100" s="363" t="s">
        <v>561</v>
      </c>
      <c r="T100" s="370"/>
      <c r="U100" s="370"/>
      <c r="V100" s="107"/>
      <c r="W100" s="107" t="s">
        <v>13</v>
      </c>
      <c r="X100" s="107"/>
      <c r="Y100" s="69"/>
      <c r="Z100" s="384">
        <f>AC100*K100</f>
        <v>181</v>
      </c>
      <c r="AA100" s="385"/>
      <c r="AB100" s="385">
        <v>45411</v>
      </c>
      <c r="AC100" s="821">
        <v>181</v>
      </c>
      <c r="AD100" s="380"/>
      <c r="AE100" s="380"/>
      <c r="AF100" s="1168">
        <v>45182</v>
      </c>
      <c r="AJ100" s="286" t="s">
        <v>474</v>
      </c>
      <c r="AK100" s="287" t="str">
        <f t="shared" si="10"/>
        <v>RELEASE</v>
      </c>
      <c r="AM100" s="364"/>
      <c r="AN100" s="364"/>
      <c r="AO100" s="364"/>
      <c r="AP100" s="364"/>
      <c r="AQ100" s="1192"/>
      <c r="AR100" s="1192"/>
      <c r="AS100">
        <f>AC100</f>
        <v>181</v>
      </c>
      <c r="AT100">
        <v>186</v>
      </c>
      <c r="AU100">
        <f>AT100-AS100</f>
        <v>5</v>
      </c>
    </row>
    <row r="101" spans="1:47" ht="16.899999999999999" customHeight="1" outlineLevel="1">
      <c r="A101" s="295">
        <f t="shared" si="7"/>
        <v>92</v>
      </c>
      <c r="B101" s="297"/>
      <c r="C101" s="297"/>
      <c r="D101" s="310"/>
      <c r="E101" s="311"/>
      <c r="F101" s="422"/>
      <c r="G101" s="322" t="s">
        <v>160</v>
      </c>
      <c r="H101" s="309"/>
      <c r="I101" s="459"/>
      <c r="J101" s="233" t="s">
        <v>161</v>
      </c>
      <c r="K101" s="107">
        <v>1</v>
      </c>
      <c r="L101" s="65" t="s">
        <v>32</v>
      </c>
      <c r="M101" s="65"/>
      <c r="N101" s="65" t="s">
        <v>32</v>
      </c>
      <c r="O101" s="65" t="s">
        <v>32</v>
      </c>
      <c r="P101" s="65" t="s">
        <v>32</v>
      </c>
      <c r="Q101" s="107"/>
      <c r="R101" s="363" t="s">
        <v>561</v>
      </c>
      <c r="S101" s="363" t="s">
        <v>561</v>
      </c>
      <c r="T101" s="370"/>
      <c r="U101" s="370"/>
      <c r="V101" s="107"/>
      <c r="W101" s="107" t="s">
        <v>13</v>
      </c>
      <c r="X101" s="107"/>
      <c r="Y101" s="69"/>
      <c r="Z101" s="380"/>
      <c r="AA101" s="380"/>
      <c r="AB101" s="379"/>
      <c r="AC101" s="380"/>
      <c r="AD101" s="380">
        <f>AE101*K101</f>
        <v>111.2</v>
      </c>
      <c r="AE101" s="380">
        <v>111.2</v>
      </c>
      <c r="AF101" s="1168">
        <v>45182</v>
      </c>
      <c r="AJ101" s="286" t="s">
        <v>474</v>
      </c>
      <c r="AK101" s="287" t="str">
        <f t="shared" si="10"/>
        <v>RELEASE</v>
      </c>
      <c r="AM101" s="364"/>
      <c r="AN101" s="364"/>
      <c r="AO101" s="364"/>
      <c r="AP101" s="364"/>
      <c r="AQ101" s="1192"/>
      <c r="AR101" s="1192"/>
    </row>
    <row r="102" spans="1:47" ht="16.899999999999999" customHeight="1" outlineLevel="1">
      <c r="A102" s="295">
        <f t="shared" si="7"/>
        <v>93</v>
      </c>
      <c r="B102" s="297"/>
      <c r="C102" s="297"/>
      <c r="D102" s="310"/>
      <c r="E102" s="311"/>
      <c r="F102" s="423"/>
      <c r="G102" s="308" t="s">
        <v>162</v>
      </c>
      <c r="H102" s="424"/>
      <c r="I102" s="429"/>
      <c r="J102" s="233" t="s">
        <v>163</v>
      </c>
      <c r="K102" s="107">
        <v>1</v>
      </c>
      <c r="L102" s="65" t="s">
        <v>32</v>
      </c>
      <c r="M102" s="65"/>
      <c r="N102" s="65" t="s">
        <v>32</v>
      </c>
      <c r="O102" s="65" t="s">
        <v>32</v>
      </c>
      <c r="P102" s="65" t="s">
        <v>32</v>
      </c>
      <c r="Q102" s="107"/>
      <c r="R102" s="363" t="s">
        <v>561</v>
      </c>
      <c r="S102" s="363" t="s">
        <v>561</v>
      </c>
      <c r="T102" s="370"/>
      <c r="U102" s="370"/>
      <c r="V102" s="107"/>
      <c r="W102" s="107" t="s">
        <v>13</v>
      </c>
      <c r="X102" s="107"/>
      <c r="Y102" s="69"/>
      <c r="Z102" s="380"/>
      <c r="AA102" s="380"/>
      <c r="AB102" s="379"/>
      <c r="AC102" s="380"/>
      <c r="AD102" s="380">
        <f>AE102*K102</f>
        <v>66.7</v>
      </c>
      <c r="AE102" s="380">
        <v>66.7</v>
      </c>
      <c r="AF102" s="1168">
        <v>45182</v>
      </c>
      <c r="AJ102" s="286" t="s">
        <v>474</v>
      </c>
      <c r="AK102" s="287" t="str">
        <f t="shared" si="10"/>
        <v>RELEASE</v>
      </c>
      <c r="AM102" s="364"/>
      <c r="AN102" s="364"/>
      <c r="AO102" s="364"/>
      <c r="AP102" s="364"/>
      <c r="AQ102" s="1192"/>
      <c r="AR102" s="1192"/>
    </row>
    <row r="103" spans="1:47" ht="16.899999999999999" customHeight="1">
      <c r="A103" s="295">
        <f t="shared" si="7"/>
        <v>94</v>
      </c>
      <c r="B103" s="297"/>
      <c r="C103" s="297"/>
      <c r="D103" s="310"/>
      <c r="E103" s="311"/>
      <c r="F103" s="1198" t="s">
        <v>610</v>
      </c>
      <c r="G103" s="654"/>
      <c r="H103" s="309"/>
      <c r="I103" s="351"/>
      <c r="J103" s="233" t="s">
        <v>611</v>
      </c>
      <c r="K103" s="107">
        <v>1</v>
      </c>
      <c r="L103" s="65" t="s">
        <v>32</v>
      </c>
      <c r="M103" s="107"/>
      <c r="N103" s="107"/>
      <c r="O103" s="107"/>
      <c r="P103" s="107"/>
      <c r="Q103" s="107"/>
      <c r="R103" s="363"/>
      <c r="S103" s="363"/>
      <c r="T103" s="370"/>
      <c r="U103" s="370"/>
      <c r="V103" s="107"/>
      <c r="W103" s="107"/>
      <c r="X103" s="107"/>
      <c r="Y103" s="69"/>
      <c r="Z103" s="1062">
        <f>AC103</f>
        <v>7.1</v>
      </c>
      <c r="AA103" s="380"/>
      <c r="AB103" s="385">
        <v>45411</v>
      </c>
      <c r="AC103" s="1048">
        <f>SUM(AD104:AD108)</f>
        <v>7.1</v>
      </c>
      <c r="AD103" s="380"/>
      <c r="AE103" s="380"/>
      <c r="AK103" s="287">
        <f t="shared" si="10"/>
        <v>0</v>
      </c>
      <c r="AM103" s="364"/>
      <c r="AN103" s="364"/>
      <c r="AO103" s="364"/>
      <c r="AP103" s="364"/>
      <c r="AQ103" s="1192"/>
      <c r="AR103" s="1192"/>
    </row>
    <row r="104" spans="1:47" ht="16.899999999999999" customHeight="1">
      <c r="A104" s="295">
        <f t="shared" si="7"/>
        <v>95</v>
      </c>
      <c r="B104" s="297"/>
      <c r="C104" s="297"/>
      <c r="D104" s="310"/>
      <c r="E104" s="311"/>
      <c r="F104" s="1199"/>
      <c r="G104" s="322" t="s">
        <v>407</v>
      </c>
      <c r="H104" s="351"/>
      <c r="J104" s="233" t="s">
        <v>408</v>
      </c>
      <c r="K104" s="107">
        <v>1</v>
      </c>
      <c r="L104" s="65" t="s">
        <v>32</v>
      </c>
      <c r="M104" s="107"/>
      <c r="N104" s="107"/>
      <c r="O104" s="107"/>
      <c r="P104" s="107"/>
      <c r="Q104" s="107"/>
      <c r="R104" s="363" t="s">
        <v>561</v>
      </c>
      <c r="S104" s="363" t="s">
        <v>561</v>
      </c>
      <c r="T104" s="370"/>
      <c r="U104" s="370"/>
      <c r="V104" s="107" t="s">
        <v>547</v>
      </c>
      <c r="W104" s="107" t="s">
        <v>13</v>
      </c>
      <c r="X104" s="107"/>
      <c r="Y104" s="69"/>
      <c r="Z104" s="1062"/>
      <c r="AA104" s="380"/>
      <c r="AB104" s="385"/>
      <c r="AC104" s="380"/>
      <c r="AD104" s="380">
        <v>0.8</v>
      </c>
      <c r="AE104" s="380"/>
      <c r="AF104" s="1168">
        <f>SUM(AD104:AD108)</f>
        <v>7.1</v>
      </c>
      <c r="AJ104" s="286" t="s">
        <v>477</v>
      </c>
      <c r="AK104" s="287" t="str">
        <f t="shared" si="10"/>
        <v>RELEASE</v>
      </c>
      <c r="AM104" s="364"/>
      <c r="AN104" s="364"/>
      <c r="AO104" s="364"/>
      <c r="AP104" s="364"/>
      <c r="AQ104" s="1192"/>
      <c r="AR104" s="1192"/>
    </row>
    <row r="105" spans="1:47" ht="16.899999999999999" customHeight="1">
      <c r="A105" s="295">
        <f t="shared" si="7"/>
        <v>96</v>
      </c>
      <c r="B105" s="297"/>
      <c r="C105" s="297"/>
      <c r="D105" s="310"/>
      <c r="E105" s="311"/>
      <c r="F105" s="1199"/>
      <c r="G105" s="322" t="s">
        <v>409</v>
      </c>
      <c r="H105" s="351"/>
      <c r="J105" s="233" t="s">
        <v>410</v>
      </c>
      <c r="K105" s="107">
        <v>1</v>
      </c>
      <c r="L105" s="65" t="s">
        <v>32</v>
      </c>
      <c r="M105" s="65" t="s">
        <v>32</v>
      </c>
      <c r="N105" s="65" t="s">
        <v>32</v>
      </c>
      <c r="O105" s="65" t="s">
        <v>32</v>
      </c>
      <c r="P105" s="65" t="s">
        <v>32</v>
      </c>
      <c r="Q105" s="65" t="s">
        <v>32</v>
      </c>
      <c r="R105" s="363" t="s">
        <v>561</v>
      </c>
      <c r="S105" s="363" t="s">
        <v>561</v>
      </c>
      <c r="T105" s="370"/>
      <c r="U105" s="370"/>
      <c r="V105" s="107" t="s">
        <v>547</v>
      </c>
      <c r="W105" s="107" t="s">
        <v>13</v>
      </c>
      <c r="X105" s="107"/>
      <c r="Y105" s="69"/>
      <c r="Z105" s="1062"/>
      <c r="AA105" s="380"/>
      <c r="AB105" s="379"/>
      <c r="AC105" s="380"/>
      <c r="AD105" s="380">
        <v>2.9</v>
      </c>
      <c r="AE105" s="380"/>
      <c r="AJ105" s="286" t="s">
        <v>19</v>
      </c>
      <c r="AK105" s="287" t="str">
        <f t="shared" si="10"/>
        <v>RELEASE</v>
      </c>
      <c r="AM105" s="364"/>
      <c r="AN105" s="364"/>
      <c r="AO105" s="364"/>
      <c r="AP105" s="364"/>
      <c r="AQ105" s="1192"/>
      <c r="AR105" s="1192"/>
    </row>
    <row r="106" spans="1:47" ht="16.899999999999999" customHeight="1" outlineLevel="1">
      <c r="A106" s="295">
        <f t="shared" si="7"/>
        <v>97</v>
      </c>
      <c r="B106" s="297"/>
      <c r="C106" s="297"/>
      <c r="D106" s="310"/>
      <c r="E106" s="311"/>
      <c r="F106" s="354"/>
      <c r="G106" s="322" t="s">
        <v>411</v>
      </c>
      <c r="H106" s="351"/>
      <c r="J106" s="233" t="s">
        <v>412</v>
      </c>
      <c r="K106" s="107">
        <v>1</v>
      </c>
      <c r="L106" s="65" t="s">
        <v>32</v>
      </c>
      <c r="M106" s="65" t="s">
        <v>32</v>
      </c>
      <c r="N106" s="65" t="s">
        <v>32</v>
      </c>
      <c r="O106" s="65" t="s">
        <v>32</v>
      </c>
      <c r="P106" s="65" t="s">
        <v>32</v>
      </c>
      <c r="Q106" s="65" t="s">
        <v>32</v>
      </c>
      <c r="R106" s="363" t="s">
        <v>555</v>
      </c>
      <c r="S106" s="363" t="s">
        <v>555</v>
      </c>
      <c r="T106" s="370"/>
      <c r="U106" s="370"/>
      <c r="V106" s="107" t="s">
        <v>547</v>
      </c>
      <c r="W106" s="107" t="s">
        <v>13</v>
      </c>
      <c r="X106" s="107"/>
      <c r="Y106" s="69"/>
      <c r="Z106" s="380"/>
      <c r="AA106" s="380"/>
      <c r="AB106" s="379"/>
      <c r="AC106" s="380"/>
      <c r="AD106" s="380">
        <v>1.2</v>
      </c>
      <c r="AE106" s="380"/>
      <c r="AJ106" s="286" t="s">
        <v>19</v>
      </c>
      <c r="AK106" s="287" t="str">
        <f t="shared" si="10"/>
        <v>RELEASE</v>
      </c>
      <c r="AM106" s="364"/>
      <c r="AN106" s="364"/>
      <c r="AO106" s="364"/>
      <c r="AP106" s="364"/>
      <c r="AQ106" s="1192"/>
      <c r="AR106" s="1192"/>
    </row>
    <row r="107" spans="1:47" s="284" customFormat="1" ht="16.899999999999999" customHeight="1" outlineLevel="1">
      <c r="A107" s="332">
        <f t="shared" si="7"/>
        <v>98</v>
      </c>
      <c r="B107" s="333"/>
      <c r="C107" s="333"/>
      <c r="D107" s="334"/>
      <c r="E107" s="335"/>
      <c r="F107" s="427"/>
      <c r="G107" s="336" t="s">
        <v>413</v>
      </c>
      <c r="H107" s="428"/>
      <c r="I107" s="460"/>
      <c r="J107" s="453" t="s">
        <v>414</v>
      </c>
      <c r="K107" s="358">
        <v>1</v>
      </c>
      <c r="L107" s="359" t="s">
        <v>32</v>
      </c>
      <c r="M107" s="358"/>
      <c r="N107" s="358"/>
      <c r="O107" s="358"/>
      <c r="P107" s="358"/>
      <c r="Q107" s="358"/>
      <c r="R107" s="1204"/>
      <c r="S107" s="1204"/>
      <c r="T107" s="372"/>
      <c r="U107" s="372"/>
      <c r="V107" s="358"/>
      <c r="W107" s="1111"/>
      <c r="X107" s="358"/>
      <c r="Y107" s="390"/>
      <c r="Z107" s="391"/>
      <c r="AA107" s="391"/>
      <c r="AB107" s="392"/>
      <c r="AC107" s="391"/>
      <c r="AD107" s="1131">
        <v>1</v>
      </c>
      <c r="AE107" s="391"/>
      <c r="AF107" s="1206"/>
      <c r="AG107" s="393"/>
      <c r="AH107" s="393"/>
      <c r="AI107" s="403"/>
      <c r="AJ107" s="403" t="s">
        <v>19</v>
      </c>
      <c r="AK107" s="404">
        <f t="shared" si="10"/>
        <v>0</v>
      </c>
      <c r="AL107" s="393"/>
      <c r="AM107" s="593"/>
      <c r="AN107" s="593"/>
      <c r="AO107" s="593"/>
      <c r="AP107" s="593"/>
      <c r="AQ107" s="731"/>
      <c r="AR107" s="731"/>
    </row>
    <row r="108" spans="1:47" ht="16.899999999999999" customHeight="1" outlineLevel="1">
      <c r="A108" s="295">
        <f t="shared" si="7"/>
        <v>99</v>
      </c>
      <c r="B108" s="297"/>
      <c r="C108" s="297"/>
      <c r="D108" s="310"/>
      <c r="E108" s="311"/>
      <c r="F108" s="354"/>
      <c r="G108" s="308" t="s">
        <v>415</v>
      </c>
      <c r="H108" s="429"/>
      <c r="I108" s="461"/>
      <c r="J108" s="233" t="s">
        <v>612</v>
      </c>
      <c r="K108" s="107">
        <v>1</v>
      </c>
      <c r="L108" s="65" t="s">
        <v>32</v>
      </c>
      <c r="M108" s="65"/>
      <c r="N108" s="65"/>
      <c r="O108" s="65"/>
      <c r="P108" s="65"/>
      <c r="Q108" s="65"/>
      <c r="R108" s="363" t="s">
        <v>561</v>
      </c>
      <c r="S108" s="363" t="s">
        <v>561</v>
      </c>
      <c r="T108" s="370"/>
      <c r="U108" s="370"/>
      <c r="V108" s="107" t="s">
        <v>584</v>
      </c>
      <c r="W108" s="107" t="s">
        <v>13</v>
      </c>
      <c r="X108" s="107"/>
      <c r="Y108" s="69"/>
      <c r="Z108" s="380"/>
      <c r="AA108" s="380"/>
      <c r="AB108" s="379"/>
      <c r="AC108" s="380"/>
      <c r="AD108" s="380">
        <v>1.2</v>
      </c>
      <c r="AE108" s="380"/>
      <c r="AJ108" s="286" t="s">
        <v>19</v>
      </c>
      <c r="AK108" s="287" t="str">
        <f t="shared" si="10"/>
        <v>RELEASE</v>
      </c>
      <c r="AM108" s="364"/>
      <c r="AN108" s="364"/>
      <c r="AO108" s="364"/>
      <c r="AP108" s="364"/>
      <c r="AQ108" s="1192"/>
      <c r="AR108" s="1192"/>
    </row>
    <row r="109" spans="1:47" ht="16.899999999999999" customHeight="1">
      <c r="A109" s="295">
        <f t="shared" si="7"/>
        <v>100</v>
      </c>
      <c r="B109" s="297"/>
      <c r="C109" s="297"/>
      <c r="D109" s="310"/>
      <c r="E109" s="405" t="s">
        <v>74</v>
      </c>
      <c r="F109" s="430"/>
      <c r="G109" s="406"/>
      <c r="H109" s="304"/>
      <c r="I109" s="462"/>
      <c r="J109" s="450" t="s">
        <v>613</v>
      </c>
      <c r="K109" s="226">
        <v>1</v>
      </c>
      <c r="L109" s="227" t="s">
        <v>32</v>
      </c>
      <c r="M109" s="226"/>
      <c r="N109" s="226"/>
      <c r="O109" s="226"/>
      <c r="P109" s="226"/>
      <c r="Q109" s="226"/>
      <c r="R109" s="365"/>
      <c r="S109" s="365"/>
      <c r="T109" s="481"/>
      <c r="U109" s="481"/>
      <c r="V109" s="226"/>
      <c r="W109" s="226"/>
      <c r="X109" s="226"/>
      <c r="Y109" s="226"/>
      <c r="Z109" s="381"/>
      <c r="AA109" s="381"/>
      <c r="AB109" s="482"/>
      <c r="AC109" s="381"/>
      <c r="AD109" s="381"/>
      <c r="AE109" s="381"/>
      <c r="AK109" s="287">
        <f t="shared" si="10"/>
        <v>0</v>
      </c>
      <c r="AM109" s="364"/>
      <c r="AN109" s="364"/>
      <c r="AO109" s="364"/>
      <c r="AP109" s="364"/>
      <c r="AQ109" s="1192"/>
      <c r="AR109" s="1192"/>
      <c r="AS109">
        <f>AC110</f>
        <v>225</v>
      </c>
      <c r="AT109">
        <v>216</v>
      </c>
      <c r="AU109">
        <f>AT109-AS109</f>
        <v>-9</v>
      </c>
    </row>
    <row r="110" spans="1:47" ht="16.899999999999999" customHeight="1">
      <c r="A110" s="295">
        <f t="shared" si="7"/>
        <v>101</v>
      </c>
      <c r="B110" s="297"/>
      <c r="C110" s="297"/>
      <c r="D110" s="310"/>
      <c r="E110" s="311"/>
      <c r="F110" s="431" t="s">
        <v>171</v>
      </c>
      <c r="G110" s="310"/>
      <c r="H110" s="297"/>
      <c r="I110" s="351"/>
      <c r="J110" s="233" t="s">
        <v>172</v>
      </c>
      <c r="K110" s="107">
        <v>1</v>
      </c>
      <c r="L110" s="65" t="s">
        <v>32</v>
      </c>
      <c r="M110" s="107"/>
      <c r="N110" s="107"/>
      <c r="O110" s="107"/>
      <c r="P110" s="107"/>
      <c r="Q110" s="107"/>
      <c r="R110" s="363" t="s">
        <v>561</v>
      </c>
      <c r="S110" s="363" t="s">
        <v>561</v>
      </c>
      <c r="T110" s="370"/>
      <c r="U110" s="370"/>
      <c r="V110" s="107"/>
      <c r="W110" s="107" t="s">
        <v>13</v>
      </c>
      <c r="X110" s="107"/>
      <c r="Y110" s="69"/>
      <c r="Z110" s="491">
        <f>AC110</f>
        <v>225</v>
      </c>
      <c r="AA110" s="385"/>
      <c r="AB110" s="385">
        <v>45411</v>
      </c>
      <c r="AC110" s="381">
        <v>225</v>
      </c>
      <c r="AD110" s="380"/>
      <c r="AE110" s="380"/>
      <c r="AF110" s="1168">
        <v>45182</v>
      </c>
      <c r="AJ110" s="286" t="s">
        <v>474</v>
      </c>
      <c r="AK110" s="287" t="str">
        <f t="shared" si="10"/>
        <v>RELEASE</v>
      </c>
      <c r="AM110" s="364"/>
      <c r="AN110" s="364"/>
      <c r="AO110" s="364"/>
      <c r="AP110" s="364"/>
      <c r="AQ110" s="1192"/>
      <c r="AR110" s="1192"/>
    </row>
    <row r="111" spans="1:47" ht="16.899999999999999" customHeight="1" outlineLevel="1">
      <c r="A111" s="295">
        <f t="shared" si="7"/>
        <v>102</v>
      </c>
      <c r="B111" s="297"/>
      <c r="C111" s="297"/>
      <c r="D111" s="310"/>
      <c r="E111" s="311"/>
      <c r="F111" s="307"/>
      <c r="G111" s="322" t="s">
        <v>614</v>
      </c>
      <c r="H111" s="309"/>
      <c r="I111" s="459"/>
      <c r="J111" s="233" t="s">
        <v>173</v>
      </c>
      <c r="K111" s="107">
        <v>1</v>
      </c>
      <c r="L111" s="65" t="s">
        <v>32</v>
      </c>
      <c r="M111" s="107"/>
      <c r="N111" s="107"/>
      <c r="O111" s="107"/>
      <c r="P111" s="107"/>
      <c r="Q111" s="107"/>
      <c r="R111" s="363" t="s">
        <v>561</v>
      </c>
      <c r="S111" s="363" t="s">
        <v>561</v>
      </c>
      <c r="T111" s="370"/>
      <c r="U111" s="370"/>
      <c r="V111" s="107"/>
      <c r="W111" s="107" t="s">
        <v>615</v>
      </c>
      <c r="X111" s="107"/>
      <c r="Y111" s="69"/>
      <c r="Z111" s="380"/>
      <c r="AA111" s="380"/>
      <c r="AB111" s="379"/>
      <c r="AC111" s="380"/>
      <c r="AD111" s="380">
        <f>AE111*K111</f>
        <v>79.900000000000006</v>
      </c>
      <c r="AE111" s="380">
        <v>79.900000000000006</v>
      </c>
      <c r="AK111" s="287" t="str">
        <f t="shared" si="10"/>
        <v>CANCELED</v>
      </c>
      <c r="AM111" s="364"/>
      <c r="AN111" s="364"/>
      <c r="AO111" s="364"/>
      <c r="AP111" s="364"/>
      <c r="AQ111" s="1192"/>
      <c r="AR111" s="1192"/>
    </row>
    <row r="112" spans="1:47" ht="16.899999999999999" customHeight="1" outlineLevel="1">
      <c r="A112" s="295">
        <f t="shared" si="7"/>
        <v>103</v>
      </c>
      <c r="B112" s="297"/>
      <c r="C112" s="297"/>
      <c r="D112" s="310"/>
      <c r="E112" s="311"/>
      <c r="F112" s="307"/>
      <c r="G112" s="571" t="s">
        <v>616</v>
      </c>
      <c r="I112" s="1201"/>
      <c r="J112" s="233" t="s">
        <v>174</v>
      </c>
      <c r="K112" s="107">
        <v>1</v>
      </c>
      <c r="L112" s="65" t="s">
        <v>32</v>
      </c>
      <c r="M112" s="107"/>
      <c r="N112" s="107"/>
      <c r="O112" s="107"/>
      <c r="P112" s="107"/>
      <c r="Q112" s="107"/>
      <c r="R112" s="363" t="s">
        <v>561</v>
      </c>
      <c r="S112" s="363" t="s">
        <v>561</v>
      </c>
      <c r="T112" s="370"/>
      <c r="U112" s="370"/>
      <c r="V112" s="107"/>
      <c r="W112" s="107" t="s">
        <v>615</v>
      </c>
      <c r="X112" s="107"/>
      <c r="Y112" s="69"/>
      <c r="Z112" s="380"/>
      <c r="AA112" s="380"/>
      <c r="AB112" s="379"/>
      <c r="AC112" s="380"/>
      <c r="AD112" s="380">
        <f>AE112*K112</f>
        <v>129.1</v>
      </c>
      <c r="AE112" s="380">
        <v>129.1</v>
      </c>
      <c r="AK112" s="287" t="str">
        <f t="shared" si="10"/>
        <v>CANCELED</v>
      </c>
      <c r="AM112" s="364"/>
      <c r="AN112" s="364"/>
      <c r="AO112" s="364"/>
      <c r="AP112" s="364"/>
      <c r="AQ112" s="1192"/>
      <c r="AR112" s="1192"/>
    </row>
    <row r="113" spans="1:47" ht="16.899999999999999" customHeight="1" outlineLevel="1">
      <c r="A113" s="295">
        <f t="shared" si="7"/>
        <v>104</v>
      </c>
      <c r="B113" s="297"/>
      <c r="C113" s="297"/>
      <c r="D113" s="310"/>
      <c r="E113" s="311"/>
      <c r="F113" s="307"/>
      <c r="G113" s="322" t="s">
        <v>617</v>
      </c>
      <c r="H113" s="1200"/>
      <c r="I113" s="459"/>
      <c r="J113" s="233" t="s">
        <v>173</v>
      </c>
      <c r="K113" s="107"/>
      <c r="L113" s="65"/>
      <c r="M113" s="107"/>
      <c r="N113" s="107"/>
      <c r="O113" s="107"/>
      <c r="P113" s="107"/>
      <c r="Q113" s="107"/>
      <c r="R113" s="363" t="s">
        <v>561</v>
      </c>
      <c r="S113" s="363" t="s">
        <v>561</v>
      </c>
      <c r="T113" s="370"/>
      <c r="U113" s="370"/>
      <c r="V113" s="107"/>
      <c r="W113" s="107" t="s">
        <v>13</v>
      </c>
      <c r="X113" s="107"/>
      <c r="Y113" s="69"/>
      <c r="Z113" s="380"/>
      <c r="AA113" s="380"/>
      <c r="AB113" s="379"/>
      <c r="AC113" s="380"/>
      <c r="AD113" s="380"/>
      <c r="AE113" s="380"/>
      <c r="AJ113" s="286" t="s">
        <v>474</v>
      </c>
      <c r="AK113" s="287" t="s">
        <v>13</v>
      </c>
      <c r="AM113" s="364"/>
      <c r="AN113" s="364"/>
      <c r="AO113" s="364"/>
      <c r="AP113" s="364"/>
      <c r="AQ113" s="1192"/>
      <c r="AR113" s="1192"/>
    </row>
    <row r="114" spans="1:47" ht="16.899999999999999" customHeight="1" outlineLevel="1">
      <c r="A114" s="295">
        <f t="shared" si="7"/>
        <v>105</v>
      </c>
      <c r="B114" s="297"/>
      <c r="C114" s="297"/>
      <c r="D114" s="310"/>
      <c r="E114" s="311"/>
      <c r="F114" s="307"/>
      <c r="G114" s="571" t="s">
        <v>618</v>
      </c>
      <c r="H114" s="1200"/>
      <c r="I114" s="1201"/>
      <c r="J114" s="233" t="s">
        <v>174</v>
      </c>
      <c r="K114" s="107"/>
      <c r="L114" s="65"/>
      <c r="M114" s="107"/>
      <c r="N114" s="107"/>
      <c r="O114" s="107"/>
      <c r="P114" s="107"/>
      <c r="Q114" s="107"/>
      <c r="R114" s="363" t="s">
        <v>561</v>
      </c>
      <c r="S114" s="363" t="s">
        <v>561</v>
      </c>
      <c r="T114" s="370"/>
      <c r="U114" s="370"/>
      <c r="V114" s="107"/>
      <c r="W114" s="107" t="s">
        <v>13</v>
      </c>
      <c r="X114" s="107"/>
      <c r="Y114" s="69"/>
      <c r="Z114" s="380"/>
      <c r="AA114" s="380"/>
      <c r="AB114" s="379"/>
      <c r="AC114" s="380"/>
      <c r="AD114" s="380"/>
      <c r="AE114" s="380"/>
      <c r="AJ114" s="286" t="s">
        <v>474</v>
      </c>
      <c r="AK114" s="287" t="s">
        <v>13</v>
      </c>
      <c r="AM114" s="364"/>
      <c r="AN114" s="364"/>
      <c r="AO114" s="364"/>
      <c r="AP114" s="364"/>
      <c r="AQ114" s="1192"/>
      <c r="AR114" s="1192"/>
    </row>
    <row r="115" spans="1:47" ht="16.899999999999999" customHeight="1">
      <c r="A115" s="295">
        <f t="shared" si="7"/>
        <v>106</v>
      </c>
      <c r="B115" s="297"/>
      <c r="C115" s="297"/>
      <c r="D115" s="310"/>
      <c r="E115" s="311"/>
      <c r="F115" s="306" t="s">
        <v>619</v>
      </c>
      <c r="G115" s="434"/>
      <c r="H115" s="324"/>
      <c r="I115" s="466"/>
      <c r="J115" s="233" t="s">
        <v>620</v>
      </c>
      <c r="K115" s="107">
        <v>1</v>
      </c>
      <c r="L115" s="65" t="s">
        <v>32</v>
      </c>
      <c r="M115" s="107"/>
      <c r="N115" s="107"/>
      <c r="O115" s="107"/>
      <c r="P115" s="107"/>
      <c r="Q115" s="107"/>
      <c r="R115" s="363"/>
      <c r="S115" s="363"/>
      <c r="T115" s="370"/>
      <c r="U115" s="370"/>
      <c r="V115" s="107"/>
      <c r="W115" s="107"/>
      <c r="X115" s="107"/>
      <c r="Y115" s="69"/>
      <c r="Z115" s="1062">
        <f>AC115</f>
        <v>31.6</v>
      </c>
      <c r="AA115" s="380"/>
      <c r="AB115" s="385">
        <v>45411</v>
      </c>
      <c r="AC115" s="819">
        <f>SUM(AD116:AD117)</f>
        <v>31.6</v>
      </c>
      <c r="AD115" s="380"/>
      <c r="AE115" s="380"/>
      <c r="AK115" s="287">
        <f t="shared" ref="AK115:AK130" si="11">W115</f>
        <v>0</v>
      </c>
      <c r="AM115" s="364"/>
      <c r="AN115" s="364"/>
      <c r="AO115" s="364"/>
      <c r="AP115" s="364"/>
      <c r="AQ115" s="1192"/>
      <c r="AR115" s="1192"/>
    </row>
    <row r="116" spans="1:47" ht="16.899999999999999" customHeight="1" outlineLevel="1">
      <c r="A116" s="295">
        <f t="shared" si="7"/>
        <v>107</v>
      </c>
      <c r="B116" s="297"/>
      <c r="C116" s="297"/>
      <c r="D116" s="310"/>
      <c r="E116" s="311"/>
      <c r="F116" s="435"/>
      <c r="G116" s="322" t="s">
        <v>425</v>
      </c>
      <c r="H116" s="324"/>
      <c r="I116" s="451"/>
      <c r="J116" s="233" t="s">
        <v>426</v>
      </c>
      <c r="K116" s="107">
        <v>1</v>
      </c>
      <c r="L116" s="65" t="s">
        <v>32</v>
      </c>
      <c r="M116" s="107"/>
      <c r="N116" s="107"/>
      <c r="O116" s="107"/>
      <c r="P116" s="107"/>
      <c r="Q116" s="107"/>
      <c r="R116" s="363" t="s">
        <v>555</v>
      </c>
      <c r="S116" s="363" t="s">
        <v>555</v>
      </c>
      <c r="T116" s="370"/>
      <c r="U116" s="1203" t="s">
        <v>543</v>
      </c>
      <c r="V116" s="107" t="s">
        <v>584</v>
      </c>
      <c r="W116" s="107" t="s">
        <v>13</v>
      </c>
      <c r="X116" s="107"/>
      <c r="Y116" s="69"/>
      <c r="Z116" s="1062"/>
      <c r="AA116" s="380"/>
      <c r="AB116" s="379"/>
      <c r="AC116" s="380"/>
      <c r="AD116" s="380">
        <v>27.6</v>
      </c>
      <c r="AE116" s="380"/>
      <c r="AF116" s="1168">
        <f>SUM(AD116:AD121)</f>
        <v>44.6</v>
      </c>
      <c r="AJ116" s="286" t="s">
        <v>19</v>
      </c>
      <c r="AK116" s="287" t="str">
        <f t="shared" si="11"/>
        <v>RELEASE</v>
      </c>
      <c r="AM116" s="364"/>
      <c r="AN116" s="364"/>
      <c r="AO116" s="364"/>
      <c r="AP116" s="364"/>
      <c r="AQ116" s="1192"/>
      <c r="AR116" s="1192"/>
    </row>
    <row r="117" spans="1:47" ht="16.899999999999999" customHeight="1" outlineLevel="1">
      <c r="A117" s="295">
        <f t="shared" ref="A117:A130" si="12">A116+1</f>
        <v>108</v>
      </c>
      <c r="B117" s="297"/>
      <c r="C117" s="297"/>
      <c r="D117" s="310"/>
      <c r="E117" s="311"/>
      <c r="F117" s="436"/>
      <c r="G117" s="308" t="s">
        <v>427</v>
      </c>
      <c r="H117" s="437"/>
      <c r="I117" s="467"/>
      <c r="J117" s="233" t="s">
        <v>428</v>
      </c>
      <c r="K117" s="107">
        <v>1</v>
      </c>
      <c r="L117" s="65" t="s">
        <v>32</v>
      </c>
      <c r="M117" s="107"/>
      <c r="N117" s="107"/>
      <c r="O117" s="107"/>
      <c r="P117" s="107"/>
      <c r="Q117" s="69"/>
      <c r="R117" s="111"/>
      <c r="S117" s="111"/>
      <c r="T117" s="1107"/>
      <c r="U117" s="1203" t="s">
        <v>543</v>
      </c>
      <c r="V117" s="69" t="s">
        <v>584</v>
      </c>
      <c r="W117" s="69" t="s">
        <v>13</v>
      </c>
      <c r="X117" s="107"/>
      <c r="Y117" s="69" t="s">
        <v>549</v>
      </c>
      <c r="Z117" s="1062"/>
      <c r="AA117" s="380"/>
      <c r="AB117" s="379"/>
      <c r="AC117" s="380"/>
      <c r="AD117" s="380">
        <v>4</v>
      </c>
      <c r="AE117" s="380"/>
      <c r="AJ117" s="286" t="s">
        <v>19</v>
      </c>
      <c r="AK117" s="287" t="str">
        <f t="shared" si="11"/>
        <v>RELEASE</v>
      </c>
      <c r="AM117" s="364"/>
      <c r="AN117" s="364"/>
      <c r="AO117" s="364"/>
      <c r="AP117" s="364"/>
      <c r="AQ117" s="1192"/>
      <c r="AR117" s="1192"/>
    </row>
    <row r="118" spans="1:47" ht="16.899999999999999" customHeight="1">
      <c r="A118" s="295">
        <f t="shared" si="12"/>
        <v>109</v>
      </c>
      <c r="B118" s="297"/>
      <c r="C118" s="297"/>
      <c r="D118" s="310"/>
      <c r="E118" s="311"/>
      <c r="F118" s="306" t="s">
        <v>621</v>
      </c>
      <c r="G118" s="434"/>
      <c r="H118" s="324"/>
      <c r="I118" s="466"/>
      <c r="J118" s="233" t="s">
        <v>622</v>
      </c>
      <c r="K118" s="107">
        <v>1</v>
      </c>
      <c r="L118" s="65" t="s">
        <v>32</v>
      </c>
      <c r="M118" s="107"/>
      <c r="N118" s="107"/>
      <c r="O118" s="107"/>
      <c r="P118" s="107"/>
      <c r="Q118" s="69"/>
      <c r="R118" s="111"/>
      <c r="S118" s="111"/>
      <c r="T118" s="1107"/>
      <c r="U118" s="1107"/>
      <c r="V118" s="69"/>
      <c r="W118" s="69"/>
      <c r="X118" s="107"/>
      <c r="Y118" s="69"/>
      <c r="Z118" s="1062">
        <f>AC118</f>
        <v>13</v>
      </c>
      <c r="AA118" s="380"/>
      <c r="AB118" s="385">
        <v>45411</v>
      </c>
      <c r="AC118" s="819">
        <f>SUM(AD119:AD121)</f>
        <v>13</v>
      </c>
      <c r="AD118" s="380"/>
      <c r="AE118" s="380"/>
      <c r="AK118" s="287">
        <f t="shared" si="11"/>
        <v>0</v>
      </c>
      <c r="AM118" s="364"/>
      <c r="AN118" s="364"/>
      <c r="AO118" s="364"/>
      <c r="AP118" s="364"/>
      <c r="AQ118" s="1192"/>
      <c r="AR118" s="1192"/>
    </row>
    <row r="119" spans="1:47" s="284" customFormat="1" ht="16.899999999999999" customHeight="1">
      <c r="A119" s="332">
        <f t="shared" si="12"/>
        <v>110</v>
      </c>
      <c r="B119" s="333"/>
      <c r="C119" s="333"/>
      <c r="D119" s="334"/>
      <c r="E119" s="335"/>
      <c r="F119" s="438"/>
      <c r="G119" s="336" t="s">
        <v>429</v>
      </c>
      <c r="H119" s="412"/>
      <c r="I119" s="1202"/>
      <c r="J119" s="453" t="s">
        <v>399</v>
      </c>
      <c r="K119" s="358">
        <v>1</v>
      </c>
      <c r="L119" s="359" t="s">
        <v>32</v>
      </c>
      <c r="M119" s="358"/>
      <c r="N119" s="358"/>
      <c r="O119" s="358"/>
      <c r="P119" s="358"/>
      <c r="Q119" s="390"/>
      <c r="R119" s="1178"/>
      <c r="S119" s="1178"/>
      <c r="T119" s="1179"/>
      <c r="U119" s="1179"/>
      <c r="V119" s="390" t="s">
        <v>557</v>
      </c>
      <c r="W119" s="390" t="s">
        <v>555</v>
      </c>
      <c r="X119" s="358"/>
      <c r="Y119" s="390" t="s">
        <v>558</v>
      </c>
      <c r="Z119" s="1131"/>
      <c r="AA119" s="391"/>
      <c r="AB119" s="392"/>
      <c r="AC119" s="391"/>
      <c r="AD119" s="391"/>
      <c r="AE119" s="391"/>
      <c r="AF119" s="1206"/>
      <c r="AG119" s="393"/>
      <c r="AH119" s="393"/>
      <c r="AI119" s="403"/>
      <c r="AJ119" s="403"/>
      <c r="AK119" s="404" t="str">
        <f t="shared" si="11"/>
        <v>FOR REVIEW</v>
      </c>
      <c r="AL119" s="393"/>
      <c r="AM119" s="593"/>
      <c r="AN119" s="593"/>
      <c r="AO119" s="593"/>
      <c r="AP119" s="593"/>
      <c r="AQ119" s="731"/>
      <c r="AR119" s="731"/>
    </row>
    <row r="120" spans="1:47" ht="16.899999999999999" customHeight="1" outlineLevel="1">
      <c r="A120" s="295">
        <f t="shared" si="12"/>
        <v>111</v>
      </c>
      <c r="B120" s="297"/>
      <c r="C120" s="297"/>
      <c r="D120" s="310"/>
      <c r="E120" s="311"/>
      <c r="F120" s="442"/>
      <c r="G120" s="322" t="s">
        <v>431</v>
      </c>
      <c r="H120" s="324"/>
      <c r="I120" s="466"/>
      <c r="J120" s="233" t="s">
        <v>430</v>
      </c>
      <c r="K120" s="107">
        <v>1</v>
      </c>
      <c r="L120" s="65" t="s">
        <v>32</v>
      </c>
      <c r="M120" s="107"/>
      <c r="N120" s="107"/>
      <c r="O120" s="107"/>
      <c r="P120" s="107"/>
      <c r="Q120" s="69"/>
      <c r="R120" s="111" t="s">
        <v>555</v>
      </c>
      <c r="S120" s="111" t="s">
        <v>555</v>
      </c>
      <c r="T120" s="1107"/>
      <c r="U120" s="1203" t="s">
        <v>543</v>
      </c>
      <c r="V120" s="69" t="s">
        <v>554</v>
      </c>
      <c r="W120" s="69" t="s">
        <v>13</v>
      </c>
      <c r="X120" s="107" t="s">
        <v>623</v>
      </c>
      <c r="Y120" s="69" t="s">
        <v>558</v>
      </c>
      <c r="Z120" s="380"/>
      <c r="AA120" s="380"/>
      <c r="AB120" s="379"/>
      <c r="AC120" s="380"/>
      <c r="AD120" s="381">
        <v>11</v>
      </c>
      <c r="AE120" s="380"/>
      <c r="AJ120" s="286" t="s">
        <v>19</v>
      </c>
      <c r="AK120" s="287" t="str">
        <f t="shared" si="11"/>
        <v>RELEASE</v>
      </c>
      <c r="AM120" s="364"/>
      <c r="AN120" s="364"/>
      <c r="AO120" s="364"/>
      <c r="AP120" s="364"/>
      <c r="AQ120" s="1192"/>
      <c r="AR120" s="1192"/>
    </row>
    <row r="121" spans="1:47" ht="16.899999999999999" customHeight="1" outlineLevel="1">
      <c r="A121" s="295">
        <f t="shared" si="12"/>
        <v>112</v>
      </c>
      <c r="B121" s="297"/>
      <c r="C121" s="297"/>
      <c r="D121" s="310"/>
      <c r="E121" s="311"/>
      <c r="F121" s="440"/>
      <c r="G121" s="308" t="s">
        <v>624</v>
      </c>
      <c r="H121" s="437"/>
      <c r="I121" s="467"/>
      <c r="J121" s="233" t="s">
        <v>432</v>
      </c>
      <c r="K121" s="107">
        <v>1</v>
      </c>
      <c r="L121" s="65" t="s">
        <v>32</v>
      </c>
      <c r="M121" s="107"/>
      <c r="N121" s="107"/>
      <c r="O121" s="107"/>
      <c r="P121" s="107"/>
      <c r="Q121" s="69"/>
      <c r="R121" s="111"/>
      <c r="S121" s="111"/>
      <c r="T121" s="1107"/>
      <c r="U121" s="1203" t="s">
        <v>543</v>
      </c>
      <c r="V121" s="69" t="s">
        <v>598</v>
      </c>
      <c r="W121" s="69" t="s">
        <v>13</v>
      </c>
      <c r="X121" s="107"/>
      <c r="Y121" s="69" t="s">
        <v>558</v>
      </c>
      <c r="Z121" s="380"/>
      <c r="AA121" s="380"/>
      <c r="AB121" s="379"/>
      <c r="AC121" s="380"/>
      <c r="AD121" s="381">
        <v>2</v>
      </c>
      <c r="AE121" s="380"/>
      <c r="AJ121" s="286" t="s">
        <v>19</v>
      </c>
      <c r="AK121" s="287" t="str">
        <f t="shared" si="11"/>
        <v>RELEASE</v>
      </c>
      <c r="AM121" s="364"/>
      <c r="AN121" s="364"/>
      <c r="AO121" s="364"/>
      <c r="AP121" s="364"/>
      <c r="AQ121" s="1192"/>
      <c r="AR121" s="1192"/>
    </row>
    <row r="122" spans="1:47" ht="16.899999999999999" customHeight="1">
      <c r="A122" s="295">
        <f t="shared" si="12"/>
        <v>113</v>
      </c>
      <c r="B122" s="297"/>
      <c r="C122" s="297"/>
      <c r="D122" s="310"/>
      <c r="E122" s="405" t="s">
        <v>625</v>
      </c>
      <c r="F122" s="406"/>
      <c r="G122" s="304"/>
      <c r="H122" s="304"/>
      <c r="I122" s="449"/>
      <c r="J122" s="450" t="s">
        <v>626</v>
      </c>
      <c r="K122" s="226">
        <v>1</v>
      </c>
      <c r="L122" s="227" t="s">
        <v>32</v>
      </c>
      <c r="M122" s="226"/>
      <c r="N122" s="226"/>
      <c r="O122" s="226"/>
      <c r="P122" s="226"/>
      <c r="Q122" s="226"/>
      <c r="R122" s="365"/>
      <c r="S122" s="365"/>
      <c r="T122" s="481"/>
      <c r="U122" s="481"/>
      <c r="V122" s="226"/>
      <c r="W122" s="226"/>
      <c r="X122" s="226"/>
      <c r="Y122" s="226"/>
      <c r="Z122" s="381"/>
      <c r="AA122" s="381"/>
      <c r="AB122" s="482"/>
      <c r="AC122" s="381"/>
      <c r="AD122" s="381"/>
      <c r="AE122" s="381"/>
      <c r="AK122" s="287">
        <f t="shared" si="11"/>
        <v>0</v>
      </c>
      <c r="AM122" s="364"/>
      <c r="AN122" s="364"/>
      <c r="AO122" s="364"/>
      <c r="AP122" s="364"/>
      <c r="AQ122" s="1192"/>
      <c r="AR122" s="1192"/>
      <c r="AS122">
        <f>AC123+AD133+6.4</f>
        <v>1531</v>
      </c>
      <c r="AT122">
        <v>1410</v>
      </c>
      <c r="AU122">
        <f>AT122-AS122</f>
        <v>-121</v>
      </c>
    </row>
    <row r="123" spans="1:47" ht="16.899999999999999" customHeight="1">
      <c r="A123" s="295">
        <f t="shared" si="12"/>
        <v>114</v>
      </c>
      <c r="B123" s="297"/>
      <c r="C123" s="297"/>
      <c r="D123" s="310"/>
      <c r="E123" s="351"/>
      <c r="F123" s="320" t="s">
        <v>175</v>
      </c>
      <c r="G123" s="297"/>
      <c r="H123" s="297"/>
      <c r="I123" s="309"/>
      <c r="J123" s="233" t="s">
        <v>176</v>
      </c>
      <c r="K123" s="107">
        <v>1</v>
      </c>
      <c r="L123" s="65" t="s">
        <v>32</v>
      </c>
      <c r="M123" s="107"/>
      <c r="N123" s="107"/>
      <c r="O123" s="107"/>
      <c r="P123" s="107"/>
      <c r="Q123" s="107"/>
      <c r="R123" s="363"/>
      <c r="S123" s="363"/>
      <c r="T123" s="370"/>
      <c r="U123" s="1203" t="s">
        <v>543</v>
      </c>
      <c r="V123" s="107"/>
      <c r="W123" s="107" t="s">
        <v>13</v>
      </c>
      <c r="X123" s="107"/>
      <c r="Y123" s="226" t="s">
        <v>627</v>
      </c>
      <c r="Z123" s="384">
        <f>AC123</f>
        <v>1497</v>
      </c>
      <c r="AA123" s="385"/>
      <c r="AB123" s="385">
        <v>45411</v>
      </c>
      <c r="AC123" s="821">
        <v>1497</v>
      </c>
      <c r="AD123" s="380"/>
      <c r="AE123" s="380"/>
      <c r="AF123" s="1168">
        <v>45182</v>
      </c>
      <c r="AJ123" s="286" t="s">
        <v>474</v>
      </c>
      <c r="AK123" s="287" t="str">
        <f t="shared" si="11"/>
        <v>RELEASE</v>
      </c>
      <c r="AM123" s="364"/>
      <c r="AN123" s="364"/>
      <c r="AO123" s="364"/>
      <c r="AP123" s="364"/>
      <c r="AQ123" s="1192"/>
      <c r="AR123" s="1192"/>
    </row>
    <row r="124" spans="1:47" ht="16.899999999999999" customHeight="1" outlineLevel="1">
      <c r="A124" s="295">
        <f t="shared" si="12"/>
        <v>115</v>
      </c>
      <c r="B124" s="297"/>
      <c r="C124" s="297"/>
      <c r="D124" s="310"/>
      <c r="E124" s="351"/>
      <c r="F124" s="311"/>
      <c r="G124" s="322" t="s">
        <v>181</v>
      </c>
      <c r="H124" s="297"/>
      <c r="I124" s="309"/>
      <c r="J124" s="233" t="s">
        <v>182</v>
      </c>
      <c r="K124" s="107">
        <v>1</v>
      </c>
      <c r="L124" s="65" t="s">
        <v>32</v>
      </c>
      <c r="M124" s="65"/>
      <c r="N124" s="65"/>
      <c r="O124" s="65"/>
      <c r="P124" s="65"/>
      <c r="Q124" s="65"/>
      <c r="R124" s="363"/>
      <c r="S124" s="363"/>
      <c r="T124" s="370"/>
      <c r="U124" s="1203" t="s">
        <v>543</v>
      </c>
      <c r="V124" s="107"/>
      <c r="W124" s="107" t="s">
        <v>13</v>
      </c>
      <c r="X124" s="107"/>
      <c r="Y124" s="69"/>
      <c r="Z124" s="380"/>
      <c r="AA124" s="380"/>
      <c r="AB124" s="379"/>
      <c r="AC124" s="380"/>
      <c r="AD124" s="380">
        <f>AE124*K124</f>
        <v>304.5</v>
      </c>
      <c r="AE124" s="380">
        <v>304.5</v>
      </c>
      <c r="AF124" s="1168">
        <v>45182</v>
      </c>
      <c r="AJ124" s="286" t="s">
        <v>474</v>
      </c>
      <c r="AK124" s="287" t="str">
        <f t="shared" si="11"/>
        <v>RELEASE</v>
      </c>
      <c r="AM124" s="364"/>
      <c r="AN124" s="364"/>
      <c r="AO124" s="364"/>
      <c r="AP124" s="364"/>
      <c r="AQ124" s="1192"/>
      <c r="AR124" s="1192"/>
    </row>
    <row r="125" spans="1:47" ht="16.899999999999999" customHeight="1" outlineLevel="1">
      <c r="A125" s="295">
        <f t="shared" si="12"/>
        <v>116</v>
      </c>
      <c r="B125" s="297"/>
      <c r="C125" s="297"/>
      <c r="D125" s="309"/>
      <c r="E125" s="445"/>
      <c r="F125" s="446"/>
      <c r="G125" s="322" t="s">
        <v>183</v>
      </c>
      <c r="H125" s="297"/>
      <c r="I125" s="309"/>
      <c r="J125" s="233" t="s">
        <v>184</v>
      </c>
      <c r="K125" s="107">
        <v>1</v>
      </c>
      <c r="L125" s="65" t="s">
        <v>32</v>
      </c>
      <c r="M125" s="107"/>
      <c r="N125" s="107"/>
      <c r="O125" s="107"/>
      <c r="P125" s="107"/>
      <c r="Q125" s="107"/>
      <c r="R125" s="363"/>
      <c r="S125" s="363"/>
      <c r="T125" s="370"/>
      <c r="U125" s="1203" t="s">
        <v>543</v>
      </c>
      <c r="V125" s="107"/>
      <c r="W125" s="107" t="s">
        <v>13</v>
      </c>
      <c r="X125" s="107"/>
      <c r="Y125" s="69"/>
      <c r="Z125" s="380"/>
      <c r="AA125" s="380"/>
      <c r="AB125" s="379"/>
      <c r="AC125" s="380"/>
      <c r="AD125" s="380">
        <f>AE125*K125</f>
        <v>395.4</v>
      </c>
      <c r="AE125" s="380">
        <v>395.4</v>
      </c>
      <c r="AF125" s="1168">
        <v>45201</v>
      </c>
      <c r="AJ125" s="286" t="s">
        <v>474</v>
      </c>
      <c r="AK125" s="287" t="str">
        <f t="shared" si="11"/>
        <v>RELEASE</v>
      </c>
      <c r="AM125" s="364"/>
      <c r="AN125" s="364"/>
      <c r="AO125" s="364"/>
      <c r="AP125" s="364"/>
      <c r="AQ125" s="1192"/>
      <c r="AR125" s="1192"/>
    </row>
    <row r="126" spans="1:47" ht="16.899999999999999" customHeight="1" outlineLevel="1">
      <c r="A126" s="295">
        <f t="shared" si="12"/>
        <v>117</v>
      </c>
      <c r="B126" s="297"/>
      <c r="C126" s="297"/>
      <c r="D126" s="309"/>
      <c r="E126" s="445"/>
      <c r="F126" s="311"/>
      <c r="G126" s="322" t="s">
        <v>185</v>
      </c>
      <c r="H126" s="447"/>
      <c r="I126" s="448"/>
      <c r="J126" s="233" t="s">
        <v>186</v>
      </c>
      <c r="K126" s="107">
        <v>1</v>
      </c>
      <c r="L126" s="65" t="s">
        <v>32</v>
      </c>
      <c r="M126" s="107"/>
      <c r="N126" s="107"/>
      <c r="O126" s="107"/>
      <c r="P126" s="107"/>
      <c r="Q126" s="107"/>
      <c r="R126" s="363"/>
      <c r="S126" s="363"/>
      <c r="T126" s="370"/>
      <c r="U126" s="1203" t="s">
        <v>543</v>
      </c>
      <c r="V126" s="107"/>
      <c r="W126" s="107" t="s">
        <v>13</v>
      </c>
      <c r="X126" s="107"/>
      <c r="Y126" s="69"/>
      <c r="Z126" s="380"/>
      <c r="AA126" s="380"/>
      <c r="AB126" s="379"/>
      <c r="AC126" s="380"/>
      <c r="AD126" s="380">
        <f>AE126*K126</f>
        <v>709.4</v>
      </c>
      <c r="AE126" s="380">
        <v>709.4</v>
      </c>
      <c r="AF126" s="1168">
        <v>45182</v>
      </c>
      <c r="AJ126" s="286" t="s">
        <v>474</v>
      </c>
      <c r="AK126" s="287" t="str">
        <f t="shared" si="11"/>
        <v>RELEASE</v>
      </c>
      <c r="AM126" s="364"/>
      <c r="AN126" s="364"/>
      <c r="AO126" s="364"/>
      <c r="AP126" s="364"/>
      <c r="AQ126" s="1192"/>
      <c r="AR126" s="1192"/>
    </row>
    <row r="127" spans="1:47" ht="16.899999999999999" customHeight="1" outlineLevel="1">
      <c r="A127" s="295">
        <f t="shared" si="12"/>
        <v>118</v>
      </c>
      <c r="B127" s="297"/>
      <c r="C127" s="297"/>
      <c r="D127" s="309"/>
      <c r="E127" s="445"/>
      <c r="F127" s="311"/>
      <c r="G127" s="322" t="s">
        <v>187</v>
      </c>
      <c r="H127" s="448"/>
      <c r="I127" s="350"/>
      <c r="J127" s="233" t="s">
        <v>188</v>
      </c>
      <c r="K127" s="107">
        <v>1</v>
      </c>
      <c r="L127" s="65" t="s">
        <v>32</v>
      </c>
      <c r="M127" s="107"/>
      <c r="N127" s="107"/>
      <c r="O127" s="107"/>
      <c r="P127" s="107"/>
      <c r="Q127" s="107"/>
      <c r="R127" s="363"/>
      <c r="S127" s="363"/>
      <c r="T127" s="370"/>
      <c r="U127" s="1203" t="s">
        <v>543</v>
      </c>
      <c r="V127" s="107"/>
      <c r="W127" s="107" t="s">
        <v>13</v>
      </c>
      <c r="X127" s="107"/>
      <c r="Y127" s="69"/>
      <c r="Z127" s="380"/>
      <c r="AA127" s="380"/>
      <c r="AB127" s="379"/>
      <c r="AC127" s="380"/>
      <c r="AD127" s="380">
        <f t="shared" ref="AD127:AD128" si="13">AE127*K127</f>
        <v>16.3</v>
      </c>
      <c r="AE127" s="380">
        <v>16.3</v>
      </c>
      <c r="AF127" s="1168">
        <v>45182</v>
      </c>
      <c r="AJ127" s="286" t="s">
        <v>474</v>
      </c>
      <c r="AK127" s="287" t="str">
        <f t="shared" si="11"/>
        <v>RELEASE</v>
      </c>
      <c r="AM127" s="364"/>
      <c r="AN127" s="364"/>
      <c r="AO127" s="364"/>
      <c r="AP127" s="364"/>
      <c r="AQ127" s="1192"/>
      <c r="AR127" s="1192"/>
    </row>
    <row r="128" spans="1:47" ht="16.899999999999999" customHeight="1" outlineLevel="1">
      <c r="A128" s="295">
        <f t="shared" si="12"/>
        <v>119</v>
      </c>
      <c r="B128" s="297"/>
      <c r="C128" s="297"/>
      <c r="D128" s="310"/>
      <c r="E128" s="445"/>
      <c r="F128" s="407"/>
      <c r="G128" s="322" t="s">
        <v>189</v>
      </c>
      <c r="H128" s="448"/>
      <c r="I128" s="447"/>
      <c r="J128" s="233" t="s">
        <v>190</v>
      </c>
      <c r="K128" s="107">
        <v>1</v>
      </c>
      <c r="L128" s="65" t="s">
        <v>32</v>
      </c>
      <c r="M128" s="107"/>
      <c r="N128" s="107"/>
      <c r="O128" s="107"/>
      <c r="P128" s="107"/>
      <c r="Q128" s="107"/>
      <c r="R128" s="363"/>
      <c r="S128" s="363"/>
      <c r="T128" s="370"/>
      <c r="U128" s="1203" t="s">
        <v>543</v>
      </c>
      <c r="V128" s="107"/>
      <c r="W128" s="107" t="s">
        <v>13</v>
      </c>
      <c r="X128" s="107"/>
      <c r="Y128" s="69" t="s">
        <v>532</v>
      </c>
      <c r="Z128" s="380"/>
      <c r="AA128" s="380"/>
      <c r="AB128" s="379"/>
      <c r="AC128" s="380"/>
      <c r="AD128" s="380">
        <f t="shared" si="13"/>
        <v>150.19999999999999</v>
      </c>
      <c r="AE128" s="380">
        <v>150.19999999999999</v>
      </c>
      <c r="AF128" s="1168">
        <v>45182</v>
      </c>
      <c r="AJ128" s="286" t="s">
        <v>474</v>
      </c>
      <c r="AK128" s="287" t="str">
        <f t="shared" si="11"/>
        <v>RELEASE</v>
      </c>
      <c r="AM128" s="364"/>
      <c r="AN128" s="364"/>
      <c r="AO128" s="364"/>
      <c r="AP128" s="364"/>
      <c r="AQ128" s="1192"/>
      <c r="AR128" s="1192"/>
    </row>
    <row r="129" spans="1:44" ht="16.899999999999999" customHeight="1">
      <c r="A129" s="295">
        <f t="shared" si="12"/>
        <v>120</v>
      </c>
      <c r="B129" s="297"/>
      <c r="C129" s="297"/>
      <c r="D129" s="309"/>
      <c r="E129" s="445"/>
      <c r="F129" s="320" t="s">
        <v>628</v>
      </c>
      <c r="G129" s="300"/>
      <c r="H129" s="297"/>
      <c r="I129" s="309"/>
      <c r="J129" s="513" t="s">
        <v>629</v>
      </c>
      <c r="K129" s="107">
        <v>1</v>
      </c>
      <c r="L129" s="65" t="s">
        <v>32</v>
      </c>
      <c r="M129" s="107"/>
      <c r="N129" s="107"/>
      <c r="O129" s="107"/>
      <c r="P129" s="107"/>
      <c r="Q129" s="107"/>
      <c r="R129" s="363"/>
      <c r="S129" s="363"/>
      <c r="T129" s="370"/>
      <c r="U129" s="370"/>
      <c r="V129" s="107"/>
      <c r="W129" s="107"/>
      <c r="X129" s="107"/>
      <c r="Y129" s="69"/>
      <c r="Z129" s="1062">
        <f>AC129</f>
        <v>0</v>
      </c>
      <c r="AA129" s="380"/>
      <c r="AB129" s="379"/>
      <c r="AC129" s="380"/>
      <c r="AD129" s="380"/>
      <c r="AE129" s="380"/>
      <c r="AF129" s="1168" t="s">
        <v>535</v>
      </c>
      <c r="AK129" s="287">
        <f t="shared" si="11"/>
        <v>0</v>
      </c>
      <c r="AM129" s="364"/>
      <c r="AN129" s="364"/>
      <c r="AO129" s="364"/>
      <c r="AP129" s="364"/>
      <c r="AQ129" s="1192"/>
      <c r="AR129" s="1192"/>
    </row>
    <row r="130" spans="1:44" ht="16.899999999999999" customHeight="1" outlineLevel="1">
      <c r="A130" s="295">
        <f t="shared" si="12"/>
        <v>121</v>
      </c>
      <c r="B130" s="297"/>
      <c r="C130" s="297"/>
      <c r="D130" s="309"/>
      <c r="E130" s="445"/>
      <c r="F130" s="311"/>
      <c r="G130" s="322" t="s">
        <v>433</v>
      </c>
      <c r="H130" s="323"/>
      <c r="I130" s="350"/>
      <c r="J130" s="513" t="s">
        <v>434</v>
      </c>
      <c r="K130" s="107">
        <v>1</v>
      </c>
      <c r="L130" s="65" t="s">
        <v>32</v>
      </c>
      <c r="M130" s="107"/>
      <c r="N130" s="107"/>
      <c r="O130" s="107"/>
      <c r="P130" s="107"/>
      <c r="Q130" s="107"/>
      <c r="R130" s="363" t="s">
        <v>555</v>
      </c>
      <c r="S130" s="363" t="s">
        <v>555</v>
      </c>
      <c r="T130" s="370"/>
      <c r="U130" s="370"/>
      <c r="V130" s="107" t="s">
        <v>554</v>
      </c>
      <c r="W130" s="107" t="s">
        <v>13</v>
      </c>
      <c r="X130" s="107"/>
      <c r="Y130" s="69" t="s">
        <v>549</v>
      </c>
      <c r="Z130" s="1062">
        <f>AC130+AC131</f>
        <v>114</v>
      </c>
      <c r="AA130" s="380"/>
      <c r="AB130" s="385">
        <v>45411</v>
      </c>
      <c r="AC130" s="821">
        <v>109</v>
      </c>
      <c r="AD130" s="380">
        <v>104</v>
      </c>
      <c r="AE130" s="380"/>
      <c r="AJ130" s="286" t="s">
        <v>19</v>
      </c>
      <c r="AK130" s="287" t="str">
        <f t="shared" si="11"/>
        <v>RELEASE</v>
      </c>
      <c r="AM130" s="364"/>
      <c r="AN130" s="364"/>
      <c r="AO130" s="364"/>
      <c r="AP130" s="364"/>
      <c r="AQ130" s="1192"/>
      <c r="AR130" s="1192"/>
    </row>
    <row r="131" spans="1:44" ht="16.899999999999999" customHeight="1" outlineLevel="1">
      <c r="A131" s="295">
        <f t="shared" ref="A131:A140" si="14">A130+1</f>
        <v>122</v>
      </c>
      <c r="B131" s="297"/>
      <c r="C131" s="297"/>
      <c r="D131" s="309"/>
      <c r="E131" s="445"/>
      <c r="F131" s="311"/>
      <c r="G131" s="308" t="s">
        <v>630</v>
      </c>
      <c r="H131" s="329"/>
      <c r="I131" s="353"/>
      <c r="J131" s="513" t="s">
        <v>631</v>
      </c>
      <c r="K131" s="107"/>
      <c r="L131" s="65"/>
      <c r="M131" s="107"/>
      <c r="N131" s="107"/>
      <c r="O131" s="107"/>
      <c r="P131" s="107"/>
      <c r="Q131" s="107"/>
      <c r="R131" s="363"/>
      <c r="S131" s="363"/>
      <c r="T131" s="370"/>
      <c r="U131" s="370"/>
      <c r="V131" s="107" t="s">
        <v>598</v>
      </c>
      <c r="W131" s="107" t="s">
        <v>13</v>
      </c>
      <c r="X131" s="107"/>
      <c r="Y131" s="69"/>
      <c r="Z131" s="1062"/>
      <c r="AA131" s="380"/>
      <c r="AB131" s="385"/>
      <c r="AC131" s="821">
        <v>5</v>
      </c>
      <c r="AD131" s="380"/>
      <c r="AE131" s="380"/>
      <c r="AM131" s="364"/>
      <c r="AN131" s="364"/>
      <c r="AO131" s="364"/>
      <c r="AP131" s="364"/>
      <c r="AQ131" s="1192"/>
      <c r="AR131" s="1192"/>
    </row>
    <row r="132" spans="1:44" ht="16.899999999999999" customHeight="1">
      <c r="A132" s="295">
        <f t="shared" si="14"/>
        <v>123</v>
      </c>
      <c r="B132" s="307"/>
      <c r="C132" s="297"/>
      <c r="D132" s="310"/>
      <c r="E132" s="445"/>
      <c r="F132" s="320" t="s">
        <v>632</v>
      </c>
      <c r="G132" s="297"/>
      <c r="H132" s="297"/>
      <c r="I132" s="351"/>
      <c r="J132" s="233" t="s">
        <v>633</v>
      </c>
      <c r="K132" s="107">
        <v>1</v>
      </c>
      <c r="L132" s="65" t="s">
        <v>32</v>
      </c>
      <c r="M132" s="107"/>
      <c r="N132" s="107"/>
      <c r="O132" s="107"/>
      <c r="P132" s="107"/>
      <c r="Q132" s="107"/>
      <c r="R132" s="363"/>
      <c r="S132" s="363"/>
      <c r="T132" s="370"/>
      <c r="U132" s="370"/>
      <c r="V132" s="107"/>
      <c r="W132" s="107"/>
      <c r="X132" s="107"/>
      <c r="Y132" s="69"/>
      <c r="Z132" s="1062">
        <f>AC132</f>
        <v>115.7</v>
      </c>
      <c r="AA132" s="380"/>
      <c r="AB132" s="385">
        <v>45411</v>
      </c>
      <c r="AC132" s="819">
        <f>SUM(AD133:AD140)</f>
        <v>115.7</v>
      </c>
      <c r="AD132" s="380"/>
      <c r="AE132" s="380"/>
      <c r="AF132" s="1168">
        <f>SUM(AD134:AD140)</f>
        <v>88.1</v>
      </c>
      <c r="AK132" s="287">
        <f t="shared" ref="AK132:AK139" si="15">W132</f>
        <v>0</v>
      </c>
      <c r="AM132" s="364"/>
      <c r="AN132" s="364"/>
      <c r="AO132" s="364"/>
      <c r="AP132" s="364"/>
      <c r="AQ132" s="1192"/>
      <c r="AR132" s="1192"/>
    </row>
    <row r="133" spans="1:44" ht="16.899999999999999" customHeight="1" outlineLevel="1">
      <c r="A133" s="295">
        <f t="shared" si="14"/>
        <v>124</v>
      </c>
      <c r="B133" s="493"/>
      <c r="C133" s="325"/>
      <c r="D133" s="310"/>
      <c r="E133" s="310"/>
      <c r="F133" s="494"/>
      <c r="G133" s="495" t="s">
        <v>439</v>
      </c>
      <c r="H133" s="496"/>
      <c r="I133" s="351"/>
      <c r="J133" s="233" t="s">
        <v>440</v>
      </c>
      <c r="K133" s="107">
        <v>1</v>
      </c>
      <c r="L133" s="65" t="s">
        <v>32</v>
      </c>
      <c r="M133" s="107"/>
      <c r="N133" s="107"/>
      <c r="O133" s="107"/>
      <c r="P133" s="107"/>
      <c r="Q133" s="107"/>
      <c r="R133" s="363" t="s">
        <v>13</v>
      </c>
      <c r="S133" s="363" t="s">
        <v>13</v>
      </c>
      <c r="T133" s="370"/>
      <c r="U133" s="1203" t="s">
        <v>543</v>
      </c>
      <c r="V133" s="107" t="s">
        <v>544</v>
      </c>
      <c r="W133" s="107" t="s">
        <v>13</v>
      </c>
      <c r="X133" s="107"/>
      <c r="Y133" s="69" t="s">
        <v>558</v>
      </c>
      <c r="Z133" s="380"/>
      <c r="AA133" s="380"/>
      <c r="AB133" s="385">
        <v>45411</v>
      </c>
      <c r="AC133" s="380"/>
      <c r="AD133" s="821">
        <v>27.6</v>
      </c>
      <c r="AE133" s="380"/>
      <c r="AJ133" s="286" t="s">
        <v>477</v>
      </c>
      <c r="AK133" s="287" t="str">
        <f t="shared" si="15"/>
        <v>RELEASE</v>
      </c>
      <c r="AM133" s="364"/>
      <c r="AN133" s="364"/>
      <c r="AO133" s="364"/>
      <c r="AP133" s="364"/>
      <c r="AQ133" s="1192"/>
      <c r="AR133" s="1192"/>
    </row>
    <row r="134" spans="1:44" ht="16.899999999999999" customHeight="1" outlineLevel="1">
      <c r="A134" s="295">
        <f t="shared" si="14"/>
        <v>125</v>
      </c>
      <c r="B134" s="493"/>
      <c r="C134" s="325"/>
      <c r="D134" s="310"/>
      <c r="E134" s="310"/>
      <c r="F134" s="497"/>
      <c r="G134" s="495" t="s">
        <v>441</v>
      </c>
      <c r="H134" s="496"/>
      <c r="I134" s="351"/>
      <c r="J134" s="233" t="s">
        <v>442</v>
      </c>
      <c r="K134" s="107">
        <v>1</v>
      </c>
      <c r="L134" s="65" t="s">
        <v>32</v>
      </c>
      <c r="M134" s="107"/>
      <c r="N134" s="107"/>
      <c r="O134" s="107"/>
      <c r="P134" s="107"/>
      <c r="Q134" s="107"/>
      <c r="R134" s="111" t="s">
        <v>573</v>
      </c>
      <c r="S134" s="111" t="s">
        <v>573</v>
      </c>
      <c r="T134" s="370"/>
      <c r="U134" s="1203" t="s">
        <v>543</v>
      </c>
      <c r="V134" s="107" t="s">
        <v>554</v>
      </c>
      <c r="W134" s="69" t="s">
        <v>13</v>
      </c>
      <c r="X134" s="107"/>
      <c r="Y134" s="69" t="s">
        <v>549</v>
      </c>
      <c r="Z134" s="380"/>
      <c r="AA134" s="380"/>
      <c r="AB134" s="385">
        <v>45411</v>
      </c>
      <c r="AC134" s="380"/>
      <c r="AD134" s="381">
        <v>5.2</v>
      </c>
      <c r="AE134" s="380"/>
      <c r="AJ134" s="286" t="s">
        <v>19</v>
      </c>
      <c r="AK134" s="287" t="str">
        <f t="shared" si="15"/>
        <v>RELEASE</v>
      </c>
      <c r="AM134" s="364"/>
      <c r="AN134" s="364"/>
      <c r="AO134" s="364"/>
      <c r="AP134" s="364"/>
      <c r="AQ134" s="1192"/>
      <c r="AR134" s="1192"/>
    </row>
    <row r="135" spans="1:44" ht="16.899999999999999" customHeight="1" outlineLevel="1">
      <c r="A135" s="295">
        <f t="shared" si="14"/>
        <v>126</v>
      </c>
      <c r="B135" s="324"/>
      <c r="C135" s="325"/>
      <c r="D135" s="310"/>
      <c r="E135" s="310"/>
      <c r="F135" s="411"/>
      <c r="G135" s="495" t="s">
        <v>443</v>
      </c>
      <c r="H135" s="496"/>
      <c r="I135" s="351"/>
      <c r="J135" s="516" t="s">
        <v>444</v>
      </c>
      <c r="K135" s="107">
        <v>1</v>
      </c>
      <c r="L135" s="65" t="s">
        <v>32</v>
      </c>
      <c r="M135" s="107"/>
      <c r="N135" s="107"/>
      <c r="O135" s="107"/>
      <c r="P135" s="107"/>
      <c r="Q135" s="107"/>
      <c r="R135" s="363" t="s">
        <v>13</v>
      </c>
      <c r="S135" s="363" t="s">
        <v>13</v>
      </c>
      <c r="T135" s="370"/>
      <c r="U135" s="1203" t="s">
        <v>543</v>
      </c>
      <c r="V135" s="107" t="s">
        <v>554</v>
      </c>
      <c r="W135" s="107" t="s">
        <v>13</v>
      </c>
      <c r="X135" s="107"/>
      <c r="Y135" s="69"/>
      <c r="Z135" s="380"/>
      <c r="AA135" s="380"/>
      <c r="AB135" s="385">
        <v>45411</v>
      </c>
      <c r="AC135" s="380"/>
      <c r="AD135" s="821">
        <v>0.9</v>
      </c>
      <c r="AE135" s="380"/>
      <c r="AF135" s="1228"/>
      <c r="AG135" s="531"/>
      <c r="AH135" s="531"/>
      <c r="AI135" s="532"/>
      <c r="AJ135" s="286" t="s">
        <v>19</v>
      </c>
      <c r="AK135" s="287" t="str">
        <f t="shared" si="15"/>
        <v>RELEASE</v>
      </c>
      <c r="AL135" s="531"/>
      <c r="AM135" s="364"/>
      <c r="AN135" s="364"/>
      <c r="AO135" s="364"/>
      <c r="AP135" s="364"/>
      <c r="AQ135" s="1192"/>
      <c r="AR135" s="1192"/>
    </row>
    <row r="136" spans="1:44" ht="16.899999999999999" customHeight="1" outlineLevel="1">
      <c r="A136" s="295">
        <f t="shared" si="14"/>
        <v>127</v>
      </c>
      <c r="B136" s="324"/>
      <c r="C136" s="325"/>
      <c r="D136" s="310"/>
      <c r="E136" s="310"/>
      <c r="F136" s="411"/>
      <c r="G136" s="495" t="s">
        <v>445</v>
      </c>
      <c r="H136" s="496"/>
      <c r="I136" s="351"/>
      <c r="J136" s="516" t="s">
        <v>446</v>
      </c>
      <c r="K136" s="107">
        <v>1</v>
      </c>
      <c r="L136" s="65" t="s">
        <v>32</v>
      </c>
      <c r="M136" s="107"/>
      <c r="N136" s="107"/>
      <c r="O136" s="107"/>
      <c r="P136" s="107"/>
      <c r="Q136" s="107"/>
      <c r="R136" s="363" t="s">
        <v>13</v>
      </c>
      <c r="S136" s="363" t="s">
        <v>13</v>
      </c>
      <c r="T136" s="370"/>
      <c r="U136" s="1203" t="s">
        <v>543</v>
      </c>
      <c r="V136" s="107" t="s">
        <v>544</v>
      </c>
      <c r="W136" s="107" t="s">
        <v>13</v>
      </c>
      <c r="X136" s="107"/>
      <c r="Y136" s="69"/>
      <c r="Z136" s="380"/>
      <c r="AA136" s="380"/>
      <c r="AB136" s="385">
        <v>45411</v>
      </c>
      <c r="AC136" s="380"/>
      <c r="AD136" s="821">
        <v>37</v>
      </c>
      <c r="AE136" s="380"/>
      <c r="AF136" s="1228"/>
      <c r="AG136" s="531"/>
      <c r="AH136" s="531"/>
      <c r="AI136" s="532"/>
      <c r="AJ136" s="286" t="s">
        <v>19</v>
      </c>
      <c r="AK136" s="287" t="str">
        <f t="shared" si="15"/>
        <v>RELEASE</v>
      </c>
      <c r="AL136" s="531"/>
      <c r="AM136" s="364"/>
      <c r="AN136" s="364"/>
      <c r="AO136" s="364"/>
      <c r="AP136" s="364"/>
      <c r="AQ136" s="1192"/>
      <c r="AR136" s="1192"/>
    </row>
    <row r="137" spans="1:44" ht="31" outlineLevel="1">
      <c r="A137" s="295">
        <f t="shared" si="14"/>
        <v>128</v>
      </c>
      <c r="B137" s="324"/>
      <c r="C137" s="325"/>
      <c r="D137" s="310"/>
      <c r="E137" s="310"/>
      <c r="F137" s="411"/>
      <c r="G137" s="495" t="s">
        <v>447</v>
      </c>
      <c r="H137" s="496"/>
      <c r="I137" s="351"/>
      <c r="J137" s="1212" t="s">
        <v>634</v>
      </c>
      <c r="K137" s="107">
        <v>1</v>
      </c>
      <c r="L137" s="65" t="s">
        <v>32</v>
      </c>
      <c r="M137" s="107"/>
      <c r="N137" s="107"/>
      <c r="O137" s="107"/>
      <c r="P137" s="107"/>
      <c r="Q137" s="107"/>
      <c r="R137" s="363" t="s">
        <v>573</v>
      </c>
      <c r="S137" s="363" t="s">
        <v>573</v>
      </c>
      <c r="T137" s="370"/>
      <c r="U137" s="1203" t="s">
        <v>543</v>
      </c>
      <c r="V137" s="107" t="s">
        <v>544</v>
      </c>
      <c r="W137" s="107" t="s">
        <v>13</v>
      </c>
      <c r="X137" s="107"/>
      <c r="Y137" s="69" t="s">
        <v>549</v>
      </c>
      <c r="Z137" s="380"/>
      <c r="AA137" s="380"/>
      <c r="AB137" s="385">
        <v>45411</v>
      </c>
      <c r="AC137" s="380"/>
      <c r="AD137" s="821">
        <v>10.4</v>
      </c>
      <c r="AE137" s="380"/>
      <c r="AF137" s="1228"/>
      <c r="AG137" s="531"/>
      <c r="AH137" s="531"/>
      <c r="AI137" s="532"/>
      <c r="AJ137" s="286" t="s">
        <v>19</v>
      </c>
      <c r="AK137" s="287" t="str">
        <f t="shared" si="15"/>
        <v>RELEASE</v>
      </c>
      <c r="AL137" s="531"/>
      <c r="AM137" s="364"/>
      <c r="AN137" s="364"/>
      <c r="AO137" s="364"/>
      <c r="AP137" s="364"/>
      <c r="AQ137" s="1192"/>
      <c r="AR137" s="1192"/>
    </row>
    <row r="138" spans="1:44" ht="16.899999999999999" customHeight="1" outlineLevel="1">
      <c r="A138" s="295">
        <f t="shared" si="14"/>
        <v>129</v>
      </c>
      <c r="B138" s="324"/>
      <c r="C138" s="325"/>
      <c r="D138" s="310"/>
      <c r="E138" s="310"/>
      <c r="F138" s="411"/>
      <c r="G138" s="495" t="s">
        <v>635</v>
      </c>
      <c r="H138" s="496"/>
      <c r="I138" s="351"/>
      <c r="J138" s="516" t="s">
        <v>450</v>
      </c>
      <c r="K138" s="107">
        <v>1</v>
      </c>
      <c r="L138" s="65" t="s">
        <v>32</v>
      </c>
      <c r="M138" s="107"/>
      <c r="N138" s="107"/>
      <c r="O138" s="107"/>
      <c r="P138" s="107"/>
      <c r="Q138" s="107"/>
      <c r="R138" s="363" t="s">
        <v>573</v>
      </c>
      <c r="S138" s="363" t="s">
        <v>573</v>
      </c>
      <c r="T138" s="370"/>
      <c r="U138" s="1203" t="s">
        <v>543</v>
      </c>
      <c r="V138" s="107" t="s">
        <v>544</v>
      </c>
      <c r="W138" s="107" t="s">
        <v>13</v>
      </c>
      <c r="X138" s="107"/>
      <c r="Y138" s="69" t="s">
        <v>549</v>
      </c>
      <c r="Z138" s="380"/>
      <c r="AA138" s="380"/>
      <c r="AB138" s="385">
        <v>45411</v>
      </c>
      <c r="AC138" s="380"/>
      <c r="AD138" s="821">
        <v>30</v>
      </c>
      <c r="AE138" s="380"/>
      <c r="AF138" s="1228"/>
      <c r="AG138" s="531"/>
      <c r="AH138" s="531"/>
      <c r="AI138" s="532"/>
      <c r="AJ138" s="286" t="s">
        <v>19</v>
      </c>
      <c r="AK138" s="287" t="str">
        <f t="shared" si="15"/>
        <v>RELEASE</v>
      </c>
      <c r="AL138" s="531"/>
      <c r="AM138" s="364"/>
      <c r="AN138" s="364"/>
      <c r="AO138" s="364"/>
      <c r="AP138" s="364"/>
      <c r="AQ138" s="1192"/>
      <c r="AR138" s="1192"/>
    </row>
    <row r="139" spans="1:44" ht="16.899999999999999" customHeight="1" outlineLevel="1">
      <c r="A139" s="295">
        <f t="shared" si="14"/>
        <v>130</v>
      </c>
      <c r="B139" s="437"/>
      <c r="C139" s="1207"/>
      <c r="D139" s="1208"/>
      <c r="E139" s="1208"/>
      <c r="F139" s="1209"/>
      <c r="G139" s="947" t="s">
        <v>451</v>
      </c>
      <c r="H139" s="1081"/>
      <c r="I139" s="429"/>
      <c r="J139" s="516" t="s">
        <v>452</v>
      </c>
      <c r="K139" s="107">
        <v>1</v>
      </c>
      <c r="L139" s="65" t="s">
        <v>32</v>
      </c>
      <c r="M139" s="107"/>
      <c r="N139" s="107"/>
      <c r="O139" s="107"/>
      <c r="P139" s="107"/>
      <c r="Q139" s="107"/>
      <c r="R139" s="374"/>
      <c r="S139" s="374"/>
      <c r="T139" s="370"/>
      <c r="U139" s="370"/>
      <c r="V139" s="107" t="s">
        <v>598</v>
      </c>
      <c r="W139" s="107" t="s">
        <v>555</v>
      </c>
      <c r="X139" s="107"/>
      <c r="Y139" s="69" t="s">
        <v>558</v>
      </c>
      <c r="Z139" s="380"/>
      <c r="AA139" s="380"/>
      <c r="AB139" s="379"/>
      <c r="AC139" s="380"/>
      <c r="AD139" s="1062">
        <v>2</v>
      </c>
      <c r="AE139" s="380"/>
      <c r="AF139" s="1228"/>
      <c r="AG139" s="531"/>
      <c r="AH139" s="531"/>
      <c r="AI139" s="532"/>
      <c r="AJ139" s="286" t="s">
        <v>19</v>
      </c>
      <c r="AK139" s="287" t="str">
        <f t="shared" si="15"/>
        <v>FOR REVIEW</v>
      </c>
      <c r="AL139" s="531"/>
      <c r="AM139" s="364"/>
      <c r="AN139" s="364"/>
      <c r="AO139" s="364"/>
      <c r="AP139" s="364"/>
      <c r="AQ139" s="1192"/>
      <c r="AR139" s="1192"/>
    </row>
    <row r="140" spans="1:44" ht="16.899999999999999" customHeight="1" outlineLevel="1">
      <c r="A140" s="295">
        <f t="shared" si="14"/>
        <v>131</v>
      </c>
      <c r="B140" s="324"/>
      <c r="C140" s="325"/>
      <c r="D140" s="310"/>
      <c r="E140" s="310"/>
      <c r="F140" s="411"/>
      <c r="G140" s="1210" t="s">
        <v>636</v>
      </c>
      <c r="H140" s="948"/>
      <c r="I140" s="950"/>
      <c r="J140" s="233" t="s">
        <v>637</v>
      </c>
      <c r="K140" s="107"/>
      <c r="L140" s="65"/>
      <c r="M140" s="107"/>
      <c r="N140" s="107"/>
      <c r="O140" s="107"/>
      <c r="P140" s="107"/>
      <c r="Q140" s="107"/>
      <c r="R140" s="374"/>
      <c r="S140" s="374"/>
      <c r="T140" s="370"/>
      <c r="U140" s="1203" t="s">
        <v>543</v>
      </c>
      <c r="V140" s="107" t="s">
        <v>554</v>
      </c>
      <c r="W140" s="107" t="s">
        <v>13</v>
      </c>
      <c r="X140" s="107"/>
      <c r="Y140" s="69" t="s">
        <v>558</v>
      </c>
      <c r="Z140" s="380"/>
      <c r="AA140" s="380"/>
      <c r="AB140" s="379"/>
      <c r="AC140" s="380"/>
      <c r="AD140" s="1059">
        <v>2.6</v>
      </c>
      <c r="AE140" s="380"/>
      <c r="AF140" s="1228"/>
      <c r="AG140" s="531"/>
      <c r="AH140" s="531"/>
      <c r="AI140" s="532"/>
      <c r="AJ140" s="532"/>
      <c r="AK140" s="533"/>
      <c r="AL140" s="531"/>
      <c r="AQ140" s="285"/>
      <c r="AR140" s="285"/>
    </row>
    <row r="141" spans="1:44" ht="16.899999999999999" customHeight="1" outlineLevel="1">
      <c r="A141" s="1211"/>
      <c r="B141" s="324"/>
      <c r="C141" s="325"/>
      <c r="D141" s="310"/>
      <c r="E141" s="310"/>
      <c r="F141" s="411"/>
      <c r="G141" s="557"/>
      <c r="H141" s="496"/>
      <c r="I141" s="309"/>
      <c r="J141" s="789" t="s">
        <v>972</v>
      </c>
      <c r="K141" s="5"/>
      <c r="L141" s="1091"/>
      <c r="M141" s="5"/>
      <c r="N141" s="5"/>
      <c r="O141" s="5"/>
      <c r="P141" s="5"/>
      <c r="Q141" s="5"/>
      <c r="R141" s="725"/>
      <c r="S141" s="725"/>
      <c r="T141" s="1112"/>
      <c r="U141" s="1112"/>
      <c r="V141" s="5"/>
      <c r="W141" s="5"/>
      <c r="X141" s="5"/>
      <c r="Y141" s="75"/>
      <c r="Z141" s="1051"/>
      <c r="AA141" s="1132"/>
      <c r="AB141" s="1229"/>
      <c r="AC141" s="1051"/>
      <c r="AD141" s="1051"/>
      <c r="AE141" s="1051"/>
      <c r="AF141" s="1228"/>
      <c r="AG141" s="531"/>
      <c r="AH141" s="531"/>
      <c r="AI141" s="532"/>
      <c r="AJ141" s="532"/>
      <c r="AK141" s="533"/>
      <c r="AL141" s="531"/>
    </row>
    <row r="142" spans="1:44" ht="16.5" customHeight="1">
      <c r="A142" s="505"/>
      <c r="B142" s="506"/>
      <c r="C142" s="507"/>
      <c r="D142" s="508"/>
      <c r="E142" s="509"/>
      <c r="F142" s="510"/>
      <c r="G142" s="661"/>
      <c r="H142" s="662"/>
      <c r="I142" s="678"/>
      <c r="K142" s="521"/>
      <c r="L142" s="522"/>
      <c r="M142" s="522"/>
      <c r="N142" s="522"/>
      <c r="O142" s="522"/>
      <c r="P142" s="522"/>
      <c r="Q142" s="522"/>
      <c r="R142" s="144"/>
      <c r="S142" s="526"/>
      <c r="T142" s="526"/>
      <c r="U142" s="522"/>
      <c r="V142" s="522"/>
      <c r="W142" s="1214"/>
      <c r="X142" s="521"/>
      <c r="Y142" s="223"/>
      <c r="Z142" s="530"/>
      <c r="AA142" s="155"/>
      <c r="AB142" s="144"/>
      <c r="AC142" s="144"/>
      <c r="AD142" s="144"/>
      <c r="AE142" s="177"/>
      <c r="AF142" s="1230">
        <f>AF132+AF116+AF104+AF86+AF41+AF33</f>
        <v>680.01</v>
      </c>
      <c r="AG142" s="178"/>
      <c r="AH142" s="178"/>
      <c r="AI142" s="534"/>
      <c r="AJ142" s="534"/>
      <c r="AK142" s="535"/>
      <c r="AL142" s="178"/>
    </row>
    <row r="143" spans="1:44" ht="16.5" customHeight="1">
      <c r="A143" s="40" t="s">
        <v>638</v>
      </c>
      <c r="B143" s="41"/>
      <c r="C143" s="41"/>
      <c r="D143" s="41"/>
      <c r="E143" s="41"/>
      <c r="F143" s="41"/>
      <c r="G143" s="41"/>
      <c r="H143" s="41"/>
      <c r="I143" s="41"/>
      <c r="J143" s="77"/>
      <c r="K143" s="40" t="s">
        <v>639</v>
      </c>
      <c r="L143" s="77"/>
      <c r="M143" s="77"/>
      <c r="N143" s="77"/>
      <c r="O143" s="77"/>
      <c r="P143" s="77"/>
      <c r="Q143" s="77"/>
      <c r="R143" s="118"/>
      <c r="S143" s="77"/>
      <c r="T143" s="77"/>
      <c r="U143" s="119"/>
      <c r="V143" s="120"/>
      <c r="W143" s="121"/>
      <c r="X143" s="122" t="s">
        <v>638</v>
      </c>
      <c r="Y143" s="175"/>
      <c r="Z143" s="176"/>
      <c r="AA143" s="155"/>
      <c r="AC143" s="144"/>
      <c r="AE143" s="177"/>
      <c r="AF143" s="1231"/>
      <c r="AG143" s="178"/>
      <c r="AH143" s="178"/>
      <c r="AI143" s="534"/>
      <c r="AJ143" s="534"/>
      <c r="AK143" s="535"/>
      <c r="AL143" s="178"/>
    </row>
    <row r="144" spans="1:44" ht="16.5" customHeight="1">
      <c r="A144" s="40" t="s">
        <v>640</v>
      </c>
      <c r="B144" s="41"/>
      <c r="C144" s="41"/>
      <c r="D144" s="41"/>
      <c r="E144" s="41"/>
      <c r="F144" s="41"/>
      <c r="G144" s="41"/>
      <c r="H144" s="41"/>
      <c r="I144" s="41"/>
      <c r="J144" s="77"/>
      <c r="K144" s="40" t="s">
        <v>641</v>
      </c>
      <c r="L144" s="77"/>
      <c r="M144" s="77"/>
      <c r="N144" s="77"/>
      <c r="O144" s="77"/>
      <c r="P144" s="77"/>
      <c r="Q144" s="77"/>
      <c r="R144" s="118"/>
      <c r="S144" s="77"/>
      <c r="T144" s="77"/>
      <c r="U144" s="119"/>
      <c r="V144" s="121"/>
      <c r="W144" s="123"/>
      <c r="X144" s="122" t="s">
        <v>642</v>
      </c>
      <c r="Y144" s="175"/>
      <c r="Z144" s="176"/>
      <c r="AA144" s="155"/>
      <c r="AC144" s="144"/>
      <c r="AE144" s="177"/>
      <c r="AF144" s="1231"/>
      <c r="AG144" s="178"/>
      <c r="AH144" s="178"/>
      <c r="AI144" s="534"/>
      <c r="AJ144" s="534"/>
      <c r="AK144" s="535"/>
      <c r="AL144" s="178"/>
    </row>
    <row r="145" spans="1:38" ht="16.5" customHeight="1">
      <c r="A145" s="42"/>
      <c r="B145" s="41"/>
      <c r="C145" s="41"/>
      <c r="D145" s="41"/>
      <c r="E145" s="41"/>
      <c r="F145" s="41"/>
      <c r="G145" s="41"/>
      <c r="H145" s="41"/>
      <c r="I145" s="41"/>
      <c r="J145" s="77"/>
      <c r="K145" s="78"/>
      <c r="L145" s="79"/>
      <c r="M145" s="79"/>
      <c r="N145" s="79"/>
      <c r="O145" s="79"/>
      <c r="P145" s="79"/>
      <c r="Q145" s="79"/>
      <c r="R145" s="118"/>
      <c r="S145" s="79"/>
      <c r="T145" s="79"/>
      <c r="U145" s="119"/>
      <c r="V145" s="120"/>
      <c r="W145" s="123"/>
      <c r="X145" s="124"/>
      <c r="Y145" s="175"/>
      <c r="Z145" s="176"/>
      <c r="AA145" s="155"/>
      <c r="AC145" s="144"/>
      <c r="AE145" s="177"/>
      <c r="AF145" s="1231"/>
      <c r="AG145" s="178"/>
      <c r="AH145" s="178"/>
      <c r="AI145" s="534"/>
      <c r="AJ145" s="534"/>
      <c r="AK145" s="535"/>
      <c r="AL145" s="178"/>
    </row>
    <row r="146" spans="1:38" ht="16.5" customHeight="1">
      <c r="A146" s="40"/>
      <c r="B146" s="41"/>
      <c r="C146" s="41"/>
      <c r="D146" s="41"/>
      <c r="E146" s="41"/>
      <c r="F146" s="41"/>
      <c r="G146" s="41"/>
      <c r="H146" s="41"/>
      <c r="I146" s="41"/>
      <c r="J146" s="77"/>
      <c r="K146" s="78"/>
      <c r="L146" s="79"/>
      <c r="M146" s="79"/>
      <c r="N146" s="79"/>
      <c r="O146" s="79"/>
      <c r="P146" s="79"/>
      <c r="Q146" s="79"/>
      <c r="R146" s="118"/>
      <c r="S146" s="79"/>
      <c r="T146" s="79"/>
      <c r="U146" s="119"/>
      <c r="V146" s="120"/>
      <c r="W146" s="123"/>
      <c r="X146" s="124"/>
      <c r="Y146" s="175"/>
      <c r="Z146" s="176"/>
      <c r="AA146" s="155"/>
      <c r="AC146" s="144"/>
      <c r="AE146" s="177"/>
      <c r="AF146" s="1231"/>
      <c r="AG146" s="178"/>
      <c r="AH146" s="178"/>
      <c r="AI146" s="534"/>
      <c r="AJ146" s="534"/>
      <c r="AK146" s="535"/>
      <c r="AL146" s="178"/>
    </row>
    <row r="147" spans="1:38" ht="16.5" customHeight="1">
      <c r="A147" s="40"/>
      <c r="B147" s="41"/>
      <c r="C147" s="41"/>
      <c r="D147" s="41"/>
      <c r="E147" s="41"/>
      <c r="F147" s="41"/>
      <c r="G147" s="41"/>
      <c r="H147" s="41"/>
      <c r="I147" s="41"/>
      <c r="J147" s="77"/>
      <c r="K147" s="78"/>
      <c r="L147" s="79"/>
      <c r="M147" s="79"/>
      <c r="N147" s="79"/>
      <c r="O147" s="79"/>
      <c r="P147" s="79"/>
      <c r="Q147" s="79"/>
      <c r="R147" s="118"/>
      <c r="S147" s="79"/>
      <c r="T147" s="79"/>
      <c r="U147" s="119"/>
      <c r="V147" s="120"/>
      <c r="W147" s="123"/>
      <c r="X147" s="124"/>
      <c r="Y147" s="175"/>
      <c r="Z147" s="176"/>
      <c r="AA147" s="155"/>
      <c r="AC147" s="144"/>
      <c r="AE147" s="177"/>
      <c r="AF147" s="1231"/>
      <c r="AG147" s="178"/>
      <c r="AH147" s="178"/>
      <c r="AI147" s="534"/>
      <c r="AJ147" s="534"/>
      <c r="AK147" s="535"/>
      <c r="AL147" s="178"/>
    </row>
    <row r="148" spans="1:38" ht="16.5" customHeight="1">
      <c r="A148" s="40"/>
      <c r="B148" s="41"/>
      <c r="C148" s="41"/>
      <c r="D148" s="41"/>
      <c r="E148" s="41"/>
      <c r="F148" s="41"/>
      <c r="G148" s="41"/>
      <c r="H148" s="41"/>
      <c r="I148" s="41"/>
      <c r="J148" s="77"/>
      <c r="K148" s="78"/>
      <c r="L148" s="79"/>
      <c r="M148" s="79"/>
      <c r="N148" s="79"/>
      <c r="O148" s="79"/>
      <c r="P148" s="79"/>
      <c r="Q148" s="79"/>
      <c r="R148" s="118"/>
      <c r="S148" s="79"/>
      <c r="T148" s="79"/>
      <c r="U148" s="119"/>
      <c r="V148" s="120"/>
      <c r="W148" s="123"/>
      <c r="X148" s="124"/>
      <c r="Y148" s="175"/>
      <c r="Z148" s="176"/>
      <c r="AA148" s="155"/>
      <c r="AC148" s="144"/>
      <c r="AE148" s="177"/>
      <c r="AF148" s="1231"/>
      <c r="AG148" s="178"/>
      <c r="AH148" s="178"/>
      <c r="AI148" s="534"/>
      <c r="AJ148" s="534"/>
      <c r="AK148" s="535"/>
      <c r="AL148" s="178"/>
    </row>
    <row r="149" spans="1:38" ht="16.5" customHeight="1">
      <c r="A149" s="40"/>
      <c r="B149" s="41"/>
      <c r="C149" s="41"/>
      <c r="D149" s="41"/>
      <c r="E149" s="41"/>
      <c r="F149" s="41"/>
      <c r="G149" s="41"/>
      <c r="H149" s="41"/>
      <c r="I149" s="41"/>
      <c r="J149" s="77"/>
      <c r="K149" s="78"/>
      <c r="L149" s="79"/>
      <c r="M149" s="79"/>
      <c r="N149" s="79"/>
      <c r="O149" s="79"/>
      <c r="P149" s="79"/>
      <c r="Q149" s="79"/>
      <c r="R149" s="118"/>
      <c r="S149" s="79"/>
      <c r="T149" s="79"/>
      <c r="U149" s="119"/>
      <c r="V149" s="120"/>
      <c r="W149" s="123"/>
      <c r="X149" s="124"/>
      <c r="Y149" s="175"/>
      <c r="Z149" s="176"/>
      <c r="AA149" s="155"/>
      <c r="AC149" s="144"/>
      <c r="AE149" s="177"/>
      <c r="AF149" s="1231"/>
      <c r="AG149" s="178"/>
      <c r="AH149" s="178"/>
      <c r="AI149" s="534"/>
      <c r="AJ149" s="534"/>
      <c r="AK149" s="535"/>
      <c r="AL149" s="178"/>
    </row>
    <row r="150" spans="1:38" ht="16.5" customHeight="1">
      <c r="A150" s="40" t="s">
        <v>643</v>
      </c>
      <c r="B150" s="41"/>
      <c r="C150" s="41"/>
      <c r="D150" s="41"/>
      <c r="E150" s="41"/>
      <c r="F150" s="41"/>
      <c r="G150" s="41"/>
      <c r="H150" s="41"/>
      <c r="I150" s="41"/>
      <c r="J150" s="77"/>
      <c r="K150" s="78" t="s">
        <v>644</v>
      </c>
      <c r="L150" s="79"/>
      <c r="M150" s="79"/>
      <c r="N150" s="79"/>
      <c r="O150" s="79"/>
      <c r="P150" s="79"/>
      <c r="Q150" s="79"/>
      <c r="R150" s="118"/>
      <c r="S150" s="79"/>
      <c r="T150" s="79"/>
      <c r="U150" s="119"/>
      <c r="V150" s="120"/>
      <c r="W150" s="123"/>
      <c r="X150" s="124" t="s">
        <v>645</v>
      </c>
      <c r="Y150" s="175"/>
      <c r="Z150" s="176"/>
      <c r="AA150" s="155"/>
      <c r="AC150" s="144"/>
      <c r="AE150" s="177"/>
      <c r="AF150" s="1231"/>
      <c r="AG150" s="178"/>
      <c r="AH150" s="178"/>
      <c r="AI150" s="534"/>
      <c r="AJ150" s="534"/>
      <c r="AK150" s="535"/>
      <c r="AL150" s="178"/>
    </row>
    <row r="151" spans="1:38" ht="16.5" customHeight="1">
      <c r="A151" s="43"/>
      <c r="B151" s="44"/>
      <c r="C151" s="44"/>
      <c r="D151" s="44"/>
      <c r="E151" s="44"/>
      <c r="F151" s="44"/>
      <c r="G151" s="44"/>
      <c r="H151" s="44"/>
      <c r="I151" s="44"/>
      <c r="J151" s="80"/>
      <c r="K151" s="43"/>
      <c r="L151" s="80"/>
      <c r="M151" s="80"/>
      <c r="N151" s="80"/>
      <c r="O151" s="80"/>
      <c r="P151" s="80"/>
      <c r="Q151" s="80"/>
      <c r="R151" s="125"/>
      <c r="S151" s="125"/>
      <c r="T151" s="125"/>
      <c r="U151" s="125"/>
      <c r="V151" s="126"/>
      <c r="W151" s="127"/>
      <c r="X151" s="128"/>
      <c r="Y151" s="179"/>
      <c r="Z151" s="180"/>
      <c r="AA151" s="181"/>
      <c r="AB151" s="182"/>
      <c r="AC151" s="182"/>
      <c r="AD151" s="182"/>
      <c r="AE151" s="183"/>
      <c r="AF151" s="1231"/>
      <c r="AG151" s="178"/>
      <c r="AH151" s="178"/>
      <c r="AI151" s="534"/>
      <c r="AJ151" s="534"/>
      <c r="AK151" s="535"/>
      <c r="AL151" s="178"/>
    </row>
    <row r="152" spans="1:38" ht="17" customHeight="1">
      <c r="A152" s="45"/>
      <c r="B152" s="46"/>
      <c r="C152" s="46"/>
      <c r="D152" s="46"/>
      <c r="E152" s="46"/>
      <c r="F152" s="46"/>
      <c r="G152" s="46"/>
      <c r="H152" s="46"/>
      <c r="I152" s="81"/>
      <c r="J152" s="5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129"/>
      <c r="Y152" s="184"/>
      <c r="AF152" s="1231"/>
      <c r="AG152" s="178"/>
      <c r="AH152" s="178"/>
      <c r="AI152" s="534"/>
      <c r="AJ152" s="534"/>
      <c r="AK152" s="535"/>
      <c r="AL152" s="178"/>
    </row>
    <row r="153" spans="1:38" ht="35" customHeight="1">
      <c r="A153" s="45"/>
      <c r="B153" s="46"/>
      <c r="C153" s="46"/>
      <c r="D153" s="46"/>
      <c r="E153" s="46"/>
      <c r="F153" s="46"/>
      <c r="G153" s="46"/>
      <c r="H153" s="1295" t="s">
        <v>5</v>
      </c>
      <c r="I153" s="1295" t="s">
        <v>646</v>
      </c>
      <c r="J153" s="1298" t="s">
        <v>647</v>
      </c>
      <c r="K153" s="1318" t="s">
        <v>648</v>
      </c>
      <c r="L153" s="1318"/>
      <c r="M153" s="1318" t="s">
        <v>649</v>
      </c>
      <c r="N153" s="1318"/>
      <c r="O153" s="1319" t="s">
        <v>650</v>
      </c>
      <c r="P153" s="1319"/>
      <c r="Q153" s="1320" t="s">
        <v>651</v>
      </c>
      <c r="R153" s="1320"/>
      <c r="S153" s="1300" t="s">
        <v>652</v>
      </c>
      <c r="T153" s="1302" t="s">
        <v>653</v>
      </c>
      <c r="U153" s="1305" t="s">
        <v>654</v>
      </c>
      <c r="V153" s="1304"/>
      <c r="Y153" s="185"/>
      <c r="Z153" s="186"/>
      <c r="AF153" s="1231"/>
      <c r="AG153" s="178"/>
      <c r="AH153" s="178"/>
      <c r="AI153" s="534"/>
      <c r="AJ153" s="534"/>
      <c r="AK153" s="535"/>
      <c r="AL153" s="178"/>
    </row>
    <row r="154" spans="1:38" ht="35" customHeight="1">
      <c r="A154" s="45"/>
      <c r="B154" s="46"/>
      <c r="C154" s="46"/>
      <c r="D154" s="46"/>
      <c r="E154" s="46"/>
      <c r="F154" s="46"/>
      <c r="G154" s="46"/>
      <c r="H154" s="1295"/>
      <c r="I154" s="1295"/>
      <c r="J154" s="1298"/>
      <c r="K154" s="1318"/>
      <c r="L154" s="1318"/>
      <c r="M154" s="1318"/>
      <c r="N154" s="1318"/>
      <c r="O154" s="1319"/>
      <c r="P154" s="1319"/>
      <c r="Q154" s="1320"/>
      <c r="R154" s="1320"/>
      <c r="S154" s="1300"/>
      <c r="T154" s="1303"/>
      <c r="U154" s="1305"/>
      <c r="V154" s="1304"/>
      <c r="Y154" s="1"/>
      <c r="AF154" s="1231"/>
      <c r="AG154" s="178"/>
      <c r="AH154" s="178"/>
      <c r="AI154" s="534"/>
      <c r="AJ154" s="534"/>
      <c r="AK154" s="535"/>
      <c r="AL154" s="178"/>
    </row>
    <row r="155" spans="1:38" ht="15.75" hidden="1" customHeight="1">
      <c r="A155" s="45"/>
      <c r="B155" s="46"/>
      <c r="C155" s="46"/>
      <c r="D155" s="46"/>
      <c r="E155" s="46"/>
      <c r="F155" s="46"/>
      <c r="G155" s="46"/>
      <c r="H155" s="47">
        <v>1</v>
      </c>
      <c r="I155" s="84" t="s">
        <v>655</v>
      </c>
      <c r="J155" s="85" t="s">
        <v>656</v>
      </c>
      <c r="K155" s="1275">
        <f>COUNT(A10:A11)</f>
        <v>2</v>
      </c>
      <c r="L155" s="1275"/>
      <c r="M155" s="1275">
        <v>2</v>
      </c>
      <c r="N155" s="1275"/>
      <c r="O155" s="1276">
        <f>M155/K155</f>
        <v>1</v>
      </c>
      <c r="P155" s="1276"/>
      <c r="Q155" s="1267"/>
      <c r="R155" s="1267"/>
      <c r="S155" s="1215"/>
      <c r="T155" s="1216"/>
      <c r="U155" s="474"/>
      <c r="V155"/>
      <c r="W155" s="135"/>
      <c r="X155" s="88" t="s">
        <v>657</v>
      </c>
      <c r="Y155" s="5"/>
      <c r="Z155" s="82"/>
      <c r="AA155" s="1232"/>
      <c r="AB155" s="7"/>
      <c r="AF155" s="1231"/>
      <c r="AG155" s="178"/>
      <c r="AH155" s="178"/>
      <c r="AI155" s="534"/>
      <c r="AJ155" s="534"/>
      <c r="AK155" s="535"/>
      <c r="AL155" s="178"/>
    </row>
    <row r="156" spans="1:38" ht="15.75" hidden="1" customHeight="1">
      <c r="A156" s="45"/>
      <c r="B156" s="46"/>
      <c r="C156" s="46"/>
      <c r="D156" s="46"/>
      <c r="E156" s="46"/>
      <c r="F156" s="46"/>
      <c r="G156" s="46"/>
      <c r="H156" s="1145"/>
      <c r="I156" s="87"/>
      <c r="J156" s="88"/>
      <c r="K156" s="1277"/>
      <c r="L156" s="1277"/>
      <c r="M156" s="1277"/>
      <c r="N156" s="1277"/>
      <c r="O156" s="1278"/>
      <c r="P156" s="1279"/>
      <c r="Q156" s="1267"/>
      <c r="R156" s="1267"/>
      <c r="S156" s="1215"/>
      <c r="T156" s="1216"/>
      <c r="U156" s="474"/>
      <c r="V156"/>
      <c r="W156" s="135"/>
      <c r="X156" s="88"/>
      <c r="Y156" s="5"/>
      <c r="Z156" s="82"/>
      <c r="AA156" s="1232"/>
      <c r="AB156" s="7"/>
      <c r="AF156" s="1231"/>
      <c r="AG156" s="178"/>
      <c r="AH156" s="178"/>
      <c r="AI156" s="534"/>
      <c r="AJ156" s="534"/>
      <c r="AK156" s="535"/>
      <c r="AL156" s="178"/>
    </row>
    <row r="157" spans="1:38" ht="15.75" customHeight="1">
      <c r="A157" s="45"/>
      <c r="B157" s="46"/>
      <c r="C157" s="46"/>
      <c r="D157" s="46"/>
      <c r="E157" s="46"/>
      <c r="F157" s="46"/>
      <c r="G157" s="46"/>
      <c r="H157" s="47">
        <v>1</v>
      </c>
      <c r="I157" s="84" t="s">
        <v>658</v>
      </c>
      <c r="J157" s="85" t="str">
        <f>J17</f>
        <v>MAIN CONSTRUCTION OF UNDERFRAME TC1&amp;TC2</v>
      </c>
      <c r="K157" s="1275">
        <f>COUNT(A17:A28)</f>
        <v>12</v>
      </c>
      <c r="L157" s="1275"/>
      <c r="M157" s="1275">
        <f>COUNTIF(W17:W28,"release")</f>
        <v>12</v>
      </c>
      <c r="N157" s="1275"/>
      <c r="O157" s="1276">
        <f>M157/K157</f>
        <v>1</v>
      </c>
      <c r="P157" s="1276"/>
      <c r="Q157" s="1267">
        <f>AC17</f>
        <v>4570</v>
      </c>
      <c r="R157" s="1267"/>
      <c r="S157" s="1217">
        <v>4208</v>
      </c>
      <c r="T157" s="1218">
        <f>Q157-S157</f>
        <v>362</v>
      </c>
      <c r="U157" s="625">
        <v>0</v>
      </c>
      <c r="V157"/>
      <c r="W157" s="135"/>
      <c r="X157" s="88"/>
      <c r="Y157" s="5" t="s">
        <v>658</v>
      </c>
      <c r="Z157" s="136">
        <v>0.6</v>
      </c>
      <c r="AA157" s="1232"/>
      <c r="AB157" s="7"/>
      <c r="AF157" s="1231"/>
      <c r="AG157" s="178"/>
      <c r="AH157" s="178"/>
      <c r="AI157" s="535"/>
      <c r="AJ157" s="535"/>
      <c r="AK157" s="535"/>
      <c r="AL157" s="178"/>
    </row>
    <row r="158" spans="1:38" ht="15.75" customHeight="1">
      <c r="A158" s="45"/>
      <c r="B158" s="46"/>
      <c r="C158" s="46"/>
      <c r="D158" s="46"/>
      <c r="E158" s="46"/>
      <c r="F158" s="46"/>
      <c r="G158" s="46"/>
      <c r="H158" s="47">
        <f t="shared" ref="H158:H161" si="16">H157+1</f>
        <v>2</v>
      </c>
      <c r="I158" s="84" t="s">
        <v>658</v>
      </c>
      <c r="J158" s="85" t="str">
        <f>J67</f>
        <v>MAIN CONSTRUCTION OF SIDEWALL TC1 &amp; TC2</v>
      </c>
      <c r="K158" s="1275">
        <f>COUNT(A67:A84)</f>
        <v>18</v>
      </c>
      <c r="L158" s="1275"/>
      <c r="M158" s="1275">
        <f>COUNTIF(W67:W84,"release")</f>
        <v>18</v>
      </c>
      <c r="N158" s="1275"/>
      <c r="O158" s="1276">
        <f>M158/K158</f>
        <v>1</v>
      </c>
      <c r="P158" s="1276"/>
      <c r="Q158" s="1267">
        <f>AC67</f>
        <v>1824</v>
      </c>
      <c r="R158" s="1267"/>
      <c r="S158" s="683">
        <f>AC67</f>
        <v>1824</v>
      </c>
      <c r="T158" s="1218">
        <f>Q158-S158</f>
        <v>0</v>
      </c>
      <c r="U158" s="625">
        <v>0</v>
      </c>
      <c r="V158"/>
      <c r="W158" s="135"/>
      <c r="X158" s="88"/>
      <c r="Y158" s="5"/>
      <c r="Z158" s="136"/>
      <c r="AA158" s="1232"/>
      <c r="AB158" s="7"/>
      <c r="AF158" s="1231"/>
      <c r="AG158" s="178"/>
      <c r="AH158" s="178"/>
      <c r="AI158" s="535"/>
      <c r="AJ158" s="535"/>
      <c r="AK158" s="535"/>
      <c r="AL158" s="178"/>
    </row>
    <row r="159" spans="1:38" ht="15.75" customHeight="1">
      <c r="A159" s="45"/>
      <c r="B159" s="46"/>
      <c r="C159" s="46"/>
      <c r="D159" s="46"/>
      <c r="E159" s="46"/>
      <c r="F159" s="46"/>
      <c r="G159" s="46"/>
      <c r="H159" s="47">
        <f t="shared" si="16"/>
        <v>3</v>
      </c>
      <c r="I159" s="84" t="s">
        <v>658</v>
      </c>
      <c r="J159" s="85" t="str">
        <f>J100</f>
        <v>MAIN CONSTRUCTION OF ENDWALL</v>
      </c>
      <c r="K159" s="1275">
        <f>COUNT(A100:A102)</f>
        <v>3</v>
      </c>
      <c r="L159" s="1275"/>
      <c r="M159" s="1275">
        <f>COUNTIF(W99:W102,"release")</f>
        <v>3</v>
      </c>
      <c r="N159" s="1275"/>
      <c r="O159" s="1276">
        <f>M159/K159</f>
        <v>1</v>
      </c>
      <c r="P159" s="1276"/>
      <c r="Q159" s="1267">
        <f>AC100</f>
        <v>181</v>
      </c>
      <c r="R159" s="1267"/>
      <c r="S159" s="683">
        <f>AC100</f>
        <v>181</v>
      </c>
      <c r="T159" s="1218">
        <f t="shared" ref="T159:T164" si="17">Q159-S159</f>
        <v>0</v>
      </c>
      <c r="U159" s="625">
        <v>0</v>
      </c>
      <c r="V159"/>
      <c r="W159" s="135"/>
      <c r="X159" s="88"/>
      <c r="Y159" s="5" t="s">
        <v>659</v>
      </c>
      <c r="Z159" s="136">
        <v>0.4</v>
      </c>
      <c r="AA159" s="1233" t="s">
        <v>660</v>
      </c>
      <c r="AB159" s="7"/>
      <c r="AF159" s="1231"/>
      <c r="AG159" s="178"/>
      <c r="AH159" s="178"/>
      <c r="AI159" s="535"/>
      <c r="AJ159" s="535"/>
      <c r="AK159" s="535"/>
      <c r="AL159" s="178"/>
    </row>
    <row r="160" spans="1:38" ht="15.75" customHeight="1">
      <c r="A160" s="45"/>
      <c r="B160" s="46"/>
      <c r="C160" s="46"/>
      <c r="D160" s="46"/>
      <c r="E160" s="46"/>
      <c r="F160" s="46"/>
      <c r="G160" s="46"/>
      <c r="H160" s="47">
        <f t="shared" si="16"/>
        <v>4</v>
      </c>
      <c r="I160" s="84" t="s">
        <v>658</v>
      </c>
      <c r="J160" s="85" t="str">
        <f>J110</f>
        <v>MAIN CONSTRUCTION OF MASKARA</v>
      </c>
      <c r="K160" s="1275">
        <f>COUNT(A110:A112)</f>
        <v>3</v>
      </c>
      <c r="L160" s="1275"/>
      <c r="M160" s="1275">
        <f>COUNTIF(W110:W114,"release")</f>
        <v>3</v>
      </c>
      <c r="N160" s="1275"/>
      <c r="O160" s="1276">
        <f>M160/K160</f>
        <v>1</v>
      </c>
      <c r="P160" s="1276"/>
      <c r="Q160" s="1267">
        <f>AC110</f>
        <v>225</v>
      </c>
      <c r="R160" s="1267"/>
      <c r="S160" s="683">
        <f>AC110</f>
        <v>225</v>
      </c>
      <c r="T160" s="1218">
        <f t="shared" si="17"/>
        <v>0</v>
      </c>
      <c r="U160" s="625">
        <v>0</v>
      </c>
      <c r="V160"/>
      <c r="W160" s="135"/>
      <c r="X160" s="88"/>
      <c r="Y160" s="5"/>
      <c r="Z160" s="7"/>
      <c r="AA160" s="1233" t="s">
        <v>661</v>
      </c>
      <c r="AB160" s="7"/>
      <c r="AF160" s="1231"/>
      <c r="AG160" s="178"/>
      <c r="AH160" s="178"/>
      <c r="AI160" s="534"/>
      <c r="AJ160" s="534"/>
      <c r="AK160" s="535"/>
      <c r="AL160" s="178"/>
    </row>
    <row r="161" spans="1:38" ht="15.75" customHeight="1">
      <c r="A161" s="45"/>
      <c r="B161" s="46"/>
      <c r="C161" s="46"/>
      <c r="D161" s="46"/>
      <c r="E161" s="46"/>
      <c r="F161" s="46"/>
      <c r="G161" s="46"/>
      <c r="H161" s="47">
        <f t="shared" si="16"/>
        <v>5</v>
      </c>
      <c r="I161" s="84" t="s">
        <v>658</v>
      </c>
      <c r="J161" s="85" t="str">
        <f>J123</f>
        <v>MAIN CONSTRUCTION OF ROOF TC1 &amp; TC2</v>
      </c>
      <c r="K161" s="1275">
        <f>COUNT(A123:A128)</f>
        <v>6</v>
      </c>
      <c r="L161" s="1275"/>
      <c r="M161" s="1275">
        <f>COUNTIF(W123:W128,"release")</f>
        <v>6</v>
      </c>
      <c r="N161" s="1275"/>
      <c r="O161" s="1276">
        <f>M161/K161</f>
        <v>1</v>
      </c>
      <c r="P161" s="1276"/>
      <c r="Q161" s="1267">
        <f>AC123</f>
        <v>1497</v>
      </c>
      <c r="R161" s="1267"/>
      <c r="S161" s="683">
        <f>AC123</f>
        <v>1497</v>
      </c>
      <c r="T161" s="1218">
        <f t="shared" si="17"/>
        <v>0</v>
      </c>
      <c r="U161" s="625">
        <v>0</v>
      </c>
      <c r="V161"/>
      <c r="W161" s="135"/>
      <c r="X161" s="88"/>
      <c r="Y161" s="5"/>
      <c r="Z161" s="88"/>
      <c r="AA161" s="1167"/>
      <c r="AB161" s="7"/>
      <c r="AF161" s="1231"/>
      <c r="AG161" s="178"/>
      <c r="AH161" s="178"/>
      <c r="AI161" s="534"/>
      <c r="AJ161" s="534"/>
      <c r="AK161" s="535"/>
      <c r="AL161" s="178"/>
    </row>
    <row r="162" spans="1:38" ht="15.75" customHeight="1">
      <c r="A162" s="45"/>
      <c r="B162" s="46"/>
      <c r="C162" s="46"/>
      <c r="D162" s="46"/>
      <c r="E162" s="46"/>
      <c r="F162" s="46"/>
      <c r="G162" s="46"/>
      <c r="H162" s="1145"/>
      <c r="I162" s="91"/>
      <c r="J162" s="92" t="s">
        <v>662</v>
      </c>
      <c r="K162" s="1280">
        <f>SUM(K157:L161)</f>
        <v>42</v>
      </c>
      <c r="L162" s="1281"/>
      <c r="M162" s="1280">
        <f>SUM(M157:N161)</f>
        <v>42</v>
      </c>
      <c r="N162" s="1281"/>
      <c r="O162" s="1282">
        <v>0.6</v>
      </c>
      <c r="P162" s="1282"/>
      <c r="Q162" s="1283">
        <f>SUM(Q157:R161)</f>
        <v>8297</v>
      </c>
      <c r="R162" s="1283"/>
      <c r="S162" s="1219">
        <f>SUM(S157:S161)</f>
        <v>7935</v>
      </c>
      <c r="T162" s="1220">
        <f t="shared" si="17"/>
        <v>362</v>
      </c>
      <c r="U162" s="995"/>
      <c r="V162"/>
      <c r="W162" s="135"/>
      <c r="X162" s="5"/>
      <c r="Y162" s="1234" t="s">
        <v>663</v>
      </c>
      <c r="Z162" s="138"/>
      <c r="AA162" s="1167"/>
      <c r="AB162" s="7"/>
      <c r="AF162" s="1231"/>
      <c r="AG162" s="178"/>
      <c r="AH162" s="178"/>
      <c r="AI162" s="534"/>
      <c r="AJ162" s="534"/>
      <c r="AK162" s="535"/>
      <c r="AL162" s="178"/>
    </row>
    <row r="163" spans="1:38" ht="15.75" customHeight="1">
      <c r="A163" s="45"/>
      <c r="B163" s="46"/>
      <c r="C163" s="46"/>
      <c r="D163" s="46"/>
      <c r="E163" s="46"/>
      <c r="F163" s="46"/>
      <c r="G163" s="46"/>
      <c r="H163" s="1145"/>
      <c r="I163" s="87"/>
      <c r="J163" s="93"/>
      <c r="K163" s="89"/>
      <c r="L163" s="89"/>
      <c r="M163" s="89"/>
      <c r="N163" s="89"/>
      <c r="O163" s="90"/>
      <c r="P163" s="1213"/>
      <c r="Q163" s="1267"/>
      <c r="R163" s="1267"/>
      <c r="S163" s="683"/>
      <c r="T163" s="1216"/>
      <c r="U163" s="995"/>
      <c r="V163"/>
      <c r="W163" s="135"/>
      <c r="X163" s="5"/>
      <c r="Y163" s="1235"/>
      <c r="Z163" s="138"/>
      <c r="AA163" s="1167"/>
      <c r="AB163" s="7"/>
      <c r="AF163" s="1231"/>
      <c r="AG163" s="178"/>
      <c r="AH163" s="178"/>
      <c r="AI163" s="534"/>
      <c r="AJ163" s="534"/>
      <c r="AK163" s="535"/>
      <c r="AL163" s="178"/>
    </row>
    <row r="164" spans="1:38" ht="15.75" customHeight="1">
      <c r="A164" s="45"/>
      <c r="B164" s="46"/>
      <c r="C164" s="46"/>
      <c r="D164" s="46"/>
      <c r="E164" s="46"/>
      <c r="F164" s="46"/>
      <c r="G164" s="46"/>
      <c r="H164" s="47">
        <v>1</v>
      </c>
      <c r="I164" s="84" t="s">
        <v>659</v>
      </c>
      <c r="J164" s="85" t="str">
        <f>J29</f>
        <v>FLOOR CONSTRUCTION TC1 &amp; TC2</v>
      </c>
      <c r="K164" s="1275">
        <f>COUNT(A30:A31)</f>
        <v>2</v>
      </c>
      <c r="L164" s="1275"/>
      <c r="M164" s="1275">
        <f>COUNTIF(W29:W31,"release")</f>
        <v>2</v>
      </c>
      <c r="N164" s="1275"/>
      <c r="O164" s="1276">
        <f>M164/K164</f>
        <v>1</v>
      </c>
      <c r="P164" s="1276"/>
      <c r="Q164" s="1267">
        <f>AC29</f>
        <v>336</v>
      </c>
      <c r="R164" s="1267"/>
      <c r="S164" s="683">
        <f>AC29</f>
        <v>336</v>
      </c>
      <c r="T164" s="1218">
        <f t="shared" si="17"/>
        <v>0</v>
      </c>
      <c r="U164" s="625">
        <v>0</v>
      </c>
      <c r="V164" s="1221">
        <f>COUNTIF(S29:S31,"pre-release")</f>
        <v>0</v>
      </c>
      <c r="W164" s="135"/>
      <c r="X164" s="5"/>
      <c r="Y164" s="5" t="s">
        <v>658</v>
      </c>
      <c r="Z164" s="136">
        <v>0.8</v>
      </c>
      <c r="AA164" s="1167"/>
      <c r="AB164" s="7"/>
      <c r="AF164" s="1231"/>
      <c r="AG164" s="178"/>
      <c r="AH164" s="178"/>
      <c r="AI164" s="534"/>
      <c r="AJ164" s="534"/>
      <c r="AK164" s="535"/>
      <c r="AL164" s="178"/>
    </row>
    <row r="165" spans="1:38" ht="15.75" customHeight="1">
      <c r="A165" s="45"/>
      <c r="B165" s="46"/>
      <c r="C165" s="46"/>
      <c r="D165" s="46"/>
      <c r="E165" s="46"/>
      <c r="F165" s="46"/>
      <c r="G165" s="46"/>
      <c r="H165" s="47">
        <f>H164+1</f>
        <v>2</v>
      </c>
      <c r="I165" s="84" t="s">
        <v>659</v>
      </c>
      <c r="J165" s="85" t="str">
        <f>J32</f>
        <v>ARR SUPORTING FRAME FOR FLOOR TC1 &amp; TC2</v>
      </c>
      <c r="K165" s="1275">
        <f>COUNT(A33:A39)</f>
        <v>7</v>
      </c>
      <c r="L165" s="1275"/>
      <c r="M165" s="1275">
        <f>COUNTIF(W33:W39,"release")</f>
        <v>7</v>
      </c>
      <c r="N165" s="1275"/>
      <c r="O165" s="1276">
        <f>M165/K165</f>
        <v>1</v>
      </c>
      <c r="P165" s="1276"/>
      <c r="Q165" s="1267">
        <f>AC32</f>
        <v>246.23</v>
      </c>
      <c r="R165" s="1267"/>
      <c r="S165" s="683">
        <f>AC32</f>
        <v>246.23</v>
      </c>
      <c r="T165" s="1218">
        <f t="shared" ref="T165:T173" si="18">Q165-S165</f>
        <v>0</v>
      </c>
      <c r="U165" s="193">
        <f t="shared" ref="U165:U172" si="19">K165-V165</f>
        <v>7</v>
      </c>
      <c r="V165" s="1221">
        <f>COUNTIF(S33:S39,"pre-release")</f>
        <v>0</v>
      </c>
      <c r="W165" s="135"/>
      <c r="X165" s="5"/>
      <c r="Y165" s="5"/>
      <c r="Z165" s="136"/>
      <c r="AA165" s="1167"/>
      <c r="AB165" s="7"/>
      <c r="AF165" s="1231"/>
      <c r="AG165" s="178"/>
      <c r="AH165" s="178"/>
      <c r="AI165" s="534"/>
      <c r="AJ165" s="534"/>
      <c r="AK165" s="535"/>
      <c r="AL165" s="178"/>
    </row>
    <row r="166" spans="1:38" ht="15.75" customHeight="1">
      <c r="A166" s="45"/>
      <c r="B166" s="46"/>
      <c r="C166" s="46"/>
      <c r="D166" s="46"/>
      <c r="E166" s="46"/>
      <c r="F166" s="46"/>
      <c r="G166" s="46"/>
      <c r="H166" s="47">
        <f t="shared" ref="H166:H172" si="20">H165+1</f>
        <v>3</v>
      </c>
      <c r="I166" s="84" t="s">
        <v>659</v>
      </c>
      <c r="J166" s="85" t="str">
        <f>J41</f>
        <v>ARRANGEMENT  BRACKET &amp; FRAME ON U/F TC1</v>
      </c>
      <c r="K166" s="1275">
        <f>COUNT(A42:A65)</f>
        <v>24</v>
      </c>
      <c r="L166" s="1275"/>
      <c r="M166" s="1275">
        <f>COUNTIF(W42:W65,"release")</f>
        <v>11</v>
      </c>
      <c r="N166" s="1275"/>
      <c r="O166" s="1276">
        <f t="shared" ref="O166:O172" si="21">M166/K166</f>
        <v>0.45833333333333298</v>
      </c>
      <c r="P166" s="1276"/>
      <c r="Q166" s="1267">
        <f>AC41</f>
        <v>170.28</v>
      </c>
      <c r="R166" s="1267"/>
      <c r="S166" s="683">
        <f>AC41</f>
        <v>170.28</v>
      </c>
      <c r="T166" s="1218">
        <f t="shared" si="18"/>
        <v>0</v>
      </c>
      <c r="U166" s="193">
        <f t="shared" si="19"/>
        <v>10</v>
      </c>
      <c r="V166" s="1221">
        <v>14</v>
      </c>
      <c r="W166" s="1307">
        <f>SUM(Q166:R172)</f>
        <v>695.38</v>
      </c>
      <c r="X166" s="5"/>
      <c r="Y166" s="5" t="s">
        <v>659</v>
      </c>
      <c r="Z166" s="136">
        <v>0.2</v>
      </c>
      <c r="AA166" s="1167"/>
      <c r="AB166" s="7"/>
      <c r="AF166" s="1231"/>
      <c r="AG166" s="178"/>
      <c r="AH166" s="178"/>
      <c r="AI166" s="534"/>
      <c r="AJ166" s="534"/>
      <c r="AK166" s="535"/>
      <c r="AL166" s="178"/>
    </row>
    <row r="167" spans="1:38" ht="15.75" customHeight="1">
      <c r="A167" s="45"/>
      <c r="B167" s="46"/>
      <c r="C167" s="46"/>
      <c r="D167" s="46"/>
      <c r="E167" s="46"/>
      <c r="F167" s="46"/>
      <c r="G167" s="46"/>
      <c r="H167" s="47">
        <f t="shared" si="20"/>
        <v>4</v>
      </c>
      <c r="I167" s="84" t="s">
        <v>659</v>
      </c>
      <c r="J167" s="85" t="str">
        <f>J85</f>
        <v>ARR BRACKET ON SIDE WALL TC1 &amp; TC2</v>
      </c>
      <c r="K167" s="1275">
        <f>COUNT(A86:A93)</f>
        <v>8</v>
      </c>
      <c r="L167" s="1275"/>
      <c r="M167" s="1275">
        <f>COUNTIF(W86:W91,"release")</f>
        <v>6</v>
      </c>
      <c r="N167" s="1275"/>
      <c r="O167" s="1276">
        <f t="shared" si="21"/>
        <v>0.75</v>
      </c>
      <c r="P167" s="1276"/>
      <c r="Q167" s="1267">
        <f>AC85</f>
        <v>252.7</v>
      </c>
      <c r="R167" s="1267"/>
      <c r="S167" s="683">
        <f>AC85</f>
        <v>252.7</v>
      </c>
      <c r="T167" s="1218">
        <f t="shared" si="18"/>
        <v>0</v>
      </c>
      <c r="U167" s="193">
        <f t="shared" si="19"/>
        <v>1</v>
      </c>
      <c r="V167" s="1221">
        <v>7</v>
      </c>
      <c r="W167" s="1308"/>
      <c r="X167" s="5"/>
      <c r="Y167" s="82"/>
      <c r="Z167" s="138"/>
      <c r="AA167" s="1167"/>
      <c r="AB167" s="7"/>
      <c r="AF167" s="1231"/>
      <c r="AG167" s="178"/>
      <c r="AH167" s="178"/>
      <c r="AI167" s="534"/>
      <c r="AJ167" s="534"/>
      <c r="AK167" s="535"/>
      <c r="AL167" s="178"/>
    </row>
    <row r="168" spans="1:38" ht="15.75" customHeight="1">
      <c r="A168" s="45"/>
      <c r="B168" s="46"/>
      <c r="C168" s="46"/>
      <c r="D168" s="46"/>
      <c r="E168" s="46"/>
      <c r="F168" s="46"/>
      <c r="G168" s="46"/>
      <c r="H168" s="47">
        <f t="shared" si="20"/>
        <v>5</v>
      </c>
      <c r="I168" s="84" t="s">
        <v>659</v>
      </c>
      <c r="J168" s="85" t="str">
        <f>J103</f>
        <v>ARR BRACKET ON ENDWALL TC1 &amp; TC2</v>
      </c>
      <c r="K168" s="1275">
        <f>COUNT(A104:A108)</f>
        <v>5</v>
      </c>
      <c r="L168" s="1275"/>
      <c r="M168" s="1275">
        <f>COUNTIF(W104:W108,"release")</f>
        <v>4</v>
      </c>
      <c r="N168" s="1275"/>
      <c r="O168" s="1276">
        <f t="shared" si="21"/>
        <v>0.8</v>
      </c>
      <c r="P168" s="1276"/>
      <c r="Q168" s="1267">
        <f>AC103</f>
        <v>7.1</v>
      </c>
      <c r="R168" s="1267"/>
      <c r="S168" s="683">
        <f>AC103</f>
        <v>7.1</v>
      </c>
      <c r="T168" s="1218">
        <f t="shared" si="18"/>
        <v>0</v>
      </c>
      <c r="U168" s="193">
        <f t="shared" si="19"/>
        <v>0</v>
      </c>
      <c r="V168" s="1221">
        <f>COUNTIF(S86:S91,"pre-release")</f>
        <v>5</v>
      </c>
      <c r="W168" s="1308"/>
      <c r="X168" s="134"/>
      <c r="Y168" s="139"/>
      <c r="Z168" s="5"/>
      <c r="AA168" s="82"/>
      <c r="AB168" s="138"/>
      <c r="AF168" s="1231"/>
      <c r="AG168" s="178"/>
      <c r="AH168" s="178"/>
      <c r="AI168" s="534"/>
      <c r="AJ168" s="534"/>
      <c r="AK168" s="535"/>
      <c r="AL168" s="178"/>
    </row>
    <row r="169" spans="1:38" ht="15.75" customHeight="1">
      <c r="A169" s="45"/>
      <c r="B169" s="46"/>
      <c r="C169" s="46"/>
      <c r="D169" s="46"/>
      <c r="E169" s="46"/>
      <c r="F169" s="46"/>
      <c r="G169" s="46"/>
      <c r="H169" s="47">
        <f t="shared" si="20"/>
        <v>6</v>
      </c>
      <c r="I169" s="84" t="s">
        <v>659</v>
      </c>
      <c r="J169" s="85" t="str">
        <f>J115</f>
        <v>ARR CEILING FRAME ON CAB TC1 &amp; TC2</v>
      </c>
      <c r="K169" s="1275">
        <f>COUNT(A116:A117)</f>
        <v>2</v>
      </c>
      <c r="L169" s="1275"/>
      <c r="M169" s="1275">
        <f>COUNTIF(W115:W117,"release")</f>
        <v>2</v>
      </c>
      <c r="N169" s="1275"/>
      <c r="O169" s="1276">
        <f t="shared" si="21"/>
        <v>1</v>
      </c>
      <c r="P169" s="1276"/>
      <c r="Q169" s="1267">
        <f>AD116</f>
        <v>27.6</v>
      </c>
      <c r="R169" s="1267"/>
      <c r="S169" s="683">
        <f>AD116</f>
        <v>27.6</v>
      </c>
      <c r="T169" s="1218">
        <f t="shared" si="18"/>
        <v>0</v>
      </c>
      <c r="U169" s="193">
        <f t="shared" si="19"/>
        <v>-3</v>
      </c>
      <c r="V169" s="1221">
        <f>COUNTIF(S86:S91,"pre-release")</f>
        <v>5</v>
      </c>
      <c r="W169" s="1308"/>
      <c r="X169" s="134"/>
      <c r="Y169" s="139"/>
      <c r="Z169" s="5"/>
      <c r="AA169" s="82"/>
      <c r="AB169" s="138"/>
      <c r="AF169" s="1231"/>
      <c r="AG169" s="178"/>
      <c r="AH169" s="178"/>
      <c r="AI169" s="534"/>
      <c r="AJ169" s="534"/>
      <c r="AK169" s="535"/>
      <c r="AL169" s="178"/>
    </row>
    <row r="170" spans="1:38" ht="15.75" customHeight="1">
      <c r="A170" s="45"/>
      <c r="B170" s="46"/>
      <c r="C170" s="46"/>
      <c r="D170" s="46"/>
      <c r="E170" s="46"/>
      <c r="F170" s="46"/>
      <c r="G170" s="46"/>
      <c r="H170" s="47">
        <f t="shared" si="20"/>
        <v>7</v>
      </c>
      <c r="I170" s="84" t="s">
        <v>659</v>
      </c>
      <c r="J170" s="85" t="str">
        <f>J118</f>
        <v>ARR BRACKET WELDED ON CAB TC1 &amp; TC2</v>
      </c>
      <c r="K170" s="1275">
        <f>COUNT(A120:A121)</f>
        <v>2</v>
      </c>
      <c r="L170" s="1275"/>
      <c r="M170" s="1275">
        <f>COUNTIF(W118:W121,"release")</f>
        <v>2</v>
      </c>
      <c r="N170" s="1275"/>
      <c r="O170" s="1276">
        <f t="shared" si="21"/>
        <v>1</v>
      </c>
      <c r="P170" s="1276"/>
      <c r="Q170" s="1267">
        <f>AC118</f>
        <v>13</v>
      </c>
      <c r="R170" s="1267"/>
      <c r="S170" s="683">
        <f>AC118</f>
        <v>13</v>
      </c>
      <c r="T170" s="1218">
        <f t="shared" si="18"/>
        <v>0</v>
      </c>
      <c r="U170" s="193">
        <f t="shared" si="19"/>
        <v>2</v>
      </c>
      <c r="V170" s="1221">
        <v>0</v>
      </c>
      <c r="W170" s="1308"/>
      <c r="X170" s="135"/>
      <c r="Y170" s="139"/>
      <c r="Z170" s="5"/>
      <c r="AA170" s="82"/>
      <c r="AB170" s="138"/>
      <c r="AF170" s="1231"/>
      <c r="AG170" s="178"/>
      <c r="AH170" s="178"/>
      <c r="AI170" s="534"/>
      <c r="AJ170" s="534"/>
      <c r="AK170" s="535"/>
      <c r="AL170" s="178"/>
    </row>
    <row r="171" spans="1:38" ht="15.75" customHeight="1">
      <c r="A171" s="45"/>
      <c r="B171" s="46"/>
      <c r="C171" s="46"/>
      <c r="D171" s="46"/>
      <c r="E171" s="46"/>
      <c r="F171" s="46"/>
      <c r="G171" s="46"/>
      <c r="H171" s="47">
        <f t="shared" si="20"/>
        <v>8</v>
      </c>
      <c r="I171" s="84" t="s">
        <v>659</v>
      </c>
      <c r="J171" s="85" t="str">
        <f>J129</f>
        <v>ARRG CEILING FRAME</v>
      </c>
      <c r="K171" s="1275">
        <f>COUNT(A130)</f>
        <v>1</v>
      </c>
      <c r="L171" s="1275"/>
      <c r="M171" s="1275">
        <f>COUNTIF(W129:W130,"release")</f>
        <v>1</v>
      </c>
      <c r="N171" s="1275"/>
      <c r="O171" s="1276">
        <f t="shared" si="21"/>
        <v>1</v>
      </c>
      <c r="P171" s="1276"/>
      <c r="Q171" s="1267">
        <f>AC130</f>
        <v>109</v>
      </c>
      <c r="R171" s="1267"/>
      <c r="S171" s="683">
        <f>AC130</f>
        <v>109</v>
      </c>
      <c r="T171" s="1218">
        <f t="shared" si="18"/>
        <v>0</v>
      </c>
      <c r="U171" s="193">
        <f t="shared" si="19"/>
        <v>1</v>
      </c>
      <c r="V171" s="1221">
        <f>COUNTIF(S129:S130,"pre-release")</f>
        <v>0</v>
      </c>
      <c r="W171" s="1308"/>
      <c r="X171" s="135"/>
      <c r="Y171" s="139"/>
      <c r="Z171" s="5"/>
      <c r="AA171" s="82"/>
      <c r="AB171" s="138"/>
      <c r="AF171" s="1231"/>
      <c r="AG171" s="178"/>
      <c r="AH171" s="178"/>
      <c r="AI171" s="534"/>
      <c r="AJ171" s="534"/>
      <c r="AK171" s="535"/>
      <c r="AL171" s="178"/>
    </row>
    <row r="172" spans="1:38" ht="15.75" customHeight="1">
      <c r="A172" s="45"/>
      <c r="B172" s="46"/>
      <c r="C172" s="46"/>
      <c r="D172" s="46"/>
      <c r="E172" s="46"/>
      <c r="F172" s="46"/>
      <c r="G172" s="46"/>
      <c r="H172" s="47">
        <f t="shared" si="20"/>
        <v>9</v>
      </c>
      <c r="I172" s="84" t="s">
        <v>659</v>
      </c>
      <c r="J172" s="85" t="str">
        <f>J132</f>
        <v>ARR BRACKET ON ROOF</v>
      </c>
      <c r="K172" s="1275">
        <f>COUNT(A133:A139)</f>
        <v>7</v>
      </c>
      <c r="L172" s="1275"/>
      <c r="M172" s="1275">
        <f>COUNTIF(W132:W134,"release")</f>
        <v>2</v>
      </c>
      <c r="N172" s="1275"/>
      <c r="O172" s="1276">
        <f t="shared" si="21"/>
        <v>0.28571428571428598</v>
      </c>
      <c r="P172" s="1276"/>
      <c r="Q172" s="1267">
        <f>AC132</f>
        <v>115.7</v>
      </c>
      <c r="R172" s="1267"/>
      <c r="S172" s="95">
        <f>AC132</f>
        <v>115.7</v>
      </c>
      <c r="T172" s="1218">
        <f t="shared" si="18"/>
        <v>0</v>
      </c>
      <c r="U172" s="193">
        <f t="shared" si="19"/>
        <v>4</v>
      </c>
      <c r="V172" s="1221">
        <v>3</v>
      </c>
      <c r="W172" s="1308"/>
      <c r="X172" s="135"/>
      <c r="Y172" s="139"/>
      <c r="Z172" s="5"/>
      <c r="AA172" s="82"/>
      <c r="AB172" s="138"/>
      <c r="AF172" s="1231"/>
      <c r="AG172" s="178"/>
      <c r="AH172" s="178"/>
      <c r="AI172" s="534"/>
      <c r="AJ172" s="534"/>
      <c r="AK172" s="535"/>
      <c r="AL172" s="178"/>
    </row>
    <row r="173" spans="1:38" ht="15.75" customHeight="1">
      <c r="A173" s="45"/>
      <c r="B173" s="46"/>
      <c r="C173" s="46"/>
      <c r="D173" s="46"/>
      <c r="E173" s="46"/>
      <c r="F173" s="46"/>
      <c r="G173" s="46"/>
      <c r="H173" s="49"/>
      <c r="I173" s="91"/>
      <c r="J173" s="92" t="s">
        <v>664</v>
      </c>
      <c r="K173" s="1281">
        <f>SUM(K164:L172)</f>
        <v>58</v>
      </c>
      <c r="L173" s="1281"/>
      <c r="M173" s="1281">
        <f>SUM(M164:N172)</f>
        <v>37</v>
      </c>
      <c r="N173" s="1281"/>
      <c r="O173" s="1282">
        <f>(M173/K173)*0.4</f>
        <v>0.25517241379310301</v>
      </c>
      <c r="P173" s="1282"/>
      <c r="Q173" s="1284">
        <f>SUM(Q164:R172)</f>
        <v>1277.6099999999999</v>
      </c>
      <c r="R173" s="1284"/>
      <c r="S173" s="1223">
        <f>SUM(Q164:R172)</f>
        <v>1277.6099999999999</v>
      </c>
      <c r="T173" s="1224">
        <f t="shared" si="18"/>
        <v>0</v>
      </c>
      <c r="W173" s="135"/>
      <c r="X173" s="135"/>
      <c r="Y173" s="139"/>
      <c r="Z173" s="5"/>
      <c r="AA173" s="82"/>
      <c r="AB173" s="138"/>
      <c r="AF173" s="1231"/>
      <c r="AG173" s="178"/>
      <c r="AH173" s="178"/>
      <c r="AI173" s="534"/>
      <c r="AJ173" s="534"/>
      <c r="AK173" s="535"/>
      <c r="AL173" s="178"/>
    </row>
    <row r="174" spans="1:38" ht="15.75" customHeight="1">
      <c r="A174" s="45"/>
      <c r="B174" s="46"/>
      <c r="C174" s="46"/>
      <c r="D174" s="46"/>
      <c r="E174" s="46"/>
      <c r="F174" s="46"/>
      <c r="G174" s="46"/>
      <c r="H174" s="48"/>
      <c r="I174" s="87"/>
      <c r="J174" s="94"/>
      <c r="K174" s="95"/>
      <c r="L174" s="95"/>
      <c r="M174" s="95"/>
      <c r="N174" s="95"/>
      <c r="O174" s="95"/>
      <c r="P174" s="95"/>
      <c r="S174" s="536"/>
      <c r="W174" s="140"/>
      <c r="X174" s="140"/>
      <c r="Y174" s="139"/>
      <c r="Z174" s="5"/>
      <c r="AA174" s="82"/>
      <c r="AB174" s="138"/>
      <c r="AF174" s="1231"/>
      <c r="AG174" s="178"/>
      <c r="AH174" s="178"/>
      <c r="AI174" s="534"/>
      <c r="AJ174" s="534"/>
      <c r="AK174" s="535"/>
      <c r="AL174" s="178"/>
    </row>
    <row r="175" spans="1:38" ht="15.75" customHeight="1">
      <c r="A175" s="45"/>
      <c r="B175" s="46"/>
      <c r="C175" s="46"/>
      <c r="D175" s="46"/>
      <c r="E175" s="46"/>
      <c r="F175" s="46"/>
      <c r="G175" s="46"/>
      <c r="H175" s="48"/>
      <c r="I175" s="87"/>
      <c r="J175" s="85" t="s">
        <v>665</v>
      </c>
      <c r="K175" s="1261">
        <f t="shared" ref="K175:M175" si="22">K162+K173</f>
        <v>100</v>
      </c>
      <c r="L175" s="1261"/>
      <c r="M175" s="1261">
        <f t="shared" si="22"/>
        <v>79</v>
      </c>
      <c r="N175" s="1261"/>
      <c r="O175" s="1261"/>
      <c r="P175" s="1261"/>
      <c r="Q175" s="1284">
        <f>Q162+Q173</f>
        <v>9574.61</v>
      </c>
      <c r="R175" s="1285"/>
      <c r="S175" s="1222">
        <f>S162+S173</f>
        <v>9212.61</v>
      </c>
      <c r="T175" s="1225">
        <f>Q175-S175</f>
        <v>362</v>
      </c>
      <c r="V175" s="1226"/>
      <c r="W175" s="1286"/>
      <c r="X175" s="1286"/>
      <c r="Y175" s="141"/>
      <c r="Z175" s="5"/>
      <c r="AA175" s="82"/>
      <c r="AB175" s="138"/>
      <c r="AF175" s="1231"/>
      <c r="AG175" s="178"/>
      <c r="AH175" s="178"/>
      <c r="AI175" s="534"/>
      <c r="AJ175" s="534"/>
      <c r="AK175" s="535"/>
      <c r="AL175" s="178"/>
    </row>
    <row r="176" spans="1:38" ht="15" customHeight="1">
      <c r="A176" s="45"/>
      <c r="B176" s="46"/>
      <c r="C176" s="46"/>
      <c r="D176" s="46"/>
      <c r="E176" s="46"/>
      <c r="F176" s="46"/>
      <c r="G176" s="46"/>
      <c r="H176" s="48"/>
      <c r="I176" s="87"/>
      <c r="J176" s="97" t="s">
        <v>473</v>
      </c>
      <c r="K176" s="1287"/>
      <c r="L176" s="1287"/>
      <c r="M176" s="1261"/>
      <c r="N176" s="1261"/>
      <c r="O176" s="1288">
        <f>O162+O173</f>
        <v>0.85517241379310305</v>
      </c>
      <c r="P176" s="1288"/>
      <c r="V176" s="1227">
        <f>SUM(Q166:R172)</f>
        <v>695.38</v>
      </c>
      <c r="W176" s="1286"/>
      <c r="X176" s="1286"/>
      <c r="Y176" s="141"/>
      <c r="Z176" s="142"/>
      <c r="AA176" s="82"/>
      <c r="AB176" s="138"/>
      <c r="AF176" s="1231"/>
      <c r="AG176" s="178"/>
      <c r="AH176" s="178"/>
      <c r="AI176" s="534"/>
      <c r="AJ176" s="534"/>
      <c r="AK176" s="535"/>
      <c r="AL176" s="178"/>
    </row>
    <row r="177" spans="1:38">
      <c r="S177" s="143"/>
      <c r="T177" s="144"/>
      <c r="Y177" s="1"/>
    </row>
    <row r="178" spans="1:38">
      <c r="Y178" s="1"/>
    </row>
    <row r="179" spans="1:38">
      <c r="M179" s="187">
        <f>M175/K175</f>
        <v>0.79</v>
      </c>
      <c r="Y179" s="1"/>
    </row>
    <row r="180" spans="1:38">
      <c r="Y180" s="1"/>
    </row>
    <row r="181" spans="1:38">
      <c r="I181" s="188" t="s">
        <v>666</v>
      </c>
      <c r="Y181" s="1"/>
    </row>
    <row r="182" spans="1:38" ht="35" customHeight="1">
      <c r="A182" s="45"/>
      <c r="B182" s="46"/>
      <c r="C182" s="46"/>
      <c r="D182" s="46"/>
      <c r="E182" s="46"/>
      <c r="F182" s="46"/>
      <c r="G182" s="46"/>
      <c r="H182" s="46"/>
      <c r="I182" s="1295" t="s">
        <v>5</v>
      </c>
      <c r="J182" s="1298" t="s">
        <v>647</v>
      </c>
      <c r="K182" s="1318" t="s">
        <v>648</v>
      </c>
      <c r="L182" s="1318"/>
      <c r="M182" s="1318" t="s">
        <v>649</v>
      </c>
      <c r="N182" s="1318"/>
      <c r="O182" s="1319" t="s">
        <v>650</v>
      </c>
      <c r="P182" s="1319"/>
      <c r="Q182" s="1319" t="s">
        <v>667</v>
      </c>
      <c r="R182" s="1319"/>
      <c r="Y182" s="185"/>
      <c r="Z182" s="186"/>
      <c r="AF182" s="1231"/>
      <c r="AG182" s="178"/>
      <c r="AH182" s="178"/>
      <c r="AI182" s="534"/>
      <c r="AJ182" s="534"/>
      <c r="AK182" s="535"/>
      <c r="AL182" s="178"/>
    </row>
    <row r="183" spans="1:38" ht="35" customHeight="1">
      <c r="A183" s="45"/>
      <c r="B183" s="46"/>
      <c r="C183" s="46"/>
      <c r="D183" s="46"/>
      <c r="E183" s="46"/>
      <c r="F183" s="46"/>
      <c r="G183" s="46"/>
      <c r="H183" s="46"/>
      <c r="I183" s="1295"/>
      <c r="J183" s="1298"/>
      <c r="K183" s="1318"/>
      <c r="L183" s="1318"/>
      <c r="M183" s="1318"/>
      <c r="N183" s="1318"/>
      <c r="O183" s="1319"/>
      <c r="P183" s="1319"/>
      <c r="Q183" s="1319"/>
      <c r="R183" s="1319"/>
      <c r="S183" s="1301"/>
      <c r="T183" s="1304"/>
      <c r="U183" s="131"/>
      <c r="V183" s="132"/>
      <c r="Y183" s="1"/>
      <c r="AF183" s="1231"/>
      <c r="AG183" s="178"/>
      <c r="AH183" s="178"/>
      <c r="AI183" s="534"/>
      <c r="AJ183" s="534"/>
      <c r="AK183" s="535"/>
      <c r="AL183" s="178"/>
    </row>
    <row r="184" spans="1:38" ht="15.75" customHeight="1">
      <c r="A184" s="45"/>
      <c r="B184" s="46"/>
      <c r="C184" s="46"/>
      <c r="D184" s="46"/>
      <c r="E184" s="46"/>
      <c r="F184" s="46"/>
      <c r="G184" s="46"/>
      <c r="H184" s="46"/>
      <c r="I184" s="84">
        <v>1</v>
      </c>
      <c r="J184" s="85" t="str">
        <f>J15</f>
        <v>CARBODY SHEEL (TC1)</v>
      </c>
      <c r="K184" s="1275">
        <f>COUNT(A14)</f>
        <v>1</v>
      </c>
      <c r="L184" s="1275"/>
      <c r="M184" s="1275">
        <f>COUNTIF(W15,"release")</f>
        <v>0</v>
      </c>
      <c r="N184" s="1275"/>
      <c r="O184" s="1276">
        <f>M184/K184</f>
        <v>0</v>
      </c>
      <c r="P184" s="1276"/>
      <c r="Q184" s="1289" t="s">
        <v>668</v>
      </c>
      <c r="R184" s="1289"/>
      <c r="S184" s="1301"/>
      <c r="T184" s="1304"/>
      <c r="U184" s="82"/>
      <c r="V184" s="132"/>
      <c r="Y184" s="1"/>
      <c r="AF184" s="1231"/>
      <c r="AG184" s="178"/>
      <c r="AH184" s="178"/>
      <c r="AI184" s="534"/>
      <c r="AJ184" s="534"/>
      <c r="AK184" s="535"/>
      <c r="AL184" s="178"/>
    </row>
    <row r="185" spans="1:38" ht="15.75" customHeight="1">
      <c r="A185" s="45"/>
      <c r="B185" s="46"/>
      <c r="C185" s="46"/>
      <c r="D185" s="46"/>
      <c r="E185" s="46"/>
      <c r="F185" s="46"/>
      <c r="G185" s="46"/>
      <c r="H185" s="46"/>
      <c r="I185" s="84">
        <v>2</v>
      </c>
      <c r="J185" s="85" t="str">
        <f>J66</f>
        <v>SIDEWALL ARRANGEMENT  TC1 &amp; TC2</v>
      </c>
      <c r="K185" s="1275">
        <f>COUNT(A66)</f>
        <v>1</v>
      </c>
      <c r="L185" s="1275"/>
      <c r="M185" s="1275">
        <f>COUNTIF(W66,"release")</f>
        <v>0</v>
      </c>
      <c r="N185" s="1275"/>
      <c r="O185" s="1276">
        <f>M185/K185</f>
        <v>0</v>
      </c>
      <c r="P185" s="1276"/>
      <c r="Q185" s="1289" t="s">
        <v>668</v>
      </c>
      <c r="R185" s="1289"/>
      <c r="S185" s="194"/>
      <c r="T185" s="5"/>
      <c r="U185" s="82"/>
      <c r="V185" s="132"/>
      <c r="Y185" s="1"/>
      <c r="AF185" s="1231"/>
      <c r="AG185" s="178"/>
      <c r="AH185" s="178"/>
      <c r="AI185" s="534"/>
      <c r="AJ185" s="534"/>
      <c r="AK185" s="535"/>
      <c r="AL185" s="178"/>
    </row>
    <row r="186" spans="1:38" ht="15.75" customHeight="1">
      <c r="A186" s="45"/>
      <c r="B186" s="46"/>
      <c r="C186" s="46"/>
      <c r="D186" s="46"/>
      <c r="E186" s="46"/>
      <c r="F186" s="46"/>
      <c r="G186" s="46"/>
      <c r="H186" s="46"/>
      <c r="I186" s="84">
        <v>3</v>
      </c>
      <c r="J186" s="85" t="str">
        <f>J99</f>
        <v>ENDWALL ARRANGEMENT TC1 &amp; TC2</v>
      </c>
      <c r="K186" s="1275">
        <f>COUNT(A99)</f>
        <v>1</v>
      </c>
      <c r="L186" s="1275"/>
      <c r="M186" s="1275">
        <f>COUNTIF(W99,"release")</f>
        <v>0</v>
      </c>
      <c r="N186" s="1275"/>
      <c r="O186" s="1276">
        <f>M186/K186</f>
        <v>0</v>
      </c>
      <c r="P186" s="1276"/>
      <c r="Q186" s="1289" t="s">
        <v>668</v>
      </c>
      <c r="R186" s="1289"/>
      <c r="S186" s="194"/>
      <c r="T186" s="5"/>
      <c r="U186" s="82"/>
      <c r="V186" s="132"/>
      <c r="Y186" s="1"/>
      <c r="AF186" s="1231"/>
      <c r="AG186" s="178"/>
      <c r="AH186" s="178"/>
      <c r="AI186" s="534"/>
      <c r="AJ186" s="534"/>
      <c r="AK186" s="535"/>
      <c r="AL186" s="178"/>
    </row>
    <row r="187" spans="1:38" ht="15.75" customHeight="1">
      <c r="A187" s="45"/>
      <c r="B187" s="46"/>
      <c r="C187" s="46"/>
      <c r="D187" s="46"/>
      <c r="E187" s="46"/>
      <c r="F187" s="46"/>
      <c r="G187" s="46"/>
      <c r="H187" s="46"/>
      <c r="I187" s="84">
        <v>4</v>
      </c>
      <c r="J187" s="85" t="str">
        <f>J109</f>
        <v>DRIVER CAB ARRANGEMENT</v>
      </c>
      <c r="K187" s="1275">
        <f>COUNT(A109)</f>
        <v>1</v>
      </c>
      <c r="L187" s="1275"/>
      <c r="M187" s="1275">
        <f>COUNTIF(W109,"release")</f>
        <v>0</v>
      </c>
      <c r="N187" s="1275"/>
      <c r="O187" s="1276">
        <f>M187/K187</f>
        <v>0</v>
      </c>
      <c r="P187" s="1276"/>
      <c r="Q187" s="1289" t="s">
        <v>668</v>
      </c>
      <c r="R187" s="1289"/>
      <c r="S187" s="194"/>
      <c r="T187" s="5"/>
      <c r="U187" s="82"/>
      <c r="V187" s="138"/>
      <c r="AF187" s="1231"/>
      <c r="AG187" s="178"/>
      <c r="AH187" s="178"/>
      <c r="AI187" s="534"/>
      <c r="AJ187" s="534"/>
      <c r="AK187" s="535"/>
      <c r="AL187" s="178"/>
    </row>
    <row r="188" spans="1:38" ht="15.75" customHeight="1">
      <c r="A188" s="45"/>
      <c r="B188" s="46"/>
      <c r="C188" s="46"/>
      <c r="D188" s="46"/>
      <c r="E188" s="46"/>
      <c r="F188" s="46"/>
      <c r="G188" s="46"/>
      <c r="H188" s="46"/>
      <c r="I188" s="84">
        <v>5</v>
      </c>
      <c r="J188" s="85" t="str">
        <f>J122</f>
        <v>ROOF ARRANGEMENT TC1 &amp; TC2</v>
      </c>
      <c r="K188" s="1275">
        <f>COUNT(A122)</f>
        <v>1</v>
      </c>
      <c r="L188" s="1275"/>
      <c r="M188" s="1275">
        <f>COUNTIF(W122,"release")</f>
        <v>0</v>
      </c>
      <c r="N188" s="1275"/>
      <c r="O188" s="1276">
        <f>M188/K188</f>
        <v>0</v>
      </c>
      <c r="P188" s="1276"/>
      <c r="Q188" s="1289" t="s">
        <v>668</v>
      </c>
      <c r="R188" s="1289"/>
      <c r="S188" s="194"/>
      <c r="T188" s="5"/>
      <c r="U188" s="82"/>
      <c r="V188" s="138"/>
      <c r="AF188" s="1231"/>
      <c r="AG188" s="178"/>
      <c r="AH188" s="178"/>
      <c r="AI188" s="534"/>
      <c r="AJ188" s="534"/>
      <c r="AK188" s="535"/>
      <c r="AL188" s="178"/>
    </row>
    <row r="189" spans="1:38" ht="15.75" customHeight="1">
      <c r="A189" s="45"/>
      <c r="B189" s="46"/>
      <c r="C189" s="46"/>
      <c r="D189" s="46"/>
      <c r="E189" s="46"/>
      <c r="F189" s="46"/>
      <c r="G189" s="46"/>
      <c r="H189" s="46"/>
      <c r="I189" s="91"/>
      <c r="J189" s="94"/>
      <c r="K189" s="95"/>
      <c r="L189" s="95"/>
      <c r="M189" s="95"/>
      <c r="N189" s="95"/>
      <c r="O189" s="95"/>
      <c r="P189" s="95"/>
      <c r="Q189" s="95"/>
      <c r="R189" s="95"/>
      <c r="S189" s="194"/>
      <c r="T189" s="5"/>
      <c r="U189" s="82"/>
      <c r="V189" s="138"/>
      <c r="AF189" s="1231"/>
      <c r="AG189" s="178"/>
      <c r="AH189" s="178"/>
      <c r="AI189" s="534"/>
      <c r="AJ189" s="534"/>
      <c r="AK189" s="535"/>
      <c r="AL189" s="178"/>
    </row>
    <row r="190" spans="1:38" ht="15.75" customHeight="1">
      <c r="A190" s="45"/>
      <c r="B190" s="46"/>
      <c r="C190" s="46"/>
      <c r="D190" s="46"/>
      <c r="E190" s="46"/>
      <c r="F190" s="46"/>
      <c r="G190" s="46"/>
      <c r="H190" s="46"/>
      <c r="I190" s="189"/>
      <c r="J190" s="190" t="s">
        <v>669</v>
      </c>
      <c r="K190" s="1290">
        <f>SUM(K184:L188)</f>
        <v>5</v>
      </c>
      <c r="L190" s="1290"/>
      <c r="M190" s="1290">
        <f>SUM(M184:N188)</f>
        <v>0</v>
      </c>
      <c r="N190" s="1290"/>
      <c r="O190" s="1291"/>
      <c r="P190" s="1291"/>
      <c r="Q190" s="1286"/>
      <c r="R190" s="1286"/>
      <c r="S190" s="141"/>
      <c r="T190" s="5"/>
      <c r="U190" s="82"/>
      <c r="V190" s="138"/>
      <c r="AF190" s="1231"/>
      <c r="AG190" s="178"/>
      <c r="AH190" s="178"/>
      <c r="AI190" s="534"/>
      <c r="AJ190" s="534"/>
      <c r="AK190" s="535"/>
      <c r="AL190" s="178"/>
    </row>
    <row r="191" spans="1:38" ht="15" customHeight="1">
      <c r="A191" s="45"/>
      <c r="B191" s="46"/>
      <c r="C191" s="46"/>
      <c r="D191" s="46"/>
      <c r="E191" s="46"/>
      <c r="F191" s="46"/>
      <c r="G191" s="46"/>
      <c r="H191" s="46"/>
      <c r="I191" s="192"/>
      <c r="J191" s="97" t="s">
        <v>670</v>
      </c>
      <c r="K191" s="1292"/>
      <c r="L191" s="1292"/>
      <c r="M191" s="1261"/>
      <c r="N191" s="1261"/>
      <c r="O191" s="1293">
        <f>M190/K190</f>
        <v>0</v>
      </c>
      <c r="P191" s="1293"/>
      <c r="Q191" s="1286"/>
      <c r="R191" s="1286"/>
      <c r="S191" s="141"/>
      <c r="T191" s="142"/>
      <c r="U191" s="82"/>
      <c r="V191" s="138"/>
      <c r="AF191" s="1231"/>
      <c r="AG191" s="178"/>
      <c r="AH191" s="178"/>
      <c r="AI191" s="534"/>
      <c r="AJ191" s="534"/>
      <c r="AK191" s="535"/>
      <c r="AL191" s="178"/>
    </row>
    <row r="192" spans="1:38">
      <c r="S192" s="143"/>
      <c r="T192" s="144"/>
    </row>
  </sheetData>
  <mergeCells count="153">
    <mergeCell ref="W166:W172"/>
    <mergeCell ref="X8:X9"/>
    <mergeCell ref="Y8:Y9"/>
    <mergeCell ref="Z8:Z9"/>
    <mergeCell ref="AA8:AA9"/>
    <mergeCell ref="AB8:AB9"/>
    <mergeCell ref="AJ1:AJ2"/>
    <mergeCell ref="AM1:AM2"/>
    <mergeCell ref="AJ8:AK9"/>
    <mergeCell ref="H153:H154"/>
    <mergeCell ref="I153:I154"/>
    <mergeCell ref="I182:I183"/>
    <mergeCell ref="J8:J9"/>
    <mergeCell ref="J153:J154"/>
    <mergeCell ref="J182:J183"/>
    <mergeCell ref="K8:K9"/>
    <mergeCell ref="S153:S154"/>
    <mergeCell ref="S183:S184"/>
    <mergeCell ref="K153:L154"/>
    <mergeCell ref="M153:N154"/>
    <mergeCell ref="O153:P154"/>
    <mergeCell ref="Q153:R154"/>
    <mergeCell ref="K182:L183"/>
    <mergeCell ref="M182:N183"/>
    <mergeCell ref="O182:P183"/>
    <mergeCell ref="Q182:R183"/>
    <mergeCell ref="K188:L188"/>
    <mergeCell ref="M188:N188"/>
    <mergeCell ref="O188:P188"/>
    <mergeCell ref="Q188:R188"/>
    <mergeCell ref="K190:L190"/>
    <mergeCell ref="M190:N190"/>
    <mergeCell ref="O190:P190"/>
    <mergeCell ref="Q190:R190"/>
    <mergeCell ref="K191:L191"/>
    <mergeCell ref="M191:N191"/>
    <mergeCell ref="O191:P191"/>
    <mergeCell ref="Q191:R191"/>
    <mergeCell ref="K185:L185"/>
    <mergeCell ref="M185:N185"/>
    <mergeCell ref="O185:P185"/>
    <mergeCell ref="Q185:R185"/>
    <mergeCell ref="K186:L186"/>
    <mergeCell ref="M186:N186"/>
    <mergeCell ref="O186:P186"/>
    <mergeCell ref="Q186:R186"/>
    <mergeCell ref="K187:L187"/>
    <mergeCell ref="M187:N187"/>
    <mergeCell ref="O187:P187"/>
    <mergeCell ref="Q187:R187"/>
    <mergeCell ref="W175:X175"/>
    <mergeCell ref="K176:L176"/>
    <mergeCell ref="M176:N176"/>
    <mergeCell ref="O176:P176"/>
    <mergeCell ref="W176:X176"/>
    <mergeCell ref="K184:L184"/>
    <mergeCell ref="M184:N184"/>
    <mergeCell ref="O184:P184"/>
    <mergeCell ref="Q184:R184"/>
    <mergeCell ref="T183:T184"/>
    <mergeCell ref="K172:L172"/>
    <mergeCell ref="M172:N172"/>
    <mergeCell ref="O172:P172"/>
    <mergeCell ref="Q172:R172"/>
    <mergeCell ref="K173:L173"/>
    <mergeCell ref="M173:N173"/>
    <mergeCell ref="O173:P173"/>
    <mergeCell ref="Q173:R173"/>
    <mergeCell ref="K175:L175"/>
    <mergeCell ref="M175:N175"/>
    <mergeCell ref="O175:P175"/>
    <mergeCell ref="Q175:R175"/>
    <mergeCell ref="K169:L169"/>
    <mergeCell ref="M169:N169"/>
    <mergeCell ref="O169:P169"/>
    <mergeCell ref="Q169:R169"/>
    <mergeCell ref="K170:L170"/>
    <mergeCell ref="M170:N170"/>
    <mergeCell ref="O170:P170"/>
    <mergeCell ref="Q170:R170"/>
    <mergeCell ref="K171:L171"/>
    <mergeCell ref="M171:N171"/>
    <mergeCell ref="O171:P171"/>
    <mergeCell ref="Q171:R171"/>
    <mergeCell ref="K166:L166"/>
    <mergeCell ref="M166:N166"/>
    <mergeCell ref="O166:P166"/>
    <mergeCell ref="Q166:R166"/>
    <mergeCell ref="K167:L167"/>
    <mergeCell ref="M167:N167"/>
    <mergeCell ref="O167:P167"/>
    <mergeCell ref="Q167:R167"/>
    <mergeCell ref="K168:L168"/>
    <mergeCell ref="M168:N168"/>
    <mergeCell ref="O168:P168"/>
    <mergeCell ref="Q168:R168"/>
    <mergeCell ref="Q163:R163"/>
    <mergeCell ref="K164:L164"/>
    <mergeCell ref="M164:N164"/>
    <mergeCell ref="O164:P164"/>
    <mergeCell ref="Q164:R164"/>
    <mergeCell ref="K165:L165"/>
    <mergeCell ref="M165:N165"/>
    <mergeCell ref="O165:P165"/>
    <mergeCell ref="Q165:R165"/>
    <mergeCell ref="K160:L160"/>
    <mergeCell ref="M160:N160"/>
    <mergeCell ref="O160:P160"/>
    <mergeCell ref="Q160:R160"/>
    <mergeCell ref="K161:L161"/>
    <mergeCell ref="M161:N161"/>
    <mergeCell ref="O161:P161"/>
    <mergeCell ref="Q161:R161"/>
    <mergeCell ref="K162:L162"/>
    <mergeCell ref="M162:N162"/>
    <mergeCell ref="O162:P162"/>
    <mergeCell ref="Q162:R162"/>
    <mergeCell ref="K157:L157"/>
    <mergeCell ref="M157:N157"/>
    <mergeCell ref="O157:P157"/>
    <mergeCell ref="Q157:R157"/>
    <mergeCell ref="K158:L158"/>
    <mergeCell ref="M158:N158"/>
    <mergeCell ref="O158:P158"/>
    <mergeCell ref="Q158:R158"/>
    <mergeCell ref="K159:L159"/>
    <mergeCell ref="M159:N159"/>
    <mergeCell ref="O159:P159"/>
    <mergeCell ref="Q159:R159"/>
    <mergeCell ref="AM8:AR8"/>
    <mergeCell ref="K155:L155"/>
    <mergeCell ref="M155:N155"/>
    <mergeCell ref="O155:P155"/>
    <mergeCell ref="Q155:R155"/>
    <mergeCell ref="K156:L156"/>
    <mergeCell ref="M156:N156"/>
    <mergeCell ref="O156:P156"/>
    <mergeCell ref="Q156:R156"/>
    <mergeCell ref="T153:T154"/>
    <mergeCell ref="U153:U154"/>
    <mergeCell ref="V153:V154"/>
    <mergeCell ref="W8:W9"/>
    <mergeCell ref="AK1:AL1"/>
    <mergeCell ref="A2:I2"/>
    <mergeCell ref="AC6:AE6"/>
    <mergeCell ref="AC7:AE7"/>
    <mergeCell ref="B8:I8"/>
    <mergeCell ref="L8:Q8"/>
    <mergeCell ref="R8:V8"/>
    <mergeCell ref="AC8:AE8"/>
    <mergeCell ref="AF8:AG8"/>
    <mergeCell ref="AH8:AI8"/>
    <mergeCell ref="A8:A9"/>
  </mergeCells>
  <printOptions horizontalCentered="1"/>
  <pageMargins left="0" right="0" top="0.1" bottom="0.1" header="0.51041666666666696" footer="7.9166666666666705E-2"/>
  <pageSetup paperSize="9" scale="46" firstPageNumber="0" orientation="landscape" useFirstPageNumber="1" horizontalDpi="300" verticalDpi="300"/>
  <headerFooter>
    <oddFooter>&amp;LForm No.IV-1.043 Rev.0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0"/>
  <sheetViews>
    <sheetView showGridLines="0" zoomScale="70" zoomScaleNormal="70" workbookViewId="0">
      <pane xSplit="10" ySplit="9" topLeftCell="K121" activePane="bottomRight" state="frozen"/>
      <selection pane="topRight"/>
      <selection pane="bottomLeft"/>
      <selection pane="bottomRight" activeCell="J123" sqref="J123"/>
    </sheetView>
  </sheetViews>
  <sheetFormatPr defaultColWidth="11.33203125" defaultRowHeight="15.5" outlineLevelRow="1"/>
  <cols>
    <col min="1" max="1" width="5.1640625" style="2" customWidth="1"/>
    <col min="2" max="7" width="3.08203125" style="2" customWidth="1"/>
    <col min="8" max="8" width="3.5" style="2" customWidth="1"/>
    <col min="9" max="9" width="13.6640625" style="873" customWidth="1"/>
    <col min="10" max="10" width="53.75" style="75" customWidth="1"/>
    <col min="11" max="11" width="5.08203125" style="6" customWidth="1"/>
    <col min="12" max="17" width="5.58203125" style="6" customWidth="1"/>
    <col min="18" max="18" width="12.33203125" hidden="1" customWidth="1"/>
    <col min="19" max="19" width="15.33203125" hidden="1" customWidth="1"/>
    <col min="20" max="20" width="12.33203125" hidden="1" customWidth="1"/>
    <col min="21" max="21" width="11.4140625" hidden="1" customWidth="1"/>
    <col min="22" max="22" width="9" style="7" customWidth="1"/>
    <col min="23" max="23" width="12.4140625" style="7" customWidth="1"/>
    <col min="24" max="24" width="10.25" style="7" customWidth="1"/>
    <col min="25" max="25" width="17" hidden="1" customWidth="1"/>
    <col min="26" max="26" width="9.83203125" style="7" customWidth="1"/>
    <col min="27" max="27" width="8.6640625" style="7" customWidth="1"/>
    <col min="28" max="28" width="8.83203125" customWidth="1"/>
    <col min="29" max="31" width="11.4140625" customWidth="1"/>
    <col min="32" max="32" width="11.4140625" style="1" customWidth="1"/>
    <col min="33" max="33" width="6.83203125" style="613" customWidth="1"/>
    <col min="34" max="34" width="11.33203125" style="608"/>
    <col min="36" max="36" width="12.58203125"/>
    <col min="37" max="37" width="11.33203125" style="1"/>
    <col min="1015" max="1026" width="11.08203125" customWidth="1"/>
  </cols>
  <sheetData>
    <row r="1" spans="1:43" ht="12" customHeight="1">
      <c r="A1" s="9"/>
      <c r="B1" s="873"/>
      <c r="C1" s="873"/>
      <c r="D1" s="873"/>
      <c r="E1" s="873"/>
      <c r="F1" s="873"/>
      <c r="G1" s="873"/>
      <c r="H1" s="873"/>
      <c r="I1" s="896"/>
      <c r="J1" s="1023"/>
      <c r="K1" s="53"/>
      <c r="L1" s="53"/>
      <c r="M1" s="53"/>
      <c r="N1" s="53"/>
      <c r="O1" s="53"/>
      <c r="P1" s="53"/>
      <c r="Q1" s="53"/>
      <c r="R1" s="99" t="s">
        <v>461</v>
      </c>
      <c r="S1" s="99"/>
      <c r="T1" s="100" t="s">
        <v>462</v>
      </c>
      <c r="U1" s="101"/>
      <c r="V1" s="102"/>
      <c r="W1" s="102"/>
      <c r="X1" s="102"/>
      <c r="Z1" s="146" t="s">
        <v>463</v>
      </c>
      <c r="AA1" s="147"/>
      <c r="AB1" s="148">
        <v>8000</v>
      </c>
      <c r="AG1" s="1342"/>
      <c r="AH1" s="1261" t="s">
        <v>464</v>
      </c>
      <c r="AI1" s="1261"/>
      <c r="AJ1" s="1316" t="s">
        <v>28</v>
      </c>
    </row>
    <row r="2" spans="1:43" ht="12" customHeight="1">
      <c r="A2" s="1262"/>
      <c r="B2" s="1262"/>
      <c r="C2" s="1262"/>
      <c r="D2" s="1262"/>
      <c r="E2" s="1262"/>
      <c r="F2" s="1262"/>
      <c r="G2" s="1262"/>
      <c r="H2" s="1262"/>
      <c r="I2" s="1262"/>
      <c r="J2" s="1024" t="s">
        <v>465</v>
      </c>
      <c r="K2" s="55"/>
      <c r="L2" s="55"/>
      <c r="M2" s="55"/>
      <c r="N2" s="55"/>
      <c r="O2" s="55"/>
      <c r="P2" s="55"/>
      <c r="Q2" s="55"/>
      <c r="R2" s="103" t="s">
        <v>466</v>
      </c>
      <c r="S2" s="103"/>
      <c r="T2" s="104" t="s">
        <v>467</v>
      </c>
      <c r="Z2" s="149" t="s">
        <v>468</v>
      </c>
      <c r="AA2" s="147"/>
      <c r="AB2" s="150">
        <f>SUM(Z10:Z110)</f>
        <v>9551.4599999999991</v>
      </c>
      <c r="AG2" s="1342"/>
      <c r="AH2" s="96" t="s">
        <v>469</v>
      </c>
      <c r="AI2" s="396" t="s">
        <v>13</v>
      </c>
      <c r="AJ2" s="1316"/>
    </row>
    <row r="3" spans="1:43" ht="12" customHeight="1">
      <c r="A3" s="10"/>
      <c r="B3" s="875"/>
      <c r="C3" s="875"/>
      <c r="D3" s="875"/>
      <c r="E3" s="875"/>
      <c r="F3" s="875"/>
      <c r="G3" s="875"/>
      <c r="H3" s="875"/>
      <c r="I3" s="875"/>
      <c r="J3" s="1024" t="s">
        <v>470</v>
      </c>
      <c r="K3" s="55"/>
      <c r="L3" s="55"/>
      <c r="M3" s="55"/>
      <c r="N3" s="55"/>
      <c r="O3" s="55"/>
      <c r="P3" s="55"/>
      <c r="Q3" s="55"/>
      <c r="R3" s="103" t="s">
        <v>471</v>
      </c>
      <c r="S3" s="103"/>
      <c r="T3" s="105" t="s">
        <v>472</v>
      </c>
      <c r="Z3" s="152" t="s">
        <v>473</v>
      </c>
      <c r="AA3" s="153"/>
      <c r="AB3" s="154">
        <f>O156</f>
        <v>0.86785714285714299</v>
      </c>
      <c r="AG3" s="612" t="s">
        <v>474</v>
      </c>
      <c r="AH3" s="398">
        <f>COUNTIF($AG$17:$AG$121,"PDR")</f>
        <v>36</v>
      </c>
      <c r="AI3" s="398">
        <f>COUNTIFS($AG$17:$AG$121,"PDR",$AH$17:$AH$121,"RELEASE")</f>
        <v>36</v>
      </c>
      <c r="AJ3" s="399">
        <f>AI3/AH3</f>
        <v>1</v>
      </c>
    </row>
    <row r="4" spans="1:43" ht="12" customHeight="1">
      <c r="A4" s="10"/>
      <c r="B4" s="875"/>
      <c r="C4" s="875"/>
      <c r="D4" s="875"/>
      <c r="E4" s="875"/>
      <c r="F4" s="875"/>
      <c r="G4" s="875"/>
      <c r="H4" s="875"/>
      <c r="I4" s="875"/>
      <c r="J4" s="1024" t="s">
        <v>21</v>
      </c>
      <c r="K4" s="55"/>
      <c r="L4" s="55"/>
      <c r="M4" s="55"/>
      <c r="N4" s="55"/>
      <c r="O4" s="55"/>
      <c r="P4" s="55"/>
      <c r="Q4" s="55"/>
      <c r="R4" s="103" t="s">
        <v>475</v>
      </c>
      <c r="S4" s="103"/>
      <c r="T4" s="105" t="s">
        <v>476</v>
      </c>
      <c r="AA4" s="155"/>
      <c r="AC4" s="156"/>
      <c r="AD4" s="156"/>
      <c r="AE4" s="157"/>
      <c r="AF4" s="1044"/>
      <c r="AG4" s="612" t="s">
        <v>477</v>
      </c>
      <c r="AH4" s="398">
        <f>COUNTIF($AG$18:$AG$123,"IDR")</f>
        <v>6</v>
      </c>
      <c r="AI4" s="398">
        <f>COUNTIFS($AG$18:$AG$123,"IDR",$AH$18:$AH$123,"RELEASE")</f>
        <v>6</v>
      </c>
      <c r="AJ4" s="399">
        <f>AI4/AH4</f>
        <v>1</v>
      </c>
    </row>
    <row r="5" spans="1:43" ht="12" customHeight="1">
      <c r="A5" s="10"/>
      <c r="B5" s="875"/>
      <c r="C5" s="875"/>
      <c r="D5" s="875"/>
      <c r="E5" s="875"/>
      <c r="F5" s="875"/>
      <c r="G5" s="875"/>
      <c r="H5" s="875"/>
      <c r="I5" s="875"/>
      <c r="J5" s="1024"/>
      <c r="K5" s="55"/>
      <c r="L5" s="55"/>
      <c r="M5" s="55"/>
      <c r="N5" s="55"/>
      <c r="O5" s="55"/>
      <c r="P5" s="55"/>
      <c r="Q5" s="55"/>
      <c r="R5" s="103" t="s">
        <v>478</v>
      </c>
      <c r="S5" s="103"/>
      <c r="T5" s="105" t="s">
        <v>479</v>
      </c>
      <c r="AA5" s="155"/>
      <c r="AC5" s="158"/>
      <c r="AD5" s="158"/>
      <c r="AE5" s="159"/>
      <c r="AF5" s="907"/>
      <c r="AG5" s="612" t="s">
        <v>19</v>
      </c>
      <c r="AH5" s="398">
        <f>COUNTIF($AG$19:$AG$124,"FDR")</f>
        <v>46</v>
      </c>
      <c r="AI5" s="398">
        <f>COUNTIFS($AG$19:$AG$124,"FDR",$AH$19:$AH$124,"RELEASE")</f>
        <v>32</v>
      </c>
      <c r="AJ5" s="399">
        <f>AI5/AH5</f>
        <v>0.69565217391304301</v>
      </c>
    </row>
    <row r="6" spans="1:43" ht="12" customHeight="1">
      <c r="A6" s="10"/>
      <c r="B6" s="875"/>
      <c r="C6" s="875"/>
      <c r="D6" s="875"/>
      <c r="E6" s="875"/>
      <c r="F6" s="875"/>
      <c r="G6" s="875"/>
      <c r="H6" s="875"/>
      <c r="I6" s="875"/>
      <c r="J6" s="1024"/>
      <c r="K6" s="56"/>
      <c r="L6" s="56"/>
      <c r="M6" s="56"/>
      <c r="N6" s="56"/>
      <c r="O6" s="56"/>
      <c r="P6" s="56"/>
      <c r="Q6" s="56"/>
      <c r="R6" s="103" t="s">
        <v>480</v>
      </c>
      <c r="S6" s="103"/>
      <c r="T6" s="105" t="s">
        <v>671</v>
      </c>
      <c r="AA6" s="155"/>
      <c r="AC6" s="1263"/>
      <c r="AD6" s="1263"/>
      <c r="AE6" s="1263"/>
      <c r="AF6" s="534"/>
      <c r="AH6" s="400">
        <f>SUM(AH3:AH5)</f>
        <v>88</v>
      </c>
      <c r="AI6" s="400">
        <f>SUM(AI3:AI5)</f>
        <v>74</v>
      </c>
    </row>
    <row r="7" spans="1:43" ht="12" customHeight="1">
      <c r="A7" s="9"/>
      <c r="B7" s="873"/>
      <c r="C7" s="873"/>
      <c r="D7" s="873"/>
      <c r="E7" s="873"/>
      <c r="F7" s="873"/>
      <c r="G7" s="873"/>
      <c r="H7" s="873"/>
      <c r="J7" s="1025"/>
      <c r="K7" s="59"/>
      <c r="L7" s="59"/>
      <c r="M7" s="59"/>
      <c r="N7" s="59"/>
      <c r="O7" s="59"/>
      <c r="P7" s="59"/>
      <c r="Q7" s="59"/>
      <c r="AA7" s="155"/>
      <c r="AC7" s="1263" t="s">
        <v>482</v>
      </c>
      <c r="AD7" s="1263"/>
      <c r="AE7" s="1263"/>
      <c r="AF7" s="534"/>
    </row>
    <row r="8" spans="1:43" ht="18" customHeight="1">
      <c r="A8" s="1294" t="s">
        <v>483</v>
      </c>
      <c r="B8" s="1321" t="s">
        <v>484</v>
      </c>
      <c r="C8" s="1321"/>
      <c r="D8" s="1321"/>
      <c r="E8" s="1321"/>
      <c r="F8" s="1321"/>
      <c r="G8" s="1321"/>
      <c r="H8" s="1321"/>
      <c r="I8" s="1321"/>
      <c r="J8" s="1334" t="s">
        <v>485</v>
      </c>
      <c r="K8" s="1265" t="s">
        <v>486</v>
      </c>
      <c r="L8" s="1265" t="s">
        <v>487</v>
      </c>
      <c r="M8" s="1265"/>
      <c r="N8" s="1265"/>
      <c r="O8" s="1265"/>
      <c r="P8" s="1265"/>
      <c r="Q8" s="1265"/>
      <c r="R8" s="1267" t="s">
        <v>488</v>
      </c>
      <c r="S8" s="1267"/>
      <c r="T8" s="1267"/>
      <c r="U8" s="1267"/>
      <c r="V8" s="1267"/>
      <c r="W8" s="1267" t="s">
        <v>489</v>
      </c>
      <c r="X8" s="1267" t="s">
        <v>490</v>
      </c>
      <c r="Y8" s="1267" t="s">
        <v>672</v>
      </c>
      <c r="Z8" s="1266" t="s">
        <v>468</v>
      </c>
      <c r="AA8" s="1311" t="s">
        <v>673</v>
      </c>
      <c r="AB8" s="1313" t="s">
        <v>493</v>
      </c>
      <c r="AC8" s="1267" t="s">
        <v>468</v>
      </c>
      <c r="AD8" s="1267"/>
      <c r="AE8" s="1267"/>
      <c r="AF8" s="402"/>
    </row>
    <row r="9" spans="1:43" ht="16.899999999999999" customHeight="1">
      <c r="A9" s="1294"/>
      <c r="B9" s="876">
        <v>1</v>
      </c>
      <c r="C9" s="877">
        <v>2</v>
      </c>
      <c r="D9" s="878">
        <v>3</v>
      </c>
      <c r="E9" s="879">
        <v>4</v>
      </c>
      <c r="F9" s="880">
        <v>5</v>
      </c>
      <c r="G9" s="881">
        <v>6</v>
      </c>
      <c r="H9" s="882">
        <v>7</v>
      </c>
      <c r="I9" s="897">
        <v>8</v>
      </c>
      <c r="J9" s="1334"/>
      <c r="K9" s="1265"/>
      <c r="L9" s="60" t="s">
        <v>498</v>
      </c>
      <c r="M9" s="60" t="s">
        <v>21</v>
      </c>
      <c r="N9" s="60" t="s">
        <v>22</v>
      </c>
      <c r="O9" s="60" t="s">
        <v>23</v>
      </c>
      <c r="P9" s="60" t="s">
        <v>24</v>
      </c>
      <c r="Q9" s="60" t="s">
        <v>25</v>
      </c>
      <c r="R9" s="110" t="s">
        <v>499</v>
      </c>
      <c r="S9" s="110" t="s">
        <v>500</v>
      </c>
      <c r="T9" s="110" t="s">
        <v>501</v>
      </c>
      <c r="U9" s="110" t="s">
        <v>502</v>
      </c>
      <c r="V9" s="107" t="s">
        <v>503</v>
      </c>
      <c r="W9" s="1267"/>
      <c r="X9" s="1267"/>
      <c r="Y9" s="1267"/>
      <c r="Z9" s="1266" t="s">
        <v>504</v>
      </c>
      <c r="AA9" s="1311"/>
      <c r="AB9" s="1314"/>
      <c r="AC9" s="110" t="s">
        <v>505</v>
      </c>
      <c r="AD9" s="110" t="s">
        <v>506</v>
      </c>
      <c r="AE9" s="110" t="s">
        <v>507</v>
      </c>
      <c r="AF9" s="533"/>
    </row>
    <row r="10" spans="1:43" ht="16.899999999999999" customHeight="1">
      <c r="A10" s="883">
        <v>1</v>
      </c>
      <c r="B10" s="715" t="s">
        <v>516</v>
      </c>
      <c r="C10" s="4"/>
      <c r="D10" s="4"/>
      <c r="E10" s="4"/>
      <c r="F10" s="4"/>
      <c r="G10" s="4"/>
      <c r="H10" s="4"/>
      <c r="I10" s="309"/>
      <c r="J10" s="1026" t="s">
        <v>517</v>
      </c>
      <c r="K10" s="110"/>
      <c r="L10" s="107"/>
      <c r="M10" s="107"/>
      <c r="N10" s="107"/>
      <c r="O10" s="107"/>
      <c r="P10" s="107"/>
      <c r="Q10" s="107"/>
      <c r="R10" s="594"/>
      <c r="S10" s="594"/>
      <c r="T10" s="595"/>
      <c r="U10" s="595"/>
      <c r="V10" s="596"/>
      <c r="W10" s="596" t="s">
        <v>13</v>
      </c>
      <c r="X10" s="596"/>
      <c r="Y10" s="483"/>
      <c r="Z10" s="380"/>
      <c r="AA10" s="380"/>
      <c r="AB10" s="380"/>
      <c r="AC10" s="380"/>
      <c r="AD10" s="380"/>
      <c r="AE10" s="380"/>
      <c r="AF10" s="825"/>
    </row>
    <row r="11" spans="1:43" ht="16.899999999999999" customHeight="1">
      <c r="A11" s="295">
        <f t="shared" ref="A11:A18" si="0">A10+1</f>
        <v>2</v>
      </c>
      <c r="B11" s="296" t="s">
        <v>518</v>
      </c>
      <c r="C11" s="24"/>
      <c r="D11" s="24"/>
      <c r="E11" s="25"/>
      <c r="F11" s="24"/>
      <c r="G11" s="25"/>
      <c r="H11" s="25"/>
      <c r="I11" s="341"/>
      <c r="J11" s="342" t="s">
        <v>519</v>
      </c>
      <c r="K11" s="60"/>
      <c r="L11" s="65" t="s">
        <v>32</v>
      </c>
      <c r="M11" s="65" t="s">
        <v>32</v>
      </c>
      <c r="N11" s="65" t="s">
        <v>32</v>
      </c>
      <c r="O11" s="65" t="s">
        <v>32</v>
      </c>
      <c r="P11" s="65" t="s">
        <v>32</v>
      </c>
      <c r="Q11" s="65" t="s">
        <v>32</v>
      </c>
      <c r="R11" s="110"/>
      <c r="S11" s="110"/>
      <c r="T11" s="110"/>
      <c r="U11" s="110"/>
      <c r="V11" s="107"/>
      <c r="W11" s="107" t="s">
        <v>13</v>
      </c>
      <c r="X11" s="107"/>
      <c r="Y11" s="69"/>
      <c r="Z11" s="160"/>
      <c r="AA11" s="161"/>
      <c r="AB11" s="162"/>
      <c r="AC11" s="163"/>
      <c r="AD11" s="163"/>
      <c r="AE11" s="163"/>
      <c r="AF11" s="1045"/>
      <c r="AG11" s="2"/>
      <c r="AH11" s="873"/>
      <c r="AI11" s="2"/>
      <c r="AJ11" s="2"/>
      <c r="AK11" s="166"/>
      <c r="AL11" s="2"/>
      <c r="AM11" s="2"/>
      <c r="AN11" s="2"/>
      <c r="AO11" s="2"/>
      <c r="AP11" s="2"/>
      <c r="AQ11" s="2"/>
    </row>
    <row r="12" spans="1:43" ht="16.899999999999999" customHeight="1">
      <c r="A12" s="295">
        <f t="shared" si="0"/>
        <v>3</v>
      </c>
      <c r="B12" s="320" t="s">
        <v>674</v>
      </c>
      <c r="C12" s="4"/>
      <c r="D12" s="4"/>
      <c r="E12" s="4"/>
      <c r="F12" s="4"/>
      <c r="G12" s="4"/>
      <c r="H12" s="4"/>
      <c r="I12" s="309"/>
      <c r="J12" s="719" t="s">
        <v>675</v>
      </c>
      <c r="K12" s="110">
        <v>1</v>
      </c>
      <c r="L12" s="107"/>
      <c r="M12" s="107"/>
      <c r="N12" s="107"/>
      <c r="O12" s="107"/>
      <c r="P12" s="107"/>
      <c r="Q12" s="107"/>
      <c r="R12" s="594"/>
      <c r="S12" s="594"/>
      <c r="T12" s="595"/>
      <c r="U12" s="595"/>
      <c r="V12" s="596"/>
      <c r="W12" s="596"/>
      <c r="X12" s="596"/>
      <c r="Y12" s="617"/>
      <c r="Z12" s="380"/>
      <c r="AA12" s="380"/>
      <c r="AB12" s="380"/>
      <c r="AC12" s="380"/>
      <c r="AD12" s="380"/>
      <c r="AE12" s="380"/>
      <c r="AF12" s="825"/>
      <c r="AG12" s="828"/>
      <c r="AH12" s="394"/>
    </row>
    <row r="13" spans="1:43" ht="16.899999999999999" customHeight="1">
      <c r="A13" s="295">
        <f t="shared" si="0"/>
        <v>4</v>
      </c>
      <c r="B13" s="324"/>
      <c r="C13" s="540" t="s">
        <v>522</v>
      </c>
      <c r="D13" s="297"/>
      <c r="E13" s="297"/>
      <c r="F13" s="297"/>
      <c r="G13" s="297"/>
      <c r="H13" s="297"/>
      <c r="I13" s="4"/>
      <c r="J13" s="579" t="s">
        <v>523</v>
      </c>
      <c r="K13" s="110">
        <v>1</v>
      </c>
      <c r="L13" s="107"/>
      <c r="M13" s="107"/>
      <c r="N13" s="107"/>
      <c r="O13" s="107"/>
      <c r="P13" s="107"/>
      <c r="Q13" s="107"/>
      <c r="R13" s="475"/>
      <c r="S13" s="475"/>
      <c r="T13" s="597"/>
      <c r="U13" s="597"/>
      <c r="V13" s="477"/>
      <c r="W13" s="477"/>
      <c r="X13" s="477"/>
      <c r="Y13" s="618"/>
      <c r="Z13" s="380"/>
      <c r="AA13" s="380"/>
      <c r="AB13" s="380"/>
      <c r="AC13" s="380"/>
      <c r="AD13" s="380"/>
      <c r="AE13" s="380"/>
      <c r="AF13" s="825"/>
      <c r="AG13" s="828"/>
      <c r="AH13" s="394"/>
    </row>
    <row r="14" spans="1:43" ht="16.899999999999999" customHeight="1">
      <c r="A14" s="295">
        <f t="shared" si="0"/>
        <v>5</v>
      </c>
      <c r="B14" s="324"/>
      <c r="C14" s="541" t="s">
        <v>676</v>
      </c>
      <c r="D14" s="297"/>
      <c r="E14" s="297"/>
      <c r="F14" s="297"/>
      <c r="G14" s="297"/>
      <c r="H14" s="297"/>
      <c r="I14" s="4"/>
      <c r="J14" s="579" t="s">
        <v>677</v>
      </c>
      <c r="K14" s="110">
        <v>1</v>
      </c>
      <c r="L14" s="107"/>
      <c r="M14" s="107"/>
      <c r="N14" s="107"/>
      <c r="O14" s="107"/>
      <c r="P14" s="107"/>
      <c r="Q14" s="107"/>
      <c r="R14" s="475"/>
      <c r="S14" s="475"/>
      <c r="T14" s="597"/>
      <c r="U14" s="597"/>
      <c r="V14" s="477"/>
      <c r="W14" s="477"/>
      <c r="X14" s="477"/>
      <c r="Y14" s="622"/>
      <c r="Z14" s="380"/>
      <c r="AA14" s="380"/>
      <c r="AB14" s="380"/>
      <c r="AC14" s="380"/>
      <c r="AD14" s="380"/>
      <c r="AE14" s="380"/>
      <c r="AF14" s="825"/>
      <c r="AG14" s="828"/>
      <c r="AH14" s="394"/>
    </row>
    <row r="15" spans="1:43" ht="16.899999999999999" customHeight="1">
      <c r="A15" s="295">
        <f t="shared" si="0"/>
        <v>6</v>
      </c>
      <c r="B15" s="324"/>
      <c r="C15" s="542"/>
      <c r="D15" s="885" t="s">
        <v>678</v>
      </c>
      <c r="E15" s="297"/>
      <c r="F15" s="297"/>
      <c r="G15" s="297"/>
      <c r="H15" s="297"/>
      <c r="I15" s="4"/>
      <c r="J15" s="579" t="s">
        <v>679</v>
      </c>
      <c r="K15" s="110">
        <v>1</v>
      </c>
      <c r="L15" s="107"/>
      <c r="M15" s="107"/>
      <c r="N15" s="107"/>
      <c r="O15" s="107"/>
      <c r="P15" s="107"/>
      <c r="Q15" s="107"/>
      <c r="R15" s="475"/>
      <c r="S15" s="475"/>
      <c r="T15" s="597"/>
      <c r="U15" s="597"/>
      <c r="V15" s="477"/>
      <c r="W15" s="477"/>
      <c r="X15" s="477"/>
      <c r="Y15" s="618"/>
      <c r="Z15" s="380"/>
      <c r="AA15" s="380"/>
      <c r="AB15" s="380"/>
      <c r="AC15" s="380"/>
      <c r="AD15" s="380"/>
      <c r="AE15" s="380"/>
      <c r="AF15" s="825"/>
      <c r="AG15" s="828"/>
      <c r="AH15" s="394"/>
      <c r="AJ15" t="s">
        <v>680</v>
      </c>
      <c r="AK15" s="1" t="s">
        <v>681</v>
      </c>
    </row>
    <row r="16" spans="1:43" ht="16.899999999999999" customHeight="1">
      <c r="A16" s="295">
        <f t="shared" si="0"/>
        <v>7</v>
      </c>
      <c r="B16" s="768"/>
      <c r="C16" s="769"/>
      <c r="D16" s="770"/>
      <c r="E16" s="771" t="s">
        <v>34</v>
      </c>
      <c r="F16" s="304"/>
      <c r="G16" s="304"/>
      <c r="H16" s="304"/>
      <c r="I16" s="345"/>
      <c r="J16" s="1027" t="s">
        <v>682</v>
      </c>
      <c r="K16" s="473">
        <v>1</v>
      </c>
      <c r="L16" s="227"/>
      <c r="M16" s="227"/>
      <c r="N16" s="227" t="s">
        <v>32</v>
      </c>
      <c r="O16" s="226"/>
      <c r="P16" s="226"/>
      <c r="Q16" s="226"/>
      <c r="R16" s="800"/>
      <c r="S16" s="800"/>
      <c r="T16" s="801"/>
      <c r="U16" s="801"/>
      <c r="V16" s="802"/>
      <c r="W16" s="803"/>
      <c r="X16" s="803"/>
      <c r="Y16" s="818"/>
      <c r="Z16" s="819">
        <f>SUM(AC17:AC34)</f>
        <v>5060.46</v>
      </c>
      <c r="AA16" s="381"/>
      <c r="AB16" s="381"/>
      <c r="AC16" s="381"/>
      <c r="AD16" s="381"/>
      <c r="AE16" s="381"/>
      <c r="AF16" s="825"/>
      <c r="AG16" s="828"/>
      <c r="AH16" s="394"/>
    </row>
    <row r="17" spans="1:37" ht="16.899999999999999" customHeight="1">
      <c r="A17" s="295">
        <f t="shared" si="0"/>
        <v>8</v>
      </c>
      <c r="B17" s="324"/>
      <c r="C17" s="542"/>
      <c r="D17" s="326"/>
      <c r="E17" s="327"/>
      <c r="F17" s="425" t="s">
        <v>87</v>
      </c>
      <c r="G17" s="297"/>
      <c r="H17" s="297"/>
      <c r="I17" s="4"/>
      <c r="J17" s="577" t="s">
        <v>88</v>
      </c>
      <c r="K17" s="110">
        <v>1</v>
      </c>
      <c r="L17" s="65"/>
      <c r="M17" s="65" t="s">
        <v>32</v>
      </c>
      <c r="N17" s="65" t="s">
        <v>32</v>
      </c>
      <c r="O17" s="65" t="s">
        <v>32</v>
      </c>
      <c r="P17" s="65" t="s">
        <v>32</v>
      </c>
      <c r="Q17" s="65" t="s">
        <v>32</v>
      </c>
      <c r="R17" s="475"/>
      <c r="S17" s="475"/>
      <c r="T17" s="598"/>
      <c r="U17" s="598"/>
      <c r="V17" s="599"/>
      <c r="W17" s="477" t="s">
        <v>13</v>
      </c>
      <c r="X17" s="477"/>
      <c r="Y17" s="622" t="s">
        <v>683</v>
      </c>
      <c r="Z17" s="384"/>
      <c r="AA17" s="1046"/>
      <c r="AB17" s="1047">
        <v>45411</v>
      </c>
      <c r="AC17" s="1048">
        <v>4325</v>
      </c>
      <c r="AD17" s="380"/>
      <c r="AE17" s="1049"/>
      <c r="AF17" s="170"/>
      <c r="AG17" s="1064" t="s">
        <v>474</v>
      </c>
      <c r="AH17" s="680" t="str">
        <f>W17</f>
        <v>RELEASE</v>
      </c>
      <c r="AJ17" s="1065">
        <f>AK17-(AC17+AC25+AD30+AD28+AD31+AD44+AD32)</f>
        <v>61.399999999999601</v>
      </c>
      <c r="AK17" s="1">
        <v>4874</v>
      </c>
    </row>
    <row r="18" spans="1:37" ht="16.899999999999999" customHeight="1" outlineLevel="1">
      <c r="A18" s="295">
        <f t="shared" si="0"/>
        <v>9</v>
      </c>
      <c r="B18" s="547"/>
      <c r="C18" s="548"/>
      <c r="D18" s="410"/>
      <c r="E18" s="23"/>
      <c r="F18" s="328"/>
      <c r="G18" s="314" t="s">
        <v>684</v>
      </c>
      <c r="H18" s="4"/>
      <c r="I18" s="309"/>
      <c r="J18" s="233" t="s">
        <v>96</v>
      </c>
      <c r="K18" s="110">
        <v>2</v>
      </c>
      <c r="L18" s="107"/>
      <c r="M18" s="65" t="s">
        <v>32</v>
      </c>
      <c r="N18" s="65" t="s">
        <v>32</v>
      </c>
      <c r="O18" s="65" t="s">
        <v>32</v>
      </c>
      <c r="P18" s="65" t="s">
        <v>32</v>
      </c>
      <c r="Q18" s="65" t="s">
        <v>32</v>
      </c>
      <c r="R18" s="475"/>
      <c r="S18" s="475"/>
      <c r="T18" s="598"/>
      <c r="U18" s="598"/>
      <c r="V18" s="599"/>
      <c r="W18" s="477" t="s">
        <v>13</v>
      </c>
      <c r="X18" s="477"/>
      <c r="Y18" s="618"/>
      <c r="Z18" s="380"/>
      <c r="AA18" s="380"/>
      <c r="AB18" s="380"/>
      <c r="AC18" s="380"/>
      <c r="AD18" s="380">
        <f>(1480-107+89)*K18</f>
        <v>2924</v>
      </c>
      <c r="AE18" s="1049">
        <v>219</v>
      </c>
      <c r="AF18" s="1050"/>
      <c r="AG18" s="1064" t="s">
        <v>474</v>
      </c>
      <c r="AH18" s="680" t="str">
        <f t="shared" ref="AH18:AH49" si="1">W18</f>
        <v>RELEASE</v>
      </c>
    </row>
    <row r="19" spans="1:37" ht="16.899999999999999" customHeight="1" outlineLevel="1">
      <c r="A19" s="295">
        <f t="shared" ref="A19:A29" si="2">A18+1</f>
        <v>10</v>
      </c>
      <c r="B19" s="547"/>
      <c r="C19" s="548"/>
      <c r="D19" s="410"/>
      <c r="E19" s="23"/>
      <c r="F19" s="328"/>
      <c r="G19" s="315"/>
      <c r="H19" s="316" t="s">
        <v>97</v>
      </c>
      <c r="I19" s="347"/>
      <c r="J19" s="233" t="s">
        <v>685</v>
      </c>
      <c r="K19" s="110">
        <v>1</v>
      </c>
      <c r="L19" s="65" t="s">
        <v>32</v>
      </c>
      <c r="M19" s="65" t="s">
        <v>32</v>
      </c>
      <c r="N19" s="65" t="s">
        <v>32</v>
      </c>
      <c r="O19" s="65" t="s">
        <v>32</v>
      </c>
      <c r="P19" s="65" t="s">
        <v>32</v>
      </c>
      <c r="Q19" s="65" t="s">
        <v>32</v>
      </c>
      <c r="R19" s="475"/>
      <c r="S19" s="475"/>
      <c r="T19" s="598"/>
      <c r="U19" s="598"/>
      <c r="V19" s="599"/>
      <c r="W19" s="477" t="s">
        <v>13</v>
      </c>
      <c r="X19" s="477"/>
      <c r="Y19" s="618"/>
      <c r="Z19" s="380"/>
      <c r="AA19" s="380"/>
      <c r="AB19" s="380"/>
      <c r="AC19" s="380"/>
      <c r="AD19" s="380"/>
      <c r="AE19" s="1049">
        <v>470</v>
      </c>
      <c r="AF19" s="170"/>
      <c r="AG19" s="1064" t="s">
        <v>474</v>
      </c>
      <c r="AH19" s="680" t="str">
        <f t="shared" si="1"/>
        <v>RELEASE</v>
      </c>
    </row>
    <row r="20" spans="1:37" ht="16.899999999999999" customHeight="1" outlineLevel="1">
      <c r="A20" s="295">
        <f t="shared" si="2"/>
        <v>11</v>
      </c>
      <c r="B20" s="547"/>
      <c r="C20" s="548"/>
      <c r="D20" s="410"/>
      <c r="E20" s="23"/>
      <c r="F20" s="328"/>
      <c r="G20" s="312"/>
      <c r="H20" s="313" t="s">
        <v>101</v>
      </c>
      <c r="I20" s="348"/>
      <c r="J20" s="233" t="s">
        <v>102</v>
      </c>
      <c r="K20" s="110">
        <v>1</v>
      </c>
      <c r="L20" s="65" t="s">
        <v>32</v>
      </c>
      <c r="M20" s="65" t="s">
        <v>32</v>
      </c>
      <c r="N20" s="65" t="s">
        <v>32</v>
      </c>
      <c r="O20" s="65" t="s">
        <v>32</v>
      </c>
      <c r="P20" s="65" t="s">
        <v>32</v>
      </c>
      <c r="Q20" s="65" t="s">
        <v>32</v>
      </c>
      <c r="R20" s="475"/>
      <c r="S20" s="475"/>
      <c r="T20" s="598"/>
      <c r="U20" s="598"/>
      <c r="V20" s="599"/>
      <c r="W20" s="477" t="str">
        <f>'TC1 (E121)'!W23</f>
        <v>RELEASE</v>
      </c>
      <c r="X20" s="477"/>
      <c r="Y20" s="618"/>
      <c r="Z20" s="380"/>
      <c r="AA20" s="380"/>
      <c r="AB20" s="380"/>
      <c r="AC20" s="380"/>
      <c r="AD20" s="380"/>
      <c r="AE20" s="1049">
        <v>684</v>
      </c>
      <c r="AF20" s="170"/>
      <c r="AG20" s="1064" t="s">
        <v>474</v>
      </c>
      <c r="AH20" s="680" t="str">
        <f t="shared" si="1"/>
        <v>RELEASE</v>
      </c>
    </row>
    <row r="21" spans="1:37" ht="16.899999999999999" customHeight="1" outlineLevel="1">
      <c r="A21" s="295">
        <f t="shared" si="2"/>
        <v>12</v>
      </c>
      <c r="B21" s="547"/>
      <c r="C21" s="548"/>
      <c r="D21" s="410"/>
      <c r="E21" s="23"/>
      <c r="F21" s="328"/>
      <c r="G21" s="317" t="s">
        <v>536</v>
      </c>
      <c r="H21" s="318"/>
      <c r="I21" s="350"/>
      <c r="J21" s="233" t="s">
        <v>537</v>
      </c>
      <c r="K21" s="107">
        <v>4</v>
      </c>
      <c r="L21" s="65" t="s">
        <v>32</v>
      </c>
      <c r="M21" s="65" t="s">
        <v>32</v>
      </c>
      <c r="N21" s="65" t="s">
        <v>32</v>
      </c>
      <c r="O21" s="65" t="s">
        <v>32</v>
      </c>
      <c r="P21" s="65" t="s">
        <v>32</v>
      </c>
      <c r="Q21" s="65" t="s">
        <v>32</v>
      </c>
      <c r="R21" s="475"/>
      <c r="S21" s="475"/>
      <c r="T21" s="598"/>
      <c r="U21" s="598"/>
      <c r="V21" s="599"/>
      <c r="W21" s="477" t="s">
        <v>13</v>
      </c>
      <c r="X21" s="477"/>
      <c r="Y21" s="618"/>
      <c r="Z21" s="380"/>
      <c r="AA21" s="380"/>
      <c r="AB21" s="380"/>
      <c r="AC21" s="1051"/>
      <c r="AD21" s="380">
        <v>40</v>
      </c>
      <c r="AE21" s="1049"/>
      <c r="AF21" s="170"/>
      <c r="AG21" s="1064" t="s">
        <v>474</v>
      </c>
      <c r="AH21" s="680" t="str">
        <f t="shared" si="1"/>
        <v>RELEASE</v>
      </c>
    </row>
    <row r="22" spans="1:37" ht="16.899999999999999" customHeight="1" outlineLevel="1">
      <c r="A22" s="295">
        <f t="shared" si="2"/>
        <v>13</v>
      </c>
      <c r="B22" s="547"/>
      <c r="C22" s="548"/>
      <c r="D22" s="410"/>
      <c r="E22" s="23"/>
      <c r="F22" s="328"/>
      <c r="G22" s="550" t="s">
        <v>105</v>
      </c>
      <c r="H22" s="551"/>
      <c r="I22" s="351"/>
      <c r="J22" s="230" t="s">
        <v>686</v>
      </c>
      <c r="K22" s="110">
        <v>1</v>
      </c>
      <c r="L22" s="107"/>
      <c r="M22" s="65" t="s">
        <v>32</v>
      </c>
      <c r="N22" s="65" t="s">
        <v>32</v>
      </c>
      <c r="O22" s="65" t="s">
        <v>32</v>
      </c>
      <c r="P22" s="65" t="s">
        <v>32</v>
      </c>
      <c r="Q22" s="65" t="s">
        <v>32</v>
      </c>
      <c r="R22" s="475"/>
      <c r="S22" s="475"/>
      <c r="T22" s="476"/>
      <c r="U22" s="476"/>
      <c r="V22" s="477"/>
      <c r="W22" s="477" t="s">
        <v>13</v>
      </c>
      <c r="X22" s="477"/>
      <c r="Y22" s="618"/>
      <c r="Z22" s="380"/>
      <c r="AA22" s="380"/>
      <c r="AB22" s="380"/>
      <c r="AC22" s="385"/>
      <c r="AD22" s="380">
        <v>1341</v>
      </c>
      <c r="AE22" s="1049"/>
      <c r="AF22" s="170"/>
      <c r="AG22" s="1064" t="s">
        <v>474</v>
      </c>
      <c r="AH22" s="680" t="str">
        <f t="shared" si="1"/>
        <v>RELEASE</v>
      </c>
    </row>
    <row r="23" spans="1:37" ht="16.899999999999999" customHeight="1" outlineLevel="1">
      <c r="A23" s="295">
        <f t="shared" si="2"/>
        <v>14</v>
      </c>
      <c r="B23" s="547"/>
      <c r="C23" s="548"/>
      <c r="D23" s="410"/>
      <c r="E23" s="23"/>
      <c r="F23" s="328"/>
      <c r="G23" s="550" t="s">
        <v>687</v>
      </c>
      <c r="H23" s="551"/>
      <c r="I23" s="309"/>
      <c r="J23" s="230" t="s">
        <v>688</v>
      </c>
      <c r="K23" s="110">
        <v>1</v>
      </c>
      <c r="L23" s="107"/>
      <c r="M23" s="65" t="s">
        <v>32</v>
      </c>
      <c r="N23" s="65" t="s">
        <v>32</v>
      </c>
      <c r="O23" s="65"/>
      <c r="P23" s="65"/>
      <c r="Q23" s="65"/>
      <c r="R23" s="475"/>
      <c r="S23" s="475"/>
      <c r="T23" s="476"/>
      <c r="U23" s="476"/>
      <c r="V23" s="477"/>
      <c r="W23" s="477" t="s">
        <v>13</v>
      </c>
      <c r="X23" s="477"/>
      <c r="Y23" s="618"/>
      <c r="Z23" s="380"/>
      <c r="AA23" s="380"/>
      <c r="AB23" s="380"/>
      <c r="AC23" s="385"/>
      <c r="AD23" s="380">
        <v>0</v>
      </c>
      <c r="AE23" s="1049"/>
      <c r="AF23" s="170"/>
      <c r="AG23" s="1064" t="s">
        <v>474</v>
      </c>
      <c r="AH23" s="680" t="str">
        <f t="shared" si="1"/>
        <v>RELEASE</v>
      </c>
    </row>
    <row r="24" spans="1:37" ht="16.899999999999999" customHeight="1" outlineLevel="1">
      <c r="A24" s="295">
        <f t="shared" si="2"/>
        <v>15</v>
      </c>
      <c r="B24" s="547"/>
      <c r="C24" s="548"/>
      <c r="D24" s="410"/>
      <c r="E24" s="23"/>
      <c r="F24" s="328"/>
      <c r="G24" s="552" t="s">
        <v>107</v>
      </c>
      <c r="H24" s="448"/>
      <c r="I24" s="448"/>
      <c r="J24" s="233" t="s">
        <v>108</v>
      </c>
      <c r="K24" s="110">
        <v>4</v>
      </c>
      <c r="L24" s="107"/>
      <c r="M24" s="65" t="s">
        <v>32</v>
      </c>
      <c r="N24" s="65" t="s">
        <v>32</v>
      </c>
      <c r="O24" s="65" t="s">
        <v>32</v>
      </c>
      <c r="P24" s="65" t="s">
        <v>32</v>
      </c>
      <c r="Q24" s="65" t="s">
        <v>32</v>
      </c>
      <c r="R24" s="475"/>
      <c r="S24" s="475"/>
      <c r="T24" s="476"/>
      <c r="U24" s="476"/>
      <c r="V24" s="477"/>
      <c r="W24" s="477" t="str">
        <f>'TC1 (E121)'!W28</f>
        <v>RELEASE</v>
      </c>
      <c r="X24" s="477"/>
      <c r="Y24" s="622"/>
      <c r="Z24" s="380"/>
      <c r="AA24" s="380"/>
      <c r="AB24" s="380"/>
      <c r="AC24" s="380"/>
      <c r="AD24" s="380">
        <f>AE24*K24</f>
        <v>21.6</v>
      </c>
      <c r="AE24" s="1049">
        <f>'TC1 (E121)'!AE28</f>
        <v>5.4</v>
      </c>
      <c r="AF24" s="170"/>
      <c r="AG24" s="1064" t="s">
        <v>474</v>
      </c>
      <c r="AH24" s="680" t="str">
        <f t="shared" si="1"/>
        <v>RELEASE</v>
      </c>
    </row>
    <row r="25" spans="1:37" ht="16.899999999999999" customHeight="1">
      <c r="A25" s="886">
        <f t="shared" si="2"/>
        <v>16</v>
      </c>
      <c r="B25" s="547"/>
      <c r="C25" s="548"/>
      <c r="D25" s="410"/>
      <c r="E25" s="23"/>
      <c r="F25" s="553" t="s">
        <v>689</v>
      </c>
      <c r="G25" s="554"/>
      <c r="H25" s="551"/>
      <c r="I25" s="309"/>
      <c r="J25" s="230" t="s">
        <v>690</v>
      </c>
      <c r="K25" s="110">
        <v>1</v>
      </c>
      <c r="L25" s="107"/>
      <c r="M25" s="65" t="s">
        <v>32</v>
      </c>
      <c r="N25" s="65" t="s">
        <v>32</v>
      </c>
      <c r="O25" s="107"/>
      <c r="P25" s="107"/>
      <c r="Q25" s="107"/>
      <c r="R25" s="475"/>
      <c r="S25" s="475"/>
      <c r="T25" s="597"/>
      <c r="U25" s="597"/>
      <c r="V25" s="477"/>
      <c r="W25" s="601"/>
      <c r="X25" s="477"/>
      <c r="Y25" s="622"/>
      <c r="Z25" s="384"/>
      <c r="AA25" s="380"/>
      <c r="AB25" s="1047">
        <v>45411</v>
      </c>
      <c r="AC25" s="821">
        <f>AD26</f>
        <v>341.1</v>
      </c>
      <c r="AD25" s="380"/>
      <c r="AE25" s="1049"/>
      <c r="AF25" s="170"/>
      <c r="AG25" s="1064"/>
      <c r="AH25" s="680">
        <f t="shared" si="1"/>
        <v>0</v>
      </c>
    </row>
    <row r="26" spans="1:37" ht="16.899999999999999" customHeight="1" outlineLevel="1">
      <c r="A26" s="886">
        <f t="shared" si="2"/>
        <v>17</v>
      </c>
      <c r="B26" s="547"/>
      <c r="C26" s="548"/>
      <c r="D26" s="410"/>
      <c r="E26" s="23"/>
      <c r="F26" s="328"/>
      <c r="G26" s="552" t="s">
        <v>211</v>
      </c>
      <c r="H26" s="551"/>
      <c r="I26" s="309"/>
      <c r="J26" s="577" t="s">
        <v>208</v>
      </c>
      <c r="K26" s="110">
        <v>1</v>
      </c>
      <c r="L26" s="107"/>
      <c r="M26" s="65" t="s">
        <v>32</v>
      </c>
      <c r="N26" s="65" t="s">
        <v>32</v>
      </c>
      <c r="O26" s="107"/>
      <c r="P26" s="107"/>
      <c r="Q26" s="107"/>
      <c r="R26" s="475" t="s">
        <v>561</v>
      </c>
      <c r="S26" s="475" t="s">
        <v>561</v>
      </c>
      <c r="T26" s="600"/>
      <c r="U26" s="600"/>
      <c r="V26" s="619" t="s">
        <v>554</v>
      </c>
      <c r="W26" s="483" t="s">
        <v>13</v>
      </c>
      <c r="X26" s="477"/>
      <c r="Y26" s="622"/>
      <c r="Z26" s="380"/>
      <c r="AA26" s="380"/>
      <c r="AB26" s="380"/>
      <c r="AC26" s="380"/>
      <c r="AD26" s="380">
        <v>341.1</v>
      </c>
      <c r="AE26" s="1049"/>
      <c r="AF26" s="170"/>
      <c r="AG26" s="1064" t="s">
        <v>474</v>
      </c>
      <c r="AH26" s="680" t="str">
        <f t="shared" si="1"/>
        <v>RELEASE</v>
      </c>
    </row>
    <row r="27" spans="1:37" ht="16.899999999999999" customHeight="1">
      <c r="A27" s="886">
        <f t="shared" si="2"/>
        <v>18</v>
      </c>
      <c r="B27" s="324"/>
      <c r="C27" s="325"/>
      <c r="D27" s="326"/>
      <c r="E27" s="327"/>
      <c r="F27" s="553" t="s">
        <v>691</v>
      </c>
      <c r="G27" s="557"/>
      <c r="H27" s="558"/>
      <c r="I27" s="309"/>
      <c r="J27" s="580" t="s">
        <v>692</v>
      </c>
      <c r="K27" s="110">
        <v>1</v>
      </c>
      <c r="L27" s="107"/>
      <c r="M27" s="65" t="s">
        <v>32</v>
      </c>
      <c r="N27" s="65" t="s">
        <v>32</v>
      </c>
      <c r="O27" s="107"/>
      <c r="P27" s="107"/>
      <c r="Q27" s="107"/>
      <c r="R27" s="475"/>
      <c r="S27" s="475"/>
      <c r="T27" s="600"/>
      <c r="U27" s="600"/>
      <c r="V27" s="477"/>
      <c r="W27" s="477"/>
      <c r="X27" s="477"/>
      <c r="Y27" s="622"/>
      <c r="Z27" s="384"/>
      <c r="AA27" s="380"/>
      <c r="AB27" s="1047">
        <v>45411</v>
      </c>
      <c r="AC27" s="1048">
        <v>197</v>
      </c>
      <c r="AD27" s="489"/>
      <c r="AE27" s="1049"/>
      <c r="AF27" s="170"/>
      <c r="AG27" s="1064"/>
      <c r="AH27" s="680">
        <f t="shared" si="1"/>
        <v>0</v>
      </c>
    </row>
    <row r="28" spans="1:37" ht="16.899999999999999" customHeight="1" outlineLevel="1">
      <c r="A28" s="886">
        <f t="shared" si="2"/>
        <v>19</v>
      </c>
      <c r="B28" s="324"/>
      <c r="C28" s="325"/>
      <c r="D28" s="326"/>
      <c r="E28" s="327"/>
      <c r="F28" s="328"/>
      <c r="G28" s="550" t="s">
        <v>227</v>
      </c>
      <c r="H28" s="496"/>
      <c r="I28" s="309"/>
      <c r="J28" s="230" t="s">
        <v>228</v>
      </c>
      <c r="K28" s="110">
        <v>1</v>
      </c>
      <c r="L28" s="107"/>
      <c r="M28" s="65" t="s">
        <v>32</v>
      </c>
      <c r="N28" s="65" t="s">
        <v>32</v>
      </c>
      <c r="O28" s="107"/>
      <c r="P28" s="107"/>
      <c r="Q28" s="107"/>
      <c r="R28" s="475" t="s">
        <v>561</v>
      </c>
      <c r="S28" s="475" t="s">
        <v>561</v>
      </c>
      <c r="T28" s="600"/>
      <c r="U28" s="804" t="s">
        <v>543</v>
      </c>
      <c r="V28" s="477" t="s">
        <v>557</v>
      </c>
      <c r="W28" s="477" t="s">
        <v>13</v>
      </c>
      <c r="X28" s="477"/>
      <c r="Y28" s="622" t="s">
        <v>532</v>
      </c>
      <c r="Z28" s="380"/>
      <c r="AA28" s="380"/>
      <c r="AB28" s="380"/>
      <c r="AC28" s="380"/>
      <c r="AD28" s="380">
        <v>57</v>
      </c>
      <c r="AE28" s="1049"/>
      <c r="AF28" s="170">
        <f>AD28+AD29+AD32</f>
        <v>150.30000000000001</v>
      </c>
      <c r="AG28" s="1064" t="s">
        <v>474</v>
      </c>
      <c r="AH28" s="680" t="str">
        <f t="shared" si="1"/>
        <v>RELEASE</v>
      </c>
    </row>
    <row r="29" spans="1:37" ht="16.899999999999999" customHeight="1" outlineLevel="1">
      <c r="A29" s="886">
        <f t="shared" si="2"/>
        <v>20</v>
      </c>
      <c r="B29" s="324"/>
      <c r="C29" s="325"/>
      <c r="D29" s="326"/>
      <c r="E29" s="327"/>
      <c r="F29" s="328"/>
      <c r="G29" s="550" t="s">
        <v>229</v>
      </c>
      <c r="H29" s="496"/>
      <c r="I29" s="309"/>
      <c r="J29" s="231" t="s">
        <v>219</v>
      </c>
      <c r="K29" s="110">
        <v>1</v>
      </c>
      <c r="L29" s="107"/>
      <c r="M29" s="65" t="s">
        <v>32</v>
      </c>
      <c r="N29" s="65" t="s">
        <v>32</v>
      </c>
      <c r="O29" s="107"/>
      <c r="P29" s="107"/>
      <c r="Q29" s="107"/>
      <c r="R29" s="475" t="s">
        <v>561</v>
      </c>
      <c r="S29" s="475" t="s">
        <v>561</v>
      </c>
      <c r="T29" s="600"/>
      <c r="U29" s="804" t="s">
        <v>543</v>
      </c>
      <c r="V29" s="477" t="s">
        <v>554</v>
      </c>
      <c r="W29" s="477" t="s">
        <v>13</v>
      </c>
      <c r="X29" s="477"/>
      <c r="Y29" s="622" t="s">
        <v>532</v>
      </c>
      <c r="Z29" s="380"/>
      <c r="AA29" s="380"/>
      <c r="AB29" s="380"/>
      <c r="AC29" s="380"/>
      <c r="AD29" s="380">
        <v>86.2</v>
      </c>
      <c r="AE29" s="1049"/>
      <c r="AF29" s="170"/>
      <c r="AG29" s="1064" t="s">
        <v>474</v>
      </c>
      <c r="AH29" s="680" t="str">
        <f t="shared" si="1"/>
        <v>RELEASE</v>
      </c>
    </row>
    <row r="30" spans="1:37" ht="16.899999999999999" customHeight="1" outlineLevel="1">
      <c r="A30" s="886">
        <f t="shared" ref="A30:A58" si="3">A29+1</f>
        <v>21</v>
      </c>
      <c r="B30" s="324"/>
      <c r="C30" s="325"/>
      <c r="D30" s="326"/>
      <c r="E30" s="327"/>
      <c r="F30" s="328"/>
      <c r="G30" s="550" t="s">
        <v>230</v>
      </c>
      <c r="H30" s="496"/>
      <c r="I30" s="309"/>
      <c r="J30" s="232" t="s">
        <v>221</v>
      </c>
      <c r="K30" s="110">
        <v>1</v>
      </c>
      <c r="L30" s="107"/>
      <c r="M30" s="65" t="s">
        <v>32</v>
      </c>
      <c r="N30" s="65" t="s">
        <v>32</v>
      </c>
      <c r="O30" s="107"/>
      <c r="P30" s="107"/>
      <c r="Q30" s="107"/>
      <c r="R30" s="475" t="s">
        <v>561</v>
      </c>
      <c r="S30" s="475" t="s">
        <v>561</v>
      </c>
      <c r="T30" s="600"/>
      <c r="U30" s="804" t="s">
        <v>543</v>
      </c>
      <c r="V30" s="477" t="s">
        <v>557</v>
      </c>
      <c r="W30" s="477" t="s">
        <v>13</v>
      </c>
      <c r="X30" s="477"/>
      <c r="Y30" s="622"/>
      <c r="Z30" s="380"/>
      <c r="AA30" s="380"/>
      <c r="AB30" s="380"/>
      <c r="AC30" s="380"/>
      <c r="AD30" s="380">
        <v>32.200000000000003</v>
      </c>
      <c r="AE30" s="1049"/>
      <c r="AF30" s="170"/>
      <c r="AG30" s="1064" t="s">
        <v>474</v>
      </c>
      <c r="AH30" s="680" t="str">
        <f t="shared" si="1"/>
        <v>RELEASE</v>
      </c>
    </row>
    <row r="31" spans="1:37" ht="16.899999999999999" customHeight="1" outlineLevel="1">
      <c r="A31" s="886">
        <f t="shared" si="3"/>
        <v>22</v>
      </c>
      <c r="B31" s="324"/>
      <c r="C31" s="325"/>
      <c r="D31" s="326"/>
      <c r="E31" s="327"/>
      <c r="F31" s="328"/>
      <c r="G31" s="550" t="s">
        <v>231</v>
      </c>
      <c r="H31" s="496"/>
      <c r="I31" s="309"/>
      <c r="J31" s="233" t="s">
        <v>232</v>
      </c>
      <c r="K31" s="110">
        <v>1</v>
      </c>
      <c r="L31" s="107"/>
      <c r="M31" s="65" t="s">
        <v>32</v>
      </c>
      <c r="N31" s="65" t="s">
        <v>32</v>
      </c>
      <c r="O31" s="107"/>
      <c r="P31" s="107"/>
      <c r="Q31" s="107"/>
      <c r="R31" s="475" t="s">
        <v>561</v>
      </c>
      <c r="S31" s="475" t="s">
        <v>561</v>
      </c>
      <c r="T31" s="600"/>
      <c r="U31" s="804" t="s">
        <v>543</v>
      </c>
      <c r="V31" s="477" t="s">
        <v>544</v>
      </c>
      <c r="W31" s="477" t="s">
        <v>13</v>
      </c>
      <c r="X31" s="477"/>
      <c r="Y31" s="622"/>
      <c r="Z31" s="380"/>
      <c r="AA31" s="380"/>
      <c r="AB31" s="380"/>
      <c r="AC31" s="380"/>
      <c r="AD31" s="380">
        <v>31</v>
      </c>
      <c r="AE31" s="1049"/>
      <c r="AF31" s="170"/>
      <c r="AG31" s="1066" t="s">
        <v>477</v>
      </c>
      <c r="AH31" s="680" t="str">
        <f t="shared" si="1"/>
        <v>RELEASE</v>
      </c>
    </row>
    <row r="32" spans="1:37" ht="16.899999999999999" customHeight="1" outlineLevel="1">
      <c r="A32" s="886">
        <f t="shared" si="3"/>
        <v>23</v>
      </c>
      <c r="B32" s="324"/>
      <c r="C32" s="325"/>
      <c r="D32" s="326"/>
      <c r="E32" s="327"/>
      <c r="F32" s="328"/>
      <c r="G32" s="550" t="s">
        <v>233</v>
      </c>
      <c r="H32" s="496"/>
      <c r="I32" s="309"/>
      <c r="J32" s="233" t="s">
        <v>693</v>
      </c>
      <c r="K32" s="110">
        <v>1</v>
      </c>
      <c r="L32" s="107"/>
      <c r="M32" s="65" t="s">
        <v>32</v>
      </c>
      <c r="N32" s="65" t="s">
        <v>32</v>
      </c>
      <c r="O32" s="107"/>
      <c r="P32" s="107"/>
      <c r="Q32" s="107"/>
      <c r="R32" s="475" t="s">
        <v>561</v>
      </c>
      <c r="S32" s="475" t="s">
        <v>561</v>
      </c>
      <c r="T32" s="600"/>
      <c r="U32" s="600"/>
      <c r="V32" s="477" t="s">
        <v>547</v>
      </c>
      <c r="W32" s="477" t="s">
        <v>13</v>
      </c>
      <c r="X32" s="477"/>
      <c r="Y32" s="622"/>
      <c r="Z32" s="380"/>
      <c r="AA32" s="380"/>
      <c r="AB32" s="380"/>
      <c r="AC32" s="380"/>
      <c r="AD32" s="380">
        <v>7.1</v>
      </c>
      <c r="AE32" s="1049"/>
      <c r="AF32" s="170"/>
      <c r="AG32" s="1066" t="s">
        <v>477</v>
      </c>
      <c r="AH32" s="680" t="str">
        <f t="shared" si="1"/>
        <v>RELEASE</v>
      </c>
    </row>
    <row r="33" spans="1:37" s="284" customFormat="1" ht="16.899999999999999" hidden="1" customHeight="1" outlineLevel="1">
      <c r="A33" s="887">
        <f t="shared" si="3"/>
        <v>24</v>
      </c>
      <c r="B33" s="333"/>
      <c r="C33" s="333"/>
      <c r="D33" s="333"/>
      <c r="E33" s="563"/>
      <c r="F33" s="335"/>
      <c r="G33" s="564" t="s">
        <v>694</v>
      </c>
      <c r="H33" s="565"/>
      <c r="I33" s="583"/>
      <c r="J33" s="453" t="s">
        <v>695</v>
      </c>
      <c r="K33" s="590">
        <v>1</v>
      </c>
      <c r="L33" s="358"/>
      <c r="M33" s="359" t="s">
        <v>32</v>
      </c>
      <c r="N33" s="359" t="s">
        <v>32</v>
      </c>
      <c r="O33" s="358"/>
      <c r="P33" s="358"/>
      <c r="Q33" s="358"/>
      <c r="R33" s="602"/>
      <c r="S33" s="602"/>
      <c r="T33" s="900"/>
      <c r="U33" s="900"/>
      <c r="V33" s="605"/>
      <c r="W33" s="605"/>
      <c r="X33" s="605"/>
      <c r="Y33" s="822"/>
      <c r="Z33" s="391"/>
      <c r="AA33" s="391"/>
      <c r="AB33" s="391"/>
      <c r="AC33" s="391"/>
      <c r="AD33" s="391"/>
      <c r="AE33" s="1052"/>
      <c r="AF33" s="1053"/>
      <c r="AG33" s="1067"/>
      <c r="AH33" s="680">
        <f t="shared" si="1"/>
        <v>0</v>
      </c>
      <c r="AK33" s="764"/>
    </row>
    <row r="34" spans="1:37" ht="16.899999999999999" customHeight="1">
      <c r="A34" s="886">
        <f t="shared" si="3"/>
        <v>25</v>
      </c>
      <c r="B34" s="324"/>
      <c r="C34" s="325"/>
      <c r="D34" s="326"/>
      <c r="E34" s="327"/>
      <c r="F34" s="553" t="s">
        <v>696</v>
      </c>
      <c r="G34" s="566"/>
      <c r="H34" s="496"/>
      <c r="I34" s="309"/>
      <c r="J34" s="230" t="s">
        <v>697</v>
      </c>
      <c r="K34" s="110">
        <v>1</v>
      </c>
      <c r="L34" s="107"/>
      <c r="M34" s="65" t="s">
        <v>32</v>
      </c>
      <c r="N34" s="65"/>
      <c r="O34" s="107"/>
      <c r="P34" s="107"/>
      <c r="Q34" s="107"/>
      <c r="R34" s="475"/>
      <c r="S34" s="475"/>
      <c r="T34" s="600"/>
      <c r="U34" s="600"/>
      <c r="V34" s="477"/>
      <c r="W34" s="477"/>
      <c r="X34" s="477"/>
      <c r="Y34" s="622"/>
      <c r="Z34" s="384"/>
      <c r="AA34" s="380"/>
      <c r="AB34" s="380"/>
      <c r="AC34" s="489">
        <f>SUM(AD35:AD58)</f>
        <v>197.36</v>
      </c>
      <c r="AD34" s="380"/>
      <c r="AE34" s="1049"/>
      <c r="AF34" s="170"/>
      <c r="AG34" s="1066"/>
      <c r="AH34" s="680">
        <f t="shared" si="1"/>
        <v>0</v>
      </c>
    </row>
    <row r="35" spans="1:37" s="1002" customFormat="1" ht="16.899999999999999" customHeight="1">
      <c r="A35" s="1004">
        <f t="shared" si="3"/>
        <v>26</v>
      </c>
      <c r="B35" s="1005"/>
      <c r="C35" s="1006"/>
      <c r="D35" s="1007"/>
      <c r="E35" s="1008"/>
      <c r="F35" s="1009"/>
      <c r="G35" s="1010" t="s">
        <v>240</v>
      </c>
      <c r="H35" s="1011"/>
      <c r="I35" s="1028"/>
      <c r="J35" s="720" t="s">
        <v>241</v>
      </c>
      <c r="K35" s="1029">
        <v>1</v>
      </c>
      <c r="L35" s="1030"/>
      <c r="M35" s="1030" t="s">
        <v>32</v>
      </c>
      <c r="N35" s="1030" t="s">
        <v>32</v>
      </c>
      <c r="O35" s="1030" t="s">
        <v>32</v>
      </c>
      <c r="P35" s="1030" t="s">
        <v>32</v>
      </c>
      <c r="Q35" s="1030" t="s">
        <v>32</v>
      </c>
      <c r="R35" s="1034"/>
      <c r="S35" s="1034"/>
      <c r="T35" s="1035"/>
      <c r="U35" s="1035"/>
      <c r="V35" s="1036" t="s">
        <v>554</v>
      </c>
      <c r="W35" s="1036"/>
      <c r="X35" s="1036"/>
      <c r="Y35" s="1054" t="s">
        <v>698</v>
      </c>
      <c r="Z35" s="1055"/>
      <c r="AA35" s="821"/>
      <c r="AB35" s="821"/>
      <c r="AC35" s="821"/>
      <c r="AD35" s="821"/>
      <c r="AE35" s="1056"/>
      <c r="AF35" s="1057"/>
      <c r="AG35" s="1068" t="s">
        <v>19</v>
      </c>
      <c r="AH35" s="1069">
        <f t="shared" si="1"/>
        <v>0</v>
      </c>
    </row>
    <row r="36" spans="1:37" ht="16.899999999999999" customHeight="1">
      <c r="A36" s="886">
        <f t="shared" si="3"/>
        <v>27</v>
      </c>
      <c r="B36" s="324"/>
      <c r="C36" s="325"/>
      <c r="D36" s="326"/>
      <c r="E36" s="327"/>
      <c r="F36" s="411"/>
      <c r="G36" s="1012" t="s">
        <v>242</v>
      </c>
      <c r="H36" s="1013"/>
      <c r="I36" s="1031"/>
      <c r="J36" s="233" t="s">
        <v>243</v>
      </c>
      <c r="K36" s="110">
        <v>1</v>
      </c>
      <c r="L36" s="65" t="s">
        <v>32</v>
      </c>
      <c r="M36" s="65" t="s">
        <v>32</v>
      </c>
      <c r="N36" s="65" t="s">
        <v>32</v>
      </c>
      <c r="O36" s="65" t="s">
        <v>32</v>
      </c>
      <c r="P36" s="65" t="s">
        <v>32</v>
      </c>
      <c r="Q36" s="65" t="s">
        <v>32</v>
      </c>
      <c r="R36" s="475" t="s">
        <v>13</v>
      </c>
      <c r="S36" s="475" t="s">
        <v>13</v>
      </c>
      <c r="T36" s="600"/>
      <c r="U36" s="600"/>
      <c r="V36" s="477" t="s">
        <v>547</v>
      </c>
      <c r="W36" s="477" t="s">
        <v>13</v>
      </c>
      <c r="X36" s="477"/>
      <c r="Y36" s="622"/>
      <c r="Z36" s="384"/>
      <c r="AA36" s="380"/>
      <c r="AB36" s="380"/>
      <c r="AC36" s="380"/>
      <c r="AD36" s="380">
        <v>1.7</v>
      </c>
      <c r="AE36" s="1049"/>
      <c r="AF36" s="170"/>
      <c r="AG36" s="1066" t="s">
        <v>19</v>
      </c>
      <c r="AH36" s="680" t="str">
        <f t="shared" si="1"/>
        <v>RELEASE</v>
      </c>
    </row>
    <row r="37" spans="1:37" ht="16.899999999999999" customHeight="1">
      <c r="A37" s="886">
        <f t="shared" si="3"/>
        <v>28</v>
      </c>
      <c r="B37" s="324"/>
      <c r="C37" s="325"/>
      <c r="D37" s="326"/>
      <c r="E37" s="327"/>
      <c r="F37" s="411"/>
      <c r="G37" s="1012" t="s">
        <v>699</v>
      </c>
      <c r="H37" s="1013"/>
      <c r="I37" s="1031"/>
      <c r="J37" s="85" t="s">
        <v>245</v>
      </c>
      <c r="K37" s="110">
        <v>1</v>
      </c>
      <c r="L37" s="65"/>
      <c r="M37" s="65" t="s">
        <v>32</v>
      </c>
      <c r="N37" s="65"/>
      <c r="O37" s="65"/>
      <c r="P37" s="65"/>
      <c r="Q37" s="65"/>
      <c r="R37" s="475" t="s">
        <v>13</v>
      </c>
      <c r="S37" s="475" t="s">
        <v>13</v>
      </c>
      <c r="T37" s="600"/>
      <c r="U37" s="600"/>
      <c r="V37" s="477" t="s">
        <v>554</v>
      </c>
      <c r="W37" s="477" t="s">
        <v>13</v>
      </c>
      <c r="X37" s="477"/>
      <c r="Y37" s="622"/>
      <c r="Z37" s="384"/>
      <c r="AA37" s="380"/>
      <c r="AB37" s="380"/>
      <c r="AC37" s="380"/>
      <c r="AD37" s="380">
        <v>15.6</v>
      </c>
      <c r="AE37" s="1049"/>
      <c r="AF37" s="170"/>
      <c r="AG37" s="1066" t="s">
        <v>477</v>
      </c>
      <c r="AH37" s="680" t="str">
        <f t="shared" si="1"/>
        <v>RELEASE</v>
      </c>
    </row>
    <row r="38" spans="1:37" ht="16.899999999999999" customHeight="1">
      <c r="A38" s="886">
        <f t="shared" si="3"/>
        <v>29</v>
      </c>
      <c r="B38" s="324"/>
      <c r="C38" s="325"/>
      <c r="D38" s="326"/>
      <c r="E38" s="327"/>
      <c r="F38" s="411"/>
      <c r="G38" s="1012" t="s">
        <v>246</v>
      </c>
      <c r="H38" s="1014"/>
      <c r="I38" s="1014"/>
      <c r="J38" s="584" t="s">
        <v>247</v>
      </c>
      <c r="K38" s="110">
        <v>1</v>
      </c>
      <c r="L38" s="65"/>
      <c r="M38" s="65" t="s">
        <v>32</v>
      </c>
      <c r="N38" s="65" t="s">
        <v>32</v>
      </c>
      <c r="O38" s="65" t="s">
        <v>32</v>
      </c>
      <c r="P38" s="65" t="s">
        <v>32</v>
      </c>
      <c r="Q38" s="65" t="s">
        <v>32</v>
      </c>
      <c r="R38" s="475" t="s">
        <v>13</v>
      </c>
      <c r="S38" s="475" t="s">
        <v>13</v>
      </c>
      <c r="T38" s="600"/>
      <c r="U38" s="600"/>
      <c r="V38" s="477" t="s">
        <v>557</v>
      </c>
      <c r="W38" s="477" t="s">
        <v>13</v>
      </c>
      <c r="X38" s="477"/>
      <c r="Y38" s="622"/>
      <c r="Z38" s="384"/>
      <c r="AA38" s="380"/>
      <c r="AB38" s="380"/>
      <c r="AC38" s="380"/>
      <c r="AD38" s="380">
        <v>1.1000000000000001</v>
      </c>
      <c r="AE38" s="1049"/>
      <c r="AF38" s="170"/>
      <c r="AG38" s="1066" t="s">
        <v>19</v>
      </c>
      <c r="AH38" s="680" t="str">
        <f t="shared" si="1"/>
        <v>RELEASE</v>
      </c>
    </row>
    <row r="39" spans="1:37" s="1" customFormat="1" ht="16.899999999999999" customHeight="1">
      <c r="A39" s="888">
        <f t="shared" si="3"/>
        <v>30</v>
      </c>
      <c r="B39" s="772"/>
      <c r="C39" s="773"/>
      <c r="D39" s="782"/>
      <c r="E39" s="775"/>
      <c r="F39" s="776"/>
      <c r="G39" s="1015" t="s">
        <v>268</v>
      </c>
      <c r="H39" s="1016"/>
      <c r="I39" s="1032"/>
      <c r="J39" s="586" t="s">
        <v>269</v>
      </c>
      <c r="K39" s="664">
        <v>1</v>
      </c>
      <c r="L39" s="69"/>
      <c r="M39" s="70" t="s">
        <v>32</v>
      </c>
      <c r="N39" s="70" t="s">
        <v>32</v>
      </c>
      <c r="O39" s="70"/>
      <c r="P39" s="70"/>
      <c r="Q39" s="70"/>
      <c r="R39" s="806" t="str">
        <f>W39</f>
        <v>RELEASE</v>
      </c>
      <c r="S39" s="806" t="str">
        <f>W39</f>
        <v>RELEASE</v>
      </c>
      <c r="T39" s="901"/>
      <c r="U39" s="1037" t="s">
        <v>543</v>
      </c>
      <c r="V39" s="483" t="s">
        <v>557</v>
      </c>
      <c r="W39" s="483" t="s">
        <v>13</v>
      </c>
      <c r="X39" s="483"/>
      <c r="Y39" s="622" t="s">
        <v>700</v>
      </c>
      <c r="Z39" s="1058"/>
      <c r="AA39" s="164"/>
      <c r="AB39" s="164"/>
      <c r="AC39" s="164"/>
      <c r="AD39" s="1059">
        <v>17.7</v>
      </c>
      <c r="AE39" s="1060"/>
      <c r="AF39" s="170"/>
      <c r="AG39" s="1066" t="s">
        <v>19</v>
      </c>
      <c r="AH39" s="680" t="str">
        <f t="shared" si="1"/>
        <v>RELEASE</v>
      </c>
    </row>
    <row r="40" spans="1:37" s="1" customFormat="1" ht="16.899999999999999" customHeight="1">
      <c r="A40" s="888">
        <f t="shared" si="3"/>
        <v>31</v>
      </c>
      <c r="B40" s="772"/>
      <c r="C40" s="773"/>
      <c r="D40" s="782"/>
      <c r="E40" s="775"/>
      <c r="F40" s="776"/>
      <c r="G40" s="1017" t="s">
        <v>270</v>
      </c>
      <c r="H40" s="1018"/>
      <c r="I40" s="1018"/>
      <c r="J40" s="586" t="s">
        <v>701</v>
      </c>
      <c r="K40" s="664">
        <v>1</v>
      </c>
      <c r="L40" s="69"/>
      <c r="M40" s="70" t="s">
        <v>32</v>
      </c>
      <c r="N40" s="70" t="s">
        <v>32</v>
      </c>
      <c r="O40" s="70"/>
      <c r="P40" s="70"/>
      <c r="Q40" s="70"/>
      <c r="R40" s="806" t="str">
        <f>W40</f>
        <v>RELEASE</v>
      </c>
      <c r="S40" s="806" t="str">
        <f>W40</f>
        <v>RELEASE</v>
      </c>
      <c r="T40" s="901"/>
      <c r="U40" s="1037" t="s">
        <v>543</v>
      </c>
      <c r="V40" s="483" t="s">
        <v>554</v>
      </c>
      <c r="W40" s="483" t="s">
        <v>13</v>
      </c>
      <c r="X40" s="483"/>
      <c r="Y40" s="622" t="s">
        <v>702</v>
      </c>
      <c r="Z40" s="1058"/>
      <c r="AA40" s="164"/>
      <c r="AB40" s="164"/>
      <c r="AC40" s="164"/>
      <c r="AD40" s="821">
        <v>12.7</v>
      </c>
      <c r="AE40" s="1060"/>
      <c r="AF40" s="170"/>
      <c r="AG40" s="1066" t="s">
        <v>19</v>
      </c>
      <c r="AH40" s="680" t="str">
        <f t="shared" si="1"/>
        <v>RELEASE</v>
      </c>
    </row>
    <row r="41" spans="1:37" s="1" customFormat="1" ht="16.899999999999999" customHeight="1">
      <c r="A41" s="888">
        <f t="shared" si="3"/>
        <v>32</v>
      </c>
      <c r="B41" s="772"/>
      <c r="C41" s="773"/>
      <c r="D41" s="782"/>
      <c r="E41" s="775"/>
      <c r="F41" s="776"/>
      <c r="G41" s="1017" t="s">
        <v>272</v>
      </c>
      <c r="H41" s="1018"/>
      <c r="I41" s="1018"/>
      <c r="J41" s="586" t="s">
        <v>273</v>
      </c>
      <c r="K41" s="664">
        <v>1</v>
      </c>
      <c r="L41" s="69"/>
      <c r="M41" s="70" t="s">
        <v>32</v>
      </c>
      <c r="N41" s="70" t="s">
        <v>32</v>
      </c>
      <c r="O41" s="70"/>
      <c r="P41" s="70"/>
      <c r="Q41" s="70"/>
      <c r="R41" s="806" t="str">
        <f>W41</f>
        <v>RELEASE</v>
      </c>
      <c r="S41" s="806" t="str">
        <f>W41</f>
        <v>RELEASE</v>
      </c>
      <c r="T41" s="901"/>
      <c r="U41" s="1037" t="s">
        <v>543</v>
      </c>
      <c r="V41" s="483" t="s">
        <v>554</v>
      </c>
      <c r="W41" s="483" t="s">
        <v>13</v>
      </c>
      <c r="X41" s="483"/>
      <c r="Y41" s="1061" t="s">
        <v>703</v>
      </c>
      <c r="Z41" s="1058"/>
      <c r="AA41" s="164"/>
      <c r="AB41" s="164"/>
      <c r="AC41" s="164"/>
      <c r="AD41" s="1059">
        <v>4.0999999999999996</v>
      </c>
      <c r="AE41" s="1060"/>
      <c r="AF41" s="170"/>
      <c r="AG41" s="1066" t="s">
        <v>19</v>
      </c>
      <c r="AH41" s="680" t="str">
        <f t="shared" si="1"/>
        <v>RELEASE</v>
      </c>
    </row>
    <row r="42" spans="1:37" s="1" customFormat="1" ht="16.899999999999999" customHeight="1">
      <c r="A42" s="888">
        <f t="shared" si="3"/>
        <v>33</v>
      </c>
      <c r="B42" s="772"/>
      <c r="C42" s="773"/>
      <c r="D42" s="782"/>
      <c r="E42" s="775"/>
      <c r="F42" s="776"/>
      <c r="G42" s="1015" t="s">
        <v>274</v>
      </c>
      <c r="H42" s="1016"/>
      <c r="I42" s="1032"/>
      <c r="J42" s="586" t="s">
        <v>275</v>
      </c>
      <c r="K42" s="664">
        <v>1</v>
      </c>
      <c r="L42" s="69"/>
      <c r="M42" s="70" t="s">
        <v>32</v>
      </c>
      <c r="N42" s="70" t="s">
        <v>32</v>
      </c>
      <c r="O42" s="70"/>
      <c r="P42" s="70"/>
      <c r="Q42" s="70"/>
      <c r="R42" s="806" t="str">
        <f>S42</f>
        <v>RELEASE</v>
      </c>
      <c r="S42" s="806" t="str">
        <f>W42</f>
        <v>RELEASE</v>
      </c>
      <c r="T42" s="901"/>
      <c r="U42" s="1037" t="s">
        <v>543</v>
      </c>
      <c r="V42" s="483" t="s">
        <v>557</v>
      </c>
      <c r="W42" s="806" t="s">
        <v>13</v>
      </c>
      <c r="X42" s="483"/>
      <c r="Y42" s="1061" t="s">
        <v>704</v>
      </c>
      <c r="Z42" s="1058"/>
      <c r="AA42" s="164"/>
      <c r="AB42" s="164"/>
      <c r="AC42" s="164"/>
      <c r="AD42" s="1059">
        <v>12</v>
      </c>
      <c r="AE42" s="1060"/>
      <c r="AF42" s="170"/>
      <c r="AG42" s="1066" t="s">
        <v>19</v>
      </c>
      <c r="AH42" s="680" t="str">
        <f t="shared" si="1"/>
        <v>RELEASE</v>
      </c>
    </row>
    <row r="43" spans="1:37" s="1" customFormat="1" ht="16.899999999999999" customHeight="1">
      <c r="A43" s="888">
        <f t="shared" si="3"/>
        <v>34</v>
      </c>
      <c r="B43" s="772"/>
      <c r="C43" s="773"/>
      <c r="D43" s="782"/>
      <c r="E43" s="775"/>
      <c r="F43" s="776"/>
      <c r="G43" s="1017" t="s">
        <v>276</v>
      </c>
      <c r="H43" s="1018"/>
      <c r="I43" s="1018"/>
      <c r="J43" s="586" t="s">
        <v>277</v>
      </c>
      <c r="K43" s="664">
        <v>1</v>
      </c>
      <c r="L43" s="69"/>
      <c r="M43" s="70" t="s">
        <v>32</v>
      </c>
      <c r="N43" s="70" t="s">
        <v>32</v>
      </c>
      <c r="O43" s="70"/>
      <c r="P43" s="70"/>
      <c r="Q43" s="70"/>
      <c r="R43" s="806" t="s">
        <v>13</v>
      </c>
      <c r="S43" s="806" t="s">
        <v>13</v>
      </c>
      <c r="T43" s="901"/>
      <c r="U43" s="901"/>
      <c r="V43" s="483" t="s">
        <v>557</v>
      </c>
      <c r="W43" s="483" t="s">
        <v>13</v>
      </c>
      <c r="X43" s="483"/>
      <c r="Y43" s="1061" t="s">
        <v>705</v>
      </c>
      <c r="Z43" s="1058"/>
      <c r="AA43" s="164"/>
      <c r="AB43" s="164"/>
      <c r="AC43" s="164"/>
      <c r="AD43" s="164">
        <v>6</v>
      </c>
      <c r="AE43" s="1060"/>
      <c r="AF43" s="170"/>
      <c r="AG43" s="1066" t="s">
        <v>19</v>
      </c>
      <c r="AH43" s="680" t="str">
        <f t="shared" si="1"/>
        <v>RELEASE</v>
      </c>
    </row>
    <row r="44" spans="1:37" s="1" customFormat="1" ht="16.899999999999999" customHeight="1">
      <c r="A44" s="888">
        <f t="shared" si="3"/>
        <v>35</v>
      </c>
      <c r="B44" s="772"/>
      <c r="C44" s="773"/>
      <c r="D44" s="782"/>
      <c r="E44" s="775"/>
      <c r="F44" s="776"/>
      <c r="G44" s="1017" t="s">
        <v>278</v>
      </c>
      <c r="H44" s="1018"/>
      <c r="I44" s="1018"/>
      <c r="J44" s="586" t="s">
        <v>279</v>
      </c>
      <c r="K44" s="664">
        <v>1</v>
      </c>
      <c r="L44" s="69"/>
      <c r="M44" s="70" t="s">
        <v>32</v>
      </c>
      <c r="N44" s="70" t="s">
        <v>32</v>
      </c>
      <c r="O44" s="70"/>
      <c r="P44" s="70"/>
      <c r="Q44" s="70"/>
      <c r="R44" s="806" t="s">
        <v>13</v>
      </c>
      <c r="S44" s="806" t="s">
        <v>13</v>
      </c>
      <c r="T44" s="901"/>
      <c r="U44" s="1037" t="s">
        <v>543</v>
      </c>
      <c r="V44" s="483" t="s">
        <v>577</v>
      </c>
      <c r="W44" s="483" t="s">
        <v>13</v>
      </c>
      <c r="X44" s="483"/>
      <c r="Y44" s="622" t="s">
        <v>706</v>
      </c>
      <c r="Z44" s="1058"/>
      <c r="AA44" s="164"/>
      <c r="AB44" s="164"/>
      <c r="AC44" s="164"/>
      <c r="AD44" s="164">
        <v>19.2</v>
      </c>
      <c r="AE44" s="1060"/>
      <c r="AF44" s="170"/>
      <c r="AG44" s="1066" t="s">
        <v>19</v>
      </c>
      <c r="AH44" s="680" t="str">
        <f t="shared" si="1"/>
        <v>RELEASE</v>
      </c>
    </row>
    <row r="45" spans="1:37" s="1" customFormat="1" ht="16.899999999999999" customHeight="1">
      <c r="A45" s="888">
        <f t="shared" si="3"/>
        <v>36</v>
      </c>
      <c r="B45" s="772"/>
      <c r="C45" s="773"/>
      <c r="D45" s="782"/>
      <c r="E45" s="775"/>
      <c r="F45" s="776"/>
      <c r="G45" s="1015" t="s">
        <v>280</v>
      </c>
      <c r="H45" s="1016"/>
      <c r="I45" s="1032"/>
      <c r="J45" s="586" t="s">
        <v>707</v>
      </c>
      <c r="K45" s="664">
        <v>1</v>
      </c>
      <c r="L45" s="69"/>
      <c r="M45" s="70" t="s">
        <v>32</v>
      </c>
      <c r="N45" s="70" t="s">
        <v>32</v>
      </c>
      <c r="O45" s="70"/>
      <c r="P45" s="70"/>
      <c r="Q45" s="70"/>
      <c r="R45" s="806" t="s">
        <v>561</v>
      </c>
      <c r="S45" s="806" t="s">
        <v>561</v>
      </c>
      <c r="T45" s="901"/>
      <c r="U45" s="1037" t="s">
        <v>543</v>
      </c>
      <c r="V45" s="483" t="s">
        <v>554</v>
      </c>
      <c r="W45" s="483" t="s">
        <v>13</v>
      </c>
      <c r="X45" s="483"/>
      <c r="Y45" s="622" t="s">
        <v>708</v>
      </c>
      <c r="Z45" s="1058"/>
      <c r="AA45" s="164"/>
      <c r="AB45" s="164"/>
      <c r="AC45" s="164"/>
      <c r="AD45" s="164">
        <v>0.66</v>
      </c>
      <c r="AE45" s="1060"/>
      <c r="AF45" s="170"/>
      <c r="AG45" s="1066" t="s">
        <v>19</v>
      </c>
      <c r="AH45" s="680" t="str">
        <f t="shared" si="1"/>
        <v>RELEASE</v>
      </c>
    </row>
    <row r="46" spans="1:37" s="1" customFormat="1" ht="16.899999999999999" customHeight="1">
      <c r="A46" s="888">
        <f t="shared" si="3"/>
        <v>37</v>
      </c>
      <c r="B46" s="772"/>
      <c r="C46" s="773"/>
      <c r="D46" s="782"/>
      <c r="E46" s="775"/>
      <c r="F46" s="776"/>
      <c r="G46" s="1017" t="s">
        <v>282</v>
      </c>
      <c r="H46" s="1018"/>
      <c r="I46" s="1018"/>
      <c r="J46" s="342" t="s">
        <v>283</v>
      </c>
      <c r="K46" s="664">
        <v>1</v>
      </c>
      <c r="L46" s="70"/>
      <c r="M46" s="70" t="s">
        <v>32</v>
      </c>
      <c r="N46" s="70" t="s">
        <v>32</v>
      </c>
      <c r="O46" s="70"/>
      <c r="P46" s="70"/>
      <c r="Q46" s="70"/>
      <c r="R46" s="806" t="s">
        <v>555</v>
      </c>
      <c r="S46" s="806" t="s">
        <v>555</v>
      </c>
      <c r="T46" s="901"/>
      <c r="U46" s="901"/>
      <c r="V46" s="483" t="s">
        <v>557</v>
      </c>
      <c r="W46" s="806" t="s">
        <v>555</v>
      </c>
      <c r="X46" s="483"/>
      <c r="Y46" s="622" t="s">
        <v>709</v>
      </c>
      <c r="Z46" s="1058"/>
      <c r="AA46" s="164"/>
      <c r="AB46" s="164"/>
      <c r="AC46" s="164"/>
      <c r="AD46" s="164">
        <v>32</v>
      </c>
      <c r="AE46" s="1060"/>
      <c r="AF46" s="170"/>
      <c r="AG46" s="1066" t="s">
        <v>19</v>
      </c>
      <c r="AH46" s="680" t="str">
        <f t="shared" si="1"/>
        <v>FOR REVIEW</v>
      </c>
    </row>
    <row r="47" spans="1:37" s="1" customFormat="1" ht="16.899999999999999" customHeight="1">
      <c r="A47" s="888">
        <f t="shared" si="3"/>
        <v>38</v>
      </c>
      <c r="B47" s="772"/>
      <c r="C47" s="773"/>
      <c r="D47" s="782"/>
      <c r="E47" s="775"/>
      <c r="F47" s="776"/>
      <c r="G47" s="1017" t="s">
        <v>284</v>
      </c>
      <c r="H47" s="1018"/>
      <c r="I47" s="1018"/>
      <c r="J47" s="342" t="s">
        <v>285</v>
      </c>
      <c r="K47" s="664">
        <v>1</v>
      </c>
      <c r="L47" s="70"/>
      <c r="M47" s="70" t="s">
        <v>32</v>
      </c>
      <c r="N47" s="70" t="s">
        <v>32</v>
      </c>
      <c r="O47" s="70"/>
      <c r="P47" s="70"/>
      <c r="Q47" s="70"/>
      <c r="R47" s="806" t="s">
        <v>555</v>
      </c>
      <c r="S47" s="806" t="s">
        <v>555</v>
      </c>
      <c r="T47" s="901"/>
      <c r="U47" s="901"/>
      <c r="V47" s="483" t="s">
        <v>557</v>
      </c>
      <c r="W47" s="806" t="s">
        <v>555</v>
      </c>
      <c r="X47" s="483"/>
      <c r="Y47" s="1061" t="s">
        <v>710</v>
      </c>
      <c r="Z47" s="1058"/>
      <c r="AA47" s="164"/>
      <c r="AB47" s="164"/>
      <c r="AC47" s="164"/>
      <c r="AD47" s="164">
        <v>20.8</v>
      </c>
      <c r="AE47" s="1060"/>
      <c r="AF47" s="170"/>
      <c r="AG47" s="1066" t="s">
        <v>19</v>
      </c>
      <c r="AH47" s="680" t="str">
        <f t="shared" si="1"/>
        <v>FOR REVIEW</v>
      </c>
    </row>
    <row r="48" spans="1:37" s="1" customFormat="1" ht="16.899999999999999" customHeight="1" outlineLevel="1">
      <c r="A48" s="888">
        <f t="shared" si="3"/>
        <v>39</v>
      </c>
      <c r="B48" s="772"/>
      <c r="C48" s="773"/>
      <c r="D48" s="774"/>
      <c r="E48" s="775"/>
      <c r="F48" s="776"/>
      <c r="G48" s="1015" t="s">
        <v>286</v>
      </c>
      <c r="H48" s="1016"/>
      <c r="I48" s="1032"/>
      <c r="J48" s="586" t="s">
        <v>287</v>
      </c>
      <c r="K48" s="664">
        <v>1</v>
      </c>
      <c r="L48" s="69"/>
      <c r="M48" s="70" t="s">
        <v>32</v>
      </c>
      <c r="N48" s="69"/>
      <c r="O48" s="69"/>
      <c r="P48" s="69"/>
      <c r="Q48" s="69"/>
      <c r="R48" s="806" t="s">
        <v>13</v>
      </c>
      <c r="S48" s="806" t="s">
        <v>13</v>
      </c>
      <c r="T48" s="901"/>
      <c r="U48" s="1037" t="s">
        <v>543</v>
      </c>
      <c r="V48" s="483" t="s">
        <v>577</v>
      </c>
      <c r="W48" s="483" t="s">
        <v>13</v>
      </c>
      <c r="X48" s="483"/>
      <c r="Y48" s="1061" t="s">
        <v>711</v>
      </c>
      <c r="Z48" s="164"/>
      <c r="AA48" s="164"/>
      <c r="AB48" s="164"/>
      <c r="AC48" s="164"/>
      <c r="AD48" s="164">
        <v>6.7</v>
      </c>
      <c r="AE48" s="1060"/>
      <c r="AF48" s="170"/>
      <c r="AG48" s="1066" t="s">
        <v>19</v>
      </c>
      <c r="AH48" s="680" t="str">
        <f t="shared" si="1"/>
        <v>RELEASE</v>
      </c>
    </row>
    <row r="49" spans="1:38" s="1" customFormat="1" ht="16.899999999999999" customHeight="1" outlineLevel="1">
      <c r="A49" s="888">
        <f t="shared" si="3"/>
        <v>40</v>
      </c>
      <c r="B49" s="30"/>
      <c r="C49" s="30"/>
      <c r="D49" s="30"/>
      <c r="E49" s="28"/>
      <c r="F49" s="789"/>
      <c r="G49" s="1017" t="s">
        <v>288</v>
      </c>
      <c r="H49" s="1018"/>
      <c r="I49" s="1018"/>
      <c r="J49" s="586" t="s">
        <v>289</v>
      </c>
      <c r="K49" s="664">
        <v>1</v>
      </c>
      <c r="L49" s="69"/>
      <c r="M49" s="70" t="s">
        <v>32</v>
      </c>
      <c r="N49" s="69"/>
      <c r="O49" s="69"/>
      <c r="P49" s="69"/>
      <c r="Q49" s="69"/>
      <c r="R49" s="806"/>
      <c r="S49" s="806"/>
      <c r="T49" s="807"/>
      <c r="U49" s="1037" t="s">
        <v>543</v>
      </c>
      <c r="V49" s="483" t="s">
        <v>554</v>
      </c>
      <c r="W49" s="483" t="s">
        <v>555</v>
      </c>
      <c r="X49" s="483"/>
      <c r="Y49" s="622" t="s">
        <v>712</v>
      </c>
      <c r="Z49" s="164"/>
      <c r="AA49" s="164"/>
      <c r="AB49" s="164"/>
      <c r="AC49" s="164"/>
      <c r="AD49" s="164">
        <v>7</v>
      </c>
      <c r="AE49" s="1060"/>
      <c r="AF49" s="170"/>
      <c r="AG49" s="1066" t="s">
        <v>19</v>
      </c>
      <c r="AH49" s="680" t="str">
        <f t="shared" si="1"/>
        <v>FOR REVIEW</v>
      </c>
    </row>
    <row r="50" spans="1:38" s="1" customFormat="1" ht="16.899999999999999" customHeight="1" outlineLevel="1">
      <c r="A50" s="888">
        <f t="shared" si="3"/>
        <v>41</v>
      </c>
      <c r="B50" s="772"/>
      <c r="C50" s="773"/>
      <c r="D50" s="782"/>
      <c r="E50" s="775"/>
      <c r="F50" s="776"/>
      <c r="G50" s="1017" t="s">
        <v>290</v>
      </c>
      <c r="H50" s="1018"/>
      <c r="I50" s="1018"/>
      <c r="J50" s="586" t="s">
        <v>291</v>
      </c>
      <c r="K50" s="664">
        <v>1</v>
      </c>
      <c r="L50" s="69"/>
      <c r="M50" s="70" t="s">
        <v>32</v>
      </c>
      <c r="N50" s="69"/>
      <c r="O50" s="69"/>
      <c r="P50" s="69"/>
      <c r="Q50" s="69"/>
      <c r="R50" s="806" t="s">
        <v>13</v>
      </c>
      <c r="S50" s="806" t="s">
        <v>13</v>
      </c>
      <c r="T50" s="807"/>
      <c r="U50" s="1037" t="s">
        <v>543</v>
      </c>
      <c r="V50" s="483" t="s">
        <v>577</v>
      </c>
      <c r="W50" s="483" t="s">
        <v>13</v>
      </c>
      <c r="X50" s="483"/>
      <c r="Y50" s="1061" t="s">
        <v>713</v>
      </c>
      <c r="Z50" s="164"/>
      <c r="AA50" s="164"/>
      <c r="AB50" s="164"/>
      <c r="AC50" s="164"/>
      <c r="AD50" s="164">
        <v>7.8</v>
      </c>
      <c r="AE50" s="1060"/>
      <c r="AF50" s="170"/>
      <c r="AG50" s="1066" t="s">
        <v>19</v>
      </c>
      <c r="AH50" s="680" t="str">
        <f t="shared" ref="AH50:AH80" si="4">W50</f>
        <v>RELEASE</v>
      </c>
    </row>
    <row r="51" spans="1:38" s="1" customFormat="1" ht="16.899999999999999" customHeight="1" outlineLevel="1">
      <c r="A51" s="888">
        <f t="shared" si="3"/>
        <v>42</v>
      </c>
      <c r="B51" s="772"/>
      <c r="C51" s="773"/>
      <c r="D51" s="782"/>
      <c r="E51" s="775"/>
      <c r="F51" s="776"/>
      <c r="G51" s="1015" t="s">
        <v>292</v>
      </c>
      <c r="H51" s="1016"/>
      <c r="I51" s="1032"/>
      <c r="J51" s="586" t="s">
        <v>293</v>
      </c>
      <c r="K51" s="664">
        <v>1</v>
      </c>
      <c r="L51" s="69"/>
      <c r="M51" s="70" t="s">
        <v>32</v>
      </c>
      <c r="N51" s="69"/>
      <c r="O51" s="69"/>
      <c r="P51" s="69"/>
      <c r="Q51" s="69"/>
      <c r="R51" s="806"/>
      <c r="S51" s="806"/>
      <c r="T51" s="807"/>
      <c r="U51" s="808"/>
      <c r="V51" s="483"/>
      <c r="W51" s="483"/>
      <c r="X51" s="483"/>
      <c r="Y51" s="622" t="s">
        <v>556</v>
      </c>
      <c r="Z51" s="164"/>
      <c r="AA51" s="164"/>
      <c r="AB51" s="164"/>
      <c r="AC51" s="164"/>
      <c r="AD51" s="164">
        <v>2</v>
      </c>
      <c r="AE51" s="1060"/>
      <c r="AF51" s="170"/>
      <c r="AG51" s="1066" t="s">
        <v>19</v>
      </c>
      <c r="AH51" s="680">
        <f t="shared" si="4"/>
        <v>0</v>
      </c>
    </row>
    <row r="52" spans="1:38" s="1" customFormat="1" ht="16.899999999999999" customHeight="1" outlineLevel="1">
      <c r="A52" s="888">
        <f t="shared" si="3"/>
        <v>43</v>
      </c>
      <c r="B52" s="772"/>
      <c r="C52" s="773"/>
      <c r="D52" s="782"/>
      <c r="E52" s="775"/>
      <c r="F52" s="776"/>
      <c r="G52" s="1017" t="s">
        <v>294</v>
      </c>
      <c r="H52" s="1018"/>
      <c r="I52" s="1018"/>
      <c r="J52" s="586" t="s">
        <v>295</v>
      </c>
      <c r="K52" s="664">
        <v>1</v>
      </c>
      <c r="L52" s="69"/>
      <c r="M52" s="70" t="s">
        <v>32</v>
      </c>
      <c r="N52" s="69"/>
      <c r="O52" s="69"/>
      <c r="P52" s="69"/>
      <c r="Q52" s="69"/>
      <c r="R52" s="806"/>
      <c r="S52" s="806"/>
      <c r="T52" s="807"/>
      <c r="U52" s="808"/>
      <c r="V52" s="483" t="s">
        <v>554</v>
      </c>
      <c r="W52" s="483" t="s">
        <v>555</v>
      </c>
      <c r="X52" s="483"/>
      <c r="Y52" s="622" t="s">
        <v>714</v>
      </c>
      <c r="Z52" s="164"/>
      <c r="AA52" s="164"/>
      <c r="AB52" s="164"/>
      <c r="AC52" s="164"/>
      <c r="AD52" s="164">
        <v>10</v>
      </c>
      <c r="AE52" s="1060"/>
      <c r="AF52" s="170"/>
      <c r="AG52" s="1066" t="s">
        <v>19</v>
      </c>
      <c r="AH52" s="680" t="str">
        <f t="shared" si="4"/>
        <v>FOR REVIEW</v>
      </c>
    </row>
    <row r="53" spans="1:38" s="1" customFormat="1" ht="15" customHeight="1" outlineLevel="1">
      <c r="A53" s="888">
        <f t="shared" si="3"/>
        <v>44</v>
      </c>
      <c r="B53" s="772"/>
      <c r="C53" s="773"/>
      <c r="D53" s="782"/>
      <c r="E53" s="775"/>
      <c r="F53" s="776"/>
      <c r="G53" s="1017" t="s">
        <v>296</v>
      </c>
      <c r="H53" s="1018"/>
      <c r="I53" s="1018"/>
      <c r="J53" s="586" t="s">
        <v>297</v>
      </c>
      <c r="K53" s="664">
        <v>1</v>
      </c>
      <c r="L53" s="69"/>
      <c r="M53" s="70" t="s">
        <v>32</v>
      </c>
      <c r="N53" s="69"/>
      <c r="O53" s="69"/>
      <c r="P53" s="69"/>
      <c r="Q53" s="69"/>
      <c r="R53" s="806" t="s">
        <v>561</v>
      </c>
      <c r="S53" s="806" t="s">
        <v>561</v>
      </c>
      <c r="T53" s="807"/>
      <c r="U53" s="1037" t="s">
        <v>543</v>
      </c>
      <c r="V53" s="483" t="s">
        <v>557</v>
      </c>
      <c r="W53" s="483" t="s">
        <v>13</v>
      </c>
      <c r="X53" s="483"/>
      <c r="Y53" s="1061" t="s">
        <v>715</v>
      </c>
      <c r="Z53" s="164"/>
      <c r="AA53" s="164"/>
      <c r="AB53" s="164"/>
      <c r="AC53" s="164"/>
      <c r="AD53" s="164">
        <v>0.6</v>
      </c>
      <c r="AE53" s="1060"/>
      <c r="AF53" s="170"/>
      <c r="AG53" s="1066" t="s">
        <v>19</v>
      </c>
      <c r="AH53" s="680" t="str">
        <f t="shared" si="4"/>
        <v>RELEASE</v>
      </c>
    </row>
    <row r="54" spans="1:38" s="1" customFormat="1" ht="16.899999999999999" customHeight="1" outlineLevel="1">
      <c r="A54" s="888">
        <f t="shared" si="3"/>
        <v>45</v>
      </c>
      <c r="B54" s="772"/>
      <c r="C54" s="773"/>
      <c r="D54" s="782"/>
      <c r="E54" s="775"/>
      <c r="F54" s="776"/>
      <c r="G54" s="1015" t="s">
        <v>298</v>
      </c>
      <c r="H54" s="1016"/>
      <c r="I54" s="1032"/>
      <c r="J54" s="586" t="s">
        <v>299</v>
      </c>
      <c r="K54" s="664">
        <v>1</v>
      </c>
      <c r="L54" s="69"/>
      <c r="M54" s="70" t="s">
        <v>32</v>
      </c>
      <c r="N54" s="69"/>
      <c r="O54" s="69"/>
      <c r="P54" s="69"/>
      <c r="Q54" s="69"/>
      <c r="R54" s="806" t="s">
        <v>561</v>
      </c>
      <c r="S54" s="806" t="str">
        <f>R54</f>
        <v>PRE-RELEASE</v>
      </c>
      <c r="T54" s="807"/>
      <c r="U54" s="1037" t="s">
        <v>543</v>
      </c>
      <c r="V54" s="483" t="s">
        <v>554</v>
      </c>
      <c r="W54" s="483" t="s">
        <v>13</v>
      </c>
      <c r="X54" s="483"/>
      <c r="Y54" s="622" t="s">
        <v>716</v>
      </c>
      <c r="Z54" s="164"/>
      <c r="AA54" s="164"/>
      <c r="AB54" s="164"/>
      <c r="AC54" s="164"/>
      <c r="AD54" s="164">
        <v>2.7</v>
      </c>
      <c r="AE54" s="1060"/>
      <c r="AF54" s="170"/>
      <c r="AG54" s="1066" t="s">
        <v>19</v>
      </c>
      <c r="AH54" s="680" t="str">
        <f t="shared" si="4"/>
        <v>RELEASE</v>
      </c>
    </row>
    <row r="55" spans="1:38" s="1" customFormat="1" ht="16.899999999999999" customHeight="1" outlineLevel="1">
      <c r="A55" s="888">
        <f t="shared" si="3"/>
        <v>46</v>
      </c>
      <c r="B55" s="772"/>
      <c r="C55" s="773"/>
      <c r="D55" s="782"/>
      <c r="E55" s="775"/>
      <c r="F55" s="776"/>
      <c r="G55" s="1019" t="s">
        <v>717</v>
      </c>
      <c r="H55" s="1020"/>
      <c r="I55" s="1020"/>
      <c r="J55" s="589" t="s">
        <v>568</v>
      </c>
      <c r="K55" s="664">
        <v>1</v>
      </c>
      <c r="L55" s="69"/>
      <c r="M55" s="70" t="s">
        <v>32</v>
      </c>
      <c r="N55" s="69"/>
      <c r="O55" s="69"/>
      <c r="P55" s="69"/>
      <c r="Q55" s="69"/>
      <c r="R55" s="1038"/>
      <c r="S55" s="1038"/>
      <c r="T55" s="1039"/>
      <c r="U55" s="1040"/>
      <c r="V55" s="1041"/>
      <c r="W55" s="1041"/>
      <c r="X55" s="1041"/>
      <c r="Y55" s="1041"/>
      <c r="Z55" s="164"/>
      <c r="AA55" s="164"/>
      <c r="AB55" s="164"/>
      <c r="AC55" s="164"/>
      <c r="AD55" s="164"/>
      <c r="AE55" s="1060"/>
      <c r="AF55" s="170"/>
      <c r="AG55" s="1066"/>
      <c r="AH55" s="680">
        <f t="shared" si="4"/>
        <v>0</v>
      </c>
    </row>
    <row r="56" spans="1:38" s="1" customFormat="1" ht="16.899999999999999" customHeight="1" outlineLevel="1">
      <c r="A56" s="888">
        <f t="shared" si="3"/>
        <v>47</v>
      </c>
      <c r="B56" s="772"/>
      <c r="C56" s="773"/>
      <c r="D56" s="782"/>
      <c r="E56" s="775"/>
      <c r="F56" s="776"/>
      <c r="G56" s="1017" t="s">
        <v>718</v>
      </c>
      <c r="H56" s="1018"/>
      <c r="I56" s="1018"/>
      <c r="J56" s="586" t="s">
        <v>719</v>
      </c>
      <c r="K56" s="664">
        <v>1</v>
      </c>
      <c r="L56" s="69"/>
      <c r="M56" s="70" t="s">
        <v>32</v>
      </c>
      <c r="N56" s="69"/>
      <c r="O56" s="69"/>
      <c r="P56" s="69"/>
      <c r="Q56" s="69"/>
      <c r="R56" s="806"/>
      <c r="S56" s="806"/>
      <c r="T56" s="807"/>
      <c r="U56" s="808"/>
      <c r="V56" s="483" t="s">
        <v>572</v>
      </c>
      <c r="W56" s="483" t="s">
        <v>573</v>
      </c>
      <c r="X56" s="483"/>
      <c r="Y56" s="1061" t="s">
        <v>720</v>
      </c>
      <c r="Z56" s="164"/>
      <c r="AA56" s="164"/>
      <c r="AB56" s="164"/>
      <c r="AC56" s="164"/>
      <c r="AD56" s="164">
        <v>5</v>
      </c>
      <c r="AE56" s="1060"/>
      <c r="AF56" s="170"/>
      <c r="AG56" s="1066" t="s">
        <v>19</v>
      </c>
      <c r="AH56" s="680" t="str">
        <f t="shared" si="4"/>
        <v>WORKING</v>
      </c>
    </row>
    <row r="57" spans="1:38" ht="16.899999999999999" customHeight="1" outlineLevel="1">
      <c r="A57" s="886">
        <f t="shared" si="3"/>
        <v>48</v>
      </c>
      <c r="B57" s="324"/>
      <c r="C57" s="325"/>
      <c r="D57" s="326"/>
      <c r="E57" s="327"/>
      <c r="F57" s="411"/>
      <c r="G57" s="1021" t="s">
        <v>300</v>
      </c>
      <c r="H57" s="1022"/>
      <c r="I57" s="1033"/>
      <c r="J57" s="586" t="s">
        <v>301</v>
      </c>
      <c r="K57" s="110">
        <v>1</v>
      </c>
      <c r="L57" s="107"/>
      <c r="M57" s="65" t="s">
        <v>32</v>
      </c>
      <c r="N57" s="107"/>
      <c r="O57" s="107"/>
      <c r="P57" s="107"/>
      <c r="Q57" s="107"/>
      <c r="R57" s="1042"/>
      <c r="S57" s="1042"/>
      <c r="T57" s="476"/>
      <c r="U57" s="598"/>
      <c r="V57" s="477" t="s">
        <v>557</v>
      </c>
      <c r="W57" s="483" t="s">
        <v>555</v>
      </c>
      <c r="X57" s="477"/>
      <c r="Y57" s="622"/>
      <c r="Z57" s="380"/>
      <c r="AA57" s="380"/>
      <c r="AB57" s="380"/>
      <c r="AC57" s="380"/>
      <c r="AD57" s="1062">
        <v>5</v>
      </c>
      <c r="AE57" s="1049"/>
      <c r="AF57" s="170"/>
      <c r="AG57" s="1066" t="s">
        <v>19</v>
      </c>
      <c r="AH57" s="680" t="str">
        <f t="shared" si="4"/>
        <v>FOR REVIEW</v>
      </c>
    </row>
    <row r="58" spans="1:38" ht="16.899999999999999" customHeight="1" outlineLevel="1">
      <c r="A58" s="886">
        <f t="shared" si="3"/>
        <v>49</v>
      </c>
      <c r="B58" s="324"/>
      <c r="C58" s="325"/>
      <c r="D58" s="326"/>
      <c r="E58" s="327"/>
      <c r="F58" s="411"/>
      <c r="G58" s="1012" t="s">
        <v>302</v>
      </c>
      <c r="H58" s="1014"/>
      <c r="I58" s="1014"/>
      <c r="J58" s="586" t="s">
        <v>303</v>
      </c>
      <c r="K58" s="110">
        <v>1</v>
      </c>
      <c r="L58" s="107"/>
      <c r="M58" s="65" t="s">
        <v>32</v>
      </c>
      <c r="N58" s="107"/>
      <c r="O58" s="107"/>
      <c r="P58" s="107"/>
      <c r="Q58" s="107"/>
      <c r="R58" s="1042"/>
      <c r="S58" s="1042"/>
      <c r="T58" s="476"/>
      <c r="U58" s="598"/>
      <c r="V58" s="477" t="s">
        <v>572</v>
      </c>
      <c r="W58" s="483" t="s">
        <v>555</v>
      </c>
      <c r="X58" s="477"/>
      <c r="Y58" s="622" t="s">
        <v>556</v>
      </c>
      <c r="Z58" s="380"/>
      <c r="AA58" s="380"/>
      <c r="AB58" s="380"/>
      <c r="AC58" s="380"/>
      <c r="AD58" s="1062">
        <v>7</v>
      </c>
      <c r="AE58" s="1049"/>
      <c r="AF58" s="170"/>
      <c r="AG58" s="1066" t="s">
        <v>19</v>
      </c>
      <c r="AH58" s="680" t="str">
        <f t="shared" si="4"/>
        <v>FOR REVIEW</v>
      </c>
    </row>
    <row r="59" spans="1:38" ht="16.899999999999999" customHeight="1">
      <c r="A59" s="886">
        <f t="shared" ref="A59:A85" si="5">A58+1</f>
        <v>50</v>
      </c>
      <c r="B59" s="768"/>
      <c r="C59" s="790"/>
      <c r="D59" s="791"/>
      <c r="E59" s="792" t="s">
        <v>48</v>
      </c>
      <c r="F59" s="793"/>
      <c r="G59" s="794"/>
      <c r="H59" s="795"/>
      <c r="I59" s="449"/>
      <c r="J59" s="846" t="s">
        <v>49</v>
      </c>
      <c r="K59" s="473">
        <v>1</v>
      </c>
      <c r="L59" s="226"/>
      <c r="M59" s="227" t="s">
        <v>32</v>
      </c>
      <c r="N59" s="227"/>
      <c r="O59" s="226"/>
      <c r="P59" s="226"/>
      <c r="Q59" s="226"/>
      <c r="R59" s="800"/>
      <c r="S59" s="800"/>
      <c r="T59" s="813"/>
      <c r="U59" s="813"/>
      <c r="V59" s="803"/>
      <c r="W59" s="803"/>
      <c r="X59" s="803"/>
      <c r="Y59" s="803"/>
      <c r="Z59" s="866">
        <f>AC60+AC71</f>
        <v>2008.5</v>
      </c>
      <c r="AA59" s="381"/>
      <c r="AB59" s="381"/>
      <c r="AC59" s="381"/>
      <c r="AD59" s="381"/>
      <c r="AE59" s="1063"/>
      <c r="AF59" s="170"/>
      <c r="AG59" s="1066"/>
      <c r="AH59" s="680">
        <f t="shared" si="4"/>
        <v>0</v>
      </c>
    </row>
    <row r="60" spans="1:38" ht="16.899999999999999" customHeight="1">
      <c r="A60" s="886">
        <f t="shared" si="5"/>
        <v>51</v>
      </c>
      <c r="B60" s="324"/>
      <c r="C60" s="325"/>
      <c r="D60" s="410"/>
      <c r="E60" s="23"/>
      <c r="F60" s="553" t="s">
        <v>111</v>
      </c>
      <c r="G60" s="566"/>
      <c r="H60" s="496"/>
      <c r="I60" s="309"/>
      <c r="J60" s="230" t="s">
        <v>721</v>
      </c>
      <c r="K60" s="110">
        <v>1</v>
      </c>
      <c r="L60" s="107"/>
      <c r="M60" s="65" t="s">
        <v>32</v>
      </c>
      <c r="N60" s="65" t="s">
        <v>32</v>
      </c>
      <c r="O60" s="65"/>
      <c r="P60" s="65"/>
      <c r="Q60" s="65"/>
      <c r="R60" s="475" t="s">
        <v>13</v>
      </c>
      <c r="S60" s="475" t="s">
        <v>13</v>
      </c>
      <c r="T60" s="476"/>
      <c r="U60" s="476"/>
      <c r="V60" s="477"/>
      <c r="W60" s="477" t="s">
        <v>13</v>
      </c>
      <c r="X60" s="477"/>
      <c r="Y60" s="617"/>
      <c r="Z60" s="384"/>
      <c r="AA60" s="385"/>
      <c r="AB60" s="1047">
        <v>45411</v>
      </c>
      <c r="AC60" s="821">
        <v>1730</v>
      </c>
      <c r="AD60" s="380"/>
      <c r="AE60" s="1049"/>
      <c r="AF60" s="170"/>
      <c r="AG60" s="1064" t="s">
        <v>474</v>
      </c>
      <c r="AH60" s="680" t="str">
        <f t="shared" si="4"/>
        <v>RELEASE</v>
      </c>
      <c r="AJ60">
        <f>AK60-(AC60+AD72+AD74)</f>
        <v>-86.8</v>
      </c>
      <c r="AK60" s="1">
        <f>AL60*2</f>
        <v>1750</v>
      </c>
      <c r="AL60">
        <v>875</v>
      </c>
    </row>
    <row r="61" spans="1:38" ht="16.899999999999999" customHeight="1" outlineLevel="1">
      <c r="A61" s="886">
        <f t="shared" si="5"/>
        <v>52</v>
      </c>
      <c r="B61" s="324"/>
      <c r="C61" s="325"/>
      <c r="D61" s="410"/>
      <c r="E61" s="23"/>
      <c r="F61" s="328"/>
      <c r="G61" s="322" t="s">
        <v>115</v>
      </c>
      <c r="H61" s="323"/>
      <c r="I61" s="350"/>
      <c r="J61" s="233" t="s">
        <v>586</v>
      </c>
      <c r="K61" s="110">
        <v>2</v>
      </c>
      <c r="L61" s="65" t="s">
        <v>32</v>
      </c>
      <c r="M61" s="65" t="s">
        <v>32</v>
      </c>
      <c r="N61" s="65" t="s">
        <v>32</v>
      </c>
      <c r="O61" s="65" t="s">
        <v>32</v>
      </c>
      <c r="P61" s="65" t="s">
        <v>32</v>
      </c>
      <c r="Q61" s="65" t="s">
        <v>32</v>
      </c>
      <c r="R61" s="475" t="s">
        <v>13</v>
      </c>
      <c r="S61" s="475" t="s">
        <v>13</v>
      </c>
      <c r="T61" s="476"/>
      <c r="U61" s="1043" t="s">
        <v>543</v>
      </c>
      <c r="V61" s="477"/>
      <c r="W61" s="477" t="str">
        <f>'TC1 (E121)'!W68</f>
        <v>RELEASE</v>
      </c>
      <c r="X61" s="477"/>
      <c r="Y61" s="618"/>
      <c r="Z61" s="380"/>
      <c r="AA61" s="380"/>
      <c r="AB61" s="380"/>
      <c r="AC61" s="380"/>
      <c r="AD61" s="380">
        <f t="shared" ref="AD61:AD70" si="6">AE61*K61</f>
        <v>248</v>
      </c>
      <c r="AE61" s="1049">
        <f>'TC1 (E121)'!AE68</f>
        <v>124</v>
      </c>
      <c r="AF61" s="170"/>
      <c r="AG61" s="1064" t="s">
        <v>474</v>
      </c>
      <c r="AH61" s="680" t="str">
        <f t="shared" si="4"/>
        <v>RELEASE</v>
      </c>
    </row>
    <row r="62" spans="1:38" ht="16.899999999999999" customHeight="1" outlineLevel="1">
      <c r="A62" s="886">
        <f t="shared" si="5"/>
        <v>53</v>
      </c>
      <c r="B62" s="324"/>
      <c r="C62" s="325"/>
      <c r="D62" s="410"/>
      <c r="E62" s="23"/>
      <c r="F62" s="328"/>
      <c r="G62" s="322" t="s">
        <v>117</v>
      </c>
      <c r="H62" s="323"/>
      <c r="I62" s="350"/>
      <c r="J62" s="233" t="s">
        <v>118</v>
      </c>
      <c r="K62" s="110">
        <v>2</v>
      </c>
      <c r="L62" s="65" t="s">
        <v>32</v>
      </c>
      <c r="M62" s="65" t="s">
        <v>32</v>
      </c>
      <c r="N62" s="65" t="s">
        <v>32</v>
      </c>
      <c r="O62" s="65" t="s">
        <v>32</v>
      </c>
      <c r="P62" s="65" t="s">
        <v>32</v>
      </c>
      <c r="Q62" s="65" t="s">
        <v>32</v>
      </c>
      <c r="R62" s="475" t="s">
        <v>13</v>
      </c>
      <c r="S62" s="475" t="s">
        <v>13</v>
      </c>
      <c r="T62" s="476"/>
      <c r="U62" s="1043" t="s">
        <v>543</v>
      </c>
      <c r="V62" s="477"/>
      <c r="W62" s="477" t="str">
        <f>'TC1 (E121)'!W69</f>
        <v>RELEASE</v>
      </c>
      <c r="X62" s="477"/>
      <c r="Y62" s="622"/>
      <c r="Z62" s="380"/>
      <c r="AA62" s="380"/>
      <c r="AB62" s="380"/>
      <c r="AC62" s="380"/>
      <c r="AD62" s="380">
        <f t="shared" si="6"/>
        <v>248</v>
      </c>
      <c r="AE62" s="1049">
        <f>'TC1 (E121)'!AE69</f>
        <v>124</v>
      </c>
      <c r="AF62" s="170"/>
      <c r="AG62" s="1064" t="s">
        <v>474</v>
      </c>
      <c r="AH62" s="680" t="str">
        <f t="shared" si="4"/>
        <v>RELEASE</v>
      </c>
    </row>
    <row r="63" spans="1:38" ht="16.899999999999999" customHeight="1" outlineLevel="1">
      <c r="A63" s="886">
        <f t="shared" si="5"/>
        <v>54</v>
      </c>
      <c r="B63" s="324"/>
      <c r="C63" s="325"/>
      <c r="D63" s="410"/>
      <c r="E63" s="23"/>
      <c r="F63" s="328"/>
      <c r="G63" s="322" t="s">
        <v>121</v>
      </c>
      <c r="H63" s="323"/>
      <c r="I63" s="350"/>
      <c r="J63" s="233" t="s">
        <v>722</v>
      </c>
      <c r="K63" s="110">
        <v>2</v>
      </c>
      <c r="L63" s="65" t="s">
        <v>32</v>
      </c>
      <c r="M63" s="65" t="s">
        <v>32</v>
      </c>
      <c r="N63" s="65" t="s">
        <v>32</v>
      </c>
      <c r="O63" s="65" t="s">
        <v>32</v>
      </c>
      <c r="P63" s="65" t="s">
        <v>32</v>
      </c>
      <c r="Q63" s="65" t="s">
        <v>32</v>
      </c>
      <c r="R63" s="475" t="s">
        <v>13</v>
      </c>
      <c r="S63" s="475" t="s">
        <v>13</v>
      </c>
      <c r="T63" s="597"/>
      <c r="U63" s="1043" t="s">
        <v>543</v>
      </c>
      <c r="V63" s="477"/>
      <c r="W63" s="477" t="s">
        <v>13</v>
      </c>
      <c r="X63" s="477"/>
      <c r="Y63" s="618"/>
      <c r="Z63" s="380"/>
      <c r="AA63" s="380"/>
      <c r="AB63" s="380"/>
      <c r="AC63" s="380"/>
      <c r="AD63" s="380">
        <f t="shared" si="6"/>
        <v>144.80000000000001</v>
      </c>
      <c r="AE63" s="1049">
        <v>72.400000000000006</v>
      </c>
      <c r="AF63" s="170"/>
      <c r="AG63" s="1064" t="s">
        <v>474</v>
      </c>
      <c r="AH63" s="680" t="str">
        <f t="shared" si="4"/>
        <v>RELEASE</v>
      </c>
    </row>
    <row r="64" spans="1:38" ht="16.899999999999999" customHeight="1" outlineLevel="1">
      <c r="A64" s="886">
        <f t="shared" si="5"/>
        <v>55</v>
      </c>
      <c r="B64" s="324"/>
      <c r="C64" s="325"/>
      <c r="D64" s="410"/>
      <c r="E64" s="23"/>
      <c r="F64" s="328"/>
      <c r="G64" s="322" t="s">
        <v>123</v>
      </c>
      <c r="H64" s="323"/>
      <c r="I64" s="350"/>
      <c r="J64" s="233" t="s">
        <v>124</v>
      </c>
      <c r="K64" s="110">
        <v>8</v>
      </c>
      <c r="L64" s="65" t="s">
        <v>32</v>
      </c>
      <c r="M64" s="65" t="s">
        <v>32</v>
      </c>
      <c r="N64" s="65" t="s">
        <v>32</v>
      </c>
      <c r="O64" s="65" t="s">
        <v>32</v>
      </c>
      <c r="P64" s="65" t="s">
        <v>32</v>
      </c>
      <c r="Q64" s="65" t="s">
        <v>32</v>
      </c>
      <c r="R64" s="475" t="s">
        <v>13</v>
      </c>
      <c r="S64" s="475" t="s">
        <v>13</v>
      </c>
      <c r="T64" s="476"/>
      <c r="U64" s="1043" t="s">
        <v>543</v>
      </c>
      <c r="V64" s="477"/>
      <c r="W64" s="599" t="str">
        <f>'TC1 (E121)'!W71</f>
        <v>RELEASE</v>
      </c>
      <c r="X64" s="477"/>
      <c r="Y64" s="622"/>
      <c r="Z64" s="380"/>
      <c r="AA64" s="380"/>
      <c r="AB64" s="380"/>
      <c r="AC64" s="380"/>
      <c r="AD64" s="380">
        <f t="shared" si="6"/>
        <v>464.8</v>
      </c>
      <c r="AE64" s="1049">
        <f>'TC1 (E121)'!AE71</f>
        <v>58.1</v>
      </c>
      <c r="AF64" s="170"/>
      <c r="AG64" s="1064" t="s">
        <v>474</v>
      </c>
      <c r="AH64" s="680" t="str">
        <f t="shared" si="4"/>
        <v>RELEASE</v>
      </c>
    </row>
    <row r="65" spans="1:37" ht="16.899999999999999" customHeight="1" outlineLevel="1">
      <c r="A65" s="886">
        <f t="shared" si="5"/>
        <v>56</v>
      </c>
      <c r="B65" s="324"/>
      <c r="C65" s="325"/>
      <c r="D65" s="410"/>
      <c r="E65" s="23"/>
      <c r="F65" s="328"/>
      <c r="G65" s="322" t="s">
        <v>156</v>
      </c>
      <c r="H65" s="323"/>
      <c r="I65" s="350"/>
      <c r="J65" s="233" t="s">
        <v>723</v>
      </c>
      <c r="K65" s="110">
        <v>1</v>
      </c>
      <c r="L65" s="107"/>
      <c r="M65" s="65" t="s">
        <v>32</v>
      </c>
      <c r="N65" s="65" t="s">
        <v>32</v>
      </c>
      <c r="O65" s="65"/>
      <c r="P65" s="65"/>
      <c r="Q65" s="65"/>
      <c r="R65" s="475" t="s">
        <v>13</v>
      </c>
      <c r="S65" s="475" t="s">
        <v>13</v>
      </c>
      <c r="T65" s="476"/>
      <c r="U65" s="1043" t="s">
        <v>543</v>
      </c>
      <c r="V65" s="477"/>
      <c r="W65" s="477" t="s">
        <v>13</v>
      </c>
      <c r="X65" s="477"/>
      <c r="Y65" s="618"/>
      <c r="Z65" s="380"/>
      <c r="AA65" s="380"/>
      <c r="AB65" s="380"/>
      <c r="AC65" s="380"/>
      <c r="AD65" s="380">
        <f t="shared" si="6"/>
        <v>62.3</v>
      </c>
      <c r="AE65" s="1049">
        <v>62.3</v>
      </c>
      <c r="AF65" s="170"/>
      <c r="AG65" s="1064" t="s">
        <v>474</v>
      </c>
      <c r="AH65" s="680" t="str">
        <f t="shared" si="4"/>
        <v>RELEASE</v>
      </c>
    </row>
    <row r="66" spans="1:37" ht="16.899999999999999" customHeight="1" outlineLevel="1">
      <c r="A66" s="886">
        <f t="shared" si="5"/>
        <v>57</v>
      </c>
      <c r="B66" s="324"/>
      <c r="C66" s="325"/>
      <c r="D66" s="410"/>
      <c r="E66" s="23"/>
      <c r="F66" s="328"/>
      <c r="G66" s="322" t="s">
        <v>127</v>
      </c>
      <c r="H66" s="323"/>
      <c r="I66" s="448"/>
      <c r="J66" s="233" t="s">
        <v>724</v>
      </c>
      <c r="K66" s="110">
        <v>4</v>
      </c>
      <c r="L66" s="65" t="s">
        <v>32</v>
      </c>
      <c r="M66" s="65" t="s">
        <v>32</v>
      </c>
      <c r="N66" s="65" t="s">
        <v>32</v>
      </c>
      <c r="O66" s="65" t="s">
        <v>32</v>
      </c>
      <c r="P66" s="65" t="s">
        <v>32</v>
      </c>
      <c r="Q66" s="65" t="s">
        <v>32</v>
      </c>
      <c r="R66" s="475" t="s">
        <v>13</v>
      </c>
      <c r="S66" s="475" t="s">
        <v>13</v>
      </c>
      <c r="T66" s="476"/>
      <c r="U66" s="1043" t="s">
        <v>543</v>
      </c>
      <c r="V66" s="477"/>
      <c r="W66" s="477" t="str">
        <f>'TC1 (E121)'!W72</f>
        <v>RELEASE</v>
      </c>
      <c r="X66" s="477"/>
      <c r="Y66" s="618"/>
      <c r="Z66" s="380"/>
      <c r="AA66" s="380"/>
      <c r="AB66" s="380"/>
      <c r="AC66" s="380"/>
      <c r="AD66" s="380">
        <f t="shared" si="6"/>
        <v>80</v>
      </c>
      <c r="AE66" s="1049">
        <f>'TC1 (E121)'!AE72</f>
        <v>20</v>
      </c>
      <c r="AF66" s="170"/>
      <c r="AG66" s="1066" t="s">
        <v>474</v>
      </c>
      <c r="AH66" s="680" t="str">
        <f t="shared" si="4"/>
        <v>RELEASE</v>
      </c>
    </row>
    <row r="67" spans="1:37" ht="16.899999999999999" customHeight="1" outlineLevel="1">
      <c r="A67" s="886">
        <f t="shared" si="5"/>
        <v>58</v>
      </c>
      <c r="B67" s="324"/>
      <c r="C67" s="325"/>
      <c r="D67" s="410"/>
      <c r="E67" s="23"/>
      <c r="F67" s="328"/>
      <c r="G67" s="322" t="s">
        <v>129</v>
      </c>
      <c r="H67" s="323"/>
      <c r="I67" s="448"/>
      <c r="J67" s="233" t="s">
        <v>725</v>
      </c>
      <c r="K67" s="110">
        <v>2</v>
      </c>
      <c r="L67" s="65" t="s">
        <v>32</v>
      </c>
      <c r="M67" s="65" t="s">
        <v>32</v>
      </c>
      <c r="N67" s="65" t="s">
        <v>32</v>
      </c>
      <c r="O67" s="65" t="s">
        <v>32</v>
      </c>
      <c r="P67" s="65" t="s">
        <v>32</v>
      </c>
      <c r="Q67" s="65" t="s">
        <v>32</v>
      </c>
      <c r="R67" s="475" t="s">
        <v>13</v>
      </c>
      <c r="S67" s="475" t="s">
        <v>13</v>
      </c>
      <c r="T67" s="476"/>
      <c r="U67" s="1043" t="s">
        <v>543</v>
      </c>
      <c r="V67" s="477"/>
      <c r="W67" s="477" t="str">
        <f>'TC1 (E121)'!W73</f>
        <v>RELEASE</v>
      </c>
      <c r="X67" s="477"/>
      <c r="Y67" s="618"/>
      <c r="Z67" s="380"/>
      <c r="AA67" s="380"/>
      <c r="AB67" s="380"/>
      <c r="AC67" s="380"/>
      <c r="AD67" s="380">
        <f t="shared" si="6"/>
        <v>39.799999999999997</v>
      </c>
      <c r="AE67" s="1049">
        <f>'TC1 (E121)'!AE73</f>
        <v>19.899999999999999</v>
      </c>
      <c r="AF67" s="170"/>
      <c r="AG67" s="1066" t="s">
        <v>474</v>
      </c>
      <c r="AH67" s="680" t="str">
        <f t="shared" si="4"/>
        <v>RELEASE</v>
      </c>
    </row>
    <row r="68" spans="1:37" ht="16.899999999999999" customHeight="1" outlineLevel="1">
      <c r="A68" s="886">
        <f t="shared" si="5"/>
        <v>59</v>
      </c>
      <c r="B68" s="324"/>
      <c r="C68" s="325"/>
      <c r="D68" s="410"/>
      <c r="E68" s="23"/>
      <c r="F68" s="328"/>
      <c r="G68" s="322" t="s">
        <v>131</v>
      </c>
      <c r="H68" s="323"/>
      <c r="I68" s="448"/>
      <c r="J68" s="233" t="s">
        <v>726</v>
      </c>
      <c r="K68" s="110">
        <v>2</v>
      </c>
      <c r="L68" s="65" t="s">
        <v>32</v>
      </c>
      <c r="M68" s="65" t="s">
        <v>32</v>
      </c>
      <c r="N68" s="65" t="s">
        <v>32</v>
      </c>
      <c r="O68" s="65" t="s">
        <v>32</v>
      </c>
      <c r="P68" s="65" t="s">
        <v>32</v>
      </c>
      <c r="Q68" s="65" t="s">
        <v>32</v>
      </c>
      <c r="R68" s="475" t="s">
        <v>13</v>
      </c>
      <c r="S68" s="475" t="s">
        <v>13</v>
      </c>
      <c r="T68" s="476"/>
      <c r="U68" s="1043" t="s">
        <v>543</v>
      </c>
      <c r="V68" s="477"/>
      <c r="W68" s="477" t="str">
        <f>'TC1 (E121)'!W74</f>
        <v>RELEASE</v>
      </c>
      <c r="X68" s="477"/>
      <c r="Y68" s="618"/>
      <c r="Z68" s="380"/>
      <c r="AA68" s="380"/>
      <c r="AB68" s="380"/>
      <c r="AC68" s="380"/>
      <c r="AD68" s="380">
        <f t="shared" si="6"/>
        <v>39.799999999999997</v>
      </c>
      <c r="AE68" s="1049">
        <f>'TC1 (E121)'!AE74</f>
        <v>19.899999999999999</v>
      </c>
      <c r="AF68" s="170"/>
      <c r="AG68" s="1066" t="s">
        <v>474</v>
      </c>
      <c r="AH68" s="680" t="str">
        <f t="shared" si="4"/>
        <v>RELEASE</v>
      </c>
    </row>
    <row r="69" spans="1:37" ht="16.899999999999999" customHeight="1" outlineLevel="1">
      <c r="A69" s="886">
        <f t="shared" si="5"/>
        <v>60</v>
      </c>
      <c r="B69" s="324"/>
      <c r="C69" s="325"/>
      <c r="D69" s="410"/>
      <c r="E69" s="23"/>
      <c r="F69" s="328"/>
      <c r="G69" s="322" t="s">
        <v>152</v>
      </c>
      <c r="H69" s="323"/>
      <c r="I69" s="448"/>
      <c r="J69" s="233" t="s">
        <v>727</v>
      </c>
      <c r="K69" s="110">
        <v>2</v>
      </c>
      <c r="L69" s="107"/>
      <c r="M69" s="65" t="s">
        <v>32</v>
      </c>
      <c r="N69" s="65" t="s">
        <v>32</v>
      </c>
      <c r="O69" s="65"/>
      <c r="P69" s="65"/>
      <c r="Q69" s="65"/>
      <c r="R69" s="475" t="s">
        <v>13</v>
      </c>
      <c r="S69" s="475" t="s">
        <v>13</v>
      </c>
      <c r="T69" s="476"/>
      <c r="U69" s="1043" t="s">
        <v>543</v>
      </c>
      <c r="V69" s="477"/>
      <c r="W69" s="477" t="str">
        <f>'TC1 (E121)'!W75</f>
        <v>RELEASE</v>
      </c>
      <c r="X69" s="477"/>
      <c r="Y69" s="618"/>
      <c r="Z69" s="380"/>
      <c r="AA69" s="380"/>
      <c r="AB69" s="380"/>
      <c r="AC69" s="380"/>
      <c r="AD69" s="380">
        <f t="shared" si="6"/>
        <v>247.6</v>
      </c>
      <c r="AE69" s="1049">
        <v>123.8</v>
      </c>
      <c r="AF69" s="170"/>
      <c r="AG69" s="1066" t="s">
        <v>474</v>
      </c>
      <c r="AH69" s="680" t="str">
        <f t="shared" si="4"/>
        <v>RELEASE</v>
      </c>
    </row>
    <row r="70" spans="1:37" ht="16.899999999999999" customHeight="1" outlineLevel="1">
      <c r="A70" s="886">
        <f t="shared" si="5"/>
        <v>61</v>
      </c>
      <c r="B70" s="324"/>
      <c r="C70" s="325"/>
      <c r="D70" s="410"/>
      <c r="E70" s="23"/>
      <c r="F70" s="328"/>
      <c r="G70" s="308" t="s">
        <v>154</v>
      </c>
      <c r="H70" s="329"/>
      <c r="I70" s="319"/>
      <c r="J70" s="233" t="s">
        <v>728</v>
      </c>
      <c r="K70" s="110">
        <v>2</v>
      </c>
      <c r="L70" s="107"/>
      <c r="M70" s="65" t="s">
        <v>32</v>
      </c>
      <c r="N70" s="65" t="s">
        <v>32</v>
      </c>
      <c r="O70" s="65"/>
      <c r="P70" s="65"/>
      <c r="Q70" s="65"/>
      <c r="R70" s="475" t="s">
        <v>13</v>
      </c>
      <c r="S70" s="475" t="s">
        <v>13</v>
      </c>
      <c r="T70" s="476"/>
      <c r="U70" s="1043" t="s">
        <v>543</v>
      </c>
      <c r="V70" s="477"/>
      <c r="W70" s="599" t="s">
        <v>13</v>
      </c>
      <c r="X70" s="477"/>
      <c r="Y70" s="618"/>
      <c r="Z70" s="380"/>
      <c r="AA70" s="380"/>
      <c r="AB70" s="380"/>
      <c r="AC70" s="380"/>
      <c r="AD70" s="380">
        <f t="shared" si="6"/>
        <v>143.80000000000001</v>
      </c>
      <c r="AE70" s="1049">
        <v>71.900000000000006</v>
      </c>
      <c r="AF70" s="170"/>
      <c r="AG70" s="1066" t="s">
        <v>474</v>
      </c>
      <c r="AH70" s="680" t="str">
        <f t="shared" si="4"/>
        <v>RELEASE</v>
      </c>
    </row>
    <row r="71" spans="1:37" ht="16.899999999999999" customHeight="1">
      <c r="A71" s="886">
        <f t="shared" si="5"/>
        <v>62</v>
      </c>
      <c r="B71" s="324"/>
      <c r="C71" s="325"/>
      <c r="D71" s="410"/>
      <c r="E71" s="23"/>
      <c r="F71" s="553" t="s">
        <v>729</v>
      </c>
      <c r="G71" s="566"/>
      <c r="H71" s="496"/>
      <c r="I71" s="309"/>
      <c r="J71" s="230" t="s">
        <v>730</v>
      </c>
      <c r="K71" s="110">
        <v>1</v>
      </c>
      <c r="L71" s="107"/>
      <c r="M71" s="107"/>
      <c r="N71" s="107"/>
      <c r="O71" s="107"/>
      <c r="P71" s="107"/>
      <c r="Q71" s="107"/>
      <c r="R71" s="475"/>
      <c r="S71" s="475"/>
      <c r="T71" s="476"/>
      <c r="U71" s="476"/>
      <c r="V71" s="477"/>
      <c r="W71" s="477"/>
      <c r="X71" s="477"/>
      <c r="Y71" s="622"/>
      <c r="Z71" s="384"/>
      <c r="AA71" s="380"/>
      <c r="AB71" s="1047">
        <v>45411</v>
      </c>
      <c r="AC71" s="1055">
        <f>SUM(AD72:AD83)</f>
        <v>278.5</v>
      </c>
      <c r="AD71" s="380"/>
      <c r="AE71" s="1049"/>
      <c r="AF71" s="170"/>
      <c r="AG71" s="1066"/>
      <c r="AH71" s="680">
        <f t="shared" si="4"/>
        <v>0</v>
      </c>
    </row>
    <row r="72" spans="1:37" ht="16.899999999999999" customHeight="1" outlineLevel="1">
      <c r="A72" s="886">
        <f t="shared" si="5"/>
        <v>63</v>
      </c>
      <c r="B72" s="324"/>
      <c r="C72" s="325"/>
      <c r="D72" s="410"/>
      <c r="E72" s="23"/>
      <c r="F72" s="411"/>
      <c r="G72" s="1070" t="s">
        <v>391</v>
      </c>
      <c r="H72" s="496"/>
      <c r="I72" s="351"/>
      <c r="J72" s="230" t="s">
        <v>392</v>
      </c>
      <c r="K72" s="110">
        <v>1</v>
      </c>
      <c r="L72" s="107"/>
      <c r="M72" s="65" t="s">
        <v>32</v>
      </c>
      <c r="N72" s="65" t="s">
        <v>32</v>
      </c>
      <c r="O72" s="107"/>
      <c r="P72" s="107"/>
      <c r="Q72" s="107"/>
      <c r="R72" s="475" t="s">
        <v>13</v>
      </c>
      <c r="S72" s="475" t="s">
        <v>13</v>
      </c>
      <c r="T72" s="600"/>
      <c r="U72" s="1043" t="s">
        <v>543</v>
      </c>
      <c r="V72" s="477"/>
      <c r="W72" s="477" t="s">
        <v>13</v>
      </c>
      <c r="X72" s="477"/>
      <c r="Y72" s="622"/>
      <c r="Z72" s="380"/>
      <c r="AA72" s="380"/>
      <c r="AB72" s="380"/>
      <c r="AC72" s="380"/>
      <c r="AD72" s="380">
        <v>23.6</v>
      </c>
      <c r="AE72" s="1049"/>
      <c r="AF72" s="170" t="e">
        <f>AD73+AD75+AD76+AD77+AD78+AD79+AD80+#REF!</f>
        <v>#REF!</v>
      </c>
      <c r="AG72" s="1066" t="s">
        <v>477</v>
      </c>
      <c r="AH72" s="680" t="str">
        <f t="shared" si="4"/>
        <v>RELEASE</v>
      </c>
    </row>
    <row r="73" spans="1:37" ht="16.899999999999999" customHeight="1" outlineLevel="1">
      <c r="A73" s="886">
        <f t="shared" si="5"/>
        <v>64</v>
      </c>
      <c r="B73" s="324"/>
      <c r="C73" s="325"/>
      <c r="D73" s="410"/>
      <c r="E73" s="23"/>
      <c r="F73" s="411"/>
      <c r="G73" s="1070" t="s">
        <v>393</v>
      </c>
      <c r="H73" s="496"/>
      <c r="I73" s="351"/>
      <c r="J73" s="233" t="s">
        <v>382</v>
      </c>
      <c r="K73" s="110">
        <v>1</v>
      </c>
      <c r="L73" s="107"/>
      <c r="M73" s="65" t="s">
        <v>32</v>
      </c>
      <c r="N73" s="65" t="s">
        <v>32</v>
      </c>
      <c r="O73" s="65" t="s">
        <v>32</v>
      </c>
      <c r="P73" s="65" t="s">
        <v>32</v>
      </c>
      <c r="Q73" s="65" t="s">
        <v>32</v>
      </c>
      <c r="R73" s="475" t="s">
        <v>13</v>
      </c>
      <c r="S73" s="475" t="s">
        <v>13</v>
      </c>
      <c r="T73" s="600"/>
      <c r="U73" s="1043" t="s">
        <v>543</v>
      </c>
      <c r="V73" s="477"/>
      <c r="W73" s="475" t="s">
        <v>13</v>
      </c>
      <c r="X73" s="477"/>
      <c r="Y73" s="622"/>
      <c r="Z73" s="380"/>
      <c r="AA73" s="380"/>
      <c r="AB73" s="380"/>
      <c r="AC73" s="380"/>
      <c r="AD73" s="380">
        <v>19.399999999999999</v>
      </c>
      <c r="AE73" s="1049"/>
      <c r="AF73" s="170"/>
      <c r="AG73" s="1066" t="s">
        <v>19</v>
      </c>
      <c r="AH73" s="680" t="str">
        <f t="shared" si="4"/>
        <v>RELEASE</v>
      </c>
    </row>
    <row r="74" spans="1:37" ht="16.899999999999999" customHeight="1" outlineLevel="1">
      <c r="A74" s="886">
        <f t="shared" si="5"/>
        <v>65</v>
      </c>
      <c r="B74" s="324"/>
      <c r="C74" s="325"/>
      <c r="D74" s="410"/>
      <c r="E74" s="23"/>
      <c r="F74" s="411"/>
      <c r="G74" s="1070" t="s">
        <v>394</v>
      </c>
      <c r="H74" s="496"/>
      <c r="I74" s="351"/>
      <c r="J74" s="233" t="s">
        <v>384</v>
      </c>
      <c r="K74" s="110">
        <v>1</v>
      </c>
      <c r="L74" s="107"/>
      <c r="M74" s="65" t="s">
        <v>32</v>
      </c>
      <c r="N74" s="65" t="s">
        <v>32</v>
      </c>
      <c r="O74" s="65" t="s">
        <v>32</v>
      </c>
      <c r="P74" s="65" t="s">
        <v>32</v>
      </c>
      <c r="Q74" s="65" t="s">
        <v>32</v>
      </c>
      <c r="R74" s="475" t="s">
        <v>13</v>
      </c>
      <c r="S74" s="475" t="s">
        <v>13</v>
      </c>
      <c r="T74" s="597"/>
      <c r="U74" s="1043" t="s">
        <v>543</v>
      </c>
      <c r="V74" s="477"/>
      <c r="W74" s="477" t="s">
        <v>13</v>
      </c>
      <c r="X74" s="477"/>
      <c r="Y74" s="622"/>
      <c r="Z74" s="380"/>
      <c r="AA74" s="380"/>
      <c r="AB74" s="380"/>
      <c r="AC74" s="380"/>
      <c r="AD74" s="380">
        <v>83.2</v>
      </c>
      <c r="AE74" s="1049"/>
      <c r="AF74" s="170"/>
      <c r="AG74" s="1066" t="s">
        <v>19</v>
      </c>
      <c r="AH74" s="680" t="str">
        <f t="shared" si="4"/>
        <v>RELEASE</v>
      </c>
    </row>
    <row r="75" spans="1:37" ht="16.899999999999999" customHeight="1" outlineLevel="1">
      <c r="A75" s="886">
        <f t="shared" si="5"/>
        <v>66</v>
      </c>
      <c r="B75" s="324"/>
      <c r="C75" s="325"/>
      <c r="D75" s="410"/>
      <c r="E75" s="23"/>
      <c r="F75" s="411"/>
      <c r="G75" s="1070" t="s">
        <v>395</v>
      </c>
      <c r="H75" s="496"/>
      <c r="I75" s="351"/>
      <c r="J75" s="233" t="s">
        <v>386</v>
      </c>
      <c r="K75" s="110">
        <v>1</v>
      </c>
      <c r="L75" s="107"/>
      <c r="M75" s="65" t="s">
        <v>32</v>
      </c>
      <c r="N75" s="65" t="s">
        <v>32</v>
      </c>
      <c r="O75" s="65" t="s">
        <v>32</v>
      </c>
      <c r="P75" s="65" t="s">
        <v>32</v>
      </c>
      <c r="Q75" s="65" t="s">
        <v>32</v>
      </c>
      <c r="R75" s="475" t="s">
        <v>13</v>
      </c>
      <c r="S75" s="475" t="s">
        <v>13</v>
      </c>
      <c r="T75" s="597"/>
      <c r="U75" s="1043" t="s">
        <v>543</v>
      </c>
      <c r="V75" s="477"/>
      <c r="W75" s="475" t="s">
        <v>13</v>
      </c>
      <c r="X75" s="477"/>
      <c r="Y75" s="622"/>
      <c r="Z75" s="380"/>
      <c r="AA75" s="380"/>
      <c r="AB75" s="380"/>
      <c r="AC75" s="380"/>
      <c r="AD75" s="380">
        <v>91.7</v>
      </c>
      <c r="AE75" s="1049"/>
      <c r="AF75" s="170"/>
      <c r="AG75" s="1066" t="s">
        <v>19</v>
      </c>
      <c r="AH75" s="680" t="str">
        <f t="shared" si="4"/>
        <v>RELEASE</v>
      </c>
    </row>
    <row r="76" spans="1:37" ht="16.899999999999999" customHeight="1" outlineLevel="1">
      <c r="A76" s="886">
        <f t="shared" si="5"/>
        <v>67</v>
      </c>
      <c r="B76" s="324"/>
      <c r="C76" s="325"/>
      <c r="D76" s="410"/>
      <c r="E76" s="23"/>
      <c r="F76" s="411"/>
      <c r="G76" s="1070" t="s">
        <v>396</v>
      </c>
      <c r="H76" s="496"/>
      <c r="I76" s="351"/>
      <c r="J76" s="233" t="s">
        <v>397</v>
      </c>
      <c r="K76" s="110">
        <v>1</v>
      </c>
      <c r="L76" s="107"/>
      <c r="M76" s="65" t="s">
        <v>32</v>
      </c>
      <c r="N76" s="65" t="s">
        <v>32</v>
      </c>
      <c r="O76" s="65" t="s">
        <v>32</v>
      </c>
      <c r="P76" s="65" t="s">
        <v>32</v>
      </c>
      <c r="Q76" s="65" t="s">
        <v>32</v>
      </c>
      <c r="R76" s="806" t="s">
        <v>13</v>
      </c>
      <c r="S76" s="806" t="s">
        <v>13</v>
      </c>
      <c r="T76" s="476"/>
      <c r="U76" s="1043" t="s">
        <v>543</v>
      </c>
      <c r="V76" s="477" t="s">
        <v>544</v>
      </c>
      <c r="W76" s="1094" t="s">
        <v>13</v>
      </c>
      <c r="X76" s="477"/>
      <c r="Y76" s="622" t="s">
        <v>558</v>
      </c>
      <c r="Z76" s="380"/>
      <c r="AA76" s="380"/>
      <c r="AB76" s="380"/>
      <c r="AC76" s="380"/>
      <c r="AD76" s="380">
        <v>3.4</v>
      </c>
      <c r="AE76" s="1049"/>
      <c r="AF76" s="170"/>
      <c r="AG76" s="1066" t="s">
        <v>19</v>
      </c>
      <c r="AH76" s="680" t="str">
        <f t="shared" si="4"/>
        <v>RELEASE</v>
      </c>
    </row>
    <row r="77" spans="1:37" ht="20" customHeight="1" outlineLevel="1">
      <c r="A77" s="886">
        <f t="shared" si="5"/>
        <v>68</v>
      </c>
      <c r="B77" s="324"/>
      <c r="C77" s="325"/>
      <c r="D77" s="410"/>
      <c r="E77" s="23"/>
      <c r="F77" s="411"/>
      <c r="G77" s="322" t="s">
        <v>398</v>
      </c>
      <c r="H77" s="323"/>
      <c r="I77" s="448"/>
      <c r="J77" s="233" t="s">
        <v>399</v>
      </c>
      <c r="K77" s="110">
        <v>1</v>
      </c>
      <c r="L77" s="65"/>
      <c r="M77" s="65" t="s">
        <v>32</v>
      </c>
      <c r="N77" s="65" t="s">
        <v>32</v>
      </c>
      <c r="O77" s="65" t="s">
        <v>32</v>
      </c>
      <c r="P77" s="65" t="s">
        <v>32</v>
      </c>
      <c r="Q77" s="65" t="s">
        <v>32</v>
      </c>
      <c r="R77" s="475" t="s">
        <v>13</v>
      </c>
      <c r="S77" s="475" t="s">
        <v>13</v>
      </c>
      <c r="T77" s="476"/>
      <c r="U77" s="1043" t="s">
        <v>543</v>
      </c>
      <c r="V77" s="477"/>
      <c r="W77" s="599" t="str">
        <f>'TC1 (E121)'!W91</f>
        <v>RELEASE</v>
      </c>
      <c r="X77" s="477"/>
      <c r="Y77" s="483"/>
      <c r="Z77" s="380"/>
      <c r="AA77" s="380"/>
      <c r="AB77" s="380"/>
      <c r="AC77" s="380"/>
      <c r="AD77" s="380">
        <v>5.2</v>
      </c>
      <c r="AE77" s="484"/>
      <c r="AF77" s="170"/>
      <c r="AG77" s="1066" t="s">
        <v>19</v>
      </c>
      <c r="AH77" s="680" t="str">
        <f t="shared" si="4"/>
        <v>RELEASE</v>
      </c>
    </row>
    <row r="78" spans="1:37" s="284" customFormat="1" ht="16.899999999999999" customHeight="1" outlineLevel="1">
      <c r="A78" s="887">
        <f t="shared" si="5"/>
        <v>69</v>
      </c>
      <c r="B78" s="412"/>
      <c r="C78" s="413"/>
      <c r="D78" s="414"/>
      <c r="E78" s="415"/>
      <c r="F78" s="416"/>
      <c r="G78" s="336" t="s">
        <v>400</v>
      </c>
      <c r="H78" s="417"/>
      <c r="I78" s="454"/>
      <c r="J78" s="453" t="s">
        <v>401</v>
      </c>
      <c r="K78" s="590">
        <v>1</v>
      </c>
      <c r="L78" s="359"/>
      <c r="M78" s="359" t="s">
        <v>32</v>
      </c>
      <c r="N78" s="359" t="s">
        <v>32</v>
      </c>
      <c r="O78" s="359" t="s">
        <v>32</v>
      </c>
      <c r="P78" s="359" t="s">
        <v>32</v>
      </c>
      <c r="Q78" s="359" t="s">
        <v>32</v>
      </c>
      <c r="R78" s="602" t="str">
        <f>'TC1 (E121)'!$R$92</f>
        <v>FOR REVIEW</v>
      </c>
      <c r="S78" s="602" t="str">
        <f>'TC1 (E121)'!$S$92</f>
        <v>FOR REVIEW</v>
      </c>
      <c r="T78" s="603"/>
      <c r="U78" s="603"/>
      <c r="V78" s="605" t="s">
        <v>598</v>
      </c>
      <c r="W78" s="1095" t="str">
        <f>S78</f>
        <v>FOR REVIEW</v>
      </c>
      <c r="X78" s="605"/>
      <c r="Y78" s="822" t="s">
        <v>558</v>
      </c>
      <c r="Z78" s="391"/>
      <c r="AA78" s="391"/>
      <c r="AB78" s="391"/>
      <c r="AC78" s="391"/>
      <c r="AD78" s="391">
        <v>0</v>
      </c>
      <c r="AE78" s="1052"/>
      <c r="AF78" s="1053"/>
      <c r="AG78" s="1067" t="s">
        <v>19</v>
      </c>
      <c r="AH78" s="1136" t="str">
        <f t="shared" si="4"/>
        <v>FOR REVIEW</v>
      </c>
      <c r="AK78" s="764"/>
    </row>
    <row r="79" spans="1:37" ht="16.899999999999999" customHeight="1" outlineLevel="1">
      <c r="A79" s="886">
        <f t="shared" si="5"/>
        <v>70</v>
      </c>
      <c r="B79" s="324"/>
      <c r="C79" s="325"/>
      <c r="D79" s="410"/>
      <c r="E79" s="23"/>
      <c r="F79" s="411"/>
      <c r="G79" s="322" t="s">
        <v>402</v>
      </c>
      <c r="H79" s="323"/>
      <c r="I79" s="448"/>
      <c r="J79" s="233" t="s">
        <v>403</v>
      </c>
      <c r="K79" s="110">
        <v>1</v>
      </c>
      <c r="L79" s="65" t="s">
        <v>32</v>
      </c>
      <c r="M79" s="65" t="s">
        <v>32</v>
      </c>
      <c r="N79" s="65" t="s">
        <v>32</v>
      </c>
      <c r="O79" s="65" t="s">
        <v>32</v>
      </c>
      <c r="P79" s="65" t="s">
        <v>32</v>
      </c>
      <c r="Q79" s="65" t="s">
        <v>32</v>
      </c>
      <c r="R79" s="475" t="s">
        <v>13</v>
      </c>
      <c r="S79" s="475" t="s">
        <v>13</v>
      </c>
      <c r="T79" s="476"/>
      <c r="U79" s="1043" t="s">
        <v>543</v>
      </c>
      <c r="V79" s="477"/>
      <c r="W79" s="599" t="str">
        <f>'TC1 (E121)'!W93</f>
        <v>RELEASE</v>
      </c>
      <c r="X79" s="477"/>
      <c r="Y79" s="483"/>
      <c r="Z79" s="380"/>
      <c r="AA79" s="380"/>
      <c r="AB79" s="380"/>
      <c r="AC79" s="380"/>
      <c r="AD79" s="380">
        <v>42</v>
      </c>
      <c r="AE79" s="1049"/>
      <c r="AF79" s="170"/>
      <c r="AG79" s="1066" t="s">
        <v>19</v>
      </c>
      <c r="AH79" s="680" t="str">
        <f t="shared" si="4"/>
        <v>RELEASE</v>
      </c>
    </row>
    <row r="80" spans="1:37" s="1" customFormat="1" ht="16.899999999999999" customHeight="1">
      <c r="A80" s="886">
        <f t="shared" si="5"/>
        <v>71</v>
      </c>
      <c r="B80" s="772"/>
      <c r="C80" s="773"/>
      <c r="D80" s="779"/>
      <c r="E80" s="26"/>
      <c r="F80" s="776"/>
      <c r="G80" s="567" t="s">
        <v>404</v>
      </c>
      <c r="H80" s="642"/>
      <c r="I80" s="585"/>
      <c r="J80" s="663" t="s">
        <v>731</v>
      </c>
      <c r="K80" s="664">
        <v>1</v>
      </c>
      <c r="L80" s="69"/>
      <c r="M80" s="65" t="s">
        <v>32</v>
      </c>
      <c r="N80" s="65" t="s">
        <v>32</v>
      </c>
      <c r="O80" s="65" t="s">
        <v>32</v>
      </c>
      <c r="P80" s="65" t="s">
        <v>32</v>
      </c>
      <c r="Q80" s="65" t="s">
        <v>32</v>
      </c>
      <c r="R80" s="475" t="s">
        <v>13</v>
      </c>
      <c r="S80" s="475" t="s">
        <v>13</v>
      </c>
      <c r="T80" s="807"/>
      <c r="U80" s="1043" t="s">
        <v>543</v>
      </c>
      <c r="V80" s="483"/>
      <c r="W80" s="483" t="s">
        <v>13</v>
      </c>
      <c r="X80" s="483"/>
      <c r="Y80" s="622"/>
      <c r="Z80" s="164"/>
      <c r="AA80" s="164"/>
      <c r="AB80" s="164"/>
      <c r="AC80" s="164"/>
      <c r="AD80" s="164">
        <v>10</v>
      </c>
      <c r="AE80" s="1060"/>
      <c r="AF80" s="170"/>
      <c r="AG80" s="1066" t="s">
        <v>19</v>
      </c>
      <c r="AH80" s="680" t="str">
        <f t="shared" si="4"/>
        <v>RELEASE</v>
      </c>
    </row>
    <row r="81" spans="1:38" s="764" customFormat="1" ht="16.899999999999999" customHeight="1">
      <c r="A81" s="887">
        <f t="shared" si="5"/>
        <v>72</v>
      </c>
      <c r="B81" s="784"/>
      <c r="C81" s="785"/>
      <c r="D81" s="786"/>
      <c r="E81" s="787"/>
      <c r="F81" s="788"/>
      <c r="G81" s="643" t="s">
        <v>600</v>
      </c>
      <c r="H81" s="644"/>
      <c r="I81" s="665"/>
      <c r="J81" s="666" t="s">
        <v>732</v>
      </c>
      <c r="K81" s="667"/>
      <c r="L81" s="390"/>
      <c r="M81" s="359"/>
      <c r="N81" s="359"/>
      <c r="O81" s="359"/>
      <c r="P81" s="359"/>
      <c r="Q81" s="359"/>
      <c r="R81" s="602"/>
      <c r="S81" s="602"/>
      <c r="T81" s="810"/>
      <c r="U81" s="1096"/>
      <c r="V81" s="812"/>
      <c r="W81" s="812"/>
      <c r="X81" s="812"/>
      <c r="Y81" s="812"/>
      <c r="Z81" s="826"/>
      <c r="AA81" s="826"/>
      <c r="AB81" s="826"/>
      <c r="AC81" s="826"/>
      <c r="AD81" s="826"/>
      <c r="AE81" s="1118"/>
      <c r="AF81" s="1053"/>
      <c r="AG81" s="1067"/>
      <c r="AH81" s="1136"/>
    </row>
    <row r="82" spans="1:38" s="764" customFormat="1" ht="16.899999999999999" customHeight="1">
      <c r="A82" s="886">
        <f t="shared" si="5"/>
        <v>73</v>
      </c>
      <c r="B82" s="784"/>
      <c r="C82" s="785"/>
      <c r="D82" s="786"/>
      <c r="E82" s="787"/>
      <c r="F82" s="788"/>
      <c r="G82" s="567" t="s">
        <v>733</v>
      </c>
      <c r="H82" s="644"/>
      <c r="I82" s="665"/>
      <c r="J82" s="663" t="s">
        <v>603</v>
      </c>
      <c r="K82" s="667"/>
      <c r="L82" s="359"/>
      <c r="M82" s="359"/>
      <c r="N82" s="359"/>
      <c r="O82" s="359"/>
      <c r="P82" s="359"/>
      <c r="Q82" s="359"/>
      <c r="R82" s="809"/>
      <c r="S82" s="809"/>
      <c r="T82" s="810"/>
      <c r="U82" s="810"/>
      <c r="V82" s="483" t="s">
        <v>598</v>
      </c>
      <c r="W82" s="599" t="s">
        <v>13</v>
      </c>
      <c r="X82" s="812"/>
      <c r="Y82" s="812"/>
      <c r="Z82" s="826"/>
      <c r="AA82" s="826"/>
      <c r="AB82" s="826"/>
      <c r="AC82" s="826"/>
      <c r="AD82" s="826"/>
      <c r="AE82" s="1118"/>
      <c r="AF82" s="1053"/>
      <c r="AG82" s="1067"/>
      <c r="AH82" s="1136"/>
    </row>
    <row r="83" spans="1:38" s="1003" customFormat="1" ht="17" customHeight="1">
      <c r="A83" s="946">
        <f t="shared" si="5"/>
        <v>74</v>
      </c>
      <c r="B83" s="1071"/>
      <c r="C83" s="1072"/>
      <c r="D83" s="1073"/>
      <c r="E83" s="1074"/>
      <c r="F83" s="1075"/>
      <c r="G83" s="835" t="s">
        <v>734</v>
      </c>
      <c r="H83" s="1076"/>
      <c r="I83" s="1083"/>
      <c r="J83" s="668" t="str">
        <f>'TC1 (E121)'!J97</f>
        <v>STIFFENER ON TAPPING SIDEWALL</v>
      </c>
      <c r="K83" s="1084"/>
      <c r="L83" s="469"/>
      <c r="M83" s="469"/>
      <c r="N83" s="469"/>
      <c r="O83" s="469"/>
      <c r="P83" s="469"/>
      <c r="Q83" s="469"/>
      <c r="R83" s="849" t="str">
        <f>S83</f>
        <v>RELEASE</v>
      </c>
      <c r="S83" s="849" t="str">
        <f>W83</f>
        <v>RELEASE</v>
      </c>
      <c r="T83" s="1097"/>
      <c r="U83" s="1097"/>
      <c r="V83" s="849" t="s">
        <v>544</v>
      </c>
      <c r="W83" s="1098" t="s">
        <v>13</v>
      </c>
      <c r="X83" s="1099"/>
      <c r="Y83" s="1099"/>
      <c r="Z83" s="1119"/>
      <c r="AA83" s="1119"/>
      <c r="AB83" s="1119"/>
      <c r="AC83" s="1119"/>
      <c r="AD83" s="1119"/>
      <c r="AE83" s="1120"/>
      <c r="AF83" s="1121"/>
      <c r="AG83" s="1137"/>
      <c r="AH83" s="1138"/>
      <c r="AK83" s="765"/>
    </row>
    <row r="84" spans="1:38" s="1" customFormat="1" ht="16.899999999999999" customHeight="1">
      <c r="A84" s="946">
        <f t="shared" si="5"/>
        <v>75</v>
      </c>
      <c r="B84" s="772"/>
      <c r="C84" s="773"/>
      <c r="D84" s="779"/>
      <c r="E84" s="26"/>
      <c r="F84" s="776"/>
      <c r="G84" s="1077" t="s">
        <v>735</v>
      </c>
      <c r="H84" s="1078"/>
      <c r="I84" s="1085"/>
      <c r="J84" s="663" t="s">
        <v>607</v>
      </c>
      <c r="K84" s="664"/>
      <c r="L84" s="69"/>
      <c r="M84" s="70"/>
      <c r="N84" s="69"/>
      <c r="O84" s="69"/>
      <c r="P84" s="69"/>
      <c r="Q84" s="69"/>
      <c r="R84" s="806" t="str">
        <f>S84</f>
        <v>RELEASE</v>
      </c>
      <c r="S84" s="806" t="str">
        <f>W84</f>
        <v>RELEASE</v>
      </c>
      <c r="T84" s="807"/>
      <c r="U84" s="807"/>
      <c r="V84" s="483" t="s">
        <v>544</v>
      </c>
      <c r="W84" s="1098" t="s">
        <v>13</v>
      </c>
      <c r="X84" s="483"/>
      <c r="Y84" s="483"/>
      <c r="Z84" s="1058"/>
      <c r="AA84" s="164"/>
      <c r="AB84" s="164"/>
      <c r="AC84" s="164"/>
      <c r="AD84" s="164"/>
      <c r="AE84" s="1060"/>
      <c r="AF84" s="170"/>
      <c r="AG84" s="1066"/>
      <c r="AH84" s="680"/>
    </row>
    <row r="85" spans="1:38" ht="16.899999999999999" customHeight="1">
      <c r="A85" s="946">
        <f t="shared" si="5"/>
        <v>76</v>
      </c>
      <c r="B85" s="768"/>
      <c r="C85" s="790"/>
      <c r="D85" s="791"/>
      <c r="E85" s="792" t="s">
        <v>62</v>
      </c>
      <c r="F85" s="793"/>
      <c r="G85" s="794"/>
      <c r="H85" s="795"/>
      <c r="I85" s="449"/>
      <c r="J85" s="1086" t="s">
        <v>63</v>
      </c>
      <c r="K85" s="473">
        <v>1</v>
      </c>
      <c r="L85" s="226"/>
      <c r="M85" s="227" t="s">
        <v>32</v>
      </c>
      <c r="N85" s="226"/>
      <c r="O85" s="226"/>
      <c r="P85" s="226"/>
      <c r="Q85" s="226"/>
      <c r="R85" s="800"/>
      <c r="S85" s="800"/>
      <c r="T85" s="813"/>
      <c r="U85" s="813"/>
      <c r="V85" s="803"/>
      <c r="W85" s="803"/>
      <c r="X85" s="803"/>
      <c r="Y85" s="803"/>
      <c r="Z85" s="384">
        <f>SUM(AC86:AC97)</f>
        <v>415.9</v>
      </c>
      <c r="AA85" s="381"/>
      <c r="AB85" s="381"/>
      <c r="AC85" s="381"/>
      <c r="AD85" s="381"/>
      <c r="AE85" s="1063"/>
      <c r="AF85" s="170"/>
      <c r="AG85" s="1066"/>
      <c r="AH85" s="680">
        <f>W85</f>
        <v>0</v>
      </c>
    </row>
    <row r="86" spans="1:38" ht="16.899999999999999" customHeight="1">
      <c r="A86" s="886">
        <f t="shared" ref="A86:A95" si="7">A85+1</f>
        <v>77</v>
      </c>
      <c r="B86" s="324"/>
      <c r="C86" s="325"/>
      <c r="D86" s="410"/>
      <c r="E86" s="23"/>
      <c r="F86" s="553" t="s">
        <v>736</v>
      </c>
      <c r="G86" s="297"/>
      <c r="H86" s="309"/>
      <c r="I86" s="459"/>
      <c r="J86" s="670" t="s">
        <v>164</v>
      </c>
      <c r="K86" s="110">
        <v>1</v>
      </c>
      <c r="L86" s="65"/>
      <c r="M86" s="65" t="s">
        <v>32</v>
      </c>
      <c r="N86" s="65"/>
      <c r="O86" s="65"/>
      <c r="P86" s="65"/>
      <c r="Q86" s="65"/>
      <c r="R86" s="475" t="s">
        <v>13</v>
      </c>
      <c r="S86" s="475" t="s">
        <v>13</v>
      </c>
      <c r="T86" s="476"/>
      <c r="U86" s="476"/>
      <c r="V86" s="477"/>
      <c r="W86" s="477" t="s">
        <v>13</v>
      </c>
      <c r="X86" s="477"/>
      <c r="Y86" s="483"/>
      <c r="AA86" s="385">
        <v>45182</v>
      </c>
      <c r="AB86" s="1047">
        <v>45411</v>
      </c>
      <c r="AC86" s="1055">
        <v>198</v>
      </c>
      <c r="AD86" s="380"/>
      <c r="AE86" s="1049"/>
      <c r="AF86" s="170"/>
      <c r="AG86" s="1066" t="s">
        <v>474</v>
      </c>
      <c r="AH86" s="680" t="str">
        <f t="shared" ref="AH86:AH108" si="8">W86</f>
        <v>RELEASE</v>
      </c>
      <c r="AJ86" s="1139">
        <f>AK86-(AC86*2)</f>
        <v>4</v>
      </c>
      <c r="AK86" s="1">
        <f>2*AL86</f>
        <v>400</v>
      </c>
      <c r="AL86">
        <v>200</v>
      </c>
    </row>
    <row r="87" spans="1:38" ht="16.899999999999999" customHeight="1" outlineLevel="1">
      <c r="A87" s="886">
        <f t="shared" si="7"/>
        <v>78</v>
      </c>
      <c r="B87" s="324"/>
      <c r="C87" s="325"/>
      <c r="D87" s="410"/>
      <c r="E87" s="23"/>
      <c r="F87" s="422"/>
      <c r="G87" s="322" t="s">
        <v>167</v>
      </c>
      <c r="H87" s="309"/>
      <c r="I87" s="459"/>
      <c r="J87" s="670" t="s">
        <v>168</v>
      </c>
      <c r="K87" s="110">
        <v>1</v>
      </c>
      <c r="L87" s="65"/>
      <c r="M87" s="65" t="s">
        <v>32</v>
      </c>
      <c r="N87" s="65"/>
      <c r="O87" s="65"/>
      <c r="P87" s="65"/>
      <c r="Q87" s="65"/>
      <c r="R87" s="475" t="s">
        <v>13</v>
      </c>
      <c r="S87" s="475" t="s">
        <v>13</v>
      </c>
      <c r="T87" s="597"/>
      <c r="U87" s="597"/>
      <c r="V87" s="477"/>
      <c r="W87" s="477" t="s">
        <v>13</v>
      </c>
      <c r="X87" s="477"/>
      <c r="Y87" s="483"/>
      <c r="Z87" s="380"/>
      <c r="AA87" s="380"/>
      <c r="AB87" s="380"/>
      <c r="AC87" s="380"/>
      <c r="AD87" s="380">
        <f>AE87*K87</f>
        <v>127.7</v>
      </c>
      <c r="AE87" s="1049">
        <v>127.7</v>
      </c>
      <c r="AF87" s="170"/>
      <c r="AG87" s="1066" t="s">
        <v>474</v>
      </c>
      <c r="AH87" s="680" t="str">
        <f t="shared" si="8"/>
        <v>RELEASE</v>
      </c>
    </row>
    <row r="88" spans="1:38" ht="16.899999999999999" customHeight="1" outlineLevel="1">
      <c r="A88" s="886">
        <f t="shared" si="7"/>
        <v>79</v>
      </c>
      <c r="B88" s="324"/>
      <c r="C88" s="325"/>
      <c r="D88" s="410"/>
      <c r="E88" s="23"/>
      <c r="F88" s="423"/>
      <c r="G88" s="308" t="s">
        <v>162</v>
      </c>
      <c r="H88" s="424"/>
      <c r="I88" s="429"/>
      <c r="J88" s="670" t="s">
        <v>163</v>
      </c>
      <c r="K88" s="110">
        <v>1</v>
      </c>
      <c r="L88" s="65"/>
      <c r="M88" s="65" t="s">
        <v>32</v>
      </c>
      <c r="N88" s="65"/>
      <c r="O88" s="65"/>
      <c r="P88" s="65"/>
      <c r="Q88" s="65"/>
      <c r="R88" s="475" t="s">
        <v>13</v>
      </c>
      <c r="S88" s="475" t="s">
        <v>13</v>
      </c>
      <c r="T88" s="476"/>
      <c r="U88" s="476"/>
      <c r="V88" s="477"/>
      <c r="W88" s="477" t="s">
        <v>13</v>
      </c>
      <c r="X88" s="477"/>
      <c r="Y88" s="483"/>
      <c r="Z88" s="380"/>
      <c r="AA88" s="380"/>
      <c r="AB88" s="380"/>
      <c r="AC88" s="380"/>
      <c r="AD88" s="380">
        <f>AE88*K88</f>
        <v>66.7</v>
      </c>
      <c r="AE88" s="1049">
        <f>'TC1 (E121)'!AE102</f>
        <v>66.7</v>
      </c>
      <c r="AF88" s="170"/>
      <c r="AG88" s="1066" t="s">
        <v>474</v>
      </c>
      <c r="AH88" s="680" t="str">
        <f t="shared" si="8"/>
        <v>RELEASE</v>
      </c>
    </row>
    <row r="89" spans="1:38" ht="16.899999999999999" customHeight="1" outlineLevel="1">
      <c r="A89" s="886">
        <f t="shared" si="7"/>
        <v>80</v>
      </c>
      <c r="B89" s="324"/>
      <c r="C89" s="325"/>
      <c r="D89" s="410"/>
      <c r="E89" s="23"/>
      <c r="F89" s="553" t="s">
        <v>737</v>
      </c>
      <c r="G89" s="297"/>
      <c r="H89" s="309"/>
      <c r="I89" s="459"/>
      <c r="J89" s="670" t="s">
        <v>166</v>
      </c>
      <c r="K89" s="110">
        <v>1</v>
      </c>
      <c r="L89" s="65"/>
      <c r="M89" s="65" t="s">
        <v>32</v>
      </c>
      <c r="N89" s="65"/>
      <c r="O89" s="65"/>
      <c r="P89" s="65"/>
      <c r="Q89" s="65"/>
      <c r="R89" s="475" t="s">
        <v>13</v>
      </c>
      <c r="S89" s="475" t="s">
        <v>13</v>
      </c>
      <c r="T89" s="476"/>
      <c r="U89" s="476"/>
      <c r="V89" s="477"/>
      <c r="W89" s="477" t="s">
        <v>13</v>
      </c>
      <c r="X89" s="477"/>
      <c r="Y89" s="483"/>
      <c r="Z89" s="380"/>
      <c r="AA89" s="380"/>
      <c r="AB89" s="1047">
        <v>45411</v>
      </c>
      <c r="AC89" s="1055">
        <v>198</v>
      </c>
      <c r="AD89" s="1122"/>
      <c r="AE89" s="1123"/>
      <c r="AF89" s="223"/>
      <c r="AG89" s="1066" t="s">
        <v>474</v>
      </c>
      <c r="AH89" s="680" t="str">
        <f t="shared" si="8"/>
        <v>RELEASE</v>
      </c>
    </row>
    <row r="90" spans="1:38" ht="16.899999999999999" customHeight="1" outlineLevel="1">
      <c r="A90" s="886">
        <f t="shared" si="7"/>
        <v>81</v>
      </c>
      <c r="B90" s="324"/>
      <c r="C90" s="325"/>
      <c r="D90" s="410"/>
      <c r="E90" s="23"/>
      <c r="F90" s="1079"/>
      <c r="G90" s="308" t="s">
        <v>162</v>
      </c>
      <c r="H90" s="424"/>
      <c r="I90" s="429"/>
      <c r="J90" s="670" t="s">
        <v>163</v>
      </c>
      <c r="K90" s="110">
        <v>1</v>
      </c>
      <c r="L90" s="65"/>
      <c r="M90" s="65" t="s">
        <v>32</v>
      </c>
      <c r="N90" s="65"/>
      <c r="O90" s="65"/>
      <c r="P90" s="65"/>
      <c r="Q90" s="65"/>
      <c r="R90" s="475" t="s">
        <v>13</v>
      </c>
      <c r="S90" s="475" t="s">
        <v>13</v>
      </c>
      <c r="T90" s="476"/>
      <c r="U90" s="476"/>
      <c r="V90" s="477"/>
      <c r="W90" s="477" t="s">
        <v>13</v>
      </c>
      <c r="X90" s="477"/>
      <c r="Y90" s="483"/>
      <c r="Z90" s="380"/>
      <c r="AA90" s="380"/>
      <c r="AB90" s="380"/>
      <c r="AC90" s="380"/>
      <c r="AD90" s="380">
        <f>AE90*K90</f>
        <v>66.7</v>
      </c>
      <c r="AE90" s="1049">
        <f>'TC1 (E121)'!AE102</f>
        <v>66.7</v>
      </c>
      <c r="AF90" s="170"/>
      <c r="AG90" s="1066" t="s">
        <v>474</v>
      </c>
      <c r="AH90" s="680" t="str">
        <f t="shared" si="8"/>
        <v>RELEASE</v>
      </c>
    </row>
    <row r="91" spans="1:38" ht="16.899999999999999" customHeight="1" outlineLevel="1">
      <c r="A91" s="886">
        <f t="shared" si="7"/>
        <v>82</v>
      </c>
      <c r="B91" s="324"/>
      <c r="C91" s="325"/>
      <c r="D91" s="410"/>
      <c r="E91" s="23"/>
      <c r="F91" s="1079"/>
      <c r="G91" s="308" t="s">
        <v>169</v>
      </c>
      <c r="H91" s="424"/>
      <c r="I91" s="429"/>
      <c r="J91" s="670" t="s">
        <v>170</v>
      </c>
      <c r="K91" s="110">
        <v>1</v>
      </c>
      <c r="L91" s="65"/>
      <c r="M91" s="65" t="s">
        <v>32</v>
      </c>
      <c r="N91" s="65"/>
      <c r="O91" s="65"/>
      <c r="P91" s="65"/>
      <c r="Q91" s="65"/>
      <c r="R91" s="475" t="s">
        <v>13</v>
      </c>
      <c r="S91" s="475" t="s">
        <v>13</v>
      </c>
      <c r="T91" s="476"/>
      <c r="U91" s="476"/>
      <c r="V91" s="477"/>
      <c r="W91" s="477" t="s">
        <v>13</v>
      </c>
      <c r="X91" s="477"/>
      <c r="Y91" s="483"/>
      <c r="Z91" s="380"/>
      <c r="AA91" s="380"/>
      <c r="AB91" s="380"/>
      <c r="AC91" s="380"/>
      <c r="AD91" s="380">
        <f>AE91*K89</f>
        <v>127.7</v>
      </c>
      <c r="AE91" s="1049">
        <v>127.7</v>
      </c>
      <c r="AF91" s="170"/>
      <c r="AG91" s="1066" t="s">
        <v>474</v>
      </c>
      <c r="AH91" s="680" t="str">
        <f t="shared" si="8"/>
        <v>RELEASE</v>
      </c>
    </row>
    <row r="92" spans="1:38" ht="16.899999999999999" customHeight="1">
      <c r="A92" s="886">
        <f t="shared" si="7"/>
        <v>83</v>
      </c>
      <c r="B92" s="297"/>
      <c r="C92" s="297"/>
      <c r="D92" s="310"/>
      <c r="E92" s="311"/>
      <c r="F92" s="553" t="s">
        <v>738</v>
      </c>
      <c r="G92" s="309"/>
      <c r="H92" s="309"/>
      <c r="I92" s="351"/>
      <c r="J92" s="663" t="s">
        <v>739</v>
      </c>
      <c r="K92" s="110">
        <v>1</v>
      </c>
      <c r="L92" s="65"/>
      <c r="M92" s="65" t="s">
        <v>32</v>
      </c>
      <c r="N92" s="65"/>
      <c r="O92" s="65"/>
      <c r="P92" s="65"/>
      <c r="Q92" s="107"/>
      <c r="R92" s="475"/>
      <c r="S92" s="475"/>
      <c r="T92" s="476"/>
      <c r="U92" s="476"/>
      <c r="V92" s="477"/>
      <c r="W92" s="477"/>
      <c r="X92" s="477"/>
      <c r="Y92" s="622"/>
      <c r="Z92" s="384"/>
      <c r="AA92" s="380"/>
      <c r="AB92" s="1047">
        <v>45411</v>
      </c>
      <c r="AC92" s="1048">
        <f>SUM(AD93:AD98)</f>
        <v>19.899999999999999</v>
      </c>
      <c r="AD92" s="380"/>
      <c r="AE92" s="1049"/>
      <c r="AF92" s="170">
        <f>AD93+AD94+AD95+AD97</f>
        <v>19.899999999999999</v>
      </c>
      <c r="AG92" s="1066"/>
      <c r="AH92" s="680">
        <f t="shared" si="8"/>
        <v>0</v>
      </c>
    </row>
    <row r="93" spans="1:38" ht="16.899999999999999" customHeight="1" outlineLevel="1">
      <c r="A93" s="886">
        <f t="shared" si="7"/>
        <v>84</v>
      </c>
      <c r="B93" s="297"/>
      <c r="C93" s="297"/>
      <c r="D93" s="310"/>
      <c r="E93" s="311"/>
      <c r="F93" s="654"/>
      <c r="G93" s="322" t="s">
        <v>740</v>
      </c>
      <c r="H93" s="351"/>
      <c r="I93" s="351"/>
      <c r="J93" s="233" t="s">
        <v>408</v>
      </c>
      <c r="K93" s="110">
        <v>1</v>
      </c>
      <c r="L93" s="65"/>
      <c r="M93" s="65" t="s">
        <v>32</v>
      </c>
      <c r="N93" s="65" t="s">
        <v>32</v>
      </c>
      <c r="O93" s="65" t="s">
        <v>32</v>
      </c>
      <c r="P93" s="65" t="s">
        <v>32</v>
      </c>
      <c r="Q93" s="65" t="s">
        <v>32</v>
      </c>
      <c r="R93" s="475" t="s">
        <v>13</v>
      </c>
      <c r="S93" s="475" t="s">
        <v>13</v>
      </c>
      <c r="T93" s="597"/>
      <c r="U93" s="1043" t="s">
        <v>543</v>
      </c>
      <c r="V93" s="477" t="s">
        <v>547</v>
      </c>
      <c r="W93" s="477" t="s">
        <v>13</v>
      </c>
      <c r="X93" s="477"/>
      <c r="Y93" s="622"/>
      <c r="Z93" s="380"/>
      <c r="AA93" s="380"/>
      <c r="AB93" s="1047">
        <v>45411</v>
      </c>
      <c r="AC93" s="380"/>
      <c r="AD93" s="821">
        <v>1.6</v>
      </c>
      <c r="AE93" s="1049"/>
      <c r="AF93" s="170"/>
      <c r="AG93" s="1066" t="s">
        <v>477</v>
      </c>
      <c r="AH93" s="680" t="str">
        <f t="shared" si="8"/>
        <v>RELEASE</v>
      </c>
    </row>
    <row r="94" spans="1:38" ht="16.899999999999999" customHeight="1" outlineLevel="1">
      <c r="A94" s="886">
        <f t="shared" si="7"/>
        <v>85</v>
      </c>
      <c r="B94" s="297"/>
      <c r="C94" s="297"/>
      <c r="D94" s="310"/>
      <c r="E94" s="311"/>
      <c r="F94" s="654"/>
      <c r="G94" s="322" t="s">
        <v>741</v>
      </c>
      <c r="H94" s="351"/>
      <c r="I94" s="351"/>
      <c r="J94" s="233" t="s">
        <v>410</v>
      </c>
      <c r="K94" s="110">
        <v>1</v>
      </c>
      <c r="L94" s="65"/>
      <c r="M94" s="65" t="s">
        <v>32</v>
      </c>
      <c r="N94" s="65" t="s">
        <v>32</v>
      </c>
      <c r="O94" s="65" t="s">
        <v>32</v>
      </c>
      <c r="P94" s="65" t="s">
        <v>32</v>
      </c>
      <c r="Q94" s="65" t="s">
        <v>32</v>
      </c>
      <c r="R94" s="475" t="s">
        <v>13</v>
      </c>
      <c r="S94" s="475" t="s">
        <v>13</v>
      </c>
      <c r="T94" s="476"/>
      <c r="U94" s="1043" t="s">
        <v>543</v>
      </c>
      <c r="V94" s="477" t="s">
        <v>547</v>
      </c>
      <c r="W94" s="477" t="s">
        <v>13</v>
      </c>
      <c r="X94" s="477"/>
      <c r="Y94" s="622" t="s">
        <v>742</v>
      </c>
      <c r="Z94" s="380"/>
      <c r="AA94" s="380"/>
      <c r="AB94" s="1047">
        <v>45411</v>
      </c>
      <c r="AC94" s="380"/>
      <c r="AD94" s="821">
        <v>11.7</v>
      </c>
      <c r="AE94" s="1049"/>
      <c r="AF94" s="170"/>
      <c r="AG94" s="1066" t="s">
        <v>19</v>
      </c>
      <c r="AH94" s="680" t="str">
        <f t="shared" si="8"/>
        <v>RELEASE</v>
      </c>
    </row>
    <row r="95" spans="1:38" ht="16.899999999999999" customHeight="1" outlineLevel="1">
      <c r="A95" s="886">
        <f t="shared" si="7"/>
        <v>86</v>
      </c>
      <c r="B95" s="297"/>
      <c r="C95" s="297"/>
      <c r="D95" s="310"/>
      <c r="E95" s="311"/>
      <c r="F95" s="654"/>
      <c r="G95" s="322" t="s">
        <v>743</v>
      </c>
      <c r="H95" s="351"/>
      <c r="I95" s="351"/>
      <c r="J95" s="233" t="s">
        <v>412</v>
      </c>
      <c r="K95" s="110">
        <v>1</v>
      </c>
      <c r="L95" s="65"/>
      <c r="M95" s="65" t="s">
        <v>32</v>
      </c>
      <c r="N95" s="65" t="s">
        <v>32</v>
      </c>
      <c r="O95" s="65" t="s">
        <v>32</v>
      </c>
      <c r="P95" s="65" t="s">
        <v>32</v>
      </c>
      <c r="Q95" s="65" t="s">
        <v>32</v>
      </c>
      <c r="R95" s="475" t="s">
        <v>13</v>
      </c>
      <c r="S95" s="475" t="s">
        <v>13</v>
      </c>
      <c r="T95" s="476"/>
      <c r="U95" s="1043" t="s">
        <v>543</v>
      </c>
      <c r="V95" s="477" t="s">
        <v>547</v>
      </c>
      <c r="W95" s="477" t="s">
        <v>13</v>
      </c>
      <c r="X95" s="477"/>
      <c r="Y95" s="622" t="s">
        <v>742</v>
      </c>
      <c r="Z95" s="380"/>
      <c r="AA95" s="380"/>
      <c r="AB95" s="1047">
        <v>45411</v>
      </c>
      <c r="AC95" s="380"/>
      <c r="AD95" s="821">
        <v>4.5</v>
      </c>
      <c r="AE95" s="1049"/>
      <c r="AF95" s="170"/>
      <c r="AG95" s="1066" t="s">
        <v>19</v>
      </c>
      <c r="AH95" s="680" t="str">
        <f t="shared" si="8"/>
        <v>RELEASE</v>
      </c>
    </row>
    <row r="96" spans="1:38" s="284" customFormat="1" ht="16.899999999999999" customHeight="1" outlineLevel="1">
      <c r="A96" s="887">
        <f t="shared" ref="A96:A111" si="9">A95+1</f>
        <v>87</v>
      </c>
      <c r="B96" s="333"/>
      <c r="C96" s="333"/>
      <c r="D96" s="334"/>
      <c r="E96" s="335"/>
      <c r="F96" s="840"/>
      <c r="G96" s="336" t="s">
        <v>420</v>
      </c>
      <c r="H96" s="428"/>
      <c r="I96" s="588"/>
      <c r="J96" s="453" t="s">
        <v>414</v>
      </c>
      <c r="K96" s="590">
        <v>1</v>
      </c>
      <c r="L96" s="359"/>
      <c r="M96" s="359" t="s">
        <v>32</v>
      </c>
      <c r="N96" s="359" t="s">
        <v>32</v>
      </c>
      <c r="O96" s="359" t="s">
        <v>32</v>
      </c>
      <c r="P96" s="359" t="s">
        <v>32</v>
      </c>
      <c r="Q96" s="359" t="s">
        <v>32</v>
      </c>
      <c r="R96" s="1100"/>
      <c r="S96" s="1100"/>
      <c r="T96" s="603"/>
      <c r="U96" s="603"/>
      <c r="V96" s="605"/>
      <c r="W96" s="1101"/>
      <c r="X96" s="605"/>
      <c r="Y96" s="812"/>
      <c r="Z96" s="391"/>
      <c r="AA96" s="391"/>
      <c r="AB96" s="391"/>
      <c r="AC96" s="391"/>
      <c r="AD96" s="391"/>
      <c r="AE96" s="1052"/>
      <c r="AF96" s="1053"/>
      <c r="AG96" s="1067" t="s">
        <v>19</v>
      </c>
      <c r="AH96" s="1136">
        <f t="shared" si="8"/>
        <v>0</v>
      </c>
      <c r="AK96" s="764"/>
    </row>
    <row r="97" spans="1:38" ht="16.899999999999999" customHeight="1" outlineLevel="1">
      <c r="A97" s="886">
        <f t="shared" si="9"/>
        <v>88</v>
      </c>
      <c r="B97" s="297"/>
      <c r="C97" s="297"/>
      <c r="D97" s="310"/>
      <c r="E97" s="311"/>
      <c r="F97" s="654"/>
      <c r="G97" s="322" t="s">
        <v>422</v>
      </c>
      <c r="H97" s="351"/>
      <c r="I97" s="309"/>
      <c r="J97" s="233" t="s">
        <v>612</v>
      </c>
      <c r="K97" s="110">
        <v>1</v>
      </c>
      <c r="L97" s="65"/>
      <c r="M97" s="65" t="s">
        <v>32</v>
      </c>
      <c r="N97" s="65" t="s">
        <v>32</v>
      </c>
      <c r="O97" s="65" t="s">
        <v>32</v>
      </c>
      <c r="P97" s="65" t="s">
        <v>32</v>
      </c>
      <c r="Q97" s="65" t="s">
        <v>32</v>
      </c>
      <c r="R97" s="475" t="s">
        <v>13</v>
      </c>
      <c r="S97" s="475" t="s">
        <v>13</v>
      </c>
      <c r="T97" s="476"/>
      <c r="U97" s="1043" t="s">
        <v>543</v>
      </c>
      <c r="V97" s="477" t="s">
        <v>584</v>
      </c>
      <c r="W97" s="477" t="s">
        <v>13</v>
      </c>
      <c r="X97" s="477"/>
      <c r="Y97" s="483"/>
      <c r="Z97" s="380"/>
      <c r="AA97" s="380"/>
      <c r="AB97" s="1047">
        <v>45411</v>
      </c>
      <c r="AC97" s="380"/>
      <c r="AD97" s="821">
        <v>2.1</v>
      </c>
      <c r="AE97" s="1049"/>
      <c r="AF97" s="170"/>
      <c r="AG97" s="1066" t="s">
        <v>19</v>
      </c>
      <c r="AH97" s="680" t="str">
        <f t="shared" si="8"/>
        <v>RELEASE</v>
      </c>
    </row>
    <row r="98" spans="1:38" ht="16.899999999999999" customHeight="1" outlineLevel="1">
      <c r="A98" s="886">
        <f t="shared" si="9"/>
        <v>89</v>
      </c>
      <c r="B98" s="297"/>
      <c r="C98" s="297"/>
      <c r="D98" s="310"/>
      <c r="E98" s="1080"/>
      <c r="F98" s="654"/>
      <c r="G98" s="308" t="s">
        <v>423</v>
      </c>
      <c r="H98" s="424"/>
      <c r="I98" s="424"/>
      <c r="J98" s="670" t="s">
        <v>424</v>
      </c>
      <c r="K98" s="110">
        <v>1</v>
      </c>
      <c r="L98" s="107"/>
      <c r="M98" s="65" t="s">
        <v>32</v>
      </c>
      <c r="N98" s="107"/>
      <c r="O98" s="107"/>
      <c r="P98" s="107"/>
      <c r="Q98" s="107"/>
      <c r="R98" s="1042"/>
      <c r="S98" s="1042"/>
      <c r="T98" s="476"/>
      <c r="U98" s="476"/>
      <c r="V98" s="477" t="s">
        <v>572</v>
      </c>
      <c r="W98" s="1102" t="s">
        <v>13</v>
      </c>
      <c r="X98" s="477"/>
      <c r="Y98" s="622" t="s">
        <v>556</v>
      </c>
      <c r="Z98" s="380"/>
      <c r="AA98" s="380"/>
      <c r="AB98" s="380"/>
      <c r="AC98" s="380"/>
      <c r="AD98" s="380"/>
      <c r="AE98" s="1049"/>
      <c r="AF98" s="170"/>
      <c r="AG98" s="1066" t="s">
        <v>19</v>
      </c>
      <c r="AH98" s="680" t="str">
        <f t="shared" si="8"/>
        <v>RELEASE</v>
      </c>
    </row>
    <row r="99" spans="1:38" ht="16.899999999999999" customHeight="1">
      <c r="A99" s="886">
        <f t="shared" si="9"/>
        <v>90</v>
      </c>
      <c r="B99" s="768"/>
      <c r="C99" s="790"/>
      <c r="D99" s="406"/>
      <c r="E99" s="792" t="s">
        <v>744</v>
      </c>
      <c r="F99" s="793"/>
      <c r="G99" s="794"/>
      <c r="H99" s="795"/>
      <c r="I99" s="449"/>
      <c r="J99" s="1087" t="s">
        <v>79</v>
      </c>
      <c r="K99" s="473">
        <v>1</v>
      </c>
      <c r="L99" s="226"/>
      <c r="M99" s="227" t="s">
        <v>32</v>
      </c>
      <c r="N99" s="226"/>
      <c r="O99" s="226"/>
      <c r="P99" s="226"/>
      <c r="Q99" s="226"/>
      <c r="R99" s="800"/>
      <c r="S99" s="800"/>
      <c r="T99" s="813"/>
      <c r="U99" s="813"/>
      <c r="V99" s="803"/>
      <c r="W99" s="803"/>
      <c r="X99" s="803"/>
      <c r="Y99" s="803"/>
      <c r="Z99" s="819">
        <f>SUM(AC100:AC110)</f>
        <v>2066.6</v>
      </c>
      <c r="AA99" s="381"/>
      <c r="AB99" s="381"/>
      <c r="AC99" s="381"/>
      <c r="AD99" s="381"/>
      <c r="AE99" s="1063"/>
      <c r="AF99" s="170"/>
      <c r="AG99" s="1066"/>
      <c r="AH99" s="680">
        <f t="shared" si="8"/>
        <v>0</v>
      </c>
    </row>
    <row r="100" spans="1:38" ht="16.899999999999999" customHeight="1">
      <c r="A100" s="886">
        <f t="shared" si="9"/>
        <v>91</v>
      </c>
      <c r="B100" s="324"/>
      <c r="C100" s="325"/>
      <c r="D100" s="310"/>
      <c r="E100" s="655"/>
      <c r="F100" s="320" t="s">
        <v>177</v>
      </c>
      <c r="G100" s="297"/>
      <c r="H100" s="297"/>
      <c r="I100" s="309"/>
      <c r="J100" s="233" t="s">
        <v>745</v>
      </c>
      <c r="K100" s="110">
        <v>1</v>
      </c>
      <c r="L100" s="107"/>
      <c r="M100" s="65" t="s">
        <v>32</v>
      </c>
      <c r="N100" s="107"/>
      <c r="O100" s="107"/>
      <c r="P100" s="107"/>
      <c r="Q100" s="107"/>
      <c r="R100" s="475" t="s">
        <v>13</v>
      </c>
      <c r="S100" s="475" t="s">
        <v>13</v>
      </c>
      <c r="T100" s="689"/>
      <c r="U100" s="689"/>
      <c r="V100" s="690"/>
      <c r="W100" s="690" t="s">
        <v>13</v>
      </c>
      <c r="X100" s="690"/>
      <c r="Y100" s="483" t="s">
        <v>627</v>
      </c>
      <c r="Z100" s="384"/>
      <c r="AA100" s="385">
        <v>45182</v>
      </c>
      <c r="AB100" s="1047">
        <v>45411</v>
      </c>
      <c r="AC100" s="821">
        <v>1782</v>
      </c>
      <c r="AD100" s="380"/>
      <c r="AE100" s="1049"/>
      <c r="AF100" s="170"/>
      <c r="AG100" s="1066" t="s">
        <v>474</v>
      </c>
      <c r="AH100" s="680" t="str">
        <f t="shared" si="8"/>
        <v>RELEASE</v>
      </c>
      <c r="AJ100">
        <f>AK100-AC100-AD111</f>
        <v>-125</v>
      </c>
      <c r="AK100" s="1">
        <f>AL100</f>
        <v>1678</v>
      </c>
      <c r="AL100">
        <v>1678</v>
      </c>
    </row>
    <row r="101" spans="1:38" ht="16.899999999999999" customHeight="1" outlineLevel="1">
      <c r="A101" s="886">
        <f t="shared" si="9"/>
        <v>92</v>
      </c>
      <c r="B101" s="324"/>
      <c r="C101" s="325"/>
      <c r="D101" s="310"/>
      <c r="E101" s="309"/>
      <c r="F101" s="311"/>
      <c r="G101" s="322" t="s">
        <v>191</v>
      </c>
      <c r="H101" s="297"/>
      <c r="I101" s="309"/>
      <c r="J101" s="233" t="s">
        <v>192</v>
      </c>
      <c r="K101" s="110">
        <v>1</v>
      </c>
      <c r="L101" s="107"/>
      <c r="M101" s="65" t="s">
        <v>32</v>
      </c>
      <c r="N101" s="65"/>
      <c r="O101" s="65"/>
      <c r="P101" s="65"/>
      <c r="Q101" s="65"/>
      <c r="R101" s="475" t="s">
        <v>13</v>
      </c>
      <c r="S101" s="475" t="s">
        <v>13</v>
      </c>
      <c r="T101" s="689"/>
      <c r="U101" s="1043" t="s">
        <v>543</v>
      </c>
      <c r="V101" s="690"/>
      <c r="W101" s="690" t="s">
        <v>13</v>
      </c>
      <c r="X101" s="690"/>
      <c r="Y101" s="803"/>
      <c r="Z101" s="380"/>
      <c r="AA101" s="380"/>
      <c r="AB101" s="380"/>
      <c r="AC101" s="380"/>
      <c r="AD101" s="380">
        <f t="shared" ref="AD101:AD106" si="10">AE101*K101</f>
        <v>258.39999999999998</v>
      </c>
      <c r="AE101" s="1049">
        <v>258.39999999999998</v>
      </c>
      <c r="AF101" s="170"/>
      <c r="AG101" s="1066" t="s">
        <v>474</v>
      </c>
      <c r="AH101" s="680" t="str">
        <f t="shared" si="8"/>
        <v>RELEASE</v>
      </c>
    </row>
    <row r="102" spans="1:38" ht="16.899999999999999" customHeight="1" outlineLevel="1">
      <c r="A102" s="886">
        <f t="shared" si="9"/>
        <v>93</v>
      </c>
      <c r="B102" s="324"/>
      <c r="C102" s="325"/>
      <c r="D102" s="310"/>
      <c r="E102" s="310"/>
      <c r="F102" s="446"/>
      <c r="G102" s="322" t="s">
        <v>193</v>
      </c>
      <c r="H102" s="297"/>
      <c r="I102" s="309"/>
      <c r="J102" s="233" t="s">
        <v>194</v>
      </c>
      <c r="K102" s="110">
        <v>1</v>
      </c>
      <c r="L102" s="107"/>
      <c r="M102" s="65" t="s">
        <v>32</v>
      </c>
      <c r="N102" s="65"/>
      <c r="O102" s="65"/>
      <c r="P102" s="65"/>
      <c r="Q102" s="65"/>
      <c r="R102" s="475" t="s">
        <v>13</v>
      </c>
      <c r="S102" s="475" t="s">
        <v>13</v>
      </c>
      <c r="T102" s="689"/>
      <c r="U102" s="1043" t="s">
        <v>543</v>
      </c>
      <c r="V102" s="690"/>
      <c r="W102" s="690" t="s">
        <v>13</v>
      </c>
      <c r="X102" s="690"/>
      <c r="Y102" s="483"/>
      <c r="Z102" s="380"/>
      <c r="AA102" s="380"/>
      <c r="AB102" s="380"/>
      <c r="AC102" s="380"/>
      <c r="AD102" s="380">
        <f t="shared" si="10"/>
        <v>328.3</v>
      </c>
      <c r="AE102" s="1049">
        <v>328.3</v>
      </c>
      <c r="AF102" s="170"/>
      <c r="AG102" s="1066" t="s">
        <v>474</v>
      </c>
      <c r="AH102" s="680" t="str">
        <f t="shared" si="8"/>
        <v>RELEASE</v>
      </c>
    </row>
    <row r="103" spans="1:38" ht="16.899999999999999" customHeight="1" outlineLevel="1">
      <c r="A103" s="886">
        <f t="shared" si="9"/>
        <v>94</v>
      </c>
      <c r="B103" s="324"/>
      <c r="C103" s="325"/>
      <c r="D103" s="310"/>
      <c r="E103" s="309"/>
      <c r="F103" s="311"/>
      <c r="G103" s="322" t="s">
        <v>185</v>
      </c>
      <c r="H103" s="447"/>
      <c r="I103" s="448"/>
      <c r="J103" s="233" t="s">
        <v>186</v>
      </c>
      <c r="K103" s="110">
        <v>1</v>
      </c>
      <c r="L103" s="65" t="s">
        <v>32</v>
      </c>
      <c r="M103" s="65" t="s">
        <v>32</v>
      </c>
      <c r="N103" s="65" t="s">
        <v>32</v>
      </c>
      <c r="O103" s="65" t="s">
        <v>32</v>
      </c>
      <c r="P103" s="65" t="s">
        <v>32</v>
      </c>
      <c r="Q103" s="65" t="s">
        <v>32</v>
      </c>
      <c r="R103" s="475" t="s">
        <v>13</v>
      </c>
      <c r="S103" s="475" t="s">
        <v>13</v>
      </c>
      <c r="T103" s="689"/>
      <c r="U103" s="1043" t="s">
        <v>543</v>
      </c>
      <c r="V103" s="690"/>
      <c r="W103" s="690" t="s">
        <v>13</v>
      </c>
      <c r="X103" s="690"/>
      <c r="Y103" s="483"/>
      <c r="Z103" s="380"/>
      <c r="AA103" s="380"/>
      <c r="AB103" s="380"/>
      <c r="AC103" s="380"/>
      <c r="AD103" s="380">
        <f t="shared" si="10"/>
        <v>709.4</v>
      </c>
      <c r="AE103" s="1049">
        <f>'TC1 (E121)'!AE126</f>
        <v>709.4</v>
      </c>
      <c r="AF103" s="170"/>
      <c r="AG103" s="1066" t="s">
        <v>474</v>
      </c>
      <c r="AH103" s="680" t="str">
        <f t="shared" si="8"/>
        <v>RELEASE</v>
      </c>
    </row>
    <row r="104" spans="1:38" ht="16.899999999999999" customHeight="1" outlineLevel="1">
      <c r="A104" s="886">
        <f t="shared" si="9"/>
        <v>95</v>
      </c>
      <c r="B104" s="324"/>
      <c r="C104" s="325"/>
      <c r="D104" s="310"/>
      <c r="E104" s="309"/>
      <c r="F104" s="311"/>
      <c r="G104" s="322" t="s">
        <v>195</v>
      </c>
      <c r="H104" s="448"/>
      <c r="I104" s="350"/>
      <c r="J104" s="233" t="s">
        <v>746</v>
      </c>
      <c r="K104" s="110">
        <v>1</v>
      </c>
      <c r="L104" s="107"/>
      <c r="M104" s="65" t="s">
        <v>32</v>
      </c>
      <c r="N104" s="65" t="s">
        <v>32</v>
      </c>
      <c r="O104" s="65" t="s">
        <v>32</v>
      </c>
      <c r="P104" s="65" t="s">
        <v>32</v>
      </c>
      <c r="Q104" s="65" t="s">
        <v>32</v>
      </c>
      <c r="R104" s="475" t="s">
        <v>13</v>
      </c>
      <c r="S104" s="475" t="s">
        <v>13</v>
      </c>
      <c r="T104" s="689"/>
      <c r="U104" s="1043" t="s">
        <v>543</v>
      </c>
      <c r="V104" s="690"/>
      <c r="W104" s="690" t="s">
        <v>13</v>
      </c>
      <c r="X104" s="690"/>
      <c r="Y104" s="483"/>
      <c r="Z104" s="380"/>
      <c r="AA104" s="380"/>
      <c r="AB104" s="380"/>
      <c r="AC104" s="380"/>
      <c r="AD104" s="380">
        <f t="shared" si="10"/>
        <v>16.3</v>
      </c>
      <c r="AE104" s="1049">
        <v>16.3</v>
      </c>
      <c r="AF104" s="170"/>
      <c r="AG104" s="1066" t="s">
        <v>474</v>
      </c>
      <c r="AH104" s="680" t="str">
        <f t="shared" si="8"/>
        <v>RELEASE</v>
      </c>
    </row>
    <row r="105" spans="1:38" ht="16.899999999999999" customHeight="1" outlineLevel="1">
      <c r="A105" s="886">
        <f t="shared" si="9"/>
        <v>96</v>
      </c>
      <c r="B105" s="324"/>
      <c r="C105" s="325"/>
      <c r="D105" s="310"/>
      <c r="E105" s="309"/>
      <c r="F105" s="311"/>
      <c r="G105" s="571" t="s">
        <v>205</v>
      </c>
      <c r="H105" s="656"/>
      <c r="I105" s="656"/>
      <c r="J105" s="233" t="s">
        <v>206</v>
      </c>
      <c r="K105" s="110">
        <v>1</v>
      </c>
      <c r="L105" s="107"/>
      <c r="M105" s="65"/>
      <c r="N105" s="65"/>
      <c r="O105" s="65"/>
      <c r="P105" s="65"/>
      <c r="Q105" s="65"/>
      <c r="R105" s="475" t="s">
        <v>13</v>
      </c>
      <c r="S105" s="475" t="s">
        <v>13</v>
      </c>
      <c r="T105" s="689"/>
      <c r="U105" s="1043" t="s">
        <v>543</v>
      </c>
      <c r="V105" s="690"/>
      <c r="W105" s="690" t="s">
        <v>13</v>
      </c>
      <c r="X105" s="690"/>
      <c r="Y105" s="483"/>
      <c r="Z105" s="380"/>
      <c r="AA105" s="380"/>
      <c r="AB105" s="380"/>
      <c r="AC105" s="380"/>
      <c r="AD105" s="380">
        <f t="shared" si="10"/>
        <v>150.1</v>
      </c>
      <c r="AE105" s="1049">
        <v>150.1</v>
      </c>
      <c r="AF105" s="170"/>
      <c r="AG105" s="1066" t="s">
        <v>474</v>
      </c>
      <c r="AH105" s="680" t="str">
        <f t="shared" si="8"/>
        <v>RELEASE</v>
      </c>
    </row>
    <row r="106" spans="1:38" ht="16.899999999999999" customHeight="1" outlineLevel="1">
      <c r="A106" s="886">
        <f t="shared" si="9"/>
        <v>97</v>
      </c>
      <c r="B106" s="324"/>
      <c r="C106" s="325"/>
      <c r="D106" s="310"/>
      <c r="E106" s="309"/>
      <c r="F106" s="407"/>
      <c r="G106" s="571" t="s">
        <v>197</v>
      </c>
      <c r="H106" s="656"/>
      <c r="I106" s="656"/>
      <c r="J106" s="233" t="s">
        <v>198</v>
      </c>
      <c r="K106" s="110">
        <v>2</v>
      </c>
      <c r="L106" s="107"/>
      <c r="M106" s="65" t="s">
        <v>32</v>
      </c>
      <c r="N106" s="65" t="s">
        <v>32</v>
      </c>
      <c r="O106" s="65" t="s">
        <v>32</v>
      </c>
      <c r="P106" s="65" t="s">
        <v>32</v>
      </c>
      <c r="Q106" s="65" t="s">
        <v>32</v>
      </c>
      <c r="R106" s="475" t="s">
        <v>13</v>
      </c>
      <c r="S106" s="475" t="s">
        <v>13</v>
      </c>
      <c r="T106" s="689"/>
      <c r="U106" s="1043" t="s">
        <v>543</v>
      </c>
      <c r="V106" s="690"/>
      <c r="W106" s="690" t="s">
        <v>13</v>
      </c>
      <c r="X106" s="690"/>
      <c r="Y106" s="483" t="s">
        <v>532</v>
      </c>
      <c r="Z106" s="380"/>
      <c r="AA106" s="380"/>
      <c r="AB106" s="380"/>
      <c r="AC106" s="380"/>
      <c r="AD106" s="380">
        <f t="shared" si="10"/>
        <v>390.2</v>
      </c>
      <c r="AE106" s="1049">
        <v>195.1</v>
      </c>
      <c r="AF106" s="170"/>
      <c r="AG106" s="1066" t="s">
        <v>474</v>
      </c>
      <c r="AH106" s="680" t="str">
        <f t="shared" si="8"/>
        <v>RELEASE</v>
      </c>
    </row>
    <row r="107" spans="1:38" ht="16.899999999999999" customHeight="1">
      <c r="A107" s="886">
        <f t="shared" si="9"/>
        <v>98</v>
      </c>
      <c r="B107" s="324"/>
      <c r="C107" s="325"/>
      <c r="D107" s="310"/>
      <c r="E107" s="309"/>
      <c r="F107" s="553" t="s">
        <v>747</v>
      </c>
      <c r="G107" s="566"/>
      <c r="H107" s="496"/>
      <c r="I107" s="309"/>
      <c r="J107" s="663" t="s">
        <v>748</v>
      </c>
      <c r="K107" s="110">
        <v>1</v>
      </c>
      <c r="L107" s="107"/>
      <c r="M107" s="65" t="s">
        <v>32</v>
      </c>
      <c r="N107" s="107"/>
      <c r="O107" s="107"/>
      <c r="P107" s="107"/>
      <c r="Q107" s="107"/>
      <c r="R107" s="688"/>
      <c r="S107" s="688"/>
      <c r="T107" s="689"/>
      <c r="U107" s="689"/>
      <c r="V107" s="690"/>
      <c r="W107" s="690"/>
      <c r="X107" s="690"/>
      <c r="Y107" s="622"/>
      <c r="Z107" s="384"/>
      <c r="AA107" s="380"/>
      <c r="AB107" s="380"/>
      <c r="AC107" s="821">
        <f>AD108+AD109</f>
        <v>144</v>
      </c>
      <c r="AD107" s="380"/>
      <c r="AE107" s="1049"/>
      <c r="AF107" s="170">
        <f>AD108+AD112+AD113+AD114+AD115+AD116+AD117+AD118+AD119+AD120+AD121+AD122</f>
        <v>260.60000000000002</v>
      </c>
      <c r="AG107" s="1066"/>
      <c r="AH107" s="680">
        <f t="shared" si="8"/>
        <v>0</v>
      </c>
    </row>
    <row r="108" spans="1:38" ht="16.899999999999999" customHeight="1" outlineLevel="1">
      <c r="A108" s="886">
        <f t="shared" si="9"/>
        <v>99</v>
      </c>
      <c r="B108" s="324"/>
      <c r="C108" s="325"/>
      <c r="D108" s="310"/>
      <c r="E108" s="310"/>
      <c r="F108" s="555"/>
      <c r="G108" s="495" t="s">
        <v>435</v>
      </c>
      <c r="H108" s="496"/>
      <c r="I108" s="351"/>
      <c r="J108" s="663" t="s">
        <v>436</v>
      </c>
      <c r="K108" s="110">
        <v>1</v>
      </c>
      <c r="L108" s="107"/>
      <c r="M108" s="65" t="s">
        <v>32</v>
      </c>
      <c r="N108" s="107"/>
      <c r="O108" s="107"/>
      <c r="P108" s="107"/>
      <c r="Q108" s="107"/>
      <c r="R108" s="475" t="s">
        <v>561</v>
      </c>
      <c r="S108" s="475" t="s">
        <v>561</v>
      </c>
      <c r="T108" s="689"/>
      <c r="U108" s="689"/>
      <c r="V108" s="690" t="s">
        <v>749</v>
      </c>
      <c r="W108" s="690" t="s">
        <v>13</v>
      </c>
      <c r="X108" s="690"/>
      <c r="Y108" s="622" t="s">
        <v>742</v>
      </c>
      <c r="Z108" s="380"/>
      <c r="AA108" s="380"/>
      <c r="AB108" s="1047">
        <v>45411</v>
      </c>
      <c r="AC108" s="380"/>
      <c r="AD108" s="821">
        <v>139</v>
      </c>
      <c r="AE108" s="1049"/>
      <c r="AF108" s="170"/>
      <c r="AG108" s="1066" t="s">
        <v>19</v>
      </c>
      <c r="AH108" s="680" t="str">
        <f t="shared" si="8"/>
        <v>RELEASE</v>
      </c>
    </row>
    <row r="109" spans="1:38" ht="16.899999999999999" customHeight="1" outlineLevel="1">
      <c r="A109" s="886">
        <f t="shared" si="9"/>
        <v>100</v>
      </c>
      <c r="B109" s="324"/>
      <c r="C109" s="325"/>
      <c r="D109" s="310"/>
      <c r="E109" s="310"/>
      <c r="F109" s="328"/>
      <c r="G109" s="657" t="str">
        <f>'TC1 (E121)'!G131</f>
        <v>255E1200400</v>
      </c>
      <c r="H109" s="1081"/>
      <c r="I109" s="429"/>
      <c r="J109" s="668" t="str">
        <f>'TC1 (E121)'!J131</f>
        <v>BRACKET FOR ROLL FILTER</v>
      </c>
      <c r="K109" s="739"/>
      <c r="L109" s="458"/>
      <c r="M109" s="471"/>
      <c r="N109" s="458"/>
      <c r="O109" s="458"/>
      <c r="P109" s="458"/>
      <c r="Q109" s="458"/>
      <c r="R109" s="1103"/>
      <c r="S109" s="1103"/>
      <c r="T109" s="859"/>
      <c r="U109" s="859"/>
      <c r="V109" s="858" t="str">
        <f>'TC1 (E121)'!V131</f>
        <v>DICKY</v>
      </c>
      <c r="W109" s="858" t="str">
        <f>'TC1 (E121)'!W131</f>
        <v>RELEASE</v>
      </c>
      <c r="X109" s="858"/>
      <c r="Y109" s="862"/>
      <c r="Z109" s="489"/>
      <c r="AA109" s="489"/>
      <c r="AB109" s="1124"/>
      <c r="AC109" s="489"/>
      <c r="AD109" s="1048">
        <f>'TC1 (E121)'!AC131</f>
        <v>5</v>
      </c>
      <c r="AE109" s="1125"/>
      <c r="AF109" s="170"/>
      <c r="AG109" s="1066"/>
      <c r="AH109" s="680"/>
    </row>
    <row r="110" spans="1:38" ht="16.899999999999999" customHeight="1">
      <c r="A110" s="886">
        <f t="shared" si="9"/>
        <v>101</v>
      </c>
      <c r="B110" s="493"/>
      <c r="C110" s="325"/>
      <c r="D110" s="310"/>
      <c r="E110" s="445"/>
      <c r="F110" s="553" t="s">
        <v>750</v>
      </c>
      <c r="G110" s="566"/>
      <c r="H110" s="496"/>
      <c r="I110" s="351"/>
      <c r="J110" s="663" t="s">
        <v>751</v>
      </c>
      <c r="K110" s="110">
        <v>1</v>
      </c>
      <c r="L110" s="107"/>
      <c r="M110" s="65" t="s">
        <v>32</v>
      </c>
      <c r="N110" s="107"/>
      <c r="O110" s="107"/>
      <c r="P110" s="107"/>
      <c r="Q110" s="107"/>
      <c r="R110" s="688"/>
      <c r="S110" s="688"/>
      <c r="T110" s="689"/>
      <c r="U110" s="689"/>
      <c r="V110" s="690"/>
      <c r="W110" s="690"/>
      <c r="X110" s="690"/>
      <c r="Y110" s="622"/>
      <c r="Z110" s="384"/>
      <c r="AA110" s="380"/>
      <c r="AB110" s="380"/>
      <c r="AC110" s="1048">
        <f>SUM(AD111:AD121)</f>
        <v>140.6</v>
      </c>
      <c r="AD110" s="380"/>
      <c r="AE110" s="1049"/>
      <c r="AF110" s="170"/>
      <c r="AG110" s="1066"/>
      <c r="AH110" s="680">
        <f t="shared" ref="AH110:AH121" si="11">W110</f>
        <v>0</v>
      </c>
    </row>
    <row r="111" spans="1:38" ht="16.899999999999999" customHeight="1" outlineLevel="1">
      <c r="A111" s="886">
        <f t="shared" si="9"/>
        <v>102</v>
      </c>
      <c r="B111" s="493"/>
      <c r="C111" s="325"/>
      <c r="D111" s="310"/>
      <c r="E111" s="310"/>
      <c r="F111" s="494"/>
      <c r="G111"/>
      <c r="H111"/>
      <c r="I111"/>
      <c r="J111"/>
      <c r="K111" s="110">
        <v>1</v>
      </c>
      <c r="L111" s="107"/>
      <c r="M111" s="65" t="s">
        <v>32</v>
      </c>
      <c r="N111" s="65"/>
      <c r="O111" s="65"/>
      <c r="P111" s="65"/>
      <c r="Q111" s="65"/>
      <c r="R111" s="475" t="s">
        <v>13</v>
      </c>
      <c r="S111" s="475" t="s">
        <v>13</v>
      </c>
      <c r="T111" s="689"/>
      <c r="U111" s="1043" t="s">
        <v>543</v>
      </c>
      <c r="V111" s="690" t="s">
        <v>544</v>
      </c>
      <c r="W111" s="475" t="s">
        <v>13</v>
      </c>
      <c r="X111" s="690"/>
      <c r="Y111" s="622"/>
      <c r="Z111" s="380"/>
      <c r="AA111" s="380"/>
      <c r="AB111" s="380"/>
      <c r="AC111" s="380"/>
      <c r="AD111" s="821">
        <v>21</v>
      </c>
      <c r="AE111" s="1049"/>
      <c r="AF111" s="170"/>
      <c r="AG111" s="1066" t="s">
        <v>477</v>
      </c>
      <c r="AH111" s="680" t="str">
        <f t="shared" si="11"/>
        <v>RELEASE</v>
      </c>
    </row>
    <row r="112" spans="1:38" ht="16.899999999999999" customHeight="1" outlineLevel="1">
      <c r="A112" s="886">
        <f t="shared" ref="A112:A122" si="12">A111+1</f>
        <v>103</v>
      </c>
      <c r="B112" s="493"/>
      <c r="C112" s="325"/>
      <c r="D112" s="310"/>
      <c r="E112" s="310"/>
      <c r="F112" s="497"/>
      <c r="G112" s="495" t="s">
        <v>752</v>
      </c>
      <c r="H112" s="496"/>
      <c r="I112" s="351"/>
      <c r="J112" s="230" t="s">
        <v>442</v>
      </c>
      <c r="K112" s="108">
        <v>1</v>
      </c>
      <c r="L112" s="109"/>
      <c r="M112" s="65" t="s">
        <v>32</v>
      </c>
      <c r="N112" s="65"/>
      <c r="O112" s="65"/>
      <c r="P112" s="65"/>
      <c r="Q112" s="1104"/>
      <c r="R112" s="688" t="s">
        <v>555</v>
      </c>
      <c r="S112" s="688" t="s">
        <v>555</v>
      </c>
      <c r="T112" s="1105"/>
      <c r="U112" s="1043" t="s">
        <v>543</v>
      </c>
      <c r="V112" s="1106" t="s">
        <v>584</v>
      </c>
      <c r="W112" s="688" t="s">
        <v>13</v>
      </c>
      <c r="X112" s="1106"/>
      <c r="Y112" s="1126" t="s">
        <v>549</v>
      </c>
      <c r="Z112" s="1127"/>
      <c r="AA112" s="1128"/>
      <c r="AB112" s="1128"/>
      <c r="AC112" s="1128"/>
      <c r="AD112" s="1129">
        <v>8</v>
      </c>
      <c r="AE112" s="1130"/>
      <c r="AF112" s="170"/>
      <c r="AG112" s="1066" t="s">
        <v>19</v>
      </c>
      <c r="AH112" s="680" t="str">
        <f t="shared" si="11"/>
        <v>RELEASE</v>
      </c>
    </row>
    <row r="113" spans="1:39" ht="16.899999999999999" customHeight="1" outlineLevel="1">
      <c r="A113" s="886">
        <f t="shared" si="12"/>
        <v>104</v>
      </c>
      <c r="B113" s="324"/>
      <c r="C113" s="325"/>
      <c r="D113" s="310"/>
      <c r="E113" s="310"/>
      <c r="F113" s="411"/>
      <c r="G113" s="495" t="s">
        <v>443</v>
      </c>
      <c r="H113" s="496"/>
      <c r="I113" s="351"/>
      <c r="J113" s="673" t="s">
        <v>444</v>
      </c>
      <c r="K113" s="108">
        <v>1</v>
      </c>
      <c r="L113" s="109"/>
      <c r="M113" s="65" t="s">
        <v>32</v>
      </c>
      <c r="N113" s="65"/>
      <c r="O113" s="65"/>
      <c r="P113" s="65"/>
      <c r="Q113" s="1104"/>
      <c r="R113" s="475" t="s">
        <v>13</v>
      </c>
      <c r="S113" s="475" t="s">
        <v>13</v>
      </c>
      <c r="T113" s="370"/>
      <c r="U113" s="1043" t="s">
        <v>543</v>
      </c>
      <c r="V113" s="107" t="str">
        <f>'TC1 (E121)'!V135</f>
        <v>HADI</v>
      </c>
      <c r="W113" s="107" t="s">
        <v>13</v>
      </c>
      <c r="X113" s="107"/>
      <c r="Y113" s="69"/>
      <c r="Z113" s="1127"/>
      <c r="AA113" s="1128"/>
      <c r="AB113" s="1128"/>
      <c r="AC113" s="1128"/>
      <c r="AD113" s="1129">
        <f>'TC1 (E121)'!AD135</f>
        <v>0.9</v>
      </c>
      <c r="AE113" s="1130"/>
      <c r="AF113" s="170"/>
      <c r="AG113" s="1066" t="s">
        <v>19</v>
      </c>
      <c r="AH113" s="680" t="str">
        <f t="shared" si="11"/>
        <v>RELEASE</v>
      </c>
    </row>
    <row r="114" spans="1:39" ht="16.899999999999999" customHeight="1" outlineLevel="1">
      <c r="A114" s="886">
        <f t="shared" si="12"/>
        <v>105</v>
      </c>
      <c r="B114" s="324"/>
      <c r="C114" s="325"/>
      <c r="D114" s="310"/>
      <c r="E114" s="310"/>
      <c r="F114" s="411"/>
      <c r="G114" s="495" t="s">
        <v>454</v>
      </c>
      <c r="H114" s="496"/>
      <c r="I114" s="351"/>
      <c r="J114" s="516" t="s">
        <v>455</v>
      </c>
      <c r="K114" s="108">
        <v>1</v>
      </c>
      <c r="L114" s="109"/>
      <c r="M114" s="65" t="s">
        <v>32</v>
      </c>
      <c r="N114" s="65"/>
      <c r="O114" s="65"/>
      <c r="P114" s="65"/>
      <c r="Q114" s="1104"/>
      <c r="R114" s="475" t="s">
        <v>13</v>
      </c>
      <c r="S114" s="475" t="s">
        <v>13</v>
      </c>
      <c r="T114" s="370"/>
      <c r="U114" s="1043" t="s">
        <v>543</v>
      </c>
      <c r="V114" s="107" t="s">
        <v>544</v>
      </c>
      <c r="W114" s="107" t="s">
        <v>13</v>
      </c>
      <c r="X114" s="107"/>
      <c r="Y114" s="69"/>
      <c r="Z114" s="1127"/>
      <c r="AA114" s="1128"/>
      <c r="AB114" s="1128"/>
      <c r="AC114" s="1128"/>
      <c r="AD114" s="1129">
        <v>55</v>
      </c>
      <c r="AE114" s="1130"/>
      <c r="AF114" s="170"/>
      <c r="AG114" s="1066" t="s">
        <v>19</v>
      </c>
      <c r="AH114" s="680" t="str">
        <f t="shared" si="11"/>
        <v>RELEASE</v>
      </c>
    </row>
    <row r="115" spans="1:39" ht="16.899999999999999" customHeight="1" outlineLevel="1">
      <c r="A115" s="886">
        <f t="shared" si="12"/>
        <v>106</v>
      </c>
      <c r="B115" s="324"/>
      <c r="C115" s="325"/>
      <c r="D115" s="310"/>
      <c r="E115" s="310"/>
      <c r="F115" s="411"/>
      <c r="G115" s="495" t="s">
        <v>753</v>
      </c>
      <c r="H115" s="496"/>
      <c r="I115" s="351"/>
      <c r="J115" s="516" t="s">
        <v>754</v>
      </c>
      <c r="K115" s="108">
        <v>1</v>
      </c>
      <c r="L115" s="109"/>
      <c r="M115" s="65" t="s">
        <v>32</v>
      </c>
      <c r="N115" s="65" t="s">
        <v>32</v>
      </c>
      <c r="O115" s="65" t="s">
        <v>32</v>
      </c>
      <c r="P115" s="65" t="s">
        <v>32</v>
      </c>
      <c r="Q115" s="65" t="s">
        <v>32</v>
      </c>
      <c r="R115" s="111" t="s">
        <v>555</v>
      </c>
      <c r="S115" s="111" t="s">
        <v>555</v>
      </c>
      <c r="T115" s="1107"/>
      <c r="U115" s="1043" t="s">
        <v>543</v>
      </c>
      <c r="V115" s="69" t="s">
        <v>554</v>
      </c>
      <c r="W115" s="69" t="s">
        <v>13</v>
      </c>
      <c r="X115" s="107"/>
      <c r="Y115" s="69" t="s">
        <v>742</v>
      </c>
      <c r="Z115" s="1127"/>
      <c r="AA115" s="1128"/>
      <c r="AB115" s="1128"/>
      <c r="AC115" s="1128"/>
      <c r="AD115" s="1129">
        <v>3.1</v>
      </c>
      <c r="AE115" s="1130"/>
      <c r="AF115" s="170"/>
      <c r="AG115" s="1066" t="s">
        <v>19</v>
      </c>
      <c r="AH115" s="680" t="str">
        <f t="shared" si="11"/>
        <v>RELEASE</v>
      </c>
    </row>
    <row r="116" spans="1:39" ht="16.899999999999999" customHeight="1" outlineLevel="1">
      <c r="A116" s="886">
        <f t="shared" si="12"/>
        <v>107</v>
      </c>
      <c r="B116" s="324"/>
      <c r="C116" s="325"/>
      <c r="D116" s="310"/>
      <c r="E116" s="310"/>
      <c r="F116" s="411"/>
      <c r="G116" s="495" t="s">
        <v>755</v>
      </c>
      <c r="H116" s="496"/>
      <c r="I116" s="351"/>
      <c r="J116" s="516" t="s">
        <v>450</v>
      </c>
      <c r="K116" s="108">
        <v>1</v>
      </c>
      <c r="L116" s="109"/>
      <c r="M116" s="65" t="s">
        <v>32</v>
      </c>
      <c r="N116" s="65"/>
      <c r="O116" s="65"/>
      <c r="P116" s="65"/>
      <c r="Q116" s="1104"/>
      <c r="R116" s="111" t="s">
        <v>555</v>
      </c>
      <c r="S116" s="111" t="s">
        <v>555</v>
      </c>
      <c r="T116" s="1108"/>
      <c r="U116" s="1043" t="s">
        <v>543</v>
      </c>
      <c r="V116" s="109" t="s">
        <v>544</v>
      </c>
      <c r="W116" s="1109" t="s">
        <v>13</v>
      </c>
      <c r="X116" s="109"/>
      <c r="Y116" s="1126" t="s">
        <v>558</v>
      </c>
      <c r="Z116" s="1127"/>
      <c r="AA116" s="1128"/>
      <c r="AB116" s="1128"/>
      <c r="AC116" s="1128"/>
      <c r="AD116" s="1129">
        <v>30</v>
      </c>
      <c r="AE116" s="1130"/>
      <c r="AF116" s="170"/>
      <c r="AG116" s="1066" t="s">
        <v>19</v>
      </c>
      <c r="AH116" s="680" t="str">
        <f t="shared" si="11"/>
        <v>RELEASE</v>
      </c>
    </row>
    <row r="117" spans="1:39" ht="16.899999999999999" customHeight="1" outlineLevel="1">
      <c r="A117" s="886">
        <f t="shared" si="12"/>
        <v>108</v>
      </c>
      <c r="B117" s="324"/>
      <c r="C117" s="325"/>
      <c r="D117" s="310"/>
      <c r="E117" s="310"/>
      <c r="F117" s="411"/>
      <c r="G117" s="495" t="s">
        <v>456</v>
      </c>
      <c r="H117" s="496"/>
      <c r="I117" s="309"/>
      <c r="J117" s="230" t="s">
        <v>457</v>
      </c>
      <c r="K117" s="110">
        <v>1</v>
      </c>
      <c r="L117" s="107"/>
      <c r="M117" s="954" t="s">
        <v>32</v>
      </c>
      <c r="N117" s="107"/>
      <c r="O117" s="107"/>
      <c r="P117" s="107"/>
      <c r="Q117" s="107"/>
      <c r="R117" s="475" t="s">
        <v>13</v>
      </c>
      <c r="S117" s="475" t="s">
        <v>13</v>
      </c>
      <c r="T117" s="370"/>
      <c r="U117" s="370"/>
      <c r="V117" s="107" t="s">
        <v>584</v>
      </c>
      <c r="W117" s="690" t="s">
        <v>13</v>
      </c>
      <c r="X117" s="107"/>
      <c r="Y117" s="69"/>
      <c r="Z117" s="380"/>
      <c r="AA117" s="380"/>
      <c r="AB117" s="380"/>
      <c r="AC117" s="380"/>
      <c r="AD117" s="821">
        <v>3.6</v>
      </c>
      <c r="AE117" s="1049"/>
      <c r="AF117" s="170"/>
      <c r="AG117" s="1066" t="s">
        <v>19</v>
      </c>
      <c r="AH117" s="680" t="str">
        <f t="shared" si="11"/>
        <v>RELEASE</v>
      </c>
    </row>
    <row r="118" spans="1:39" ht="16.899999999999999" customHeight="1" outlineLevel="1">
      <c r="A118" s="886">
        <f t="shared" si="12"/>
        <v>109</v>
      </c>
      <c r="B118" s="324"/>
      <c r="C118" s="325"/>
      <c r="D118" s="310"/>
      <c r="E118" s="310"/>
      <c r="F118" s="411"/>
      <c r="G118" s="495" t="s">
        <v>756</v>
      </c>
      <c r="H118" s="496"/>
      <c r="I118" s="309"/>
      <c r="J118" s="230" t="s">
        <v>757</v>
      </c>
      <c r="K118" s="110">
        <v>1</v>
      </c>
      <c r="L118" s="107"/>
      <c r="M118" s="954" t="s">
        <v>32</v>
      </c>
      <c r="N118" s="107"/>
      <c r="O118" s="107"/>
      <c r="P118" s="107"/>
      <c r="Q118" s="107"/>
      <c r="R118" s="363" t="s">
        <v>555</v>
      </c>
      <c r="S118" s="688" t="s">
        <v>555</v>
      </c>
      <c r="T118" s="370"/>
      <c r="U118" s="370"/>
      <c r="V118" s="107" t="s">
        <v>584</v>
      </c>
      <c r="W118" s="1110" t="str">
        <f>R118</f>
        <v>FOR REVIEW</v>
      </c>
      <c r="X118" s="107"/>
      <c r="Y118" s="1126" t="s">
        <v>558</v>
      </c>
      <c r="Z118" s="380"/>
      <c r="AA118" s="380"/>
      <c r="AB118" s="380"/>
      <c r="AC118" s="380"/>
      <c r="AD118" s="821">
        <v>5.6</v>
      </c>
      <c r="AE118" s="1049"/>
      <c r="AF118" s="170"/>
      <c r="AG118" s="1066" t="s">
        <v>19</v>
      </c>
      <c r="AH118" s="680" t="str">
        <f t="shared" si="11"/>
        <v>FOR REVIEW</v>
      </c>
    </row>
    <row r="119" spans="1:39" s="284" customFormat="1" ht="16.899999999999999" customHeight="1" outlineLevel="1">
      <c r="A119" s="887">
        <f t="shared" si="12"/>
        <v>110</v>
      </c>
      <c r="B119" s="412"/>
      <c r="C119" s="413"/>
      <c r="D119" s="334"/>
      <c r="E119" s="334"/>
      <c r="F119" s="416"/>
      <c r="G119" s="569" t="s">
        <v>758</v>
      </c>
      <c r="H119" s="570"/>
      <c r="I119" s="588"/>
      <c r="J119" s="1088" t="s">
        <v>759</v>
      </c>
      <c r="K119" s="590">
        <v>1</v>
      </c>
      <c r="L119" s="358"/>
      <c r="M119" s="1089" t="s">
        <v>32</v>
      </c>
      <c r="N119" s="358"/>
      <c r="O119" s="358"/>
      <c r="P119" s="358"/>
      <c r="Q119" s="358"/>
      <c r="R119" s="371"/>
      <c r="S119" s="371"/>
      <c r="T119" s="372"/>
      <c r="U119" s="372"/>
      <c r="V119" s="358"/>
      <c r="W119" s="1111"/>
      <c r="X119" s="358"/>
      <c r="Y119" s="390"/>
      <c r="Z119" s="391"/>
      <c r="AA119" s="391"/>
      <c r="AB119" s="391"/>
      <c r="AC119" s="391"/>
      <c r="AD119" s="1131">
        <v>5</v>
      </c>
      <c r="AE119" s="1052"/>
      <c r="AF119" s="1053"/>
      <c r="AG119" s="1067" t="s">
        <v>19</v>
      </c>
      <c r="AH119" s="1136">
        <f t="shared" si="11"/>
        <v>0</v>
      </c>
      <c r="AK119" s="764"/>
    </row>
    <row r="120" spans="1:39" ht="16.899999999999999" customHeight="1" outlineLevel="1">
      <c r="A120" s="886">
        <f t="shared" si="12"/>
        <v>111</v>
      </c>
      <c r="B120" s="324"/>
      <c r="C120" s="325"/>
      <c r="D120" s="310"/>
      <c r="E120" s="310"/>
      <c r="F120" s="411"/>
      <c r="G120" s="495" t="s">
        <v>760</v>
      </c>
      <c r="H120" s="496"/>
      <c r="I120" s="309"/>
      <c r="J120" s="230" t="s">
        <v>761</v>
      </c>
      <c r="K120" s="110">
        <v>1</v>
      </c>
      <c r="L120" s="107"/>
      <c r="M120" s="954" t="s">
        <v>32</v>
      </c>
      <c r="N120" s="107"/>
      <c r="O120" s="107"/>
      <c r="P120" s="107"/>
      <c r="Q120" s="107"/>
      <c r="R120" s="475" t="s">
        <v>13</v>
      </c>
      <c r="S120" s="475" t="s">
        <v>13</v>
      </c>
      <c r="T120" s="370"/>
      <c r="U120" s="370"/>
      <c r="V120" s="107" t="s">
        <v>584</v>
      </c>
      <c r="W120" s="690" t="s">
        <v>13</v>
      </c>
      <c r="X120" s="107"/>
      <c r="Y120" s="69"/>
      <c r="Z120" s="380"/>
      <c r="AA120" s="380"/>
      <c r="AB120" s="380"/>
      <c r="AC120" s="380"/>
      <c r="AD120" s="1062">
        <v>3.4</v>
      </c>
      <c r="AE120" s="1049"/>
      <c r="AF120" s="170"/>
      <c r="AG120" s="1066" t="s">
        <v>19</v>
      </c>
      <c r="AH120" s="680" t="str">
        <f t="shared" si="11"/>
        <v>RELEASE</v>
      </c>
    </row>
    <row r="121" spans="1:39" ht="16.899999999999999" customHeight="1" outlineLevel="1">
      <c r="A121" s="886">
        <f t="shared" si="12"/>
        <v>112</v>
      </c>
      <c r="B121" s="324"/>
      <c r="C121" s="325"/>
      <c r="D121" s="310"/>
      <c r="E121" s="310"/>
      <c r="F121" s="411"/>
      <c r="G121" s="495" t="s">
        <v>762</v>
      </c>
      <c r="H121" s="496"/>
      <c r="I121" s="309"/>
      <c r="J121" s="230" t="s">
        <v>763</v>
      </c>
      <c r="K121" s="110">
        <v>1</v>
      </c>
      <c r="L121" s="107"/>
      <c r="M121" s="65" t="s">
        <v>32</v>
      </c>
      <c r="N121" s="107"/>
      <c r="O121" s="107"/>
      <c r="P121" s="107"/>
      <c r="Q121" s="107"/>
      <c r="R121" s="363"/>
      <c r="S121" s="363"/>
      <c r="T121" s="370"/>
      <c r="U121" s="370"/>
      <c r="V121" s="107"/>
      <c r="W121" s="361"/>
      <c r="X121" s="107"/>
      <c r="Y121" s="69"/>
      <c r="Z121" s="380"/>
      <c r="AA121" s="380"/>
      <c r="AB121" s="380"/>
      <c r="AC121" s="380"/>
      <c r="AD121" s="1062">
        <v>5</v>
      </c>
      <c r="AE121" s="1049"/>
      <c r="AF121" s="170"/>
      <c r="AG121" s="1066" t="s">
        <v>19</v>
      </c>
      <c r="AH121" s="680">
        <f t="shared" si="11"/>
        <v>0</v>
      </c>
    </row>
    <row r="122" spans="1:39" ht="16.899999999999999" customHeight="1" outlineLevel="1">
      <c r="A122" s="886">
        <f t="shared" si="12"/>
        <v>113</v>
      </c>
      <c r="B122" s="324"/>
      <c r="C122" s="325"/>
      <c r="D122" s="310"/>
      <c r="E122" s="310"/>
      <c r="F122" s="411"/>
      <c r="G122" s="947" t="s">
        <v>764</v>
      </c>
      <c r="H122" s="1082"/>
      <c r="I122" s="1090"/>
      <c r="J122" s="230" t="s">
        <v>765</v>
      </c>
      <c r="K122" s="110"/>
      <c r="L122" s="107"/>
      <c r="M122" s="65"/>
      <c r="N122" s="107"/>
      <c r="O122" s="107"/>
      <c r="P122" s="107"/>
      <c r="Q122" s="107"/>
      <c r="R122" s="363"/>
      <c r="S122" s="363"/>
      <c r="T122" s="370"/>
      <c r="U122" s="1043" t="s">
        <v>543</v>
      </c>
      <c r="V122" s="107" t="s">
        <v>554</v>
      </c>
      <c r="W122" s="107" t="s">
        <v>13</v>
      </c>
      <c r="X122" s="107"/>
      <c r="Y122" s="69" t="s">
        <v>558</v>
      </c>
      <c r="Z122" s="380"/>
      <c r="AA122" s="380"/>
      <c r="AB122" s="380"/>
      <c r="AC122" s="380"/>
      <c r="AD122" s="1062">
        <v>2</v>
      </c>
      <c r="AE122" s="380"/>
      <c r="AF122" s="825"/>
      <c r="AG122" s="1140"/>
      <c r="AH122" s="401"/>
    </row>
    <row r="123" spans="1:39" ht="16.899999999999999" customHeight="1" outlineLevel="1">
      <c r="A123" s="4"/>
      <c r="B123" s="324"/>
      <c r="C123" s="325"/>
      <c r="D123" s="310"/>
      <c r="E123" s="310"/>
      <c r="F123" s="411"/>
      <c r="G123" s="557"/>
      <c r="H123" s="496"/>
      <c r="I123" s="309"/>
      <c r="J123" s="789" t="s">
        <v>972</v>
      </c>
      <c r="K123" s="873"/>
      <c r="L123" s="5"/>
      <c r="M123" s="1091"/>
      <c r="N123" s="5"/>
      <c r="O123" s="5"/>
      <c r="P123" s="5"/>
      <c r="Q123" s="5"/>
      <c r="R123" s="725"/>
      <c r="S123" s="725"/>
      <c r="T123" s="1112"/>
      <c r="U123" s="1112"/>
      <c r="V123" s="5"/>
      <c r="W123" s="1113"/>
      <c r="X123" s="1114"/>
      <c r="Y123" s="75"/>
      <c r="Z123" s="1051"/>
      <c r="AA123" s="1132"/>
      <c r="AB123" s="1051"/>
      <c r="AC123" s="1051"/>
      <c r="AD123" s="1051"/>
      <c r="AE123" s="1051"/>
      <c r="AF123" s="825"/>
      <c r="AG123" s="828"/>
      <c r="AH123" s="394"/>
      <c r="AK123" s="765">
        <f>SUM(AK17:AK121)</f>
        <v>8702</v>
      </c>
    </row>
    <row r="124" spans="1:39" ht="16.5" customHeight="1">
      <c r="A124" s="505"/>
      <c r="B124" s="506"/>
      <c r="C124" s="507"/>
      <c r="D124" s="508"/>
      <c r="E124" s="509"/>
      <c r="F124" s="510"/>
      <c r="G124" s="661"/>
      <c r="H124" s="662"/>
      <c r="I124" s="678"/>
      <c r="J124" s="1092"/>
      <c r="K124" s="994"/>
      <c r="L124" s="1093"/>
      <c r="M124" s="1093"/>
      <c r="N124" s="1093"/>
      <c r="O124" s="1093"/>
      <c r="P124" s="1093"/>
      <c r="Q124" s="1093"/>
      <c r="R124" s="1115"/>
      <c r="S124" s="1116"/>
      <c r="T124" s="1116"/>
      <c r="U124" s="1093"/>
      <c r="V124" s="1093"/>
      <c r="W124" s="1117"/>
      <c r="X124" s="994"/>
      <c r="Y124" s="1133"/>
      <c r="Z124" s="1093"/>
      <c r="AA124" s="1134"/>
      <c r="AB124" s="1115"/>
      <c r="AC124" s="1115"/>
      <c r="AD124" s="1115"/>
      <c r="AE124" s="1135"/>
      <c r="AF124" s="1" t="e">
        <f>AF28+AF72+AF92+AF107</f>
        <v>#REF!</v>
      </c>
      <c r="AG124" s="1141"/>
      <c r="AH124" s="1142"/>
      <c r="AI124" s="178"/>
      <c r="AJ124" s="178"/>
      <c r="AK124" s="1143"/>
      <c r="AL124" s="178"/>
      <c r="AM124" s="178"/>
    </row>
    <row r="125" spans="1:39" ht="16.5" customHeight="1">
      <c r="A125" s="40" t="s">
        <v>638</v>
      </c>
      <c r="B125" s="41"/>
      <c r="C125" s="41"/>
      <c r="D125" s="41"/>
      <c r="E125" s="41"/>
      <c r="F125" s="41"/>
      <c r="G125" s="41"/>
      <c r="H125" s="41"/>
      <c r="I125" s="41"/>
      <c r="J125" s="175"/>
      <c r="K125" s="122" t="s">
        <v>639</v>
      </c>
      <c r="L125" s="77"/>
      <c r="M125" s="77"/>
      <c r="N125" s="77"/>
      <c r="O125" s="77"/>
      <c r="P125" s="77"/>
      <c r="Q125" s="77"/>
      <c r="R125" s="118"/>
      <c r="S125" s="77"/>
      <c r="T125" s="77"/>
      <c r="U125" s="119"/>
      <c r="V125" s="120"/>
      <c r="W125" s="121"/>
      <c r="X125" s="122" t="s">
        <v>638</v>
      </c>
      <c r="Y125" s="175"/>
      <c r="Z125" s="120"/>
      <c r="AA125" s="155"/>
      <c r="AC125" s="144"/>
      <c r="AE125" s="177"/>
      <c r="AG125" s="1141"/>
      <c r="AH125" s="1142"/>
      <c r="AI125" s="178"/>
      <c r="AJ125" s="178"/>
      <c r="AK125" s="1143"/>
      <c r="AL125" s="178"/>
      <c r="AM125" s="178"/>
    </row>
    <row r="126" spans="1:39" ht="16.5" customHeight="1">
      <c r="A126" s="40" t="s">
        <v>640</v>
      </c>
      <c r="B126" s="41"/>
      <c r="C126" s="41"/>
      <c r="D126" s="41"/>
      <c r="E126" s="41"/>
      <c r="F126" s="41"/>
      <c r="G126" s="41"/>
      <c r="H126" s="41"/>
      <c r="I126" s="41"/>
      <c r="J126" s="175"/>
      <c r="K126" s="122" t="s">
        <v>641</v>
      </c>
      <c r="L126" s="77"/>
      <c r="M126" s="77"/>
      <c r="N126" s="77"/>
      <c r="O126" s="77"/>
      <c r="P126" s="77"/>
      <c r="Q126" s="77"/>
      <c r="R126" s="118"/>
      <c r="S126" s="77"/>
      <c r="T126" s="77"/>
      <c r="U126" s="119"/>
      <c r="V126" s="121"/>
      <c r="W126" s="123"/>
      <c r="X126" s="122" t="s">
        <v>642</v>
      </c>
      <c r="Y126" s="175"/>
      <c r="Z126" s="120"/>
      <c r="AA126" s="155"/>
      <c r="AC126" s="144"/>
      <c r="AE126" s="177"/>
      <c r="AG126" s="872"/>
      <c r="AH126" s="1144"/>
      <c r="AI126" s="178"/>
      <c r="AJ126" s="178"/>
      <c r="AK126" s="1143"/>
      <c r="AL126" s="178"/>
      <c r="AM126" s="178"/>
    </row>
    <row r="127" spans="1:39" ht="16.5" customHeight="1">
      <c r="A127" s="42"/>
      <c r="B127" s="41"/>
      <c r="C127" s="41"/>
      <c r="D127" s="41"/>
      <c r="E127" s="41"/>
      <c r="F127" s="41"/>
      <c r="G127" s="41"/>
      <c r="H127" s="41"/>
      <c r="I127" s="41"/>
      <c r="J127" s="175"/>
      <c r="K127" s="742"/>
      <c r="L127" s="79"/>
      <c r="M127" s="79"/>
      <c r="N127" s="79"/>
      <c r="O127" s="79"/>
      <c r="P127" s="79"/>
      <c r="Q127" s="79"/>
      <c r="R127" s="118"/>
      <c r="S127" s="79"/>
      <c r="T127" s="79"/>
      <c r="U127" s="119"/>
      <c r="V127" s="120"/>
      <c r="W127" s="123"/>
      <c r="X127" s="124"/>
      <c r="Y127" s="175"/>
      <c r="Z127" s="120"/>
      <c r="AA127" s="155"/>
      <c r="AC127" s="144"/>
      <c r="AE127" s="177"/>
      <c r="AG127" s="872"/>
      <c r="AH127" s="1144"/>
      <c r="AI127" s="178"/>
      <c r="AJ127" s="178"/>
      <c r="AK127" s="1143"/>
      <c r="AL127" s="178"/>
      <c r="AM127" s="178"/>
    </row>
    <row r="128" spans="1:39" ht="16.5" customHeight="1">
      <c r="A128" s="40"/>
      <c r="B128" s="41"/>
      <c r="C128" s="41"/>
      <c r="D128" s="41"/>
      <c r="E128" s="41"/>
      <c r="F128" s="41"/>
      <c r="G128" s="41"/>
      <c r="H128" s="41"/>
      <c r="I128" s="41"/>
      <c r="J128" s="175"/>
      <c r="K128" s="742"/>
      <c r="L128" s="79"/>
      <c r="M128" s="79"/>
      <c r="N128" s="79"/>
      <c r="O128" s="79"/>
      <c r="P128" s="79"/>
      <c r="Q128" s="79"/>
      <c r="R128" s="118"/>
      <c r="S128" s="79"/>
      <c r="T128" s="79"/>
      <c r="U128" s="119"/>
      <c r="V128" s="120"/>
      <c r="W128" s="123"/>
      <c r="X128" s="124"/>
      <c r="Y128" s="175"/>
      <c r="Z128" s="120"/>
      <c r="AA128" s="155"/>
      <c r="AC128" s="144"/>
      <c r="AE128" s="177"/>
      <c r="AG128" s="872"/>
      <c r="AH128" s="1144"/>
      <c r="AI128" s="178"/>
      <c r="AJ128" s="178"/>
      <c r="AK128" s="1143"/>
      <c r="AL128" s="178"/>
      <c r="AM128" s="178"/>
    </row>
    <row r="129" spans="1:39" ht="16.5" customHeight="1">
      <c r="A129" s="40"/>
      <c r="B129" s="41"/>
      <c r="C129" s="41"/>
      <c r="D129" s="41"/>
      <c r="E129" s="41"/>
      <c r="F129" s="41"/>
      <c r="G129" s="41"/>
      <c r="H129" s="41"/>
      <c r="I129" s="41"/>
      <c r="J129" s="175"/>
      <c r="K129" s="742"/>
      <c r="L129" s="79"/>
      <c r="M129" s="79"/>
      <c r="N129" s="79"/>
      <c r="O129" s="79"/>
      <c r="P129" s="79"/>
      <c r="Q129" s="79"/>
      <c r="R129" s="118"/>
      <c r="S129" s="79"/>
      <c r="T129" s="79"/>
      <c r="U129" s="119"/>
      <c r="V129" s="120"/>
      <c r="W129" s="123"/>
      <c r="X129" s="124"/>
      <c r="Y129" s="175"/>
      <c r="Z129" s="120"/>
      <c r="AA129" s="155"/>
      <c r="AC129" s="144"/>
      <c r="AE129" s="177"/>
      <c r="AG129" s="872"/>
      <c r="AH129" s="1144"/>
      <c r="AI129" s="178"/>
      <c r="AJ129" s="178"/>
      <c r="AK129" s="1143"/>
      <c r="AL129" s="178"/>
      <c r="AM129" s="178"/>
    </row>
    <row r="130" spans="1:39" ht="16.5" customHeight="1">
      <c r="A130" s="40"/>
      <c r="B130" s="41"/>
      <c r="C130" s="41"/>
      <c r="D130" s="41"/>
      <c r="E130" s="41"/>
      <c r="F130" s="41"/>
      <c r="G130" s="41"/>
      <c r="H130" s="41"/>
      <c r="I130" s="41"/>
      <c r="J130" s="175"/>
      <c r="K130" s="742"/>
      <c r="L130" s="79"/>
      <c r="M130" s="79"/>
      <c r="N130" s="79"/>
      <c r="O130" s="79"/>
      <c r="P130" s="79"/>
      <c r="Q130" s="79"/>
      <c r="R130" s="118"/>
      <c r="S130" s="79"/>
      <c r="T130" s="79"/>
      <c r="U130" s="119"/>
      <c r="V130" s="120"/>
      <c r="W130" s="123"/>
      <c r="X130" s="124"/>
      <c r="Y130" s="175"/>
      <c r="Z130" s="120"/>
      <c r="AA130" s="155"/>
      <c r="AC130" s="144"/>
      <c r="AE130" s="177"/>
      <c r="AG130" s="872"/>
      <c r="AH130" s="1144"/>
      <c r="AI130" s="178"/>
      <c r="AJ130" s="178"/>
      <c r="AK130" s="1143"/>
      <c r="AL130" s="178"/>
      <c r="AM130" s="178"/>
    </row>
    <row r="131" spans="1:39" ht="16.5" customHeight="1">
      <c r="A131" s="40"/>
      <c r="B131" s="41"/>
      <c r="C131" s="41"/>
      <c r="D131" s="41"/>
      <c r="E131" s="41"/>
      <c r="F131" s="41"/>
      <c r="G131" s="41"/>
      <c r="H131" s="41"/>
      <c r="I131" s="41"/>
      <c r="J131" s="175"/>
      <c r="K131" s="742"/>
      <c r="L131" s="79"/>
      <c r="M131" s="79"/>
      <c r="N131" s="79"/>
      <c r="O131" s="79"/>
      <c r="P131" s="79"/>
      <c r="Q131" s="79"/>
      <c r="R131" s="118"/>
      <c r="S131" s="79"/>
      <c r="T131" s="79"/>
      <c r="U131" s="119"/>
      <c r="V131" s="120"/>
      <c r="W131" s="123"/>
      <c r="X131" s="124"/>
      <c r="Y131" s="175"/>
      <c r="Z131" s="120"/>
      <c r="AA131" s="155"/>
      <c r="AC131" s="144"/>
      <c r="AE131" s="177"/>
      <c r="AG131" s="872"/>
      <c r="AH131" s="1144"/>
      <c r="AI131" s="178"/>
      <c r="AJ131" s="178"/>
      <c r="AK131" s="1143"/>
      <c r="AL131" s="178"/>
      <c r="AM131" s="178"/>
    </row>
    <row r="132" spans="1:39" ht="16.5" customHeight="1">
      <c r="A132" s="40" t="s">
        <v>643</v>
      </c>
      <c r="B132" s="41"/>
      <c r="C132" s="41"/>
      <c r="D132" s="41"/>
      <c r="E132" s="41"/>
      <c r="F132" s="41"/>
      <c r="G132" s="41"/>
      <c r="H132" s="41"/>
      <c r="I132" s="41"/>
      <c r="J132" s="175"/>
      <c r="K132" s="40" t="s">
        <v>644</v>
      </c>
      <c r="L132" s="79"/>
      <c r="M132" s="79"/>
      <c r="N132" s="79"/>
      <c r="O132" s="79"/>
      <c r="P132" s="79"/>
      <c r="Q132" s="79"/>
      <c r="R132" s="118"/>
      <c r="S132" s="79"/>
      <c r="T132" s="79"/>
      <c r="U132" s="119"/>
      <c r="V132" s="120"/>
      <c r="W132" s="123"/>
      <c r="X132" s="124" t="s">
        <v>645</v>
      </c>
      <c r="Y132" s="175"/>
      <c r="Z132" s="120"/>
      <c r="AA132" s="155"/>
      <c r="AC132" s="144"/>
      <c r="AE132" s="177"/>
      <c r="AG132" s="872"/>
      <c r="AH132" s="1144"/>
      <c r="AI132" s="178"/>
      <c r="AJ132" s="178"/>
      <c r="AK132" s="1143"/>
      <c r="AL132" s="178"/>
      <c r="AM132" s="178"/>
    </row>
    <row r="133" spans="1:39" ht="16.5" customHeight="1">
      <c r="A133" s="43"/>
      <c r="B133" s="44"/>
      <c r="C133" s="44"/>
      <c r="D133" s="44"/>
      <c r="E133" s="44"/>
      <c r="F133" s="44"/>
      <c r="G133" s="44"/>
      <c r="H133" s="44"/>
      <c r="I133" s="44"/>
      <c r="J133" s="679"/>
      <c r="K133" s="743"/>
      <c r="L133" s="80"/>
      <c r="M133" s="80"/>
      <c r="N133" s="80"/>
      <c r="O133" s="80"/>
      <c r="P133" s="80"/>
      <c r="Q133" s="80"/>
      <c r="R133" s="125"/>
      <c r="S133" s="125"/>
      <c r="T133" s="125"/>
      <c r="U133" s="125"/>
      <c r="V133" s="126"/>
      <c r="W133" s="127"/>
      <c r="X133" s="128"/>
      <c r="Y133" s="179"/>
      <c r="Z133" s="126"/>
      <c r="AA133" s="181"/>
      <c r="AB133" s="182"/>
      <c r="AC133" s="182"/>
      <c r="AD133" s="182"/>
      <c r="AE133" s="183"/>
      <c r="AG133" s="872"/>
      <c r="AH133" s="1144"/>
      <c r="AI133" s="178"/>
      <c r="AJ133" s="178"/>
      <c r="AK133" s="1143"/>
      <c r="AL133" s="178"/>
      <c r="AM133" s="178"/>
    </row>
    <row r="134" spans="1:39" ht="17" customHeight="1">
      <c r="A134" s="45"/>
      <c r="B134" s="46"/>
      <c r="C134" s="46"/>
      <c r="D134" s="46"/>
      <c r="E134" s="46"/>
      <c r="F134" s="46"/>
      <c r="G134" s="46"/>
      <c r="H134" s="46"/>
      <c r="I134" s="81"/>
      <c r="J134" s="680"/>
      <c r="K134" s="138"/>
      <c r="L134" s="82"/>
      <c r="M134" s="82"/>
      <c r="N134" s="82"/>
      <c r="O134" s="82"/>
      <c r="P134" s="82"/>
      <c r="Q134" s="82"/>
      <c r="R134" s="82"/>
      <c r="S134" s="82"/>
      <c r="T134" s="82"/>
      <c r="U134" s="129"/>
      <c r="Y134" s="184"/>
      <c r="Z134" s="138"/>
      <c r="AG134" s="872"/>
      <c r="AH134" s="1144"/>
      <c r="AI134" s="178"/>
      <c r="AJ134" s="178"/>
      <c r="AK134" s="1143"/>
      <c r="AL134" s="178"/>
      <c r="AM134" s="178"/>
    </row>
    <row r="135" spans="1:39" ht="17" customHeight="1">
      <c r="A135" s="45"/>
      <c r="B135" s="46"/>
      <c r="C135" s="46"/>
      <c r="D135" s="46"/>
      <c r="E135" s="46"/>
      <c r="F135" s="46"/>
      <c r="G135" s="46"/>
      <c r="H135" s="46"/>
      <c r="I135" s="81"/>
      <c r="J135" s="680"/>
      <c r="K135" s="138"/>
      <c r="L135" s="82"/>
      <c r="M135" s="82"/>
      <c r="N135" s="82"/>
      <c r="O135" s="82"/>
      <c r="P135" s="82"/>
      <c r="Q135" s="82"/>
      <c r="R135" s="82"/>
      <c r="S135" s="82"/>
      <c r="T135" s="82"/>
      <c r="U135" s="129"/>
      <c r="Y135" s="184"/>
      <c r="Z135" s="138"/>
      <c r="AG135" s="872"/>
      <c r="AH135" s="1144"/>
      <c r="AI135" s="178"/>
      <c r="AJ135" s="178"/>
      <c r="AK135" s="1143"/>
      <c r="AL135" s="178"/>
      <c r="AM135" s="178"/>
    </row>
    <row r="136" spans="1:39" ht="17" customHeight="1">
      <c r="A136" s="45"/>
      <c r="B136" s="46"/>
      <c r="C136" s="46"/>
      <c r="D136" s="46"/>
      <c r="E136" s="46"/>
      <c r="F136" s="46"/>
      <c r="G136" s="46"/>
      <c r="H136" s="1295" t="s">
        <v>5</v>
      </c>
      <c r="I136" s="1295" t="s">
        <v>646</v>
      </c>
      <c r="J136" s="1298" t="s">
        <v>647</v>
      </c>
      <c r="K136" s="1318" t="s">
        <v>648</v>
      </c>
      <c r="L136" s="1318"/>
      <c r="M136" s="1318" t="s">
        <v>649</v>
      </c>
      <c r="N136" s="1318"/>
      <c r="O136" s="1319" t="s">
        <v>650</v>
      </c>
      <c r="P136" s="1343"/>
      <c r="Q136" s="1320" t="s">
        <v>651</v>
      </c>
      <c r="R136" s="1320"/>
      <c r="S136" s="1336" t="s">
        <v>652</v>
      </c>
      <c r="T136" s="1338" t="s">
        <v>680</v>
      </c>
      <c r="W136" s="1341" t="s">
        <v>654</v>
      </c>
      <c r="X136" s="82"/>
      <c r="Y136" s="184"/>
      <c r="Z136" s="138"/>
      <c r="AG136" s="872"/>
      <c r="AH136" s="1144"/>
      <c r="AI136" s="178"/>
      <c r="AJ136" s="178"/>
      <c r="AK136" s="1143"/>
      <c r="AL136" s="178"/>
      <c r="AM136" s="178"/>
    </row>
    <row r="137" spans="1:39" ht="36" customHeight="1">
      <c r="A137" s="45"/>
      <c r="B137" s="46"/>
      <c r="C137" s="46"/>
      <c r="D137" s="46"/>
      <c r="E137" s="46"/>
      <c r="F137" s="46"/>
      <c r="G137" s="46"/>
      <c r="H137" s="1295"/>
      <c r="I137" s="1295"/>
      <c r="J137" s="1298"/>
      <c r="K137" s="1318"/>
      <c r="L137" s="1318"/>
      <c r="M137" s="1318"/>
      <c r="N137" s="1318"/>
      <c r="O137" s="1319"/>
      <c r="P137" s="1343"/>
      <c r="Q137" s="1320"/>
      <c r="R137" s="1320"/>
      <c r="S137" s="1337"/>
      <c r="T137" s="1339"/>
      <c r="W137" s="1341"/>
      <c r="X137" s="82"/>
      <c r="Y137" s="184"/>
      <c r="Z137" s="138"/>
      <c r="AG137" s="872"/>
      <c r="AH137" s="1144"/>
      <c r="AI137" s="178"/>
      <c r="AJ137" s="178"/>
      <c r="AK137" s="1143"/>
      <c r="AL137" s="178"/>
      <c r="AM137" s="178"/>
    </row>
    <row r="138" spans="1:39" ht="17" hidden="1" customHeight="1">
      <c r="A138" s="45"/>
      <c r="B138" s="46"/>
      <c r="C138" s="46"/>
      <c r="D138" s="46"/>
      <c r="E138" s="46"/>
      <c r="F138" s="46"/>
      <c r="G138" s="46"/>
      <c r="H138" s="47">
        <v>1</v>
      </c>
      <c r="I138" s="84" t="s">
        <v>655</v>
      </c>
      <c r="J138" s="85" t="s">
        <v>656</v>
      </c>
      <c r="K138" s="1275">
        <f>COUNT(A10:A11)</f>
        <v>2</v>
      </c>
      <c r="L138" s="1275"/>
      <c r="M138" s="1275">
        <v>2</v>
      </c>
      <c r="N138" s="1275"/>
      <c r="O138" s="1276">
        <f>M138/K138</f>
        <v>1</v>
      </c>
      <c r="P138" s="1322"/>
      <c r="Q138" s="1146"/>
      <c r="R138" s="1147"/>
      <c r="S138" s="995"/>
      <c r="T138" s="995"/>
      <c r="W138" s="625"/>
      <c r="X138" s="82"/>
      <c r="Y138" s="184"/>
      <c r="Z138" s="138"/>
      <c r="AG138" s="872"/>
      <c r="AH138" s="1144"/>
      <c r="AI138" s="178"/>
      <c r="AJ138" s="178"/>
      <c r="AK138" s="1143"/>
      <c r="AL138" s="178"/>
      <c r="AM138" s="178"/>
    </row>
    <row r="139" spans="1:39" ht="17" hidden="1" customHeight="1">
      <c r="A139" s="45"/>
      <c r="B139" s="46"/>
      <c r="C139" s="46"/>
      <c r="D139" s="46"/>
      <c r="E139" s="46"/>
      <c r="F139" s="46"/>
      <c r="G139" s="46"/>
      <c r="H139" s="1145"/>
      <c r="I139" s="87"/>
      <c r="J139" s="88"/>
      <c r="K139" s="1277"/>
      <c r="L139" s="1277"/>
      <c r="M139" s="1277"/>
      <c r="N139" s="1277"/>
      <c r="O139" s="1278"/>
      <c r="P139" s="1278"/>
      <c r="Q139" s="1323"/>
      <c r="R139" s="1323"/>
      <c r="S139" s="995"/>
      <c r="T139" s="995"/>
      <c r="W139" s="625"/>
      <c r="X139" s="82"/>
      <c r="Y139" s="184"/>
      <c r="Z139" s="138"/>
      <c r="AG139" s="872"/>
      <c r="AH139" s="1144"/>
      <c r="AI139" s="178"/>
      <c r="AJ139" s="178"/>
      <c r="AK139" s="1143"/>
      <c r="AL139" s="178"/>
      <c r="AM139" s="178"/>
    </row>
    <row r="140" spans="1:39" ht="17" customHeight="1">
      <c r="A140" s="45"/>
      <c r="B140" s="46"/>
      <c r="C140" s="46"/>
      <c r="D140" s="46"/>
      <c r="E140" s="46"/>
      <c r="F140" s="46"/>
      <c r="G140" s="46"/>
      <c r="H140" s="47">
        <v>1</v>
      </c>
      <c r="I140" s="84" t="s">
        <v>658</v>
      </c>
      <c r="J140" s="85" t="str">
        <f>J16</f>
        <v>UNDERFRAME ARRANGEMENT (M1, M2)</v>
      </c>
      <c r="K140" s="1275">
        <f>COUNT(A17:A24)</f>
        <v>8</v>
      </c>
      <c r="L140" s="1275"/>
      <c r="M140" s="1275">
        <f>COUNTIF(W17:W24,"RELEASE")</f>
        <v>8</v>
      </c>
      <c r="N140" s="1275"/>
      <c r="O140" s="1276">
        <f>M140/K140</f>
        <v>1</v>
      </c>
      <c r="P140" s="1322"/>
      <c r="Q140" s="1324">
        <f>AC17</f>
        <v>4325</v>
      </c>
      <c r="R140" s="1324"/>
      <c r="S140" s="695">
        <v>3864</v>
      </c>
      <c r="T140" s="695">
        <f>Q140-S140</f>
        <v>461</v>
      </c>
      <c r="W140" s="625">
        <v>0</v>
      </c>
      <c r="X140" s="82"/>
      <c r="Y140" s="184"/>
      <c r="Z140" s="138"/>
      <c r="AJ140" s="178"/>
      <c r="AK140" s="1143"/>
      <c r="AL140" s="178"/>
      <c r="AM140" s="178"/>
    </row>
    <row r="141" spans="1:39" ht="17" customHeight="1">
      <c r="A141" s="45"/>
      <c r="B141" s="46"/>
      <c r="C141" s="46"/>
      <c r="D141" s="46"/>
      <c r="E141" s="46"/>
      <c r="F141" s="46"/>
      <c r="G141" s="46"/>
      <c r="H141" s="47">
        <f>H140+1</f>
        <v>2</v>
      </c>
      <c r="I141" s="84" t="s">
        <v>658</v>
      </c>
      <c r="J141" s="85" t="str">
        <f>J59</f>
        <v>SIDEWALL ARRANGEMENT M1</v>
      </c>
      <c r="K141" s="1275">
        <f>COUNT(A60:A70)</f>
        <v>11</v>
      </c>
      <c r="L141" s="1275"/>
      <c r="M141" s="1275">
        <f>COUNTIF(W60:W70,"RELEASE")</f>
        <v>11</v>
      </c>
      <c r="N141" s="1275"/>
      <c r="O141" s="1276">
        <f>M141/K141</f>
        <v>1</v>
      </c>
      <c r="P141" s="1322"/>
      <c r="Q141" s="1324">
        <f>AC60</f>
        <v>1730</v>
      </c>
      <c r="R141" s="1324"/>
      <c r="S141" s="625">
        <v>1730</v>
      </c>
      <c r="T141" s="625"/>
      <c r="W141" s="625">
        <v>0</v>
      </c>
      <c r="X141" s="82"/>
      <c r="Y141" s="184"/>
      <c r="Z141" s="138"/>
      <c r="AJ141" s="178"/>
      <c r="AK141" s="1143"/>
      <c r="AL141" s="178"/>
      <c r="AM141" s="178"/>
    </row>
    <row r="142" spans="1:39" ht="17" customHeight="1">
      <c r="A142" s="45"/>
      <c r="B142" s="46"/>
      <c r="C142" s="46"/>
      <c r="D142" s="46"/>
      <c r="E142" s="46"/>
      <c r="F142" s="46"/>
      <c r="G142" s="46"/>
      <c r="H142" s="47">
        <f>H141+1</f>
        <v>3</v>
      </c>
      <c r="I142" s="84" t="s">
        <v>658</v>
      </c>
      <c r="J142" s="85" t="str">
        <f>J85</f>
        <v>ENDWALL ARRANGEMENT M1</v>
      </c>
      <c r="K142" s="1275">
        <f>COUNT(A86:A91)</f>
        <v>6</v>
      </c>
      <c r="L142" s="1275"/>
      <c r="M142" s="1275">
        <f>COUNTIF(W86:W91,"RELEASE")</f>
        <v>6</v>
      </c>
      <c r="N142" s="1275"/>
      <c r="O142" s="1276">
        <f>M142/K142</f>
        <v>1</v>
      </c>
      <c r="P142" s="1322"/>
      <c r="Q142" s="1324">
        <f>AC86+AC89</f>
        <v>396</v>
      </c>
      <c r="R142" s="1324"/>
      <c r="S142" s="625">
        <v>396</v>
      </c>
      <c r="T142" s="625"/>
      <c r="W142" s="625">
        <v>0</v>
      </c>
      <c r="X142" s="82"/>
      <c r="Y142" s="184"/>
      <c r="Z142" s="138"/>
      <c r="AJ142" s="178"/>
      <c r="AK142" s="1143"/>
      <c r="AL142" s="178"/>
      <c r="AM142" s="178"/>
    </row>
    <row r="143" spans="1:39" ht="17" customHeight="1">
      <c r="A143" s="45"/>
      <c r="B143" s="46"/>
      <c r="C143" s="46"/>
      <c r="D143" s="46"/>
      <c r="E143" s="46"/>
      <c r="F143" s="46"/>
      <c r="G143" s="46"/>
      <c r="H143" s="47">
        <f>H142+1</f>
        <v>4</v>
      </c>
      <c r="I143" s="84" t="s">
        <v>658</v>
      </c>
      <c r="J143" s="85" t="str">
        <f>J99</f>
        <v>ROOF ARRANGEMENT M1</v>
      </c>
      <c r="K143" s="1275">
        <f>COUNT(A100:A106)</f>
        <v>7</v>
      </c>
      <c r="L143" s="1275"/>
      <c r="M143" s="1275">
        <f>COUNTIF(W100:W106,"RELEASE")</f>
        <v>7</v>
      </c>
      <c r="N143" s="1275"/>
      <c r="O143" s="1276">
        <f>M143/K143</f>
        <v>1</v>
      </c>
      <c r="P143" s="1322"/>
      <c r="Q143" s="1324">
        <f>AC100</f>
        <v>1782</v>
      </c>
      <c r="R143" s="1324"/>
      <c r="S143" s="625">
        <v>1782</v>
      </c>
      <c r="T143" s="625"/>
      <c r="W143" s="625">
        <v>0</v>
      </c>
      <c r="X143" s="82"/>
      <c r="Y143" s="184"/>
      <c r="Z143" s="138"/>
      <c r="AG143" s="872"/>
      <c r="AH143" s="1144"/>
      <c r="AI143" s="178"/>
      <c r="AJ143" s="178"/>
      <c r="AK143" s="1143"/>
      <c r="AL143" s="178"/>
      <c r="AM143" s="178"/>
    </row>
    <row r="144" spans="1:39">
      <c r="A144" s="45"/>
      <c r="B144" s="46"/>
      <c r="C144" s="46"/>
      <c r="D144" s="46"/>
      <c r="E144" s="46"/>
      <c r="F144" s="46"/>
      <c r="G144" s="46"/>
      <c r="H144" s="1145"/>
      <c r="I144" s="91"/>
      <c r="J144" s="92" t="s">
        <v>662</v>
      </c>
      <c r="K144" s="1281">
        <f>SUM(K138:L143)</f>
        <v>34</v>
      </c>
      <c r="L144" s="1281"/>
      <c r="M144" s="1281">
        <f>SUM(M138:N143)</f>
        <v>34</v>
      </c>
      <c r="N144" s="1281"/>
      <c r="O144" s="1282">
        <f>(M144/K144)*0.8</f>
        <v>0.8</v>
      </c>
      <c r="P144" s="1325"/>
      <c r="Q144" s="1326">
        <f>SUM(Q140:R143)</f>
        <v>8233</v>
      </c>
      <c r="R144" s="1326"/>
      <c r="S144" s="1149">
        <f>SUM(S140:S143)</f>
        <v>7772</v>
      </c>
      <c r="T144" s="995"/>
      <c r="W144" s="1150"/>
      <c r="X144" s="130"/>
      <c r="Y144" s="1"/>
      <c r="AG144" s="872"/>
      <c r="AH144" s="1144"/>
      <c r="AI144" s="178"/>
      <c r="AJ144" s="178"/>
      <c r="AK144" s="1143"/>
      <c r="AL144" s="178"/>
      <c r="AM144" s="178"/>
    </row>
    <row r="145" spans="1:43" ht="15.75" customHeight="1">
      <c r="A145" s="45"/>
      <c r="B145" s="46"/>
      <c r="C145" s="46"/>
      <c r="D145" s="46"/>
      <c r="E145" s="46"/>
      <c r="F145" s="46"/>
      <c r="G145" s="46"/>
      <c r="H145" s="1145"/>
      <c r="I145" s="87"/>
      <c r="J145" s="93"/>
      <c r="K145" s="89"/>
      <c r="L145" s="89"/>
      <c r="M145" s="89"/>
      <c r="N145" s="89"/>
      <c r="O145" s="90"/>
      <c r="P145" s="90"/>
      <c r="Q145" s="1324"/>
      <c r="R145" s="1324"/>
      <c r="S145" s="995"/>
      <c r="T145" s="995"/>
      <c r="W145" s="1151"/>
      <c r="X145" s="5"/>
      <c r="Y145" s="1"/>
      <c r="AG145" s="872"/>
      <c r="AH145" s="1144"/>
      <c r="AI145" s="178"/>
      <c r="AJ145" s="178"/>
      <c r="AK145" s="1143"/>
      <c r="AL145" s="178"/>
      <c r="AM145" s="178"/>
    </row>
    <row r="146" spans="1:43" ht="15.75" customHeight="1">
      <c r="A146" s="45"/>
      <c r="B146" s="46"/>
      <c r="C146" s="46"/>
      <c r="D146" s="46"/>
      <c r="E146" s="46"/>
      <c r="F146" s="46"/>
      <c r="G146" s="46"/>
      <c r="H146" s="47">
        <v>1</v>
      </c>
      <c r="I146" s="84" t="s">
        <v>659</v>
      </c>
      <c r="J146" s="85" t="str">
        <f>J25</f>
        <v>FLOOR CONSTRUCTION M1&amp;M2</v>
      </c>
      <c r="K146" s="1275">
        <f>COUNT(A26)</f>
        <v>1</v>
      </c>
      <c r="L146" s="1275"/>
      <c r="M146" s="1275">
        <f>COUNTIF(W26,"RELEASE")</f>
        <v>1</v>
      </c>
      <c r="N146" s="1275"/>
      <c r="O146" s="1276">
        <f t="shared" ref="O146:O152" si="13">M146/K146</f>
        <v>1</v>
      </c>
      <c r="P146" s="1322"/>
      <c r="Q146" s="1324">
        <f>AC25</f>
        <v>341.1</v>
      </c>
      <c r="R146" s="1324"/>
      <c r="S146" s="625">
        <f>AC25</f>
        <v>341.1</v>
      </c>
      <c r="T146" s="995"/>
      <c r="U146" s="1340">
        <f>SUM(Q146:R147)</f>
        <v>538.1</v>
      </c>
      <c r="W146" s="1152">
        <v>0</v>
      </c>
      <c r="X146" s="5"/>
      <c r="Y146" s="1"/>
      <c r="AG146" s="872"/>
      <c r="AH146" s="1144"/>
      <c r="AI146" s="178"/>
      <c r="AJ146" s="178"/>
      <c r="AK146" s="1143"/>
      <c r="AL146" s="178"/>
      <c r="AM146" s="178"/>
    </row>
    <row r="147" spans="1:43" ht="15.75" customHeight="1">
      <c r="A147" s="45"/>
      <c r="B147" s="46"/>
      <c r="C147" s="46"/>
      <c r="D147" s="46"/>
      <c r="E147" s="46"/>
      <c r="F147" s="46"/>
      <c r="G147" s="46"/>
      <c r="H147" s="47">
        <f t="shared" ref="H147:H152" si="14">H146+1</f>
        <v>2</v>
      </c>
      <c r="I147" s="84" t="s">
        <v>659</v>
      </c>
      <c r="J147" s="85" t="str">
        <f>J27</f>
        <v>ARR SUPORTING FRAME FOR FLOOR M1</v>
      </c>
      <c r="K147" s="1275">
        <f>COUNT(A28:A33)-1</f>
        <v>5</v>
      </c>
      <c r="L147" s="1275"/>
      <c r="M147" s="1275">
        <f>COUNTIF(W28:W33,"RELEASE")</f>
        <v>5</v>
      </c>
      <c r="N147" s="1275"/>
      <c r="O147" s="1276">
        <f t="shared" si="13"/>
        <v>1</v>
      </c>
      <c r="P147" s="1322"/>
      <c r="Q147" s="1324">
        <f>AC27</f>
        <v>197</v>
      </c>
      <c r="R147" s="1324"/>
      <c r="S147" s="625">
        <f>AC27</f>
        <v>197</v>
      </c>
      <c r="T147" s="995"/>
      <c r="U147" s="1259"/>
      <c r="W147" s="1152">
        <v>0</v>
      </c>
      <c r="X147" s="5"/>
      <c r="AG147" s="872"/>
      <c r="AH147" s="1144"/>
      <c r="AI147" s="178"/>
      <c r="AJ147" s="178"/>
      <c r="AK147" s="1143"/>
      <c r="AL147" s="178"/>
      <c r="AM147" s="178"/>
    </row>
    <row r="148" spans="1:43" ht="15.75" customHeight="1">
      <c r="A148" s="45"/>
      <c r="B148" s="46"/>
      <c r="C148" s="46"/>
      <c r="D148" s="46"/>
      <c r="E148" s="46"/>
      <c r="F148" s="46"/>
      <c r="G148" s="46"/>
      <c r="H148" s="47">
        <f t="shared" si="14"/>
        <v>3</v>
      </c>
      <c r="I148" s="84" t="s">
        <v>659</v>
      </c>
      <c r="J148" s="85" t="str">
        <f>J34</f>
        <v>ARRANGEMENT  BRACKET &amp; FRAME ON U/F M1</v>
      </c>
      <c r="K148" s="1275">
        <f>COUNT(A35:A58)</f>
        <v>24</v>
      </c>
      <c r="L148" s="1275"/>
      <c r="M148" s="1275">
        <f>COUNTIF(W48:W51,"RELEASE")</f>
        <v>2</v>
      </c>
      <c r="N148" s="1275"/>
      <c r="O148" s="1276">
        <f t="shared" si="13"/>
        <v>8.3333333333333301E-2</v>
      </c>
      <c r="P148" s="1322"/>
      <c r="Q148" s="1324">
        <f>AC34</f>
        <v>197.36</v>
      </c>
      <c r="R148" s="1324"/>
      <c r="S148" s="695">
        <f>Q148</f>
        <v>197.36</v>
      </c>
      <c r="T148" s="995"/>
      <c r="U148" s="1340">
        <f>SUM(Q148:R152)</f>
        <v>780.36</v>
      </c>
      <c r="W148" s="694">
        <f>K148-X148</f>
        <v>13</v>
      </c>
      <c r="X148" s="5">
        <v>11</v>
      </c>
      <c r="AG148" s="872"/>
      <c r="AH148" s="1144"/>
      <c r="AI148" s="178"/>
      <c r="AJ148" s="178"/>
      <c r="AK148" s="1143"/>
      <c r="AL148" s="178"/>
      <c r="AM148" s="178"/>
    </row>
    <row r="149" spans="1:43" ht="15.75" customHeight="1">
      <c r="A149" s="45"/>
      <c r="B149" s="46"/>
      <c r="C149" s="46"/>
      <c r="D149" s="46"/>
      <c r="E149" s="46"/>
      <c r="F149" s="46"/>
      <c r="G149" s="46"/>
      <c r="H149" s="47">
        <f t="shared" si="14"/>
        <v>4</v>
      </c>
      <c r="I149" s="84" t="s">
        <v>659</v>
      </c>
      <c r="J149" s="85" t="str">
        <f>J71</f>
        <v>ARR BRACKET ON SIDE WALL M1</v>
      </c>
      <c r="K149" s="1275">
        <f>COUNT(A72:A79)</f>
        <v>8</v>
      </c>
      <c r="L149" s="1275"/>
      <c r="M149" s="1275">
        <f>COUNTIF(W72:W76,"RELEASE")</f>
        <v>5</v>
      </c>
      <c r="N149" s="1275"/>
      <c r="O149" s="1276">
        <f t="shared" si="13"/>
        <v>0.625</v>
      </c>
      <c r="P149" s="1322"/>
      <c r="Q149" s="1324">
        <f>AC71</f>
        <v>278.5</v>
      </c>
      <c r="R149" s="1324"/>
      <c r="S149" s="755">
        <f>AC71</f>
        <v>278.5</v>
      </c>
      <c r="T149" s="995"/>
      <c r="U149" s="1340"/>
      <c r="W149" s="694">
        <f>K149-X149</f>
        <v>2</v>
      </c>
      <c r="X149" s="5">
        <v>6</v>
      </c>
      <c r="AG149" s="872"/>
      <c r="AH149" s="1144"/>
      <c r="AI149" s="178"/>
      <c r="AJ149" s="178"/>
      <c r="AK149" s="1143"/>
      <c r="AL149" s="178"/>
      <c r="AM149" s="178"/>
    </row>
    <row r="150" spans="1:43" ht="15.75" customHeight="1">
      <c r="A150" s="45"/>
      <c r="B150" s="46"/>
      <c r="C150" s="46"/>
      <c r="D150" s="46"/>
      <c r="E150" s="46"/>
      <c r="F150" s="46"/>
      <c r="G150" s="46"/>
      <c r="H150" s="47">
        <f t="shared" si="14"/>
        <v>5</v>
      </c>
      <c r="I150" s="84" t="s">
        <v>659</v>
      </c>
      <c r="J150" s="85" t="str">
        <f>J92</f>
        <v>ARR BRACKET ON ENDWALL M1</v>
      </c>
      <c r="K150" s="1275">
        <f>COUNT(A93:A98)</f>
        <v>6</v>
      </c>
      <c r="L150" s="1275"/>
      <c r="M150" s="1275">
        <f>COUNTIF(W93:W95,"RELEASE")</f>
        <v>3</v>
      </c>
      <c r="N150" s="1275"/>
      <c r="O150" s="1276">
        <f t="shared" si="13"/>
        <v>0.5</v>
      </c>
      <c r="P150" s="1322"/>
      <c r="Q150" s="1324">
        <f>AC92</f>
        <v>19.899999999999999</v>
      </c>
      <c r="R150" s="1324"/>
      <c r="S150" s="625">
        <f>AC92</f>
        <v>19.899999999999999</v>
      </c>
      <c r="T150" s="995"/>
      <c r="U150" s="1340"/>
      <c r="W150" s="694">
        <f>K150-X150</f>
        <v>2</v>
      </c>
      <c r="X150" s="5">
        <v>4</v>
      </c>
      <c r="AG150" s="872"/>
      <c r="AH150" s="1144"/>
      <c r="AI150" s="178"/>
      <c r="AJ150" s="178"/>
      <c r="AK150" s="1143"/>
      <c r="AL150" s="178"/>
      <c r="AM150" s="178"/>
    </row>
    <row r="151" spans="1:43" ht="15.75" customHeight="1">
      <c r="A151" s="45"/>
      <c r="B151" s="46"/>
      <c r="C151" s="46"/>
      <c r="D151" s="46"/>
      <c r="E151" s="46"/>
      <c r="F151" s="46"/>
      <c r="G151" s="46"/>
      <c r="H151" s="47">
        <f t="shared" si="14"/>
        <v>6</v>
      </c>
      <c r="I151" s="84" t="s">
        <v>659</v>
      </c>
      <c r="J151" s="85" t="str">
        <f>J107</f>
        <v>ARR CEILLING FRAMING M1</v>
      </c>
      <c r="K151" s="1275">
        <f>COUNT(A108)</f>
        <v>1</v>
      </c>
      <c r="L151" s="1275"/>
      <c r="M151" s="1275">
        <f>COUNTIF(W108,"RELEASE")</f>
        <v>1</v>
      </c>
      <c r="N151" s="1275"/>
      <c r="O151" s="1276">
        <f t="shared" si="13"/>
        <v>1</v>
      </c>
      <c r="P151" s="1322"/>
      <c r="Q151" s="1324">
        <f>AC107</f>
        <v>144</v>
      </c>
      <c r="R151" s="1324"/>
      <c r="S151" s="695">
        <f>Q151</f>
        <v>144</v>
      </c>
      <c r="T151" s="995"/>
      <c r="U151" s="1340"/>
      <c r="W151" s="694">
        <f>K151-X151</f>
        <v>1</v>
      </c>
      <c r="X151" s="5">
        <v>0</v>
      </c>
      <c r="AG151" s="872"/>
      <c r="AH151" s="1144"/>
      <c r="AI151" s="178"/>
      <c r="AJ151" s="178"/>
      <c r="AK151" s="1143"/>
      <c r="AL151" s="178"/>
      <c r="AM151" s="178"/>
    </row>
    <row r="152" spans="1:43" ht="15.75" customHeight="1">
      <c r="A152" s="45"/>
      <c r="B152" s="46"/>
      <c r="C152" s="46"/>
      <c r="D152" s="46"/>
      <c r="E152" s="46"/>
      <c r="F152" s="46"/>
      <c r="G152" s="46"/>
      <c r="H152" s="47">
        <f t="shared" si="14"/>
        <v>7</v>
      </c>
      <c r="I152" s="84" t="s">
        <v>659</v>
      </c>
      <c r="J152" s="85" t="str">
        <f>J110</f>
        <v>ARR BRACKET ON ROOF M1</v>
      </c>
      <c r="K152" s="1275">
        <f>COUNT(A111:A121)</f>
        <v>11</v>
      </c>
      <c r="L152" s="1275"/>
      <c r="M152" s="1275">
        <f>COUNTIF(W111:W112,"RELEASE")</f>
        <v>2</v>
      </c>
      <c r="N152" s="1275"/>
      <c r="O152" s="1276">
        <f t="shared" si="13"/>
        <v>0.18181818181818199</v>
      </c>
      <c r="P152" s="1322"/>
      <c r="Q152" s="1324">
        <f>AC110</f>
        <v>140.6</v>
      </c>
      <c r="R152" s="1324"/>
      <c r="S152" s="695">
        <f>Q152</f>
        <v>140.6</v>
      </c>
      <c r="T152" s="995"/>
      <c r="U152" s="1340"/>
      <c r="W152" s="694">
        <f>K152-X152</f>
        <v>6</v>
      </c>
      <c r="X152" s="5">
        <v>5</v>
      </c>
      <c r="AG152" s="872"/>
      <c r="AH152" s="1144"/>
      <c r="AI152" s="178"/>
      <c r="AJ152" s="178"/>
      <c r="AK152" s="1143"/>
      <c r="AL152" s="178"/>
      <c r="AM152" s="178"/>
    </row>
    <row r="153" spans="1:43" ht="15.75" customHeight="1">
      <c r="A153" s="45"/>
      <c r="B153" s="46"/>
      <c r="C153" s="46"/>
      <c r="D153" s="46"/>
      <c r="E153" s="46"/>
      <c r="F153" s="46"/>
      <c r="G153" s="46"/>
      <c r="H153" s="49"/>
      <c r="I153" s="91"/>
      <c r="J153" s="92" t="s">
        <v>664</v>
      </c>
      <c r="K153" s="1281">
        <f>SUM(K146:L152)</f>
        <v>56</v>
      </c>
      <c r="L153" s="1281"/>
      <c r="M153" s="1281">
        <f>SUM(M146:N152)</f>
        <v>19</v>
      </c>
      <c r="N153" s="1281"/>
      <c r="O153" s="1282">
        <f>(M153/K153)*0.2</f>
        <v>6.7857142857142894E-2</v>
      </c>
      <c r="P153" s="1325"/>
      <c r="Q153" s="1326">
        <f>SUM(Q146:R152)</f>
        <v>1318.46</v>
      </c>
      <c r="R153" s="1326"/>
      <c r="S153" s="1149">
        <f>SUM(S146:S152)</f>
        <v>1318.46</v>
      </c>
      <c r="T153" s="995"/>
      <c r="W153" s="694"/>
      <c r="X153" s="5"/>
      <c r="AG153" s="872"/>
      <c r="AH153" s="1144"/>
      <c r="AI153" s="178"/>
      <c r="AJ153" s="178"/>
      <c r="AK153" s="1143"/>
      <c r="AL153" s="178"/>
      <c r="AM153" s="178"/>
    </row>
    <row r="154" spans="1:43" ht="15.75" customHeight="1">
      <c r="A154" s="45"/>
      <c r="B154" s="46"/>
      <c r="C154" s="46"/>
      <c r="D154" s="46"/>
      <c r="E154" s="46"/>
      <c r="F154" s="46"/>
      <c r="G154" s="46"/>
      <c r="H154" s="48"/>
      <c r="I154" s="87"/>
      <c r="J154" s="94"/>
      <c r="K154" s="95"/>
      <c r="L154" s="95"/>
      <c r="M154" s="95"/>
      <c r="N154" s="95"/>
      <c r="O154" s="1327"/>
      <c r="P154" s="1328"/>
      <c r="Q154" s="1329"/>
      <c r="R154" s="1329"/>
      <c r="S154" s="995"/>
      <c r="T154" s="995"/>
      <c r="W154" s="1151"/>
      <c r="X154" s="5"/>
      <c r="AG154" s="872"/>
      <c r="AH154" s="1144"/>
      <c r="AI154" s="178"/>
      <c r="AJ154" s="178"/>
      <c r="AK154" s="1143"/>
      <c r="AL154" s="178"/>
      <c r="AM154" s="178"/>
    </row>
    <row r="155" spans="1:43" ht="15.75" customHeight="1">
      <c r="A155" s="45"/>
      <c r="B155" s="46"/>
      <c r="C155" s="46"/>
      <c r="D155" s="46"/>
      <c r="E155" s="46"/>
      <c r="F155" s="46"/>
      <c r="G155" s="46"/>
      <c r="H155" s="48"/>
      <c r="I155" s="87"/>
      <c r="J155" s="85" t="s">
        <v>766</v>
      </c>
      <c r="K155" s="1261">
        <f>K144+K153</f>
        <v>90</v>
      </c>
      <c r="L155" s="1261"/>
      <c r="M155" s="1261">
        <f>M144+M153</f>
        <v>53</v>
      </c>
      <c r="N155" s="1330"/>
      <c r="O155" s="1327"/>
      <c r="P155" s="1328"/>
      <c r="Q155" s="1331">
        <f>Q144+Q153</f>
        <v>9551.4599999999991</v>
      </c>
      <c r="R155" s="1332"/>
      <c r="S155" s="1153">
        <f>S144+S153</f>
        <v>9090.4599999999991</v>
      </c>
      <c r="T155" s="1149">
        <f>Q155-S155</f>
        <v>461</v>
      </c>
      <c r="W155" s="1151"/>
      <c r="X155" s="142"/>
      <c r="AG155" s="872"/>
      <c r="AH155" s="1144"/>
      <c r="AI155" s="178"/>
      <c r="AJ155" s="178"/>
      <c r="AK155" s="1143"/>
      <c r="AL155" s="178"/>
      <c r="AM155" s="178"/>
    </row>
    <row r="156" spans="1:43" ht="15" customHeight="1">
      <c r="A156" s="45"/>
      <c r="B156" s="46"/>
      <c r="C156" s="46"/>
      <c r="D156" s="46"/>
      <c r="E156" s="46"/>
      <c r="F156" s="46"/>
      <c r="G156" s="46"/>
      <c r="H156" s="48"/>
      <c r="I156" s="87"/>
      <c r="J156" s="97" t="s">
        <v>473</v>
      </c>
      <c r="K156" s="1287"/>
      <c r="L156" s="1287"/>
      <c r="M156" s="1261"/>
      <c r="N156" s="1261"/>
      <c r="O156" s="1288">
        <f>O144+O153</f>
        <v>0.86785714285714299</v>
      </c>
      <c r="P156" s="1333"/>
      <c r="Q156" s="1261"/>
      <c r="R156" s="1261"/>
      <c r="S156" s="995"/>
      <c r="T156" s="995"/>
      <c r="W156" s="1154"/>
      <c r="X156" s="144"/>
      <c r="AG156" s="872"/>
      <c r="AH156" s="1144"/>
      <c r="AI156" s="178"/>
      <c r="AJ156" s="178"/>
      <c r="AK156" s="1143"/>
      <c r="AL156" s="178"/>
      <c r="AM156" s="178"/>
    </row>
    <row r="157" spans="1:43">
      <c r="B157" s="3"/>
      <c r="C157" s="3"/>
      <c r="D157" s="3"/>
      <c r="E157" s="3"/>
      <c r="F157" s="3"/>
      <c r="G157" s="3"/>
      <c r="H157" s="3"/>
      <c r="I157" s="4"/>
      <c r="U157" s="1155"/>
      <c r="AG157" s="2"/>
      <c r="AH157" s="873"/>
      <c r="AI157" s="2"/>
      <c r="AJ157" s="2"/>
      <c r="AK157" s="166"/>
      <c r="AL157" s="2"/>
      <c r="AM157" s="2"/>
      <c r="AN157" s="2"/>
      <c r="AO157" s="2"/>
      <c r="AP157" s="2"/>
      <c r="AQ157" s="2"/>
    </row>
    <row r="158" spans="1:43">
      <c r="B158" s="3"/>
      <c r="C158" s="3"/>
      <c r="D158" s="3"/>
      <c r="E158" s="3"/>
      <c r="F158" s="3"/>
      <c r="G158" s="3"/>
      <c r="H158" s="3"/>
      <c r="I158" s="4"/>
      <c r="AG158" s="2"/>
      <c r="AH158" s="873"/>
      <c r="AI158" s="2"/>
      <c r="AJ158" s="2"/>
      <c r="AK158" s="166"/>
      <c r="AL158" s="2"/>
      <c r="AM158" s="2"/>
      <c r="AN158" s="2"/>
      <c r="AO158" s="2"/>
      <c r="AP158" s="2"/>
      <c r="AQ158" s="2"/>
    </row>
    <row r="159" spans="1:43">
      <c r="B159" s="3"/>
      <c r="C159" s="3"/>
      <c r="D159" s="3"/>
      <c r="E159" s="3"/>
      <c r="F159" s="3"/>
      <c r="G159" s="3"/>
      <c r="H159" s="3"/>
      <c r="I159" s="4"/>
      <c r="AG159" s="2"/>
      <c r="AH159" s="873"/>
      <c r="AI159" s="2"/>
      <c r="AJ159" s="2"/>
      <c r="AK159" s="166"/>
      <c r="AL159" s="2"/>
      <c r="AM159" s="2"/>
      <c r="AN159" s="2"/>
      <c r="AO159" s="2"/>
      <c r="AP159" s="2"/>
      <c r="AQ159" s="2"/>
    </row>
    <row r="160" spans="1:43">
      <c r="B160" s="3"/>
      <c r="C160" s="3"/>
      <c r="D160" s="3"/>
      <c r="E160" s="3"/>
      <c r="F160" s="3"/>
      <c r="G160" s="3"/>
      <c r="H160" s="3"/>
      <c r="I160" s="4"/>
      <c r="AG160" s="2"/>
      <c r="AH160" s="873"/>
      <c r="AI160" s="2"/>
      <c r="AJ160" s="2"/>
      <c r="AK160" s="166"/>
      <c r="AL160" s="2"/>
      <c r="AM160" s="2"/>
      <c r="AN160" s="2"/>
      <c r="AO160" s="2"/>
      <c r="AP160" s="2"/>
      <c r="AQ160" s="2"/>
    </row>
    <row r="161" spans="1:43">
      <c r="B161" s="3"/>
      <c r="C161" s="3"/>
      <c r="D161" s="3"/>
      <c r="E161" s="3"/>
      <c r="F161" s="3"/>
      <c r="G161" s="3"/>
      <c r="H161" s="3"/>
      <c r="I161" s="188" t="s">
        <v>666</v>
      </c>
      <c r="AG161" s="2"/>
      <c r="AH161" s="873"/>
      <c r="AI161" s="2"/>
      <c r="AJ161" s="2"/>
      <c r="AK161" s="166"/>
      <c r="AL161" s="2"/>
      <c r="AM161" s="2"/>
      <c r="AN161" s="2"/>
      <c r="AO161" s="2"/>
      <c r="AP161" s="2"/>
      <c r="AQ161" s="2"/>
    </row>
    <row r="162" spans="1:43" ht="35" customHeight="1">
      <c r="A162" s="45"/>
      <c r="B162" s="46"/>
      <c r="C162" s="46"/>
      <c r="D162" s="46"/>
      <c r="E162" s="46"/>
      <c r="F162" s="46"/>
      <c r="G162" s="46"/>
      <c r="H162" s="46"/>
      <c r="I162" s="1295" t="s">
        <v>5</v>
      </c>
      <c r="J162" s="1335" t="s">
        <v>647</v>
      </c>
      <c r="K162" s="1318" t="s">
        <v>648</v>
      </c>
      <c r="L162" s="1318"/>
      <c r="M162" s="1318" t="s">
        <v>649</v>
      </c>
      <c r="N162" s="1318"/>
      <c r="O162" s="1319" t="s">
        <v>650</v>
      </c>
      <c r="P162" s="1319"/>
      <c r="Q162" s="1319" t="s">
        <v>667</v>
      </c>
      <c r="R162" s="1319"/>
      <c r="S162" s="1301"/>
      <c r="T162" s="1304"/>
      <c r="U162" s="131"/>
      <c r="V162" s="132"/>
      <c r="Y162" s="131"/>
      <c r="Z162" s="710"/>
      <c r="AG162" s="872"/>
      <c r="AH162" s="1144"/>
      <c r="AI162" s="178"/>
      <c r="AJ162" s="178"/>
      <c r="AK162" s="1143"/>
      <c r="AL162" s="178"/>
      <c r="AM162" s="178"/>
    </row>
    <row r="163" spans="1:43" ht="35" customHeight="1">
      <c r="A163" s="45"/>
      <c r="B163" s="46"/>
      <c r="C163" s="46"/>
      <c r="D163" s="46"/>
      <c r="E163" s="46"/>
      <c r="F163" s="46"/>
      <c r="G163" s="46"/>
      <c r="H163" s="46"/>
      <c r="I163" s="1295"/>
      <c r="J163" s="1335"/>
      <c r="K163" s="1318"/>
      <c r="L163" s="1318"/>
      <c r="M163" s="1318"/>
      <c r="N163" s="1318"/>
      <c r="O163" s="1319"/>
      <c r="P163" s="1319"/>
      <c r="Q163" s="1319"/>
      <c r="R163" s="1319"/>
      <c r="S163" s="1301"/>
      <c r="T163" s="1304"/>
      <c r="U163" s="82"/>
      <c r="V163" s="132"/>
      <c r="AG163" s="872"/>
      <c r="AH163" s="1144"/>
      <c r="AI163" s="178"/>
      <c r="AJ163" s="178"/>
      <c r="AK163" s="1143"/>
      <c r="AL163" s="178"/>
      <c r="AM163" s="178"/>
    </row>
    <row r="164" spans="1:43" ht="15.75" customHeight="1">
      <c r="A164" s="45"/>
      <c r="B164" s="46"/>
      <c r="C164" s="46"/>
      <c r="D164" s="46"/>
      <c r="E164" s="46"/>
      <c r="F164" s="46"/>
      <c r="G164" s="46"/>
      <c r="H164" s="46"/>
      <c r="I164" s="84">
        <v>1</v>
      </c>
      <c r="J164" s="342" t="str">
        <f>J15</f>
        <v>CARBODY SHEEL M1</v>
      </c>
      <c r="K164" s="1275">
        <f>COUNT(A15)</f>
        <v>1</v>
      </c>
      <c r="L164" s="1275"/>
      <c r="M164" s="1275">
        <f>COUNTIF(W15,"release")</f>
        <v>0</v>
      </c>
      <c r="N164" s="1275"/>
      <c r="O164" s="1276">
        <f>M164/K164</f>
        <v>0</v>
      </c>
      <c r="P164" s="1276"/>
      <c r="Q164" s="1289" t="s">
        <v>668</v>
      </c>
      <c r="R164" s="1289"/>
      <c r="S164" s="194"/>
      <c r="T164" s="5"/>
      <c r="U164" s="82"/>
      <c r="V164" s="132"/>
      <c r="AG164" s="872"/>
      <c r="AH164" s="1144"/>
      <c r="AI164" s="178"/>
      <c r="AJ164" s="178"/>
      <c r="AK164" s="1143"/>
      <c r="AL164" s="178"/>
      <c r="AM164" s="178"/>
    </row>
    <row r="165" spans="1:43" ht="15.75" customHeight="1">
      <c r="A165" s="45"/>
      <c r="B165" s="46"/>
      <c r="C165" s="46"/>
      <c r="D165" s="46"/>
      <c r="E165" s="46"/>
      <c r="F165" s="46"/>
      <c r="G165" s="46"/>
      <c r="H165" s="46"/>
      <c r="I165" s="84">
        <v>2</v>
      </c>
      <c r="J165" s="342" t="str">
        <f>J59</f>
        <v>SIDEWALL ARRANGEMENT M1</v>
      </c>
      <c r="K165" s="1275">
        <f>COUNT(A59)</f>
        <v>1</v>
      </c>
      <c r="L165" s="1275"/>
      <c r="M165" s="1275">
        <f>COUNTIF(W59,"release")</f>
        <v>0</v>
      </c>
      <c r="N165" s="1275"/>
      <c r="O165" s="1276">
        <f>M165/K165</f>
        <v>0</v>
      </c>
      <c r="P165" s="1276"/>
      <c r="Q165" s="1289" t="s">
        <v>668</v>
      </c>
      <c r="R165" s="1289"/>
      <c r="S165" s="194"/>
      <c r="T165" s="5"/>
      <c r="U165" s="82"/>
      <c r="V165" s="132"/>
      <c r="AG165" s="872"/>
      <c r="AH165" s="1144"/>
      <c r="AI165" s="178"/>
      <c r="AJ165" s="178"/>
      <c r="AK165" s="1143"/>
      <c r="AL165" s="178"/>
      <c r="AM165" s="178"/>
    </row>
    <row r="166" spans="1:43" ht="15.75" customHeight="1">
      <c r="A166" s="45"/>
      <c r="B166" s="46"/>
      <c r="C166" s="46"/>
      <c r="D166" s="46"/>
      <c r="E166" s="46"/>
      <c r="F166" s="46"/>
      <c r="G166" s="46"/>
      <c r="H166" s="46"/>
      <c r="I166" s="84">
        <v>3</v>
      </c>
      <c r="J166" s="342" t="str">
        <f>J85</f>
        <v>ENDWALL ARRANGEMENT M1</v>
      </c>
      <c r="K166" s="1275">
        <f>COUNT(A85)</f>
        <v>1</v>
      </c>
      <c r="L166" s="1275"/>
      <c r="M166" s="1275">
        <f>COUNTIF(W85,"release")</f>
        <v>0</v>
      </c>
      <c r="N166" s="1275"/>
      <c r="O166" s="1276">
        <f>M166/K166</f>
        <v>0</v>
      </c>
      <c r="P166" s="1276"/>
      <c r="Q166" s="1289" t="s">
        <v>668</v>
      </c>
      <c r="R166" s="1289"/>
      <c r="S166" s="194"/>
      <c r="T166" s="5"/>
      <c r="U166" s="82"/>
      <c r="V166" s="138"/>
      <c r="AG166" s="872"/>
      <c r="AH166" s="1144"/>
      <c r="AI166" s="178"/>
      <c r="AJ166" s="178"/>
      <c r="AK166" s="1143"/>
      <c r="AL166" s="178"/>
      <c r="AM166" s="178"/>
    </row>
    <row r="167" spans="1:43" ht="15.75" customHeight="1">
      <c r="A167" s="45"/>
      <c r="B167" s="46"/>
      <c r="C167" s="46"/>
      <c r="D167" s="46"/>
      <c r="E167" s="46"/>
      <c r="F167" s="46"/>
      <c r="G167" s="46"/>
      <c r="H167" s="46"/>
      <c r="I167" s="84">
        <v>4</v>
      </c>
      <c r="J167" s="342" t="str">
        <f>J99</f>
        <v>ROOF ARRANGEMENT M1</v>
      </c>
      <c r="K167" s="1275">
        <f>COUNT(A99)</f>
        <v>1</v>
      </c>
      <c r="L167" s="1275"/>
      <c r="M167" s="1275">
        <f>COUNTIF(W99,"release")</f>
        <v>0</v>
      </c>
      <c r="N167" s="1275"/>
      <c r="O167" s="1276">
        <f>M167/K167</f>
        <v>0</v>
      </c>
      <c r="P167" s="1276"/>
      <c r="Q167" s="1289" t="s">
        <v>668</v>
      </c>
      <c r="R167" s="1289"/>
      <c r="S167" s="194"/>
      <c r="T167" s="5"/>
      <c r="U167" s="82"/>
      <c r="V167" s="138"/>
      <c r="AG167" s="872"/>
      <c r="AH167" s="1144"/>
      <c r="AI167" s="178"/>
      <c r="AJ167" s="178"/>
      <c r="AK167" s="1143"/>
      <c r="AL167" s="178"/>
      <c r="AM167" s="178"/>
    </row>
    <row r="168" spans="1:43" ht="15.75" customHeight="1">
      <c r="A168" s="45"/>
      <c r="B168" s="46"/>
      <c r="C168" s="46"/>
      <c r="D168" s="46"/>
      <c r="E168" s="46"/>
      <c r="F168" s="46"/>
      <c r="G168" s="46"/>
      <c r="H168" s="46"/>
      <c r="I168" s="91"/>
      <c r="J168" s="682"/>
      <c r="K168" s="95"/>
      <c r="L168" s="95"/>
      <c r="M168" s="95"/>
      <c r="N168" s="95"/>
      <c r="O168" s="95"/>
      <c r="P168" s="95"/>
      <c r="Q168" s="95"/>
      <c r="R168" s="95"/>
      <c r="S168" s="141"/>
      <c r="T168" s="5"/>
      <c r="U168" s="82"/>
      <c r="V168" s="138"/>
      <c r="AG168" s="872"/>
      <c r="AH168" s="1144"/>
      <c r="AI168" s="178"/>
      <c r="AJ168" s="178"/>
      <c r="AK168" s="1143"/>
      <c r="AL168" s="178"/>
      <c r="AM168" s="178"/>
    </row>
    <row r="169" spans="1:43" ht="15.75" customHeight="1">
      <c r="A169" s="45"/>
      <c r="B169" s="46"/>
      <c r="C169" s="46"/>
      <c r="D169" s="46"/>
      <c r="E169" s="46"/>
      <c r="F169" s="46"/>
      <c r="G169" s="46"/>
      <c r="H169" s="46"/>
      <c r="I169" s="189"/>
      <c r="J169" s="685" t="s">
        <v>669</v>
      </c>
      <c r="K169" s="1290">
        <f>SUM(K164:L167)</f>
        <v>4</v>
      </c>
      <c r="L169" s="1290"/>
      <c r="M169" s="1290">
        <f>SUM(M164:N167)</f>
        <v>0</v>
      </c>
      <c r="N169" s="1290"/>
      <c r="O169" s="1291"/>
      <c r="P169" s="1291"/>
      <c r="Q169" s="1286"/>
      <c r="R169" s="1286"/>
      <c r="S169" s="141"/>
      <c r="T169" s="142"/>
      <c r="U169" s="82"/>
      <c r="V169" s="138"/>
      <c r="AG169" s="872"/>
      <c r="AH169" s="1144"/>
      <c r="AI169" s="178"/>
      <c r="AJ169" s="178"/>
      <c r="AK169" s="1143"/>
      <c r="AL169" s="178"/>
      <c r="AM169" s="178"/>
    </row>
    <row r="170" spans="1:43" ht="15" customHeight="1">
      <c r="A170" s="45"/>
      <c r="B170" s="46"/>
      <c r="C170" s="46"/>
      <c r="D170" s="46"/>
      <c r="E170" s="46"/>
      <c r="F170" s="46"/>
      <c r="G170" s="46"/>
      <c r="H170" s="46"/>
      <c r="I170" s="192"/>
      <c r="J170" s="713" t="s">
        <v>670</v>
      </c>
      <c r="K170" s="1292"/>
      <c r="L170" s="1292"/>
      <c r="M170" s="1261"/>
      <c r="N170" s="1261"/>
      <c r="O170" s="1293">
        <f>M169/K169</f>
        <v>0</v>
      </c>
      <c r="P170" s="1293"/>
      <c r="Q170" s="1286"/>
      <c r="R170" s="1286"/>
      <c r="S170" s="143"/>
      <c r="T170" s="144"/>
      <c r="AG170" s="872"/>
      <c r="AH170" s="1144"/>
      <c r="AI170" s="178"/>
      <c r="AJ170" s="178"/>
      <c r="AK170" s="1143"/>
      <c r="AL170" s="178"/>
      <c r="AM170" s="178"/>
    </row>
    <row r="210" spans="1:39" ht="16.5" customHeight="1">
      <c r="A210" s="505"/>
      <c r="B210" s="506"/>
      <c r="C210" s="507"/>
      <c r="D210" s="508"/>
      <c r="E210" s="509"/>
      <c r="F210" s="510"/>
      <c r="G210" s="661"/>
      <c r="H210" s="662"/>
      <c r="I210" s="678"/>
      <c r="J210" s="1092"/>
      <c r="K210" s="994"/>
      <c r="L210" s="994"/>
      <c r="M210" s="994"/>
      <c r="N210" s="994"/>
      <c r="O210" s="994"/>
      <c r="P210" s="994"/>
      <c r="Q210" s="994"/>
      <c r="R210" s="1115"/>
      <c r="S210" s="1116"/>
      <c r="T210" s="1116"/>
      <c r="U210" s="1093"/>
      <c r="V210" s="1093"/>
      <c r="W210" s="1117"/>
      <c r="X210" s="994"/>
      <c r="Y210" s="1115"/>
      <c r="Z210" s="1093"/>
      <c r="AA210" s="1134"/>
      <c r="AB210" s="1115"/>
      <c r="AC210" s="1115"/>
      <c r="AD210" s="1115"/>
      <c r="AE210" s="1135"/>
      <c r="AG210" s="872"/>
      <c r="AH210" s="1144"/>
      <c r="AI210" s="178"/>
      <c r="AJ210" s="178"/>
      <c r="AK210" s="1143"/>
      <c r="AL210" s="178"/>
      <c r="AM210" s="178"/>
    </row>
    <row r="211" spans="1:39" ht="16.5" customHeight="1">
      <c r="A211" s="40" t="s">
        <v>638</v>
      </c>
      <c r="B211" s="41"/>
      <c r="C211" s="41"/>
      <c r="D211" s="41"/>
      <c r="E211" s="41"/>
      <c r="F211" s="41"/>
      <c r="G211" s="41"/>
      <c r="H211" s="41"/>
      <c r="I211" s="41"/>
      <c r="J211" s="175"/>
      <c r="K211" s="124" t="s">
        <v>639</v>
      </c>
      <c r="L211" s="124"/>
      <c r="M211" s="124"/>
      <c r="N211" s="124"/>
      <c r="O211" s="124"/>
      <c r="P211" s="124"/>
      <c r="Q211" s="124"/>
      <c r="R211" s="118"/>
      <c r="S211" s="77"/>
      <c r="T211" s="77"/>
      <c r="U211" s="119"/>
      <c r="V211" s="120"/>
      <c r="W211" s="121"/>
      <c r="X211" s="122" t="s">
        <v>638</v>
      </c>
      <c r="Y211" s="77"/>
      <c r="Z211" s="120"/>
      <c r="AA211" s="155"/>
      <c r="AC211" s="144"/>
      <c r="AE211" s="177"/>
      <c r="AG211" s="872"/>
      <c r="AH211" s="1144"/>
      <c r="AI211" s="178"/>
      <c r="AJ211" s="178"/>
      <c r="AK211" s="1143"/>
      <c r="AL211" s="178"/>
      <c r="AM211" s="178"/>
    </row>
    <row r="212" spans="1:39" ht="16.5" customHeight="1">
      <c r="A212" s="40" t="s">
        <v>640</v>
      </c>
      <c r="B212" s="41"/>
      <c r="C212" s="41"/>
      <c r="D212" s="41"/>
      <c r="E212" s="41"/>
      <c r="F212" s="41"/>
      <c r="G212" s="41"/>
      <c r="H212" s="41"/>
      <c r="I212" s="41"/>
      <c r="J212" s="175"/>
      <c r="K212" s="124" t="s">
        <v>641</v>
      </c>
      <c r="L212" s="124"/>
      <c r="M212" s="124"/>
      <c r="N212" s="124"/>
      <c r="O212" s="124"/>
      <c r="P212" s="124"/>
      <c r="Q212" s="124"/>
      <c r="R212" s="118"/>
      <c r="S212" s="77"/>
      <c r="T212" s="77"/>
      <c r="U212" s="119"/>
      <c r="V212" s="121"/>
      <c r="W212" s="123"/>
      <c r="X212" s="122" t="s">
        <v>642</v>
      </c>
      <c r="Y212" s="77"/>
      <c r="Z212" s="120"/>
      <c r="AA212" s="155"/>
      <c r="AC212" s="144"/>
      <c r="AE212" s="177"/>
      <c r="AG212" s="872"/>
      <c r="AH212" s="1144"/>
      <c r="AI212" s="178"/>
      <c r="AJ212" s="178"/>
      <c r="AK212" s="1143"/>
      <c r="AL212" s="178"/>
      <c r="AM212" s="178"/>
    </row>
    <row r="213" spans="1:39" ht="16.5" customHeight="1">
      <c r="A213" s="42"/>
      <c r="B213" s="41"/>
      <c r="C213" s="41"/>
      <c r="D213" s="41"/>
      <c r="E213" s="41"/>
      <c r="F213" s="41"/>
      <c r="G213" s="41"/>
      <c r="H213" s="41"/>
      <c r="I213" s="41"/>
      <c r="J213" s="175"/>
      <c r="K213" s="742"/>
      <c r="L213" s="742"/>
      <c r="M213" s="742"/>
      <c r="N213" s="742"/>
      <c r="O213" s="742"/>
      <c r="P213" s="742"/>
      <c r="Q213" s="742"/>
      <c r="R213" s="118"/>
      <c r="S213" s="79"/>
      <c r="T213" s="79"/>
      <c r="U213" s="119"/>
      <c r="V213" s="120"/>
      <c r="W213" s="123"/>
      <c r="X213" s="124"/>
      <c r="Y213" s="77"/>
      <c r="Z213" s="120"/>
      <c r="AA213" s="155"/>
      <c r="AC213" s="144"/>
      <c r="AE213" s="177"/>
      <c r="AG213" s="872"/>
      <c r="AH213" s="1144"/>
      <c r="AI213" s="178"/>
      <c r="AJ213" s="178"/>
      <c r="AK213" s="1143"/>
      <c r="AL213" s="178"/>
      <c r="AM213" s="178"/>
    </row>
    <row r="214" spans="1:39" ht="16.5" customHeight="1">
      <c r="A214" s="40"/>
      <c r="B214" s="41"/>
      <c r="C214" s="41"/>
      <c r="D214" s="41"/>
      <c r="E214" s="41"/>
      <c r="F214" s="41"/>
      <c r="G214" s="41"/>
      <c r="H214" s="41"/>
      <c r="I214" s="41"/>
      <c r="J214" s="175"/>
      <c r="K214" s="742"/>
      <c r="L214" s="742"/>
      <c r="M214" s="742"/>
      <c r="N214" s="742"/>
      <c r="O214" s="742"/>
      <c r="P214" s="742"/>
      <c r="Q214" s="742"/>
      <c r="R214" s="118"/>
      <c r="S214" s="79"/>
      <c r="T214" s="79"/>
      <c r="U214" s="119"/>
      <c r="V214" s="120"/>
      <c r="W214" s="123"/>
      <c r="X214" s="124"/>
      <c r="Y214" s="77"/>
      <c r="Z214" s="120"/>
      <c r="AA214" s="155"/>
      <c r="AC214" s="144"/>
      <c r="AE214" s="177"/>
      <c r="AG214" s="872"/>
      <c r="AH214" s="1144"/>
      <c r="AI214" s="178"/>
      <c r="AJ214" s="178"/>
      <c r="AK214" s="1143"/>
      <c r="AL214" s="178"/>
      <c r="AM214" s="178"/>
    </row>
    <row r="215" spans="1:39" ht="16.5" customHeight="1">
      <c r="A215" s="40"/>
      <c r="B215" s="41"/>
      <c r="C215" s="41"/>
      <c r="D215" s="41"/>
      <c r="E215" s="41"/>
      <c r="F215" s="41"/>
      <c r="G215" s="41"/>
      <c r="H215" s="41"/>
      <c r="I215" s="41"/>
      <c r="J215" s="175"/>
      <c r="K215" s="742"/>
      <c r="L215" s="742"/>
      <c r="M215" s="742"/>
      <c r="N215" s="742"/>
      <c r="O215" s="742"/>
      <c r="P215" s="742"/>
      <c r="Q215" s="742"/>
      <c r="R215" s="118"/>
      <c r="S215" s="79"/>
      <c r="T215" s="79"/>
      <c r="U215" s="119"/>
      <c r="V215" s="120"/>
      <c r="W215" s="123"/>
      <c r="X215" s="124"/>
      <c r="Y215" s="77"/>
      <c r="Z215" s="120"/>
      <c r="AA215" s="155"/>
      <c r="AC215" s="144"/>
      <c r="AE215" s="177"/>
      <c r="AG215" s="872"/>
      <c r="AH215" s="1144"/>
      <c r="AI215" s="178"/>
      <c r="AJ215" s="178"/>
      <c r="AK215" s="1143"/>
      <c r="AL215" s="178"/>
      <c r="AM215" s="178"/>
    </row>
    <row r="216" spans="1:39" ht="16.5" customHeight="1">
      <c r="A216" s="40"/>
      <c r="B216" s="41"/>
      <c r="C216" s="41"/>
      <c r="D216" s="41"/>
      <c r="E216" s="41"/>
      <c r="F216" s="41"/>
      <c r="G216" s="41"/>
      <c r="H216" s="41"/>
      <c r="I216" s="41"/>
      <c r="J216" s="175"/>
      <c r="K216" s="742"/>
      <c r="L216" s="742"/>
      <c r="M216" s="742"/>
      <c r="N216" s="742"/>
      <c r="O216" s="742"/>
      <c r="P216" s="742"/>
      <c r="Q216" s="742"/>
      <c r="R216" s="118"/>
      <c r="S216" s="79"/>
      <c r="T216" s="79"/>
      <c r="U216" s="119"/>
      <c r="V216" s="120"/>
      <c r="W216" s="123"/>
      <c r="X216" s="124"/>
      <c r="Y216" s="77"/>
      <c r="Z216" s="120"/>
      <c r="AA216" s="155"/>
      <c r="AC216" s="144"/>
      <c r="AE216" s="177"/>
      <c r="AG216" s="872"/>
      <c r="AH216" s="1144"/>
      <c r="AI216" s="178"/>
      <c r="AJ216" s="178"/>
      <c r="AK216" s="1143"/>
      <c r="AL216" s="178"/>
      <c r="AM216" s="178"/>
    </row>
    <row r="217" spans="1:39" ht="16.5" customHeight="1">
      <c r="A217" s="40"/>
      <c r="B217" s="41"/>
      <c r="C217" s="41"/>
      <c r="D217" s="41"/>
      <c r="E217" s="41"/>
      <c r="F217" s="41"/>
      <c r="G217" s="41"/>
      <c r="H217" s="41"/>
      <c r="I217" s="41"/>
      <c r="J217" s="175"/>
      <c r="K217" s="742"/>
      <c r="L217" s="742"/>
      <c r="M217" s="742"/>
      <c r="N217" s="742"/>
      <c r="O217" s="742"/>
      <c r="P217" s="742"/>
      <c r="Q217" s="742"/>
      <c r="R217" s="118"/>
      <c r="S217" s="79"/>
      <c r="T217" s="79"/>
      <c r="U217" s="119"/>
      <c r="V217" s="120"/>
      <c r="W217" s="123"/>
      <c r="X217" s="124"/>
      <c r="Y217" s="77"/>
      <c r="Z217" s="120"/>
      <c r="AA217" s="155"/>
      <c r="AC217" s="144"/>
      <c r="AE217" s="177"/>
      <c r="AG217" s="872"/>
      <c r="AH217" s="1144"/>
      <c r="AI217" s="178"/>
      <c r="AJ217" s="178"/>
      <c r="AK217" s="1143"/>
      <c r="AL217" s="178"/>
      <c r="AM217" s="178"/>
    </row>
    <row r="218" spans="1:39" ht="16.5" customHeight="1">
      <c r="A218" s="40" t="s">
        <v>644</v>
      </c>
      <c r="B218" s="41"/>
      <c r="C218" s="41"/>
      <c r="D218" s="41"/>
      <c r="E218" s="41"/>
      <c r="F218" s="41"/>
      <c r="G218" s="41"/>
      <c r="H218" s="41"/>
      <c r="I218" s="41"/>
      <c r="J218" s="175"/>
      <c r="K218" s="742" t="s">
        <v>645</v>
      </c>
      <c r="L218" s="742"/>
      <c r="M218" s="742"/>
      <c r="N218" s="742"/>
      <c r="O218" s="742"/>
      <c r="P218" s="742"/>
      <c r="Q218" s="742"/>
      <c r="R218" s="118"/>
      <c r="S218" s="79"/>
      <c r="T218" s="79"/>
      <c r="U218" s="119"/>
      <c r="V218" s="120"/>
      <c r="W218" s="123"/>
      <c r="X218" s="124" t="s">
        <v>767</v>
      </c>
      <c r="Y218" s="77"/>
      <c r="Z218" s="120"/>
      <c r="AA218" s="155"/>
      <c r="AC218" s="144"/>
      <c r="AE218" s="177"/>
      <c r="AG218" s="872"/>
      <c r="AH218" s="1144"/>
      <c r="AI218" s="178"/>
      <c r="AJ218" s="178"/>
      <c r="AK218" s="1143"/>
      <c r="AL218" s="178"/>
      <c r="AM218" s="178"/>
    </row>
    <row r="219" spans="1:39" ht="16.5" customHeight="1">
      <c r="A219" s="43"/>
      <c r="B219" s="44"/>
      <c r="C219" s="44"/>
      <c r="D219" s="44"/>
      <c r="E219" s="44"/>
      <c r="F219" s="44"/>
      <c r="G219" s="44"/>
      <c r="H219" s="44"/>
      <c r="I219" s="44"/>
      <c r="J219" s="679"/>
      <c r="K219" s="743"/>
      <c r="L219" s="743"/>
      <c r="M219" s="743"/>
      <c r="N219" s="743"/>
      <c r="O219" s="743"/>
      <c r="P219" s="743"/>
      <c r="Q219" s="743"/>
      <c r="R219" s="125"/>
      <c r="S219" s="125"/>
      <c r="T219" s="125"/>
      <c r="U219" s="125"/>
      <c r="V219" s="126"/>
      <c r="W219" s="127"/>
      <c r="X219" s="128"/>
      <c r="Y219" s="125"/>
      <c r="Z219" s="126"/>
      <c r="AA219" s="181"/>
      <c r="AB219" s="182"/>
      <c r="AC219" s="182"/>
      <c r="AD219" s="182"/>
      <c r="AE219" s="183"/>
      <c r="AG219" s="872"/>
      <c r="AH219" s="1144"/>
      <c r="AI219" s="178"/>
      <c r="AJ219" s="178"/>
      <c r="AK219" s="1143"/>
      <c r="AL219" s="178"/>
      <c r="AM219" s="178"/>
    </row>
    <row r="220" spans="1:39" ht="17" customHeight="1">
      <c r="A220" s="45"/>
      <c r="B220" s="46"/>
      <c r="C220" s="46"/>
      <c r="D220" s="46"/>
      <c r="E220" s="46"/>
      <c r="F220" s="46"/>
      <c r="G220" s="46"/>
      <c r="H220" s="46"/>
      <c r="I220" s="81"/>
      <c r="J220" s="680"/>
      <c r="K220" s="138"/>
      <c r="L220" s="138"/>
      <c r="M220" s="138"/>
      <c r="N220" s="138"/>
      <c r="O220" s="138"/>
      <c r="P220" s="138"/>
      <c r="Q220" s="138"/>
      <c r="R220" s="82"/>
      <c r="S220" s="82"/>
      <c r="T220" s="82"/>
      <c r="U220" s="129"/>
      <c r="Y220" s="129"/>
      <c r="Z220" s="138"/>
      <c r="AG220" s="872"/>
      <c r="AH220" s="1144"/>
      <c r="AI220" s="178"/>
      <c r="AJ220" s="178"/>
      <c r="AK220" s="1143"/>
      <c r="AL220" s="178"/>
      <c r="AM220" s="178"/>
    </row>
    <row r="221" spans="1:39" ht="17" customHeight="1">
      <c r="A221" s="45"/>
      <c r="B221" s="46"/>
      <c r="C221" s="46"/>
      <c r="D221" s="46"/>
      <c r="E221" s="46"/>
      <c r="F221" s="46"/>
      <c r="G221" s="46"/>
      <c r="H221" s="46"/>
      <c r="I221" s="1295" t="s">
        <v>5</v>
      </c>
      <c r="J221" s="1335" t="s">
        <v>647</v>
      </c>
      <c r="K221" s="1319" t="s">
        <v>768</v>
      </c>
      <c r="L221" s="83"/>
      <c r="M221" s="83"/>
      <c r="N221" s="83"/>
      <c r="O221" s="83"/>
      <c r="P221" s="83"/>
      <c r="Q221" s="83"/>
      <c r="R221" s="1319" t="s">
        <v>769</v>
      </c>
      <c r="S221" s="1319" t="s">
        <v>650</v>
      </c>
      <c r="T221" s="1319" t="s">
        <v>667</v>
      </c>
      <c r="U221" s="131"/>
      <c r="V221" s="132"/>
      <c r="Y221" s="131"/>
      <c r="Z221" s="710"/>
      <c r="AG221" s="872"/>
      <c r="AH221" s="1144"/>
      <c r="AI221" s="178"/>
      <c r="AJ221" s="178"/>
      <c r="AK221" s="1143"/>
      <c r="AL221" s="178"/>
      <c r="AM221" s="178"/>
    </row>
    <row r="222" spans="1:39" ht="31.9" customHeight="1">
      <c r="A222" s="45"/>
      <c r="B222" s="46"/>
      <c r="C222" s="46"/>
      <c r="D222" s="46"/>
      <c r="E222" s="46"/>
      <c r="F222" s="46"/>
      <c r="G222" s="46"/>
      <c r="H222" s="46"/>
      <c r="I222" s="1295"/>
      <c r="J222" s="1335"/>
      <c r="K222" s="1319"/>
      <c r="L222" s="83"/>
      <c r="M222" s="83"/>
      <c r="N222" s="83"/>
      <c r="O222" s="83"/>
      <c r="P222" s="83"/>
      <c r="Q222" s="83"/>
      <c r="R222" s="1319"/>
      <c r="S222" s="1319"/>
      <c r="T222" s="1319"/>
      <c r="U222" s="82"/>
      <c r="V222" s="132"/>
      <c r="AG222" s="872"/>
      <c r="AH222" s="1144"/>
      <c r="AI222" s="178"/>
      <c r="AJ222" s="178"/>
      <c r="AK222" s="1143"/>
      <c r="AL222" s="178"/>
      <c r="AM222" s="178"/>
    </row>
    <row r="223" spans="1:39" ht="15.75" customHeight="1">
      <c r="A223" s="45"/>
      <c r="B223" s="46"/>
      <c r="C223" s="46"/>
      <c r="D223" s="46"/>
      <c r="E223" s="46"/>
      <c r="F223" s="46"/>
      <c r="G223" s="46"/>
      <c r="H223" s="46"/>
      <c r="I223" s="84">
        <v>1</v>
      </c>
      <c r="J223" s="342" t="str">
        <f>J63</f>
        <v>END SIDEWALL 2 --&gt; (RIGHT)</v>
      </c>
      <c r="K223" s="86">
        <f>COUNT(A63:A76)</f>
        <v>14</v>
      </c>
      <c r="L223" s="86"/>
      <c r="M223" s="86"/>
      <c r="N223" s="86"/>
      <c r="O223" s="86"/>
      <c r="P223" s="86"/>
      <c r="Q223" s="86"/>
      <c r="R223" s="86">
        <f>COUNTIF(W63:W76,"release")</f>
        <v>13</v>
      </c>
      <c r="S223" s="1151">
        <f t="shared" ref="S223:S232" si="15">R223/K223</f>
        <v>0.92857142857142905</v>
      </c>
      <c r="T223" s="107" t="s">
        <v>668</v>
      </c>
      <c r="U223" s="82"/>
      <c r="V223" s="132"/>
      <c r="AG223" s="872"/>
      <c r="AH223" s="1144"/>
      <c r="AI223" s="178"/>
      <c r="AJ223" s="178"/>
      <c r="AK223" s="1143"/>
      <c r="AL223" s="178"/>
      <c r="AM223" s="178"/>
    </row>
    <row r="224" spans="1:39" ht="15.75" customHeight="1">
      <c r="A224" s="45"/>
      <c r="B224" s="46"/>
      <c r="C224" s="46"/>
      <c r="D224" s="46"/>
      <c r="E224" s="46"/>
      <c r="F224" s="46"/>
      <c r="G224" s="46"/>
      <c r="H224" s="46"/>
      <c r="I224" s="84">
        <v>2</v>
      </c>
      <c r="J224" s="342" t="str">
        <f>J95</f>
        <v>BRACKET ENDWALL PANEL</v>
      </c>
      <c r="K224" s="86">
        <f>COUNT(A95:A106)</f>
        <v>12</v>
      </c>
      <c r="L224" s="86"/>
      <c r="M224" s="86"/>
      <c r="N224" s="86"/>
      <c r="O224" s="86"/>
      <c r="P224" s="86"/>
      <c r="Q224" s="86"/>
      <c r="R224" s="86">
        <f>COUNTIF(W95:W106,"release")</f>
        <v>10</v>
      </c>
      <c r="S224" s="1151">
        <f t="shared" si="15"/>
        <v>0.83333333333333304</v>
      </c>
      <c r="T224" s="107" t="s">
        <v>668</v>
      </c>
      <c r="U224" s="82"/>
      <c r="V224" s="132"/>
      <c r="AG224" s="872"/>
      <c r="AH224" s="1144"/>
      <c r="AI224" s="178"/>
      <c r="AJ224" s="178"/>
      <c r="AK224" s="1143"/>
      <c r="AL224" s="178"/>
      <c r="AM224" s="178"/>
    </row>
    <row r="225" spans="1:39" ht="15.75" customHeight="1">
      <c r="A225" s="45"/>
      <c r="B225" s="46"/>
      <c r="C225" s="46"/>
      <c r="D225" s="46"/>
      <c r="E225" s="46"/>
      <c r="F225" s="46"/>
      <c r="G225" s="46"/>
      <c r="H225" s="46"/>
      <c r="I225" s="84">
        <v>3</v>
      </c>
      <c r="J225" s="342" t="e">
        <f>#REF!</f>
        <v>#REF!</v>
      </c>
      <c r="K225" s="86">
        <f>COUNT(#REF!)</f>
        <v>0</v>
      </c>
      <c r="L225" s="86"/>
      <c r="M225" s="86"/>
      <c r="N225" s="86"/>
      <c r="O225" s="86"/>
      <c r="P225" s="86"/>
      <c r="Q225" s="86"/>
      <c r="R225" s="86" t="e">
        <f>COUNTIF(#REF!,"release")</f>
        <v>#REF!</v>
      </c>
      <c r="S225" s="1151" t="e">
        <f t="shared" si="15"/>
        <v>#REF!</v>
      </c>
      <c r="T225" s="107" t="s">
        <v>668</v>
      </c>
      <c r="U225" s="82"/>
      <c r="V225" s="138"/>
      <c r="AG225" s="872"/>
      <c r="AH225" s="1144"/>
      <c r="AI225" s="178"/>
      <c r="AJ225" s="178"/>
      <c r="AK225" s="1143"/>
      <c r="AL225" s="178"/>
      <c r="AM225" s="178"/>
    </row>
    <row r="226" spans="1:39" ht="15.75" customHeight="1">
      <c r="A226" s="45"/>
      <c r="B226" s="46"/>
      <c r="C226" s="46"/>
      <c r="D226" s="46"/>
      <c r="E226" s="46"/>
      <c r="F226" s="46"/>
      <c r="G226" s="46"/>
      <c r="H226" s="46"/>
      <c r="I226" s="84">
        <v>4</v>
      </c>
      <c r="J226" s="342" t="e">
        <f>#REF!</f>
        <v>#REF!</v>
      </c>
      <c r="K226" s="86">
        <f>COUNT(#REF!)</f>
        <v>0</v>
      </c>
      <c r="L226" s="86"/>
      <c r="M226" s="86"/>
      <c r="N226" s="86"/>
      <c r="O226" s="86"/>
      <c r="P226" s="86"/>
      <c r="Q226" s="86"/>
      <c r="R226" s="86" t="e">
        <f>COUNTIF(#REF!,"release")</f>
        <v>#REF!</v>
      </c>
      <c r="S226" s="1151" t="e">
        <f t="shared" si="15"/>
        <v>#REF!</v>
      </c>
      <c r="T226" s="107" t="s">
        <v>668</v>
      </c>
      <c r="U226" s="82"/>
      <c r="V226" s="138"/>
      <c r="AG226" s="872"/>
      <c r="AH226" s="1144"/>
      <c r="AI226" s="178"/>
      <c r="AJ226" s="178"/>
      <c r="AK226" s="1143"/>
      <c r="AL226" s="178"/>
      <c r="AM226" s="178"/>
    </row>
    <row r="227" spans="1:39" ht="15.75" customHeight="1">
      <c r="A227" s="45"/>
      <c r="B227" s="46"/>
      <c r="C227" s="46"/>
      <c r="D227" s="46"/>
      <c r="E227" s="46"/>
      <c r="F227" s="46"/>
      <c r="G227" s="46"/>
      <c r="H227" s="46"/>
      <c r="I227" s="84">
        <v>5</v>
      </c>
      <c r="J227" s="342" t="e">
        <f>#REF!</f>
        <v>#REF!</v>
      </c>
      <c r="K227" s="86">
        <f>COUNT(#REF!)</f>
        <v>0</v>
      </c>
      <c r="L227" s="86"/>
      <c r="M227" s="86"/>
      <c r="N227" s="86"/>
      <c r="O227" s="86"/>
      <c r="P227" s="86"/>
      <c r="Q227" s="86"/>
      <c r="R227" s="86" t="e">
        <f>COUNTIF(#REF!,"release")</f>
        <v>#REF!</v>
      </c>
      <c r="S227" s="1151" t="e">
        <f t="shared" si="15"/>
        <v>#REF!</v>
      </c>
      <c r="T227" s="1157" t="s">
        <v>770</v>
      </c>
      <c r="U227" s="82"/>
      <c r="V227" s="138"/>
      <c r="AG227" s="872"/>
      <c r="AH227" s="1144"/>
      <c r="AI227" s="178"/>
      <c r="AJ227" s="178"/>
      <c r="AK227" s="1143"/>
      <c r="AL227" s="178"/>
      <c r="AM227" s="178"/>
    </row>
    <row r="228" spans="1:39" ht="15.75" customHeight="1">
      <c r="A228" s="45"/>
      <c r="B228" s="46"/>
      <c r="C228" s="46"/>
      <c r="D228" s="46"/>
      <c r="E228" s="46"/>
      <c r="F228" s="46"/>
      <c r="G228" s="46"/>
      <c r="H228" s="46"/>
      <c r="I228" s="84">
        <v>6</v>
      </c>
      <c r="J228" s="342" t="e">
        <f>#REF!</f>
        <v>#REF!</v>
      </c>
      <c r="K228" s="86">
        <f>COUNT(A85:A94)</f>
        <v>10</v>
      </c>
      <c r="L228" s="86"/>
      <c r="M228" s="86"/>
      <c r="N228" s="86"/>
      <c r="O228" s="86"/>
      <c r="P228" s="86"/>
      <c r="Q228" s="86"/>
      <c r="R228" s="86">
        <f>COUNTIF(W85:W94,"release")</f>
        <v>8</v>
      </c>
      <c r="S228" s="1151">
        <f t="shared" si="15"/>
        <v>0.8</v>
      </c>
      <c r="T228" s="1157" t="s">
        <v>770</v>
      </c>
      <c r="U228" s="82"/>
      <c r="V228" s="138"/>
      <c r="AG228" s="872"/>
      <c r="AH228" s="1144"/>
      <c r="AI228" s="178"/>
      <c r="AJ228" s="178"/>
      <c r="AK228" s="1143"/>
      <c r="AL228" s="178"/>
      <c r="AM228" s="178"/>
    </row>
    <row r="229" spans="1:39" ht="15.75" customHeight="1">
      <c r="A229" s="45"/>
      <c r="B229" s="46"/>
      <c r="C229" s="46"/>
      <c r="D229" s="46"/>
      <c r="E229" s="46"/>
      <c r="F229" s="46"/>
      <c r="G229" s="46"/>
      <c r="H229" s="46"/>
      <c r="I229" s="84">
        <v>7</v>
      </c>
      <c r="J229" s="342" t="str">
        <f>J107</f>
        <v>ARR CEILLING FRAMING M1</v>
      </c>
      <c r="K229" s="86">
        <f>COUNT(A107:A112)</f>
        <v>6</v>
      </c>
      <c r="L229" s="86"/>
      <c r="M229" s="86"/>
      <c r="N229" s="86"/>
      <c r="O229" s="86"/>
      <c r="P229" s="86"/>
      <c r="Q229" s="86"/>
      <c r="R229" s="86">
        <f>COUNTIF(W107:W112,"release")</f>
        <v>4</v>
      </c>
      <c r="S229" s="1151">
        <f t="shared" si="15"/>
        <v>0.66666666666666696</v>
      </c>
      <c r="T229" s="1157" t="s">
        <v>770</v>
      </c>
      <c r="U229" s="82"/>
      <c r="V229" s="138"/>
      <c r="AG229" s="872"/>
      <c r="AH229" s="1144"/>
      <c r="AI229" s="178"/>
      <c r="AJ229" s="178"/>
      <c r="AK229" s="1143"/>
      <c r="AL229" s="178"/>
      <c r="AM229" s="178"/>
    </row>
    <row r="230" spans="1:39" ht="15.75" customHeight="1">
      <c r="A230" s="45"/>
      <c r="B230" s="46"/>
      <c r="C230" s="46"/>
      <c r="D230" s="46"/>
      <c r="E230" s="46"/>
      <c r="F230" s="46"/>
      <c r="G230" s="46"/>
      <c r="H230" s="46"/>
      <c r="I230" s="84">
        <v>8</v>
      </c>
      <c r="J230" s="342" t="e">
        <f>#REF!</f>
        <v>#REF!</v>
      </c>
      <c r="K230" s="86">
        <f>COUNT(#REF!)</f>
        <v>0</v>
      </c>
      <c r="L230" s="86"/>
      <c r="M230" s="86"/>
      <c r="N230" s="86"/>
      <c r="O230" s="86"/>
      <c r="P230" s="86"/>
      <c r="Q230" s="86"/>
      <c r="R230" s="86" t="e">
        <f>COUNTIF(#REF!,"release")</f>
        <v>#REF!</v>
      </c>
      <c r="S230" s="1151" t="e">
        <f t="shared" si="15"/>
        <v>#REF!</v>
      </c>
      <c r="T230" s="1157" t="s">
        <v>770</v>
      </c>
      <c r="U230" s="82"/>
      <c r="V230" s="138"/>
      <c r="AG230" s="872"/>
      <c r="AH230" s="1144"/>
      <c r="AI230" s="178"/>
      <c r="AJ230" s="178"/>
      <c r="AK230" s="1143"/>
      <c r="AL230" s="178"/>
      <c r="AM230" s="178"/>
    </row>
    <row r="231" spans="1:39" ht="15.75" customHeight="1">
      <c r="A231" s="45"/>
      <c r="B231" s="46"/>
      <c r="C231" s="46"/>
      <c r="D231" s="46"/>
      <c r="E231" s="46"/>
      <c r="F231" s="46"/>
      <c r="G231" s="46"/>
      <c r="H231" s="46"/>
      <c r="I231" s="84">
        <v>9</v>
      </c>
      <c r="J231" s="342" t="e">
        <f>#REF!</f>
        <v>#REF!</v>
      </c>
      <c r="K231" s="86">
        <f>COUNT(#REF!)</f>
        <v>0</v>
      </c>
      <c r="L231" s="86"/>
      <c r="M231" s="86"/>
      <c r="N231" s="86"/>
      <c r="O231" s="86"/>
      <c r="P231" s="86"/>
      <c r="Q231" s="86"/>
      <c r="R231" s="86" t="e">
        <f>COUNTIF(#REF!,"release")</f>
        <v>#REF!</v>
      </c>
      <c r="S231" s="1151" t="e">
        <f t="shared" si="15"/>
        <v>#REF!</v>
      </c>
      <c r="T231" s="1157" t="s">
        <v>770</v>
      </c>
      <c r="U231" s="82"/>
      <c r="V231" s="138"/>
      <c r="AG231" s="872"/>
      <c r="AH231" s="1144"/>
      <c r="AI231" s="178"/>
      <c r="AJ231" s="178"/>
      <c r="AK231" s="1143"/>
      <c r="AL231" s="178"/>
      <c r="AM231" s="178"/>
    </row>
    <row r="232" spans="1:39" ht="15.75" customHeight="1">
      <c r="A232" s="45"/>
      <c r="B232" s="46"/>
      <c r="C232" s="46"/>
      <c r="D232" s="46"/>
      <c r="E232" s="46"/>
      <c r="F232" s="46"/>
      <c r="G232" s="46"/>
      <c r="H232" s="46"/>
      <c r="I232" s="84">
        <v>10</v>
      </c>
      <c r="J232" s="342" t="e">
        <f>#REF!</f>
        <v>#REF!</v>
      </c>
      <c r="K232" s="86">
        <f>COUNT(#REF!)</f>
        <v>0</v>
      </c>
      <c r="L232" s="86"/>
      <c r="M232" s="86"/>
      <c r="N232" s="86"/>
      <c r="O232" s="86"/>
      <c r="P232" s="86"/>
      <c r="Q232" s="86"/>
      <c r="R232" s="86" t="e">
        <f>COUNTIF(#REF!,"release")</f>
        <v>#REF!</v>
      </c>
      <c r="S232" s="1151" t="e">
        <f t="shared" si="15"/>
        <v>#REF!</v>
      </c>
      <c r="T232" s="1157" t="s">
        <v>770</v>
      </c>
      <c r="U232" s="82"/>
      <c r="V232" s="138"/>
      <c r="AG232" s="872"/>
      <c r="AH232" s="1144"/>
      <c r="AI232" s="178"/>
      <c r="AJ232" s="178"/>
      <c r="AK232" s="1143"/>
      <c r="AL232" s="178"/>
      <c r="AM232" s="178"/>
    </row>
    <row r="233" spans="1:39" ht="15.75" customHeight="1">
      <c r="A233" s="45"/>
      <c r="B233" s="46"/>
      <c r="C233" s="46"/>
      <c r="D233" s="46"/>
      <c r="E233" s="46"/>
      <c r="F233" s="46"/>
      <c r="G233" s="46"/>
      <c r="H233" s="46"/>
      <c r="I233" s="91"/>
      <c r="J233" s="682"/>
      <c r="K233" s="95"/>
      <c r="L233" s="95"/>
      <c r="M233" s="95"/>
      <c r="N233" s="95"/>
      <c r="O233" s="95"/>
      <c r="P233" s="95"/>
      <c r="Q233" s="95"/>
      <c r="R233" s="95"/>
      <c r="S233" s="1158"/>
      <c r="T233" s="1159"/>
      <c r="U233" s="82"/>
      <c r="V233" s="138"/>
      <c r="AG233" s="872"/>
      <c r="AH233" s="1144"/>
      <c r="AI233" s="178"/>
      <c r="AJ233" s="178"/>
      <c r="AK233" s="1143"/>
      <c r="AL233" s="178"/>
      <c r="AM233" s="178"/>
    </row>
    <row r="234" spans="1:39" ht="15.75" customHeight="1">
      <c r="A234" s="45"/>
      <c r="B234" s="46"/>
      <c r="C234" s="46"/>
      <c r="D234" s="46"/>
      <c r="E234" s="46"/>
      <c r="F234" s="46"/>
      <c r="G234" s="46"/>
      <c r="H234" s="46"/>
      <c r="I234" s="189"/>
      <c r="J234" s="685" t="s">
        <v>669</v>
      </c>
      <c r="K234" s="191">
        <f>SUM(K223:K226)</f>
        <v>26</v>
      </c>
      <c r="L234" s="191"/>
      <c r="M234" s="191"/>
      <c r="N234" s="191"/>
      <c r="O234" s="191"/>
      <c r="P234" s="191"/>
      <c r="Q234" s="191"/>
      <c r="R234" s="191" t="e">
        <f>SUM(R223:R226)</f>
        <v>#REF!</v>
      </c>
      <c r="S234" s="1160"/>
      <c r="T234" s="1161"/>
      <c r="U234" s="82"/>
      <c r="V234" s="138"/>
      <c r="AG234" s="872"/>
      <c r="AH234" s="1144"/>
      <c r="AI234" s="178"/>
      <c r="AJ234" s="178"/>
      <c r="AK234" s="1143"/>
      <c r="AL234" s="178"/>
      <c r="AM234" s="178"/>
    </row>
    <row r="235" spans="1:39" ht="15.75" customHeight="1">
      <c r="A235" s="45"/>
      <c r="B235" s="46"/>
      <c r="C235" s="46"/>
      <c r="D235" s="46"/>
      <c r="E235" s="46"/>
      <c r="F235" s="46"/>
      <c r="G235" s="46"/>
      <c r="H235" s="46"/>
      <c r="I235" s="192"/>
      <c r="J235" s="342" t="s">
        <v>771</v>
      </c>
      <c r="K235" s="96">
        <f>SUM(K227:K232)</f>
        <v>16</v>
      </c>
      <c r="L235" s="96"/>
      <c r="M235" s="96"/>
      <c r="N235" s="96"/>
      <c r="O235" s="96"/>
      <c r="P235" s="96"/>
      <c r="Q235" s="96"/>
      <c r="R235" s="96" t="e">
        <f>SUM(R227:R232)</f>
        <v>#REF!</v>
      </c>
      <c r="S235" s="1151"/>
      <c r="T235" s="1162"/>
      <c r="U235" s="82"/>
      <c r="V235" s="138"/>
      <c r="AG235" s="872"/>
      <c r="AH235" s="1144"/>
      <c r="AI235" s="178"/>
      <c r="AJ235" s="178"/>
      <c r="AK235" s="1143"/>
      <c r="AL235" s="178"/>
      <c r="AM235" s="178"/>
    </row>
    <row r="236" spans="1:39" ht="15.75" customHeight="1">
      <c r="A236" s="45"/>
      <c r="B236" s="46"/>
      <c r="C236" s="46"/>
      <c r="D236" s="46"/>
      <c r="E236" s="46"/>
      <c r="F236" s="46"/>
      <c r="G236" s="46"/>
      <c r="H236" s="46"/>
      <c r="I236" s="192"/>
      <c r="J236" s="342" t="s">
        <v>772</v>
      </c>
      <c r="K236" s="96">
        <f>SUM(K234:K235)</f>
        <v>42</v>
      </c>
      <c r="L236" s="96"/>
      <c r="M236" s="96"/>
      <c r="N236" s="96"/>
      <c r="O236" s="96"/>
      <c r="P236" s="96"/>
      <c r="Q236" s="96"/>
      <c r="R236" s="96" t="e">
        <f>SUM(R234:R235)</f>
        <v>#REF!</v>
      </c>
      <c r="S236" s="1151"/>
      <c r="T236" s="1162"/>
      <c r="U236" s="82"/>
      <c r="V236" s="138"/>
      <c r="AG236" s="872"/>
      <c r="AH236" s="1144"/>
      <c r="AI236" s="178"/>
      <c r="AJ236" s="178"/>
      <c r="AK236" s="1143"/>
      <c r="AL236" s="178"/>
      <c r="AM236" s="178"/>
    </row>
    <row r="237" spans="1:39" ht="15" customHeight="1">
      <c r="A237" s="45"/>
      <c r="B237" s="46"/>
      <c r="C237" s="46"/>
      <c r="D237" s="46"/>
      <c r="E237" s="46"/>
      <c r="F237" s="46"/>
      <c r="G237" s="46"/>
      <c r="H237" s="46"/>
      <c r="I237" s="192"/>
      <c r="J237" s="713" t="s">
        <v>473</v>
      </c>
      <c r="K237" s="98"/>
      <c r="L237" s="98"/>
      <c r="M237" s="98"/>
      <c r="N237" s="98"/>
      <c r="O237" s="98"/>
      <c r="P237" s="98"/>
      <c r="Q237" s="98"/>
      <c r="R237" s="98"/>
      <c r="S237" s="1154" t="e">
        <f>R236/K236</f>
        <v>#REF!</v>
      </c>
      <c r="T237" s="1163"/>
      <c r="AG237" s="872"/>
      <c r="AH237" s="1144"/>
      <c r="AI237" s="178"/>
      <c r="AJ237" s="178"/>
      <c r="AK237" s="1143"/>
      <c r="AL237" s="178"/>
      <c r="AM237" s="178"/>
    </row>
    <row r="238" spans="1:39" ht="15" customHeight="1">
      <c r="A238" s="45"/>
      <c r="B238" s="46"/>
      <c r="C238" s="46"/>
      <c r="D238" s="46"/>
      <c r="E238" s="46"/>
      <c r="F238" s="46"/>
      <c r="G238" s="46"/>
      <c r="H238" s="46"/>
      <c r="I238" s="192"/>
      <c r="J238" s="713" t="s">
        <v>670</v>
      </c>
      <c r="K238" s="193"/>
      <c r="L238" s="193"/>
      <c r="M238" s="193"/>
      <c r="N238" s="193"/>
      <c r="O238" s="193"/>
      <c r="P238" s="193"/>
      <c r="Q238" s="193"/>
      <c r="R238" s="474"/>
      <c r="S238" s="1154" t="e">
        <f>R234/K234</f>
        <v>#REF!</v>
      </c>
      <c r="T238" s="1163"/>
      <c r="AG238" s="872"/>
      <c r="AH238" s="1144"/>
      <c r="AI238" s="178"/>
      <c r="AJ238" s="178"/>
      <c r="AK238" s="1143"/>
      <c r="AL238" s="178"/>
      <c r="AM238" s="178"/>
    </row>
    <row r="239" spans="1:39" ht="15" customHeight="1">
      <c r="A239" s="45"/>
      <c r="B239" s="46"/>
      <c r="C239" s="46"/>
      <c r="D239" s="46"/>
      <c r="E239" s="46"/>
      <c r="F239" s="46"/>
      <c r="G239" s="46"/>
      <c r="H239" s="46"/>
      <c r="I239" s="711"/>
      <c r="J239" s="712" t="s">
        <v>773</v>
      </c>
      <c r="K239" s="1156"/>
      <c r="L239" s="1156"/>
      <c r="M239" s="1156"/>
      <c r="N239" s="1156"/>
      <c r="O239" s="1156"/>
      <c r="P239" s="1156"/>
      <c r="Q239" s="1156"/>
      <c r="R239" s="1164"/>
      <c r="S239" s="1165" t="e">
        <f>R235/K235</f>
        <v>#REF!</v>
      </c>
      <c r="T239" s="1166"/>
      <c r="AG239" s="872"/>
      <c r="AH239" s="1144"/>
      <c r="AI239" s="178"/>
      <c r="AJ239" s="178"/>
      <c r="AK239" s="1143"/>
      <c r="AL239" s="178"/>
      <c r="AM239" s="178"/>
    </row>
    <row r="240" spans="1:39" ht="15" customHeight="1"/>
  </sheetData>
  <mergeCells count="139">
    <mergeCell ref="AJ1:AJ2"/>
    <mergeCell ref="K136:L137"/>
    <mergeCell ref="M136:N137"/>
    <mergeCell ref="O136:P137"/>
    <mergeCell ref="Q136:R137"/>
    <mergeCell ref="K162:L163"/>
    <mergeCell ref="M162:N163"/>
    <mergeCell ref="O162:P163"/>
    <mergeCell ref="Q162:R163"/>
    <mergeCell ref="S162:S163"/>
    <mergeCell ref="S221:S222"/>
    <mergeCell ref="T136:T137"/>
    <mergeCell ref="T162:T163"/>
    <mergeCell ref="T221:T222"/>
    <mergeCell ref="U146:U147"/>
    <mergeCell ref="U148:U152"/>
    <mergeCell ref="W8:W9"/>
    <mergeCell ref="W136:W137"/>
    <mergeCell ref="I162:I163"/>
    <mergeCell ref="I221:I222"/>
    <mergeCell ref="J8:J9"/>
    <mergeCell ref="J136:J137"/>
    <mergeCell ref="J162:J163"/>
    <mergeCell ref="J221:J222"/>
    <mergeCell ref="K8:K9"/>
    <mergeCell ref="K221:K222"/>
    <mergeCell ref="R221:R222"/>
    <mergeCell ref="K167:L167"/>
    <mergeCell ref="M167:N167"/>
    <mergeCell ref="O167:P167"/>
    <mergeCell ref="Q167:R167"/>
    <mergeCell ref="K169:L169"/>
    <mergeCell ref="M169:N169"/>
    <mergeCell ref="O169:P169"/>
    <mergeCell ref="Q169:R169"/>
    <mergeCell ref="K170:L170"/>
    <mergeCell ref="M170:N170"/>
    <mergeCell ref="O170:P170"/>
    <mergeCell ref="Q170:R170"/>
    <mergeCell ref="K164:L164"/>
    <mergeCell ref="M164:N164"/>
    <mergeCell ref="O164:P164"/>
    <mergeCell ref="Q164:R164"/>
    <mergeCell ref="K165:L165"/>
    <mergeCell ref="M165:N165"/>
    <mergeCell ref="O165:P165"/>
    <mergeCell ref="Q165:R165"/>
    <mergeCell ref="K166:L166"/>
    <mergeCell ref="M166:N166"/>
    <mergeCell ref="O166:P166"/>
    <mergeCell ref="Q166:R166"/>
    <mergeCell ref="O154:P154"/>
    <mergeCell ref="Q154:R154"/>
    <mergeCell ref="K155:L155"/>
    <mergeCell ref="M155:N155"/>
    <mergeCell ref="O155:P155"/>
    <mergeCell ref="Q155:R155"/>
    <mergeCell ref="K156:L156"/>
    <mergeCell ref="M156:N156"/>
    <mergeCell ref="O156:P156"/>
    <mergeCell ref="Q156:R156"/>
    <mergeCell ref="K151:L151"/>
    <mergeCell ref="M151:N151"/>
    <mergeCell ref="O151:P151"/>
    <mergeCell ref="Q151:R151"/>
    <mergeCell ref="K152:L152"/>
    <mergeCell ref="M152:N152"/>
    <mergeCell ref="O152:P152"/>
    <mergeCell ref="Q152:R152"/>
    <mergeCell ref="K153:L153"/>
    <mergeCell ref="M153:N153"/>
    <mergeCell ref="O153:P153"/>
    <mergeCell ref="Q153:R153"/>
    <mergeCell ref="K148:L148"/>
    <mergeCell ref="M148:N148"/>
    <mergeCell ref="O148:P148"/>
    <mergeCell ref="Q148:R148"/>
    <mergeCell ref="K149:L149"/>
    <mergeCell ref="M149:N149"/>
    <mergeCell ref="O149:P149"/>
    <mergeCell ref="Q149:R149"/>
    <mergeCell ref="K150:L150"/>
    <mergeCell ref="M150:N150"/>
    <mergeCell ref="O150:P150"/>
    <mergeCell ref="Q150:R150"/>
    <mergeCell ref="Q145:R145"/>
    <mergeCell ref="K146:L146"/>
    <mergeCell ref="M146:N146"/>
    <mergeCell ref="O146:P146"/>
    <mergeCell ref="Q146:R146"/>
    <mergeCell ref="K147:L147"/>
    <mergeCell ref="M147:N147"/>
    <mergeCell ref="O147:P147"/>
    <mergeCell ref="Q147:R147"/>
    <mergeCell ref="K142:L142"/>
    <mergeCell ref="M142:N142"/>
    <mergeCell ref="O142:P142"/>
    <mergeCell ref="Q142:R142"/>
    <mergeCell ref="K143:L143"/>
    <mergeCell ref="M143:N143"/>
    <mergeCell ref="O143:P143"/>
    <mergeCell ref="Q143:R143"/>
    <mergeCell ref="K144:L144"/>
    <mergeCell ref="M144:N144"/>
    <mergeCell ref="O144:P144"/>
    <mergeCell ref="Q144:R144"/>
    <mergeCell ref="K139:L139"/>
    <mergeCell ref="M139:N139"/>
    <mergeCell ref="O139:P139"/>
    <mergeCell ref="Q139:R139"/>
    <mergeCell ref="K140:L140"/>
    <mergeCell ref="M140:N140"/>
    <mergeCell ref="O140:P140"/>
    <mergeCell ref="Q140:R140"/>
    <mergeCell ref="K141:L141"/>
    <mergeCell ref="M141:N141"/>
    <mergeCell ref="O141:P141"/>
    <mergeCell ref="Q141:R141"/>
    <mergeCell ref="AH1:AI1"/>
    <mergeCell ref="A2:I2"/>
    <mergeCell ref="AC6:AE6"/>
    <mergeCell ref="AC7:AE7"/>
    <mergeCell ref="B8:I8"/>
    <mergeCell ref="L8:Q8"/>
    <mergeCell ref="R8:V8"/>
    <mergeCell ref="AC8:AE8"/>
    <mergeCell ref="K138:L138"/>
    <mergeCell ref="M138:N138"/>
    <mergeCell ref="O138:P138"/>
    <mergeCell ref="A8:A9"/>
    <mergeCell ref="H136:H137"/>
    <mergeCell ref="I136:I137"/>
    <mergeCell ref="S136:S137"/>
    <mergeCell ref="X8:X9"/>
    <mergeCell ref="Y8:Y9"/>
    <mergeCell ref="Z8:Z9"/>
    <mergeCell ref="AA8:AA9"/>
    <mergeCell ref="AB8:AB9"/>
    <mergeCell ref="AG1:AG2"/>
  </mergeCells>
  <printOptions horizontalCentered="1"/>
  <pageMargins left="0" right="0" top="0.1" bottom="0.1" header="0.51041666666666696" footer="7.9166666666666705E-2"/>
  <pageSetup paperSize="9" scale="80" firstPageNumber="0" orientation="portrait" useFirstPageNumber="1" horizontalDpi="300" verticalDpi="300"/>
  <headerFooter>
    <oddFooter>&amp;LForm No.IV-1.043 Rev.0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56"/>
  <sheetViews>
    <sheetView showGridLines="0" topLeftCell="A100" zoomScale="46" zoomScaleNormal="70" workbookViewId="0">
      <pane xSplit="10" topLeftCell="K1" activePane="topRight" state="frozen"/>
      <selection pane="topRight" activeCell="J112" sqref="J112"/>
    </sheetView>
  </sheetViews>
  <sheetFormatPr defaultColWidth="11.33203125" defaultRowHeight="15.5"/>
  <cols>
    <col min="1" max="1" width="5.1640625" style="2" customWidth="1"/>
    <col min="2" max="7" width="3.08203125" style="2" customWidth="1"/>
    <col min="8" max="8" width="3.5" style="2" customWidth="1"/>
    <col min="9" max="9" width="13.6640625" style="873" customWidth="1"/>
    <col min="10" max="10" width="57.9140625" style="5" customWidth="1"/>
    <col min="11" max="11" width="5.08203125" style="6" customWidth="1"/>
    <col min="12" max="17" width="5.58203125" style="6" customWidth="1"/>
    <col min="18" max="18" width="12.33203125" hidden="1" customWidth="1"/>
    <col min="19" max="19" width="15.75" hidden="1" customWidth="1"/>
    <col min="20" max="20" width="28.75" hidden="1" customWidth="1"/>
    <col min="21" max="21" width="11.4140625" hidden="1" customWidth="1"/>
    <col min="22" max="22" width="9" style="7" customWidth="1"/>
    <col min="23" max="23" width="12.4140625" style="7" customWidth="1"/>
    <col min="24" max="24" width="10.25" style="7" customWidth="1"/>
    <col min="25" max="25" width="17" hidden="1" customWidth="1"/>
    <col min="26" max="26" width="9.83203125" style="7" customWidth="1"/>
    <col min="27" max="27" width="12.1640625" style="7" customWidth="1"/>
    <col min="28" max="28" width="13.33203125" style="874" customWidth="1"/>
    <col min="29" max="31" width="11.4140625" customWidth="1"/>
    <col min="32" max="32" width="11.4140625" style="223" customWidth="1"/>
    <col min="33" max="34" width="11.33203125" style="874"/>
    <col min="1015" max="1026" width="11.08203125" customWidth="1"/>
  </cols>
  <sheetData>
    <row r="1" spans="1:36" ht="18" customHeight="1">
      <c r="A1" s="9"/>
      <c r="B1" s="873"/>
      <c r="C1" s="873"/>
      <c r="D1" s="873"/>
      <c r="E1" s="873"/>
      <c r="F1" s="873"/>
      <c r="G1" s="873"/>
      <c r="H1" s="873"/>
      <c r="I1" s="896"/>
      <c r="J1" s="51"/>
      <c r="K1" s="53"/>
      <c r="L1" s="53"/>
      <c r="M1" s="53"/>
      <c r="N1" s="53"/>
      <c r="O1" s="53"/>
      <c r="P1" s="53"/>
      <c r="Q1" s="53"/>
      <c r="R1" s="99" t="s">
        <v>461</v>
      </c>
      <c r="S1" s="99"/>
      <c r="T1" s="100" t="s">
        <v>462</v>
      </c>
      <c r="U1" s="101"/>
      <c r="V1" s="102"/>
      <c r="W1" s="102"/>
      <c r="X1" s="102"/>
      <c r="Y1" s="145"/>
      <c r="Z1" s="102"/>
      <c r="AA1" s="607"/>
      <c r="AC1" s="146" t="s">
        <v>463</v>
      </c>
      <c r="AD1" s="147"/>
      <c r="AE1" s="149">
        <v>8000</v>
      </c>
      <c r="AF1" s="903"/>
      <c r="AG1" s="1342"/>
      <c r="AH1" s="1261" t="s">
        <v>464</v>
      </c>
      <c r="AI1" s="1261"/>
      <c r="AJ1" s="1316" t="s">
        <v>28</v>
      </c>
    </row>
    <row r="2" spans="1:36" ht="18" customHeight="1">
      <c r="A2" s="1262"/>
      <c r="B2" s="1262"/>
      <c r="C2" s="1262"/>
      <c r="D2" s="1262"/>
      <c r="E2" s="1262"/>
      <c r="F2" s="1262"/>
      <c r="G2" s="1262"/>
      <c r="H2" s="1262"/>
      <c r="I2" s="1262"/>
      <c r="J2" s="54" t="s">
        <v>465</v>
      </c>
      <c r="K2" s="55"/>
      <c r="L2" s="55"/>
      <c r="M2" s="55"/>
      <c r="N2" s="55"/>
      <c r="O2" s="55"/>
      <c r="P2" s="55"/>
      <c r="Q2" s="55"/>
      <c r="R2" s="103" t="s">
        <v>466</v>
      </c>
      <c r="S2" s="103"/>
      <c r="T2" s="104" t="s">
        <v>467</v>
      </c>
      <c r="AA2" s="155"/>
      <c r="AC2" s="149" t="s">
        <v>774</v>
      </c>
      <c r="AD2" s="147"/>
      <c r="AE2" s="904">
        <f>SUM(AA10:AA110)</f>
        <v>9228.86</v>
      </c>
      <c r="AF2" s="905"/>
      <c r="AG2" s="1342"/>
      <c r="AH2" s="96" t="s">
        <v>469</v>
      </c>
      <c r="AI2" s="641" t="s">
        <v>13</v>
      </c>
      <c r="AJ2" s="1316"/>
    </row>
    <row r="3" spans="1:36" ht="18" customHeight="1">
      <c r="A3" s="10"/>
      <c r="B3" s="875"/>
      <c r="C3" s="875"/>
      <c r="D3" s="875"/>
      <c r="E3" s="875"/>
      <c r="F3" s="875"/>
      <c r="G3" s="875"/>
      <c r="H3" s="875"/>
      <c r="I3" s="875"/>
      <c r="J3" s="54" t="s">
        <v>470</v>
      </c>
      <c r="K3" s="55"/>
      <c r="L3" s="55"/>
      <c r="M3" s="55"/>
      <c r="N3" s="55"/>
      <c r="O3" s="55"/>
      <c r="P3" s="55"/>
      <c r="Q3" s="55"/>
      <c r="R3" s="103" t="s">
        <v>471</v>
      </c>
      <c r="S3" s="103"/>
      <c r="T3" s="105" t="s">
        <v>472</v>
      </c>
      <c r="Y3" s="151"/>
      <c r="Z3" s="610"/>
      <c r="AA3" s="611"/>
      <c r="AC3" s="152" t="s">
        <v>473</v>
      </c>
      <c r="AD3" s="153"/>
      <c r="AE3" s="906">
        <f>O139</f>
        <v>0.57142857142857095</v>
      </c>
      <c r="AF3" s="907"/>
      <c r="AG3" s="942" t="s">
        <v>474</v>
      </c>
      <c r="AH3" s="398">
        <f>COUNTIF($AG$17:$AG$110,"PDR")</f>
        <v>32</v>
      </c>
      <c r="AI3" s="398">
        <f>COUNTIFS($AG$17:$AG$110,"PDR",$AH$17:$AH$110,"RELEASE")</f>
        <v>32</v>
      </c>
      <c r="AJ3" s="399">
        <f>AI3/AH3</f>
        <v>1</v>
      </c>
    </row>
    <row r="4" spans="1:36" ht="18" customHeight="1">
      <c r="A4" s="10"/>
      <c r="B4" s="875"/>
      <c r="C4" s="875"/>
      <c r="D4" s="875"/>
      <c r="E4" s="875"/>
      <c r="F4" s="875"/>
      <c r="G4" s="875"/>
      <c r="H4" s="875"/>
      <c r="I4" s="875"/>
      <c r="J4" s="54"/>
      <c r="K4" s="55"/>
      <c r="L4" s="55"/>
      <c r="M4" s="55"/>
      <c r="N4" s="55"/>
      <c r="O4" s="55"/>
      <c r="P4" s="55"/>
      <c r="Q4" s="55"/>
      <c r="R4" s="103" t="s">
        <v>475</v>
      </c>
      <c r="S4" s="103"/>
      <c r="T4" s="105" t="s">
        <v>476</v>
      </c>
      <c r="AA4" s="155"/>
      <c r="AC4" s="156"/>
      <c r="AD4" s="156"/>
      <c r="AE4" s="157"/>
      <c r="AF4" s="907"/>
      <c r="AG4" s="942" t="s">
        <v>477</v>
      </c>
      <c r="AH4" s="398">
        <f>COUNTIF($AG$17:$AG$123,"IDR")</f>
        <v>5</v>
      </c>
      <c r="AI4" s="398">
        <f>COUNTIFS($AG$18:$AG$124,"IDR",$AH$18:$AH$124,"RELEASE")</f>
        <v>4</v>
      </c>
      <c r="AJ4" s="399">
        <f>AI4/AH4</f>
        <v>0.8</v>
      </c>
    </row>
    <row r="5" spans="1:36" ht="18" customHeight="1">
      <c r="A5" s="10"/>
      <c r="B5" s="875"/>
      <c r="C5" s="875"/>
      <c r="D5" s="875"/>
      <c r="E5" s="875"/>
      <c r="F5" s="875"/>
      <c r="G5" s="875"/>
      <c r="H5" s="875"/>
      <c r="I5" s="875"/>
      <c r="J5" s="54"/>
      <c r="K5" s="55"/>
      <c r="L5" s="55"/>
      <c r="M5" s="55"/>
      <c r="N5" s="55"/>
      <c r="O5" s="55"/>
      <c r="P5" s="55"/>
      <c r="Q5" s="55"/>
      <c r="R5" s="103" t="s">
        <v>478</v>
      </c>
      <c r="S5" s="103"/>
      <c r="T5" s="105" t="s">
        <v>479</v>
      </c>
      <c r="AA5" s="155"/>
      <c r="AC5" s="158"/>
      <c r="AD5" s="158"/>
      <c r="AE5" s="159"/>
      <c r="AF5" s="907"/>
      <c r="AG5" s="942" t="s">
        <v>19</v>
      </c>
      <c r="AH5" s="398">
        <f>COUNTIF($AG$17:$AG$110,"FDR")</f>
        <v>39</v>
      </c>
      <c r="AI5" s="398">
        <f>COUNTIFS($AG$17:$AG$110,"FDR",$AH$17:$AH$110,"RELEASE")</f>
        <v>24</v>
      </c>
      <c r="AJ5" s="399">
        <f>AI5/AH5</f>
        <v>0.61538461538461497</v>
      </c>
    </row>
    <row r="6" spans="1:36" ht="18" customHeight="1">
      <c r="A6" s="10"/>
      <c r="B6" s="875"/>
      <c r="C6" s="875"/>
      <c r="D6" s="875"/>
      <c r="E6" s="875"/>
      <c r="F6" s="875"/>
      <c r="G6" s="875"/>
      <c r="H6" s="875"/>
      <c r="I6" s="875"/>
      <c r="J6" s="54"/>
      <c r="K6" s="56"/>
      <c r="L6" s="56"/>
      <c r="M6" s="56"/>
      <c r="N6" s="56"/>
      <c r="O6" s="56"/>
      <c r="P6" s="56"/>
      <c r="Q6" s="56"/>
      <c r="R6" s="103" t="s">
        <v>480</v>
      </c>
      <c r="S6" s="103"/>
      <c r="T6" s="105" t="s">
        <v>775</v>
      </c>
      <c r="AA6" s="155"/>
      <c r="AC6" s="1263"/>
      <c r="AD6" s="1263"/>
      <c r="AE6" s="1263"/>
      <c r="AF6" s="908"/>
      <c r="AH6" s="400">
        <f>SUM(AH3:AH5)</f>
        <v>76</v>
      </c>
      <c r="AI6" s="400">
        <f>SUM(AI3:AI5)</f>
        <v>60</v>
      </c>
    </row>
    <row r="7" spans="1:36" ht="18" customHeight="1">
      <c r="A7" s="9"/>
      <c r="B7" s="873"/>
      <c r="C7" s="873"/>
      <c r="D7" s="873"/>
      <c r="E7" s="873"/>
      <c r="F7" s="873"/>
      <c r="G7" s="873"/>
      <c r="H7" s="873"/>
      <c r="J7" s="57"/>
      <c r="K7" s="59"/>
      <c r="L7" s="576"/>
      <c r="M7" s="576"/>
      <c r="N7" s="576"/>
      <c r="O7" s="576"/>
      <c r="P7" s="576"/>
      <c r="Q7" s="576"/>
      <c r="AA7" s="155"/>
      <c r="AC7" s="1263" t="s">
        <v>482</v>
      </c>
      <c r="AD7" s="1263"/>
      <c r="AE7" s="1263"/>
      <c r="AF7" s="908"/>
    </row>
    <row r="8" spans="1:36" ht="18" customHeight="1">
      <c r="A8" s="1294" t="s">
        <v>483</v>
      </c>
      <c r="B8" s="1321" t="s">
        <v>484</v>
      </c>
      <c r="C8" s="1321"/>
      <c r="D8" s="1321"/>
      <c r="E8" s="1321"/>
      <c r="F8" s="1321"/>
      <c r="G8" s="1321"/>
      <c r="H8" s="1321"/>
      <c r="I8" s="1321"/>
      <c r="J8" s="1296" t="s">
        <v>485</v>
      </c>
      <c r="K8" s="1265" t="s">
        <v>486</v>
      </c>
      <c r="L8" s="1265" t="s">
        <v>487</v>
      </c>
      <c r="M8" s="1265"/>
      <c r="N8" s="1265"/>
      <c r="O8" s="1265"/>
      <c r="P8" s="1265"/>
      <c r="Q8" s="1265"/>
      <c r="R8" s="1267" t="s">
        <v>488</v>
      </c>
      <c r="S8" s="1267"/>
      <c r="T8" s="1267"/>
      <c r="U8" s="1267"/>
      <c r="V8" s="1267"/>
      <c r="W8" s="1267" t="s">
        <v>489</v>
      </c>
      <c r="X8" s="1267" t="s">
        <v>490</v>
      </c>
      <c r="Y8" s="1267" t="s">
        <v>672</v>
      </c>
      <c r="Z8" s="1266" t="s">
        <v>468</v>
      </c>
      <c r="AA8" s="1266" t="s">
        <v>776</v>
      </c>
      <c r="AB8" s="1364" t="s">
        <v>777</v>
      </c>
      <c r="AC8" s="1267" t="s">
        <v>468</v>
      </c>
      <c r="AD8" s="1267"/>
      <c r="AE8" s="1344"/>
      <c r="AF8" s="75"/>
    </row>
    <row r="9" spans="1:36" ht="16.899999999999999" customHeight="1">
      <c r="A9" s="1294"/>
      <c r="B9" s="876">
        <v>1</v>
      </c>
      <c r="C9" s="877">
        <v>2</v>
      </c>
      <c r="D9" s="878">
        <v>3</v>
      </c>
      <c r="E9" s="879">
        <v>4</v>
      </c>
      <c r="F9" s="880">
        <v>5</v>
      </c>
      <c r="G9" s="881">
        <v>6</v>
      </c>
      <c r="H9" s="882">
        <v>7</v>
      </c>
      <c r="I9" s="897">
        <v>8</v>
      </c>
      <c r="J9" s="1296"/>
      <c r="K9" s="1265"/>
      <c r="L9" s="60" t="s">
        <v>498</v>
      </c>
      <c r="M9" s="60" t="s">
        <v>21</v>
      </c>
      <c r="N9" s="60" t="s">
        <v>22</v>
      </c>
      <c r="O9" s="60" t="s">
        <v>23</v>
      </c>
      <c r="P9" s="60" t="s">
        <v>24</v>
      </c>
      <c r="Q9" s="60" t="s">
        <v>25</v>
      </c>
      <c r="R9" s="110" t="s">
        <v>499</v>
      </c>
      <c r="S9" s="110" t="s">
        <v>500</v>
      </c>
      <c r="T9" s="110" t="s">
        <v>501</v>
      </c>
      <c r="U9" s="110" t="s">
        <v>502</v>
      </c>
      <c r="V9" s="107" t="s">
        <v>503</v>
      </c>
      <c r="W9" s="1267"/>
      <c r="X9" s="1267"/>
      <c r="Y9" s="1267"/>
      <c r="Z9" s="1266" t="s">
        <v>504</v>
      </c>
      <c r="AA9" s="1266"/>
      <c r="AB9" s="1364"/>
      <c r="AC9" s="110" t="s">
        <v>505</v>
      </c>
      <c r="AD9" s="110" t="s">
        <v>506</v>
      </c>
      <c r="AE9" s="909" t="s">
        <v>507</v>
      </c>
      <c r="AF9" s="287"/>
    </row>
    <row r="10" spans="1:36" ht="16.899999999999999" customHeight="1">
      <c r="A10" s="883">
        <v>1</v>
      </c>
      <c r="B10" s="715" t="s">
        <v>516</v>
      </c>
      <c r="C10" s="4"/>
      <c r="D10" s="4"/>
      <c r="E10" s="4"/>
      <c r="F10" s="4"/>
      <c r="G10" s="4"/>
      <c r="H10" s="4"/>
      <c r="I10" s="309"/>
      <c r="J10" s="719" t="s">
        <v>517</v>
      </c>
      <c r="K10" s="110"/>
      <c r="L10" s="107"/>
      <c r="M10" s="107"/>
      <c r="N10" s="107"/>
      <c r="O10" s="107"/>
      <c r="P10" s="107"/>
      <c r="Q10" s="107"/>
      <c r="R10" s="594"/>
      <c r="S10" s="594"/>
      <c r="T10" s="595"/>
      <c r="U10" s="595"/>
      <c r="V10" s="596"/>
      <c r="W10" s="596" t="s">
        <v>13</v>
      </c>
      <c r="X10" s="596"/>
      <c r="Y10" s="483"/>
      <c r="Z10" s="614"/>
      <c r="AA10" s="615"/>
      <c r="AB10" s="910"/>
      <c r="AC10" s="614"/>
      <c r="AD10" s="614"/>
      <c r="AE10" s="911"/>
      <c r="AF10" s="912"/>
    </row>
    <row r="11" spans="1:36" ht="16.899999999999999" customHeight="1">
      <c r="A11" s="884">
        <v>2</v>
      </c>
      <c r="B11" s="539" t="s">
        <v>518</v>
      </c>
      <c r="C11" s="24"/>
      <c r="D11" s="24"/>
      <c r="E11" s="25"/>
      <c r="F11" s="24"/>
      <c r="G11" s="25"/>
      <c r="H11" s="25"/>
      <c r="I11" s="341"/>
      <c r="J11" s="342" t="s">
        <v>519</v>
      </c>
      <c r="K11" s="110"/>
      <c r="L11" s="107"/>
      <c r="M11" s="107"/>
      <c r="N11" s="107"/>
      <c r="O11" s="107"/>
      <c r="P11" s="107"/>
      <c r="Q11" s="107"/>
      <c r="R11" s="594"/>
      <c r="S11" s="594"/>
      <c r="T11" s="595"/>
      <c r="U11" s="595"/>
      <c r="V11" s="596"/>
      <c r="W11" s="596" t="s">
        <v>13</v>
      </c>
      <c r="X11" s="596"/>
      <c r="Y11" s="817"/>
      <c r="Z11" s="614"/>
      <c r="AA11" s="615"/>
      <c r="AB11" s="910"/>
      <c r="AC11" s="614"/>
      <c r="AD11" s="614"/>
      <c r="AE11" s="911"/>
      <c r="AF11" s="912"/>
    </row>
    <row r="12" spans="1:36" ht="16.899999999999999" customHeight="1">
      <c r="A12" s="883">
        <v>3</v>
      </c>
      <c r="B12" s="320" t="s">
        <v>674</v>
      </c>
      <c r="C12" s="4"/>
      <c r="D12" s="4"/>
      <c r="E12" s="4"/>
      <c r="F12" s="4"/>
      <c r="G12" s="4"/>
      <c r="H12" s="4"/>
      <c r="I12" s="309"/>
      <c r="J12" s="578" t="s">
        <v>778</v>
      </c>
      <c r="K12" s="110"/>
      <c r="L12" s="107"/>
      <c r="M12" s="107"/>
      <c r="N12" s="107"/>
      <c r="O12" s="107"/>
      <c r="P12" s="107"/>
      <c r="Q12" s="107"/>
      <c r="R12" s="594"/>
      <c r="S12" s="594"/>
      <c r="T12" s="595"/>
      <c r="U12" s="595"/>
      <c r="V12" s="596"/>
      <c r="W12" s="596"/>
      <c r="X12" s="596"/>
      <c r="Y12" s="617"/>
      <c r="Z12" s="614"/>
      <c r="AA12" s="615"/>
      <c r="AB12" s="910"/>
      <c r="AC12" s="614"/>
      <c r="AD12" s="614"/>
      <c r="AE12" s="911"/>
      <c r="AF12" s="912"/>
    </row>
    <row r="13" spans="1:36" ht="16.899999999999999" customHeight="1">
      <c r="A13" s="883">
        <f t="shared" ref="A13:A64" si="0">A12+1</f>
        <v>4</v>
      </c>
      <c r="B13" s="324"/>
      <c r="C13" s="540" t="s">
        <v>522</v>
      </c>
      <c r="D13" s="297"/>
      <c r="E13" s="297"/>
      <c r="F13" s="297"/>
      <c r="G13" s="297"/>
      <c r="H13" s="297"/>
      <c r="I13" s="4"/>
      <c r="J13" s="579" t="s">
        <v>523</v>
      </c>
      <c r="K13" s="110"/>
      <c r="L13" s="107"/>
      <c r="M13" s="107"/>
      <c r="N13" s="107"/>
      <c r="O13" s="107"/>
      <c r="P13" s="107"/>
      <c r="Q13" s="107"/>
      <c r="R13" s="475"/>
      <c r="S13" s="475"/>
      <c r="T13" s="597"/>
      <c r="U13" s="597"/>
      <c r="V13" s="477"/>
      <c r="W13" s="477"/>
      <c r="X13" s="477"/>
      <c r="Y13" s="618"/>
      <c r="Z13" s="913"/>
      <c r="AA13" s="914"/>
      <c r="AB13" s="915"/>
      <c r="AC13" s="619"/>
      <c r="AD13" s="619"/>
      <c r="AE13" s="916"/>
      <c r="AF13" s="912"/>
    </row>
    <row r="14" spans="1:36" ht="16.899999999999999" customHeight="1">
      <c r="A14" s="883">
        <f t="shared" si="0"/>
        <v>5</v>
      </c>
      <c r="B14" s="324"/>
      <c r="C14" s="541" t="s">
        <v>779</v>
      </c>
      <c r="D14" s="297"/>
      <c r="E14" s="297"/>
      <c r="F14" s="297"/>
      <c r="G14" s="297"/>
      <c r="H14" s="297"/>
      <c r="I14" s="4"/>
      <c r="J14" s="579" t="s">
        <v>780</v>
      </c>
      <c r="K14" s="110"/>
      <c r="L14" s="107"/>
      <c r="M14" s="107"/>
      <c r="N14" s="107"/>
      <c r="O14" s="107"/>
      <c r="P14" s="107"/>
      <c r="Q14" s="107"/>
      <c r="R14" s="475"/>
      <c r="S14" s="475"/>
      <c r="T14" s="597"/>
      <c r="U14" s="597"/>
      <c r="V14" s="477"/>
      <c r="W14" s="477"/>
      <c r="X14" s="477"/>
      <c r="Y14" s="622"/>
      <c r="Z14" s="913"/>
      <c r="AA14" s="914"/>
      <c r="AB14" s="915"/>
      <c r="AC14" s="619"/>
      <c r="AD14" s="619"/>
      <c r="AE14" s="916"/>
      <c r="AF14" s="912"/>
    </row>
    <row r="15" spans="1:36" ht="16.899999999999999" customHeight="1">
      <c r="A15" s="883">
        <f t="shared" si="0"/>
        <v>6</v>
      </c>
      <c r="B15" s="324"/>
      <c r="C15" s="542"/>
      <c r="D15" s="885" t="s">
        <v>781</v>
      </c>
      <c r="E15" s="297"/>
      <c r="F15" s="297"/>
      <c r="G15" s="297"/>
      <c r="H15" s="297"/>
      <c r="I15" s="4"/>
      <c r="J15" s="579" t="s">
        <v>782</v>
      </c>
      <c r="K15" s="110"/>
      <c r="L15" s="107"/>
      <c r="M15" s="107"/>
      <c r="N15" s="107"/>
      <c r="O15" s="107"/>
      <c r="P15" s="107"/>
      <c r="Q15" s="107"/>
      <c r="R15" s="475"/>
      <c r="S15" s="475"/>
      <c r="T15" s="597"/>
      <c r="U15" s="597"/>
      <c r="V15" s="477" t="s">
        <v>584</v>
      </c>
      <c r="W15" s="477"/>
      <c r="X15" s="477"/>
      <c r="Y15" s="618"/>
      <c r="Z15" s="619"/>
      <c r="AA15" s="620"/>
      <c r="AB15" s="915"/>
      <c r="AC15" s="619"/>
      <c r="AD15" s="619"/>
      <c r="AE15" s="916"/>
      <c r="AF15" s="912"/>
    </row>
    <row r="16" spans="1:36" ht="16.899999999999999" customHeight="1">
      <c r="A16" s="886">
        <f t="shared" si="0"/>
        <v>7</v>
      </c>
      <c r="B16" s="324"/>
      <c r="C16" s="542"/>
      <c r="D16" s="544"/>
      <c r="E16" s="545" t="s">
        <v>36</v>
      </c>
      <c r="F16" s="297"/>
      <c r="G16" s="297"/>
      <c r="H16" s="297"/>
      <c r="I16" s="4"/>
      <c r="J16" s="898" t="s">
        <v>783</v>
      </c>
      <c r="K16" s="110"/>
      <c r="L16" s="65"/>
      <c r="M16" s="65"/>
      <c r="N16" s="65" t="s">
        <v>32</v>
      </c>
      <c r="O16" s="107"/>
      <c r="P16" s="107"/>
      <c r="Q16" s="107"/>
      <c r="R16" s="475"/>
      <c r="S16" s="475"/>
      <c r="T16" s="598"/>
      <c r="U16" s="598"/>
      <c r="V16" s="599"/>
      <c r="W16" s="477"/>
      <c r="X16" s="477"/>
      <c r="Y16" s="618"/>
      <c r="Z16" s="619"/>
      <c r="AA16" s="917">
        <f>SUM(AB17:AB34)</f>
        <v>5060.46</v>
      </c>
      <c r="AB16" s="860"/>
      <c r="AC16" s="601"/>
      <c r="AD16" s="601"/>
      <c r="AE16" s="918"/>
      <c r="AF16" s="919"/>
    </row>
    <row r="17" spans="1:34" ht="16.899999999999999" customHeight="1">
      <c r="A17" s="886">
        <f t="shared" si="0"/>
        <v>8</v>
      </c>
      <c r="B17" s="324"/>
      <c r="C17" s="542"/>
      <c r="D17" s="326"/>
      <c r="E17" s="546"/>
      <c r="F17" s="425" t="s">
        <v>87</v>
      </c>
      <c r="G17" s="297"/>
      <c r="H17" s="297"/>
      <c r="I17" s="4"/>
      <c r="J17" s="577" t="s">
        <v>88</v>
      </c>
      <c r="K17" s="107">
        <v>1</v>
      </c>
      <c r="L17" s="65"/>
      <c r="M17" s="65" t="s">
        <v>32</v>
      </c>
      <c r="N17" s="65" t="s">
        <v>32</v>
      </c>
      <c r="O17" s="65" t="s">
        <v>32</v>
      </c>
      <c r="P17" s="65" t="s">
        <v>32</v>
      </c>
      <c r="Q17" s="65" t="s">
        <v>32</v>
      </c>
      <c r="R17" s="475"/>
      <c r="S17" s="475"/>
      <c r="T17" s="598"/>
      <c r="U17" s="598"/>
      <c r="V17" s="599"/>
      <c r="W17" s="477" t="s">
        <v>13</v>
      </c>
      <c r="X17" s="477"/>
      <c r="Y17" s="622"/>
      <c r="Z17" s="619"/>
      <c r="AA17" s="620"/>
      <c r="AB17" s="860">
        <f>'M1 (E122)'!AC17</f>
        <v>4325</v>
      </c>
      <c r="AC17" s="619"/>
      <c r="AD17" s="619"/>
      <c r="AE17" s="916"/>
      <c r="AF17" s="912"/>
      <c r="AG17" s="874" t="s">
        <v>474</v>
      </c>
      <c r="AH17" s="874" t="str">
        <f>W17</f>
        <v>RELEASE</v>
      </c>
    </row>
    <row r="18" spans="1:34" ht="16.899999999999999" customHeight="1">
      <c r="A18" s="883">
        <f t="shared" si="0"/>
        <v>9</v>
      </c>
      <c r="B18" s="547"/>
      <c r="C18" s="548"/>
      <c r="D18" s="410"/>
      <c r="E18" s="23"/>
      <c r="F18" s="328"/>
      <c r="G18" s="314" t="s">
        <v>684</v>
      </c>
      <c r="H18" s="4"/>
      <c r="I18" s="309"/>
      <c r="J18" s="233" t="s">
        <v>96</v>
      </c>
      <c r="K18" s="107">
        <v>2</v>
      </c>
      <c r="L18" s="107"/>
      <c r="M18" s="65" t="s">
        <v>32</v>
      </c>
      <c r="N18" s="65" t="s">
        <v>32</v>
      </c>
      <c r="O18" s="65"/>
      <c r="P18" s="65"/>
      <c r="Q18" s="65"/>
      <c r="R18" s="475"/>
      <c r="S18" s="475"/>
      <c r="T18" s="598"/>
      <c r="U18" s="598"/>
      <c r="V18" s="599"/>
      <c r="W18" s="477" t="s">
        <v>13</v>
      </c>
      <c r="X18" s="477"/>
      <c r="Y18" s="618"/>
      <c r="Z18" s="619"/>
      <c r="AA18" s="620"/>
      <c r="AB18" s="860"/>
      <c r="AC18" s="619"/>
      <c r="AD18" s="619"/>
      <c r="AE18" s="916"/>
      <c r="AF18" s="912"/>
      <c r="AG18" s="874" t="s">
        <v>474</v>
      </c>
      <c r="AH18" s="874" t="str">
        <f t="shared" ref="AH18:AH55" si="1">W18</f>
        <v>RELEASE</v>
      </c>
    </row>
    <row r="19" spans="1:34" ht="16.899999999999999" customHeight="1">
      <c r="A19" s="883">
        <f t="shared" si="0"/>
        <v>10</v>
      </c>
      <c r="B19" s="547"/>
      <c r="C19" s="548"/>
      <c r="D19" s="410"/>
      <c r="E19" s="23"/>
      <c r="F19" s="328"/>
      <c r="G19" s="315"/>
      <c r="H19" s="316" t="s">
        <v>97</v>
      </c>
      <c r="I19" s="347"/>
      <c r="J19" s="233" t="s">
        <v>685</v>
      </c>
      <c r="K19" s="107">
        <v>1</v>
      </c>
      <c r="L19" s="65" t="s">
        <v>32</v>
      </c>
      <c r="M19" s="65" t="s">
        <v>32</v>
      </c>
      <c r="N19" s="65" t="s">
        <v>32</v>
      </c>
      <c r="O19" s="65" t="s">
        <v>32</v>
      </c>
      <c r="P19" s="65" t="s">
        <v>32</v>
      </c>
      <c r="Q19" s="65" t="s">
        <v>32</v>
      </c>
      <c r="R19" s="475"/>
      <c r="S19" s="475"/>
      <c r="T19" s="598"/>
      <c r="U19" s="598"/>
      <c r="V19" s="599"/>
      <c r="W19" s="477" t="s">
        <v>13</v>
      </c>
      <c r="X19" s="477"/>
      <c r="Y19" s="618"/>
      <c r="Z19" s="619"/>
      <c r="AA19" s="620"/>
      <c r="AB19" s="860"/>
      <c r="AC19" s="619"/>
      <c r="AD19" s="619"/>
      <c r="AE19" s="916"/>
      <c r="AF19" s="912"/>
      <c r="AG19" s="874" t="s">
        <v>474</v>
      </c>
      <c r="AH19" s="874" t="str">
        <f t="shared" si="1"/>
        <v>RELEASE</v>
      </c>
    </row>
    <row r="20" spans="1:34" ht="16.899999999999999" customHeight="1">
      <c r="A20" s="883">
        <f t="shared" si="0"/>
        <v>11</v>
      </c>
      <c r="B20" s="547"/>
      <c r="C20" s="548"/>
      <c r="D20" s="410"/>
      <c r="E20" s="23"/>
      <c r="F20" s="328"/>
      <c r="G20" s="312"/>
      <c r="H20" s="313" t="s">
        <v>101</v>
      </c>
      <c r="I20" s="348"/>
      <c r="J20" s="233" t="s">
        <v>102</v>
      </c>
      <c r="K20" s="107">
        <v>1</v>
      </c>
      <c r="L20" s="65" t="s">
        <v>32</v>
      </c>
      <c r="M20" s="65" t="s">
        <v>32</v>
      </c>
      <c r="N20" s="65" t="s">
        <v>32</v>
      </c>
      <c r="O20" s="65" t="s">
        <v>32</v>
      </c>
      <c r="P20" s="65" t="s">
        <v>32</v>
      </c>
      <c r="Q20" s="65" t="s">
        <v>32</v>
      </c>
      <c r="R20" s="475"/>
      <c r="S20" s="475"/>
      <c r="T20" s="598"/>
      <c r="U20" s="598"/>
      <c r="V20" s="599"/>
      <c r="W20" s="477" t="s">
        <v>13</v>
      </c>
      <c r="X20" s="477"/>
      <c r="Y20" s="618"/>
      <c r="Z20" s="619"/>
      <c r="AA20" s="620"/>
      <c r="AB20" s="860"/>
      <c r="AC20" s="619"/>
      <c r="AD20" s="619"/>
      <c r="AE20" s="916"/>
      <c r="AF20" s="912"/>
      <c r="AG20" s="874" t="s">
        <v>474</v>
      </c>
      <c r="AH20" s="874" t="str">
        <f t="shared" si="1"/>
        <v>RELEASE</v>
      </c>
    </row>
    <row r="21" spans="1:34" ht="16.899999999999999" customHeight="1">
      <c r="A21" s="883">
        <f t="shared" si="0"/>
        <v>12</v>
      </c>
      <c r="B21" s="547"/>
      <c r="C21" s="548"/>
      <c r="D21" s="410"/>
      <c r="E21" s="23"/>
      <c r="F21" s="328"/>
      <c r="G21" s="317" t="s">
        <v>536</v>
      </c>
      <c r="H21" s="549"/>
      <c r="I21" s="347"/>
      <c r="J21" s="233" t="s">
        <v>537</v>
      </c>
      <c r="K21" s="107">
        <v>4</v>
      </c>
      <c r="L21" s="65" t="s">
        <v>32</v>
      </c>
      <c r="M21" s="65" t="s">
        <v>32</v>
      </c>
      <c r="N21" s="65" t="s">
        <v>32</v>
      </c>
      <c r="O21" s="65" t="s">
        <v>32</v>
      </c>
      <c r="P21" s="65" t="s">
        <v>32</v>
      </c>
      <c r="Q21" s="65" t="s">
        <v>32</v>
      </c>
      <c r="R21" s="475"/>
      <c r="S21" s="475"/>
      <c r="T21" s="598"/>
      <c r="U21" s="598"/>
      <c r="V21" s="599"/>
      <c r="W21" s="477" t="s">
        <v>13</v>
      </c>
      <c r="X21" s="477"/>
      <c r="Y21" s="618"/>
      <c r="Z21" s="619"/>
      <c r="AA21" s="620"/>
      <c r="AB21" s="860"/>
      <c r="AC21" s="619"/>
      <c r="AD21" s="619"/>
      <c r="AE21" s="916"/>
      <c r="AF21" s="912"/>
      <c r="AG21" s="874" t="s">
        <v>474</v>
      </c>
      <c r="AH21" s="874" t="str">
        <f t="shared" si="1"/>
        <v>RELEASE</v>
      </c>
    </row>
    <row r="22" spans="1:34" ht="16.899999999999999" customHeight="1">
      <c r="A22" s="883">
        <f t="shared" si="0"/>
        <v>13</v>
      </c>
      <c r="B22" s="547"/>
      <c r="C22" s="548"/>
      <c r="D22" s="410"/>
      <c r="E22" s="23"/>
      <c r="F22" s="328"/>
      <c r="G22" s="550" t="s">
        <v>105</v>
      </c>
      <c r="H22" s="551"/>
      <c r="I22" s="351"/>
      <c r="J22" s="230" t="s">
        <v>686</v>
      </c>
      <c r="K22" s="107">
        <v>1</v>
      </c>
      <c r="L22" s="107"/>
      <c r="M22" s="65" t="s">
        <v>32</v>
      </c>
      <c r="N22" s="65" t="s">
        <v>32</v>
      </c>
      <c r="O22" s="65" t="s">
        <v>32</v>
      </c>
      <c r="P22" s="65" t="s">
        <v>32</v>
      </c>
      <c r="Q22" s="65" t="s">
        <v>32</v>
      </c>
      <c r="R22" s="475"/>
      <c r="S22" s="475"/>
      <c r="T22" s="476"/>
      <c r="U22" s="476"/>
      <c r="V22" s="477"/>
      <c r="W22" s="477" t="s">
        <v>13</v>
      </c>
      <c r="X22" s="477"/>
      <c r="Y22" s="618"/>
      <c r="Z22" s="619"/>
      <c r="AA22" s="620"/>
      <c r="AB22" s="915"/>
      <c r="AC22" s="619"/>
      <c r="AD22" s="619"/>
      <c r="AE22" s="916"/>
      <c r="AF22" s="912"/>
      <c r="AG22" s="874" t="s">
        <v>474</v>
      </c>
      <c r="AH22" s="874" t="str">
        <f t="shared" si="1"/>
        <v>RELEASE</v>
      </c>
    </row>
    <row r="23" spans="1:34" ht="16.899999999999999" customHeight="1">
      <c r="A23" s="883">
        <f t="shared" si="0"/>
        <v>14</v>
      </c>
      <c r="B23" s="547"/>
      <c r="C23" s="548"/>
      <c r="D23" s="410"/>
      <c r="E23" s="23"/>
      <c r="F23" s="328"/>
      <c r="G23" s="550" t="s">
        <v>687</v>
      </c>
      <c r="H23" s="551"/>
      <c r="I23" s="309"/>
      <c r="J23" s="230" t="s">
        <v>688</v>
      </c>
      <c r="K23" s="107">
        <v>1</v>
      </c>
      <c r="L23" s="107"/>
      <c r="M23" s="65" t="s">
        <v>32</v>
      </c>
      <c r="N23" s="65" t="s">
        <v>32</v>
      </c>
      <c r="O23" s="65"/>
      <c r="P23" s="65"/>
      <c r="Q23" s="65"/>
      <c r="R23" s="475"/>
      <c r="S23" s="475"/>
      <c r="T23" s="476"/>
      <c r="U23" s="476"/>
      <c r="V23" s="477"/>
      <c r="W23" s="477" t="s">
        <v>13</v>
      </c>
      <c r="X23" s="477"/>
      <c r="Y23" s="618"/>
      <c r="Z23" s="619"/>
      <c r="AA23" s="620"/>
      <c r="AB23" s="915"/>
      <c r="AC23" s="619"/>
      <c r="AD23" s="619"/>
      <c r="AE23" s="916"/>
      <c r="AF23" s="912"/>
      <c r="AG23" s="874" t="s">
        <v>474</v>
      </c>
      <c r="AH23" s="874" t="str">
        <f t="shared" si="1"/>
        <v>RELEASE</v>
      </c>
    </row>
    <row r="24" spans="1:34" ht="16.899999999999999" customHeight="1">
      <c r="A24" s="883">
        <f t="shared" si="0"/>
        <v>15</v>
      </c>
      <c r="B24" s="547"/>
      <c r="C24" s="548"/>
      <c r="D24" s="410"/>
      <c r="E24" s="23"/>
      <c r="F24" s="328"/>
      <c r="G24" s="552" t="s">
        <v>107</v>
      </c>
      <c r="H24" s="319"/>
      <c r="I24" s="319"/>
      <c r="J24" s="233" t="s">
        <v>108</v>
      </c>
      <c r="K24" s="107">
        <v>4</v>
      </c>
      <c r="L24" s="65" t="s">
        <v>32</v>
      </c>
      <c r="M24" s="65" t="s">
        <v>32</v>
      </c>
      <c r="N24" s="65" t="s">
        <v>32</v>
      </c>
      <c r="O24" s="65" t="s">
        <v>32</v>
      </c>
      <c r="P24" s="65" t="s">
        <v>32</v>
      </c>
      <c r="Q24" s="65" t="s">
        <v>32</v>
      </c>
      <c r="R24" s="475"/>
      <c r="S24" s="475"/>
      <c r="T24" s="476"/>
      <c r="U24" s="476"/>
      <c r="V24" s="477"/>
      <c r="W24" s="477" t="str">
        <f>'TC1 (E121)'!W28</f>
        <v>RELEASE</v>
      </c>
      <c r="X24" s="477"/>
      <c r="Y24" s="622"/>
      <c r="Z24" s="619"/>
      <c r="AA24" s="620"/>
      <c r="AB24" s="915"/>
      <c r="AC24" s="619"/>
      <c r="AD24" s="619"/>
      <c r="AE24" s="916"/>
      <c r="AF24" s="912"/>
      <c r="AG24" s="874" t="s">
        <v>474</v>
      </c>
      <c r="AH24" s="874" t="str">
        <f t="shared" si="1"/>
        <v>RELEASE</v>
      </c>
    </row>
    <row r="25" spans="1:34" ht="16.899999999999999" customHeight="1">
      <c r="A25" s="886">
        <f t="shared" si="0"/>
        <v>16</v>
      </c>
      <c r="B25" s="547"/>
      <c r="C25" s="548"/>
      <c r="D25" s="410"/>
      <c r="E25" s="23"/>
      <c r="F25" s="553" t="s">
        <v>689</v>
      </c>
      <c r="G25" s="554"/>
      <c r="H25" s="551"/>
      <c r="I25" s="309"/>
      <c r="J25" s="230" t="s">
        <v>784</v>
      </c>
      <c r="K25" s="110">
        <v>1</v>
      </c>
      <c r="L25" s="107"/>
      <c r="M25" s="65" t="s">
        <v>32</v>
      </c>
      <c r="N25" s="65" t="s">
        <v>32</v>
      </c>
      <c r="O25" s="107"/>
      <c r="P25" s="107"/>
      <c r="Q25" s="107"/>
      <c r="R25" s="475"/>
      <c r="S25" s="475"/>
      <c r="T25" s="597"/>
      <c r="U25" s="597"/>
      <c r="V25" s="477"/>
      <c r="W25" s="601"/>
      <c r="X25" s="477"/>
      <c r="Y25" s="622"/>
      <c r="Z25" s="619"/>
      <c r="AA25" s="620"/>
      <c r="AB25" s="860">
        <f>'M1 (E122)'!AC25</f>
        <v>341.1</v>
      </c>
      <c r="AC25" s="601"/>
      <c r="AD25" s="601"/>
      <c r="AE25" s="918"/>
      <c r="AF25" s="919"/>
      <c r="AH25" s="874">
        <f t="shared" si="1"/>
        <v>0</v>
      </c>
    </row>
    <row r="26" spans="1:34" ht="16.899999999999999" customHeight="1">
      <c r="A26" s="886">
        <f t="shared" si="0"/>
        <v>17</v>
      </c>
      <c r="B26" s="547"/>
      <c r="C26" s="548"/>
      <c r="D26" s="410"/>
      <c r="E26" s="23"/>
      <c r="F26" s="328"/>
      <c r="G26" s="552" t="s">
        <v>211</v>
      </c>
      <c r="H26" s="556"/>
      <c r="I26" s="424"/>
      <c r="J26" s="577" t="s">
        <v>208</v>
      </c>
      <c r="K26" s="110">
        <v>1</v>
      </c>
      <c r="L26" s="107"/>
      <c r="M26" s="65" t="s">
        <v>32</v>
      </c>
      <c r="N26" s="65" t="s">
        <v>32</v>
      </c>
      <c r="O26" s="107"/>
      <c r="P26" s="107"/>
      <c r="Q26" s="107"/>
      <c r="R26" s="475"/>
      <c r="S26" s="475"/>
      <c r="T26" s="600"/>
      <c r="U26" s="600"/>
      <c r="V26" s="619"/>
      <c r="W26" s="803" t="str">
        <f>'M1 (E122)'!W26</f>
        <v>RELEASE</v>
      </c>
      <c r="X26" s="477"/>
      <c r="Y26" s="622"/>
      <c r="Z26" s="619"/>
      <c r="AA26" s="620"/>
      <c r="AB26" s="915"/>
      <c r="AC26" s="619"/>
      <c r="AD26" s="619"/>
      <c r="AE26" s="916"/>
      <c r="AF26" s="912"/>
      <c r="AG26" s="874" t="s">
        <v>474</v>
      </c>
      <c r="AH26" s="874" t="str">
        <f t="shared" si="1"/>
        <v>RELEASE</v>
      </c>
    </row>
    <row r="27" spans="1:34" ht="16.899999999999999" customHeight="1">
      <c r="A27" s="886">
        <f t="shared" si="0"/>
        <v>18</v>
      </c>
      <c r="B27" s="324"/>
      <c r="C27" s="325"/>
      <c r="D27" s="326"/>
      <c r="E27" s="327"/>
      <c r="F27" s="553" t="s">
        <v>785</v>
      </c>
      <c r="G27" s="557"/>
      <c r="H27" s="558"/>
      <c r="I27" s="309"/>
      <c r="J27" s="580" t="s">
        <v>786</v>
      </c>
      <c r="K27" s="110">
        <v>1</v>
      </c>
      <c r="L27" s="107"/>
      <c r="M27" s="65" t="s">
        <v>32</v>
      </c>
      <c r="N27" s="65" t="s">
        <v>32</v>
      </c>
      <c r="O27" s="107"/>
      <c r="P27" s="107"/>
      <c r="Q27" s="107"/>
      <c r="R27" s="475"/>
      <c r="S27" s="475"/>
      <c r="T27" s="600"/>
      <c r="U27" s="600"/>
      <c r="V27" s="477"/>
      <c r="W27" s="477"/>
      <c r="X27" s="477"/>
      <c r="Y27" s="622"/>
      <c r="Z27" s="619"/>
      <c r="AA27" s="620"/>
      <c r="AB27" s="860">
        <f>'M1 (E122)'!AC27</f>
        <v>197</v>
      </c>
      <c r="AC27" s="619"/>
      <c r="AD27" s="619"/>
      <c r="AE27" s="916"/>
      <c r="AF27" s="912"/>
      <c r="AH27" s="874">
        <f t="shared" si="1"/>
        <v>0</v>
      </c>
    </row>
    <row r="28" spans="1:34" ht="16.899999999999999" customHeight="1">
      <c r="A28" s="886">
        <f t="shared" si="0"/>
        <v>19</v>
      </c>
      <c r="B28" s="324"/>
      <c r="C28" s="325"/>
      <c r="D28" s="326"/>
      <c r="E28" s="327"/>
      <c r="F28" s="328"/>
      <c r="G28" s="550" t="s">
        <v>227</v>
      </c>
      <c r="H28" s="496"/>
      <c r="I28" s="309"/>
      <c r="J28" s="230" t="s">
        <v>228</v>
      </c>
      <c r="K28" s="110">
        <v>1</v>
      </c>
      <c r="L28" s="107"/>
      <c r="M28" s="65" t="s">
        <v>32</v>
      </c>
      <c r="N28" s="65" t="s">
        <v>32</v>
      </c>
      <c r="O28" s="107"/>
      <c r="P28" s="107"/>
      <c r="Q28" s="107"/>
      <c r="R28" s="475"/>
      <c r="S28" s="475"/>
      <c r="T28" s="600"/>
      <c r="U28" s="600"/>
      <c r="V28" s="477"/>
      <c r="W28" s="477" t="str">
        <f>'M1 (E122)'!W28</f>
        <v>RELEASE</v>
      </c>
      <c r="X28" s="477"/>
      <c r="Y28" s="622"/>
      <c r="Z28" s="619"/>
      <c r="AA28" s="620"/>
      <c r="AB28" s="915"/>
      <c r="AC28" s="619"/>
      <c r="AD28" s="619"/>
      <c r="AE28" s="916"/>
      <c r="AF28" s="912"/>
      <c r="AG28" s="874" t="s">
        <v>474</v>
      </c>
      <c r="AH28" s="874" t="str">
        <f t="shared" si="1"/>
        <v>RELEASE</v>
      </c>
    </row>
    <row r="29" spans="1:34" ht="16.899999999999999" customHeight="1">
      <c r="A29" s="886">
        <f t="shared" si="0"/>
        <v>20</v>
      </c>
      <c r="B29" s="324"/>
      <c r="C29" s="325"/>
      <c r="D29" s="326"/>
      <c r="E29" s="327"/>
      <c r="F29" s="328"/>
      <c r="G29" s="550" t="s">
        <v>229</v>
      </c>
      <c r="H29" s="496"/>
      <c r="I29" s="309"/>
      <c r="J29" s="581" t="s">
        <v>219</v>
      </c>
      <c r="K29" s="110">
        <v>1</v>
      </c>
      <c r="L29" s="107"/>
      <c r="M29" s="65" t="s">
        <v>32</v>
      </c>
      <c r="N29" s="65" t="s">
        <v>32</v>
      </c>
      <c r="O29" s="107"/>
      <c r="P29" s="107"/>
      <c r="Q29" s="107"/>
      <c r="R29" s="475"/>
      <c r="S29" s="475"/>
      <c r="T29" s="600"/>
      <c r="U29" s="600"/>
      <c r="V29" s="477"/>
      <c r="W29" s="477" t="str">
        <f>'M1 (E122)'!W29</f>
        <v>RELEASE</v>
      </c>
      <c r="X29" s="477"/>
      <c r="Y29" s="622"/>
      <c r="Z29" s="619"/>
      <c r="AA29" s="620"/>
      <c r="AB29" s="915"/>
      <c r="AC29" s="619"/>
      <c r="AD29" s="619"/>
      <c r="AE29" s="916"/>
      <c r="AF29" s="912"/>
      <c r="AG29" s="874" t="s">
        <v>474</v>
      </c>
      <c r="AH29" s="874" t="str">
        <f t="shared" si="1"/>
        <v>RELEASE</v>
      </c>
    </row>
    <row r="30" spans="1:34" ht="16.899999999999999" customHeight="1">
      <c r="A30" s="886">
        <f t="shared" si="0"/>
        <v>21</v>
      </c>
      <c r="B30" s="324"/>
      <c r="C30" s="325"/>
      <c r="D30" s="326"/>
      <c r="E30" s="327"/>
      <c r="F30" s="328"/>
      <c r="G30" s="550" t="s">
        <v>230</v>
      </c>
      <c r="H30" s="496"/>
      <c r="I30" s="309"/>
      <c r="J30" s="582" t="s">
        <v>221</v>
      </c>
      <c r="K30" s="110">
        <v>1</v>
      </c>
      <c r="L30" s="107"/>
      <c r="M30" s="65" t="s">
        <v>32</v>
      </c>
      <c r="N30" s="65" t="s">
        <v>32</v>
      </c>
      <c r="O30" s="107"/>
      <c r="P30" s="107"/>
      <c r="Q30" s="107"/>
      <c r="R30" s="475"/>
      <c r="S30" s="475"/>
      <c r="T30" s="600"/>
      <c r="U30" s="600"/>
      <c r="V30" s="477"/>
      <c r="W30" s="477" t="str">
        <f>'M1 (E122)'!W30</f>
        <v>RELEASE</v>
      </c>
      <c r="X30" s="477"/>
      <c r="Y30" s="622"/>
      <c r="Z30" s="619"/>
      <c r="AA30" s="620"/>
      <c r="AB30" s="915"/>
      <c r="AC30" s="619"/>
      <c r="AD30" s="619"/>
      <c r="AE30" s="916"/>
      <c r="AF30" s="912"/>
      <c r="AG30" s="874" t="s">
        <v>474</v>
      </c>
      <c r="AH30" s="874" t="str">
        <f t="shared" si="1"/>
        <v>RELEASE</v>
      </c>
    </row>
    <row r="31" spans="1:34" ht="16.899999999999999" customHeight="1">
      <c r="A31" s="886">
        <f t="shared" si="0"/>
        <v>22</v>
      </c>
      <c r="B31" s="324"/>
      <c r="C31" s="325"/>
      <c r="D31" s="326"/>
      <c r="E31" s="327"/>
      <c r="F31" s="328"/>
      <c r="G31" s="550" t="s">
        <v>231</v>
      </c>
      <c r="H31" s="496"/>
      <c r="I31" s="309"/>
      <c r="J31" s="233" t="s">
        <v>232</v>
      </c>
      <c r="K31" s="110">
        <v>1</v>
      </c>
      <c r="L31" s="107"/>
      <c r="M31" s="65" t="s">
        <v>32</v>
      </c>
      <c r="N31" s="65" t="s">
        <v>32</v>
      </c>
      <c r="O31" s="107"/>
      <c r="P31" s="107"/>
      <c r="Q31" s="107"/>
      <c r="R31" s="475"/>
      <c r="S31" s="475"/>
      <c r="T31" s="600"/>
      <c r="U31" s="600"/>
      <c r="V31" s="477"/>
      <c r="W31" s="477" t="str">
        <f>'M1 (E122)'!W31</f>
        <v>RELEASE</v>
      </c>
      <c r="X31" s="477"/>
      <c r="Y31" s="622"/>
      <c r="Z31" s="619"/>
      <c r="AA31" s="620"/>
      <c r="AB31" s="915"/>
      <c r="AC31" s="619"/>
      <c r="AD31" s="619"/>
      <c r="AE31" s="916"/>
      <c r="AF31" s="912"/>
      <c r="AG31" s="874" t="s">
        <v>477</v>
      </c>
      <c r="AH31" s="874" t="str">
        <f t="shared" si="1"/>
        <v>RELEASE</v>
      </c>
    </row>
    <row r="32" spans="1:34" ht="16.899999999999999" customHeight="1">
      <c r="A32" s="886">
        <f t="shared" si="0"/>
        <v>23</v>
      </c>
      <c r="B32" s="297"/>
      <c r="C32" s="297"/>
      <c r="D32" s="297"/>
      <c r="E32" s="307"/>
      <c r="F32" s="311"/>
      <c r="G32" s="550" t="s">
        <v>233</v>
      </c>
      <c r="H32" s="496"/>
      <c r="I32" s="309"/>
      <c r="J32" s="233" t="str">
        <f>'M1 (E122)'!J32</f>
        <v>TAPPING FOR DOOR POCKET  &amp;INTERIOR CABINET</v>
      </c>
      <c r="K32" s="110">
        <v>1</v>
      </c>
      <c r="L32" s="107"/>
      <c r="M32" s="65" t="s">
        <v>32</v>
      </c>
      <c r="N32" s="65" t="s">
        <v>32</v>
      </c>
      <c r="O32" s="107"/>
      <c r="P32" s="107"/>
      <c r="Q32" s="107"/>
      <c r="R32" s="475"/>
      <c r="S32" s="475"/>
      <c r="T32" s="600"/>
      <c r="U32" s="600"/>
      <c r="V32" s="477"/>
      <c r="W32" s="477" t="str">
        <f>'M1 (E122)'!W32</f>
        <v>RELEASE</v>
      </c>
      <c r="X32" s="477"/>
      <c r="Y32" s="622"/>
      <c r="Z32" s="619"/>
      <c r="AA32" s="620"/>
      <c r="AB32" s="915"/>
      <c r="AC32" s="619"/>
      <c r="AD32" s="619"/>
      <c r="AE32" s="916"/>
      <c r="AF32" s="912"/>
      <c r="AG32" s="874" t="s">
        <v>477</v>
      </c>
      <c r="AH32" s="874" t="str">
        <f t="shared" si="1"/>
        <v>RELEASE</v>
      </c>
    </row>
    <row r="33" spans="1:34" s="284" customFormat="1" ht="16.899999999999999" customHeight="1">
      <c r="A33" s="887">
        <f t="shared" si="0"/>
        <v>24</v>
      </c>
      <c r="B33" s="333"/>
      <c r="C33" s="333"/>
      <c r="D33" s="333"/>
      <c r="E33" s="563"/>
      <c r="F33" s="335"/>
      <c r="G33" s="564" t="s">
        <v>694</v>
      </c>
      <c r="H33" s="565"/>
      <c r="I33" s="583"/>
      <c r="J33" s="453" t="s">
        <v>695</v>
      </c>
      <c r="K33" s="590">
        <v>1</v>
      </c>
      <c r="L33" s="358"/>
      <c r="M33" s="359" t="s">
        <v>32</v>
      </c>
      <c r="N33" s="359" t="s">
        <v>32</v>
      </c>
      <c r="O33" s="358"/>
      <c r="P33" s="358"/>
      <c r="Q33" s="358"/>
      <c r="R33" s="602"/>
      <c r="S33" s="602"/>
      <c r="T33" s="900"/>
      <c r="U33" s="900"/>
      <c r="V33" s="605"/>
      <c r="W33" s="605">
        <f>'M1 (E122)'!W33</f>
        <v>0</v>
      </c>
      <c r="X33" s="605"/>
      <c r="Y33" s="822"/>
      <c r="Z33" s="632"/>
      <c r="AA33" s="633"/>
      <c r="AB33" s="920"/>
      <c r="AC33" s="632"/>
      <c r="AD33" s="632"/>
      <c r="AE33" s="921"/>
      <c r="AF33" s="922"/>
      <c r="AG33" s="943"/>
      <c r="AH33" s="874">
        <f t="shared" si="1"/>
        <v>0</v>
      </c>
    </row>
    <row r="34" spans="1:34" ht="16.899999999999999" customHeight="1">
      <c r="A34" s="886">
        <f t="shared" si="0"/>
        <v>25</v>
      </c>
      <c r="B34" s="324"/>
      <c r="C34" s="325"/>
      <c r="D34" s="326"/>
      <c r="E34" s="327"/>
      <c r="F34" s="553" t="s">
        <v>787</v>
      </c>
      <c r="G34" s="566"/>
      <c r="H34" s="496"/>
      <c r="I34" s="309"/>
      <c r="J34" s="230" t="s">
        <v>788</v>
      </c>
      <c r="K34" s="110">
        <v>1</v>
      </c>
      <c r="L34" s="107"/>
      <c r="M34" s="107"/>
      <c r="N34" s="65" t="s">
        <v>32</v>
      </c>
      <c r="O34" s="107"/>
      <c r="P34" s="107"/>
      <c r="Q34" s="107"/>
      <c r="R34" s="475"/>
      <c r="S34" s="475"/>
      <c r="T34" s="600"/>
      <c r="U34" s="600"/>
      <c r="V34" s="477"/>
      <c r="W34" s="477"/>
      <c r="X34" s="477"/>
      <c r="Y34" s="622"/>
      <c r="Z34" s="619"/>
      <c r="AA34" s="620"/>
      <c r="AB34" s="860">
        <f>'M1 (E122)'!AC34</f>
        <v>197.36</v>
      </c>
      <c r="AC34" s="619"/>
      <c r="AD34" s="619"/>
      <c r="AE34" s="916"/>
      <c r="AF34" s="912"/>
      <c r="AH34" s="874">
        <f t="shared" si="1"/>
        <v>0</v>
      </c>
    </row>
    <row r="35" spans="1:34" s="1" customFormat="1" ht="16.899999999999999" customHeight="1">
      <c r="A35" s="888">
        <f t="shared" si="0"/>
        <v>26</v>
      </c>
      <c r="B35" s="772"/>
      <c r="C35" s="773"/>
      <c r="D35" s="774"/>
      <c r="E35" s="775"/>
      <c r="F35" s="776"/>
      <c r="G35" s="777" t="s">
        <v>240</v>
      </c>
      <c r="H35" s="778"/>
      <c r="I35" s="797"/>
      <c r="J35" s="233" t="s">
        <v>241</v>
      </c>
      <c r="K35" s="664">
        <v>1</v>
      </c>
      <c r="L35" s="70"/>
      <c r="M35" s="70" t="s">
        <v>32</v>
      </c>
      <c r="N35" s="70" t="s">
        <v>32</v>
      </c>
      <c r="O35" s="70" t="s">
        <v>32</v>
      </c>
      <c r="P35" s="70" t="s">
        <v>32</v>
      </c>
      <c r="Q35" s="70" t="s">
        <v>32</v>
      </c>
      <c r="R35" s="806"/>
      <c r="S35" s="806"/>
      <c r="T35" s="901"/>
      <c r="U35" s="901"/>
      <c r="V35" s="483" t="s">
        <v>554</v>
      </c>
      <c r="W35" s="483">
        <f>'M1 (E122)'!W35</f>
        <v>0</v>
      </c>
      <c r="X35" s="483"/>
      <c r="Y35" s="622"/>
      <c r="Z35" s="923"/>
      <c r="AA35" s="924"/>
      <c r="AB35" s="925"/>
      <c r="AC35" s="923"/>
      <c r="AD35" s="923"/>
      <c r="AE35" s="926"/>
      <c r="AF35" s="912"/>
      <c r="AG35" s="944" t="s">
        <v>19</v>
      </c>
      <c r="AH35" s="944">
        <f t="shared" si="1"/>
        <v>0</v>
      </c>
    </row>
    <row r="36" spans="1:34" s="1" customFormat="1" ht="16.899999999999999" customHeight="1">
      <c r="A36" s="888">
        <f t="shared" si="0"/>
        <v>27</v>
      </c>
      <c r="B36" s="772"/>
      <c r="C36" s="773"/>
      <c r="D36" s="774"/>
      <c r="E36" s="775"/>
      <c r="F36" s="776"/>
      <c r="G36" s="777" t="s">
        <v>242</v>
      </c>
      <c r="H36" s="778"/>
      <c r="I36" s="797"/>
      <c r="J36" s="233" t="s">
        <v>243</v>
      </c>
      <c r="K36" s="664">
        <v>1</v>
      </c>
      <c r="L36" s="70" t="s">
        <v>32</v>
      </c>
      <c r="M36" s="70" t="s">
        <v>32</v>
      </c>
      <c r="N36" s="70" t="s">
        <v>32</v>
      </c>
      <c r="O36" s="70" t="s">
        <v>32</v>
      </c>
      <c r="P36" s="70" t="s">
        <v>32</v>
      </c>
      <c r="Q36" s="70" t="s">
        <v>32</v>
      </c>
      <c r="R36" s="806"/>
      <c r="S36" s="806"/>
      <c r="T36" s="902"/>
      <c r="U36" s="902"/>
      <c r="V36" s="483"/>
      <c r="W36" s="483" t="str">
        <f>'M1 (E122)'!W36</f>
        <v>RELEASE</v>
      </c>
      <c r="X36" s="483"/>
      <c r="Y36" s="622"/>
      <c r="Z36" s="923"/>
      <c r="AA36" s="924"/>
      <c r="AB36" s="925"/>
      <c r="AC36" s="923"/>
      <c r="AD36" s="923"/>
      <c r="AE36" s="926"/>
      <c r="AF36" s="912"/>
      <c r="AG36" s="944" t="s">
        <v>19</v>
      </c>
      <c r="AH36" s="944" t="str">
        <f t="shared" si="1"/>
        <v>RELEASE</v>
      </c>
    </row>
    <row r="37" spans="1:34" s="1" customFormat="1" ht="16.899999999999999" customHeight="1">
      <c r="A37" s="888">
        <f t="shared" si="0"/>
        <v>28</v>
      </c>
      <c r="B37" s="772"/>
      <c r="C37" s="773"/>
      <c r="D37" s="782"/>
      <c r="E37" s="775"/>
      <c r="F37" s="776"/>
      <c r="G37" s="777" t="s">
        <v>789</v>
      </c>
      <c r="H37" s="778"/>
      <c r="I37" s="797"/>
      <c r="J37" s="342" t="s">
        <v>245</v>
      </c>
      <c r="K37" s="664">
        <v>1</v>
      </c>
      <c r="L37" s="70"/>
      <c r="M37" s="70"/>
      <c r="N37" s="70" t="s">
        <v>32</v>
      </c>
      <c r="O37" s="70"/>
      <c r="P37" s="70"/>
      <c r="Q37" s="70"/>
      <c r="R37" s="806"/>
      <c r="S37" s="806"/>
      <c r="T37" s="807"/>
      <c r="U37" s="807"/>
      <c r="V37" s="483"/>
      <c r="W37" s="483" t="s">
        <v>555</v>
      </c>
      <c r="X37" s="483"/>
      <c r="Y37" s="622"/>
      <c r="Z37" s="923"/>
      <c r="AA37" s="924"/>
      <c r="AB37" s="927"/>
      <c r="AC37" s="928"/>
      <c r="AD37" s="928"/>
      <c r="AE37" s="929"/>
      <c r="AF37" s="919"/>
      <c r="AG37" s="944" t="s">
        <v>477</v>
      </c>
      <c r="AH37" s="944" t="str">
        <f t="shared" si="1"/>
        <v>FOR REVIEW</v>
      </c>
    </row>
    <row r="38" spans="1:34" s="1" customFormat="1" ht="16.899999999999999" customHeight="1">
      <c r="A38" s="888">
        <f t="shared" si="0"/>
        <v>29</v>
      </c>
      <c r="B38" s="772"/>
      <c r="C38" s="773"/>
      <c r="D38" s="782"/>
      <c r="E38" s="775"/>
      <c r="F38" s="776"/>
      <c r="G38" s="777" t="s">
        <v>246</v>
      </c>
      <c r="H38" s="780"/>
      <c r="I38" s="780"/>
      <c r="J38" s="584" t="s">
        <v>247</v>
      </c>
      <c r="K38" s="664">
        <v>1</v>
      </c>
      <c r="L38" s="70"/>
      <c r="M38" s="70" t="s">
        <v>32</v>
      </c>
      <c r="N38" s="70" t="s">
        <v>32</v>
      </c>
      <c r="O38" s="70" t="s">
        <v>32</v>
      </c>
      <c r="P38" s="70" t="s">
        <v>32</v>
      </c>
      <c r="Q38" s="70" t="s">
        <v>32</v>
      </c>
      <c r="R38" s="806"/>
      <c r="S38" s="806"/>
      <c r="T38" s="807"/>
      <c r="U38" s="807"/>
      <c r="V38" s="483"/>
      <c r="W38" s="483" t="str">
        <f>'M1 (E122)'!W38</f>
        <v>RELEASE</v>
      </c>
      <c r="X38" s="483"/>
      <c r="Y38" s="622"/>
      <c r="Z38" s="923"/>
      <c r="AA38" s="924"/>
      <c r="AB38" s="925"/>
      <c r="AC38" s="923"/>
      <c r="AD38" s="923"/>
      <c r="AE38" s="926"/>
      <c r="AF38" s="912"/>
      <c r="AG38" s="944" t="s">
        <v>19</v>
      </c>
      <c r="AH38" s="944" t="str">
        <f t="shared" si="1"/>
        <v>RELEASE</v>
      </c>
    </row>
    <row r="39" spans="1:34" s="1" customFormat="1" ht="16.899999999999999" customHeight="1">
      <c r="A39" s="888">
        <f t="shared" si="0"/>
        <v>30</v>
      </c>
      <c r="B39" s="30"/>
      <c r="C39" s="30"/>
      <c r="D39" s="30"/>
      <c r="E39" s="28"/>
      <c r="F39" s="789"/>
      <c r="G39" s="889" t="s">
        <v>268</v>
      </c>
      <c r="H39" s="890"/>
      <c r="I39" s="899"/>
      <c r="J39" s="586" t="s">
        <v>269</v>
      </c>
      <c r="K39" s="664">
        <v>1</v>
      </c>
      <c r="L39" s="69"/>
      <c r="M39" s="70" t="s">
        <v>32</v>
      </c>
      <c r="N39" s="70" t="s">
        <v>32</v>
      </c>
      <c r="O39" s="70"/>
      <c r="P39" s="70"/>
      <c r="Q39" s="70"/>
      <c r="R39" s="806"/>
      <c r="S39" s="806"/>
      <c r="T39" s="807"/>
      <c r="U39" s="807"/>
      <c r="V39" s="483"/>
      <c r="W39" s="483" t="str">
        <f>'M1 (E122)'!W39</f>
        <v>RELEASE</v>
      </c>
      <c r="X39" s="483"/>
      <c r="Y39" s="622"/>
      <c r="Z39" s="923"/>
      <c r="AA39" s="924"/>
      <c r="AB39" s="925"/>
      <c r="AC39" s="923"/>
      <c r="AD39" s="923"/>
      <c r="AE39" s="926"/>
      <c r="AF39" s="912"/>
      <c r="AG39" s="944" t="s">
        <v>19</v>
      </c>
      <c r="AH39" s="944" t="str">
        <f t="shared" si="1"/>
        <v>RELEASE</v>
      </c>
    </row>
    <row r="40" spans="1:34" s="1" customFormat="1" ht="16.899999999999999" customHeight="1">
      <c r="A40" s="888">
        <f t="shared" si="0"/>
        <v>31</v>
      </c>
      <c r="B40" s="772"/>
      <c r="C40" s="773"/>
      <c r="D40" s="782"/>
      <c r="E40" s="775"/>
      <c r="F40" s="776"/>
      <c r="G40" s="777" t="s">
        <v>270</v>
      </c>
      <c r="H40" s="780"/>
      <c r="I40" s="780"/>
      <c r="J40" s="586" t="s">
        <v>271</v>
      </c>
      <c r="K40" s="664">
        <v>1</v>
      </c>
      <c r="L40" s="69"/>
      <c r="M40" s="70" t="s">
        <v>32</v>
      </c>
      <c r="N40" s="70" t="s">
        <v>32</v>
      </c>
      <c r="O40" s="70"/>
      <c r="P40" s="70"/>
      <c r="Q40" s="70"/>
      <c r="R40" s="806"/>
      <c r="S40" s="806"/>
      <c r="T40" s="807"/>
      <c r="U40" s="808"/>
      <c r="V40" s="483"/>
      <c r="W40" s="483" t="str">
        <f>'M1 (E122)'!W40</f>
        <v>RELEASE</v>
      </c>
      <c r="X40" s="483"/>
      <c r="Y40" s="622"/>
      <c r="Z40" s="923"/>
      <c r="AA40" s="924"/>
      <c r="AB40" s="925"/>
      <c r="AC40" s="923"/>
      <c r="AD40" s="923"/>
      <c r="AE40" s="926"/>
      <c r="AF40" s="912"/>
      <c r="AG40" s="944" t="s">
        <v>19</v>
      </c>
      <c r="AH40" s="944" t="str">
        <f t="shared" si="1"/>
        <v>RELEASE</v>
      </c>
    </row>
    <row r="41" spans="1:34" s="1" customFormat="1" ht="16.899999999999999" customHeight="1">
      <c r="A41" s="888">
        <f t="shared" si="0"/>
        <v>32</v>
      </c>
      <c r="B41" s="772"/>
      <c r="C41" s="773"/>
      <c r="D41" s="782"/>
      <c r="E41" s="775"/>
      <c r="F41" s="776"/>
      <c r="G41" s="777" t="s">
        <v>272</v>
      </c>
      <c r="H41" s="780"/>
      <c r="I41" s="780"/>
      <c r="J41" s="586" t="s">
        <v>273</v>
      </c>
      <c r="K41" s="664">
        <v>1</v>
      </c>
      <c r="L41" s="69"/>
      <c r="M41" s="70" t="s">
        <v>32</v>
      </c>
      <c r="N41" s="70" t="s">
        <v>32</v>
      </c>
      <c r="O41" s="70"/>
      <c r="P41" s="70"/>
      <c r="Q41" s="70"/>
      <c r="R41" s="806"/>
      <c r="S41" s="806"/>
      <c r="T41" s="807"/>
      <c r="U41" s="808"/>
      <c r="V41" s="483"/>
      <c r="W41" s="483" t="str">
        <f>'M1 (E122)'!W41</f>
        <v>RELEASE</v>
      </c>
      <c r="X41" s="483"/>
      <c r="Y41" s="622"/>
      <c r="Z41" s="923"/>
      <c r="AA41" s="924"/>
      <c r="AB41" s="925"/>
      <c r="AC41" s="923"/>
      <c r="AD41" s="923"/>
      <c r="AE41" s="926"/>
      <c r="AF41" s="912"/>
      <c r="AG41" s="944" t="s">
        <v>19</v>
      </c>
      <c r="AH41" s="944" t="str">
        <f t="shared" si="1"/>
        <v>RELEASE</v>
      </c>
    </row>
    <row r="42" spans="1:34" s="1" customFormat="1" ht="16.899999999999999" customHeight="1">
      <c r="A42" s="888">
        <f t="shared" si="0"/>
        <v>33</v>
      </c>
      <c r="B42" s="772"/>
      <c r="C42" s="773"/>
      <c r="D42" s="782"/>
      <c r="E42" s="775"/>
      <c r="F42" s="776"/>
      <c r="G42" s="889" t="s">
        <v>274</v>
      </c>
      <c r="H42" s="890"/>
      <c r="I42" s="899"/>
      <c r="J42" s="586" t="s">
        <v>275</v>
      </c>
      <c r="K42" s="664">
        <v>1</v>
      </c>
      <c r="L42" s="69"/>
      <c r="M42" s="70" t="s">
        <v>32</v>
      </c>
      <c r="N42" s="70" t="s">
        <v>32</v>
      </c>
      <c r="O42" s="70"/>
      <c r="P42" s="70"/>
      <c r="Q42" s="70"/>
      <c r="R42" s="806"/>
      <c r="S42" s="806"/>
      <c r="T42" s="807"/>
      <c r="U42" s="808"/>
      <c r="V42" s="483"/>
      <c r="W42" s="483" t="str">
        <f>'M1 (E122)'!W42</f>
        <v>RELEASE</v>
      </c>
      <c r="X42" s="483"/>
      <c r="Y42" s="622"/>
      <c r="Z42" s="923"/>
      <c r="AA42" s="924"/>
      <c r="AB42" s="925"/>
      <c r="AC42" s="923"/>
      <c r="AD42" s="923"/>
      <c r="AE42" s="926"/>
      <c r="AF42" s="912"/>
      <c r="AG42" s="944" t="s">
        <v>19</v>
      </c>
      <c r="AH42" s="944" t="str">
        <f t="shared" si="1"/>
        <v>RELEASE</v>
      </c>
    </row>
    <row r="43" spans="1:34" s="1" customFormat="1" ht="16.899999999999999" customHeight="1">
      <c r="A43" s="888">
        <f t="shared" si="0"/>
        <v>34</v>
      </c>
      <c r="B43" s="772"/>
      <c r="C43" s="773"/>
      <c r="D43" s="782"/>
      <c r="E43" s="775"/>
      <c r="F43" s="776"/>
      <c r="G43" s="777" t="s">
        <v>276</v>
      </c>
      <c r="H43" s="780"/>
      <c r="I43" s="780"/>
      <c r="J43" s="586" t="s">
        <v>277</v>
      </c>
      <c r="K43" s="664">
        <v>1</v>
      </c>
      <c r="L43" s="69"/>
      <c r="M43" s="70" t="s">
        <v>32</v>
      </c>
      <c r="N43" s="70" t="s">
        <v>32</v>
      </c>
      <c r="O43" s="70"/>
      <c r="P43" s="70"/>
      <c r="Q43" s="70"/>
      <c r="R43" s="806"/>
      <c r="S43" s="806"/>
      <c r="T43" s="807"/>
      <c r="U43" s="808"/>
      <c r="V43" s="483"/>
      <c r="W43" s="483" t="str">
        <f>'M1 (E122)'!W43</f>
        <v>RELEASE</v>
      </c>
      <c r="X43" s="483"/>
      <c r="Y43" s="622"/>
      <c r="Z43" s="923"/>
      <c r="AA43" s="924"/>
      <c r="AB43" s="925"/>
      <c r="AC43" s="923"/>
      <c r="AD43" s="923"/>
      <c r="AE43" s="926"/>
      <c r="AF43" s="912"/>
      <c r="AG43" s="944" t="s">
        <v>19</v>
      </c>
      <c r="AH43" s="944" t="str">
        <f t="shared" si="1"/>
        <v>RELEASE</v>
      </c>
    </row>
    <row r="44" spans="1:34" s="1" customFormat="1" ht="16.899999999999999" customHeight="1">
      <c r="A44" s="888">
        <f t="shared" si="0"/>
        <v>35</v>
      </c>
      <c r="B44" s="772"/>
      <c r="C44" s="773"/>
      <c r="D44" s="782"/>
      <c r="E44" s="775"/>
      <c r="F44" s="776"/>
      <c r="G44" s="777" t="s">
        <v>278</v>
      </c>
      <c r="H44" s="780"/>
      <c r="I44" s="780"/>
      <c r="J44" s="586" t="s">
        <v>279</v>
      </c>
      <c r="K44" s="664">
        <v>1</v>
      </c>
      <c r="L44" s="69"/>
      <c r="M44" s="70" t="s">
        <v>32</v>
      </c>
      <c r="N44" s="70" t="s">
        <v>32</v>
      </c>
      <c r="O44" s="70"/>
      <c r="P44" s="70"/>
      <c r="Q44" s="70"/>
      <c r="R44" s="806"/>
      <c r="S44" s="806"/>
      <c r="T44" s="807"/>
      <c r="U44" s="807"/>
      <c r="V44" s="483"/>
      <c r="W44" s="483" t="str">
        <f>'M1 (E122)'!W44</f>
        <v>RELEASE</v>
      </c>
      <c r="X44" s="483"/>
      <c r="Y44" s="622"/>
      <c r="Z44" s="923"/>
      <c r="AA44" s="924"/>
      <c r="AB44" s="925"/>
      <c r="AC44" s="923"/>
      <c r="AD44" s="923"/>
      <c r="AE44" s="930"/>
      <c r="AF44" s="223"/>
      <c r="AG44" s="944" t="s">
        <v>19</v>
      </c>
      <c r="AH44" s="944" t="str">
        <f t="shared" si="1"/>
        <v>RELEASE</v>
      </c>
    </row>
    <row r="45" spans="1:34" s="1" customFormat="1" ht="16.899999999999999" customHeight="1">
      <c r="A45" s="888">
        <f t="shared" si="0"/>
        <v>36</v>
      </c>
      <c r="B45" s="772"/>
      <c r="C45" s="773"/>
      <c r="D45" s="782"/>
      <c r="E45" s="775"/>
      <c r="F45" s="776"/>
      <c r="G45" s="889" t="s">
        <v>280</v>
      </c>
      <c r="H45" s="890"/>
      <c r="I45" s="899"/>
      <c r="J45" s="587" t="str">
        <f>'M1 (E122)'!J45</f>
        <v>BRACKET OF BRAKE CONTROL UNIT</v>
      </c>
      <c r="K45" s="664">
        <v>1</v>
      </c>
      <c r="L45" s="69"/>
      <c r="M45" s="70" t="s">
        <v>32</v>
      </c>
      <c r="N45" s="70" t="s">
        <v>32</v>
      </c>
      <c r="O45" s="70"/>
      <c r="P45" s="70"/>
      <c r="Q45" s="70"/>
      <c r="R45" s="806"/>
      <c r="S45" s="806"/>
      <c r="T45" s="807"/>
      <c r="U45" s="808"/>
      <c r="V45" s="483"/>
      <c r="W45" s="483" t="str">
        <f>'M1 (E122)'!W45</f>
        <v>RELEASE</v>
      </c>
      <c r="X45" s="483"/>
      <c r="Y45" s="622"/>
      <c r="Z45" s="923"/>
      <c r="AA45" s="924"/>
      <c r="AB45" s="925"/>
      <c r="AC45" s="923"/>
      <c r="AD45" s="923"/>
      <c r="AE45" s="931"/>
      <c r="AF45" s="932"/>
      <c r="AG45" s="944" t="s">
        <v>19</v>
      </c>
      <c r="AH45" s="944" t="str">
        <f t="shared" si="1"/>
        <v>RELEASE</v>
      </c>
    </row>
    <row r="46" spans="1:34" s="1" customFormat="1" ht="16.899999999999999" customHeight="1">
      <c r="A46" s="888">
        <f t="shared" si="0"/>
        <v>37</v>
      </c>
      <c r="B46" s="772"/>
      <c r="C46" s="773"/>
      <c r="D46" s="782"/>
      <c r="E46" s="775"/>
      <c r="F46" s="776"/>
      <c r="G46" s="777" t="s">
        <v>282</v>
      </c>
      <c r="H46" s="780"/>
      <c r="I46" s="780"/>
      <c r="J46" s="586" t="s">
        <v>323</v>
      </c>
      <c r="K46" s="664">
        <v>1</v>
      </c>
      <c r="L46" s="69"/>
      <c r="M46" s="70" t="s">
        <v>32</v>
      </c>
      <c r="N46" s="70" t="s">
        <v>32</v>
      </c>
      <c r="O46" s="69"/>
      <c r="P46" s="69"/>
      <c r="Q46" s="69"/>
      <c r="R46" s="806"/>
      <c r="S46" s="806"/>
      <c r="T46" s="807"/>
      <c r="U46" s="808"/>
      <c r="V46" s="483" t="s">
        <v>557</v>
      </c>
      <c r="W46" s="483" t="str">
        <f>'M1 (E122)'!W46</f>
        <v>FOR REVIEW</v>
      </c>
      <c r="X46" s="483"/>
      <c r="Y46" s="622"/>
      <c r="Z46" s="923"/>
      <c r="AA46" s="924"/>
      <c r="AB46" s="925"/>
      <c r="AC46" s="923"/>
      <c r="AD46" s="923"/>
      <c r="AE46" s="926"/>
      <c r="AF46" s="912"/>
      <c r="AG46" s="944" t="s">
        <v>19</v>
      </c>
      <c r="AH46" s="944" t="str">
        <f t="shared" si="1"/>
        <v>FOR REVIEW</v>
      </c>
    </row>
    <row r="47" spans="1:34" s="1" customFormat="1" ht="16.899999999999999" customHeight="1">
      <c r="A47" s="888">
        <f t="shared" si="0"/>
        <v>38</v>
      </c>
      <c r="B47" s="772"/>
      <c r="C47" s="773"/>
      <c r="D47" s="782"/>
      <c r="E47" s="775"/>
      <c r="F47" s="776"/>
      <c r="G47" s="777" t="s">
        <v>790</v>
      </c>
      <c r="H47" s="780"/>
      <c r="I47" s="780"/>
      <c r="J47" s="586" t="s">
        <v>325</v>
      </c>
      <c r="K47" s="664">
        <v>1</v>
      </c>
      <c r="L47" s="69"/>
      <c r="M47" s="70"/>
      <c r="N47" s="70" t="s">
        <v>32</v>
      </c>
      <c r="O47" s="69"/>
      <c r="P47" s="69"/>
      <c r="Q47" s="69"/>
      <c r="R47" s="806"/>
      <c r="S47" s="806"/>
      <c r="T47" s="807"/>
      <c r="U47" s="808"/>
      <c r="V47" s="483" t="s">
        <v>557</v>
      </c>
      <c r="W47" s="483" t="s">
        <v>573</v>
      </c>
      <c r="X47" s="483"/>
      <c r="Y47" s="622"/>
      <c r="Z47" s="923"/>
      <c r="AA47" s="924"/>
      <c r="AB47" s="925"/>
      <c r="AC47" s="923"/>
      <c r="AD47" s="923"/>
      <c r="AE47" s="926"/>
      <c r="AF47" s="912"/>
      <c r="AG47" s="944" t="s">
        <v>19</v>
      </c>
      <c r="AH47" s="944" t="str">
        <f t="shared" si="1"/>
        <v>WORKING</v>
      </c>
    </row>
    <row r="48" spans="1:34" s="1" customFormat="1" ht="16.899999999999999" customHeight="1">
      <c r="A48" s="888">
        <f t="shared" si="0"/>
        <v>39</v>
      </c>
      <c r="B48" s="772"/>
      <c r="C48" s="773"/>
      <c r="D48" s="782"/>
      <c r="E48" s="775"/>
      <c r="F48" s="776"/>
      <c r="G48" s="777" t="s">
        <v>304</v>
      </c>
      <c r="H48" s="780"/>
      <c r="I48" s="780"/>
      <c r="J48" s="586" t="s">
        <v>791</v>
      </c>
      <c r="K48" s="664">
        <v>1</v>
      </c>
      <c r="L48" s="69"/>
      <c r="M48" s="69"/>
      <c r="N48" s="70" t="s">
        <v>32</v>
      </c>
      <c r="O48" s="69"/>
      <c r="P48" s="69"/>
      <c r="Q48" s="69"/>
      <c r="R48" s="806"/>
      <c r="S48" s="806"/>
      <c r="T48" s="807"/>
      <c r="U48" s="807"/>
      <c r="V48" s="483" t="s">
        <v>584</v>
      </c>
      <c r="W48" s="483" t="str">
        <f>'M1 (E122)'!W48</f>
        <v>RELEASE</v>
      </c>
      <c r="X48" s="483"/>
      <c r="Y48" s="622" t="s">
        <v>792</v>
      </c>
      <c r="Z48" s="923"/>
      <c r="AA48" s="924"/>
      <c r="AB48" s="925"/>
      <c r="AC48" s="923"/>
      <c r="AD48" s="923">
        <v>12.9</v>
      </c>
      <c r="AE48" s="926"/>
      <c r="AF48" s="912"/>
      <c r="AG48" s="944" t="s">
        <v>19</v>
      </c>
      <c r="AH48" s="944" t="str">
        <f t="shared" si="1"/>
        <v>RELEASE</v>
      </c>
    </row>
    <row r="49" spans="1:34" s="1" customFormat="1" ht="16.899999999999999" customHeight="1">
      <c r="A49" s="888">
        <f t="shared" si="0"/>
        <v>40</v>
      </c>
      <c r="B49" s="772"/>
      <c r="C49" s="773"/>
      <c r="D49" s="782"/>
      <c r="E49" s="775"/>
      <c r="F49" s="776"/>
      <c r="G49" s="777" t="s">
        <v>306</v>
      </c>
      <c r="H49" s="780"/>
      <c r="I49" s="780"/>
      <c r="J49" s="586" t="s">
        <v>307</v>
      </c>
      <c r="K49" s="664">
        <v>1</v>
      </c>
      <c r="L49" s="69"/>
      <c r="M49" s="69"/>
      <c r="N49" s="70" t="s">
        <v>32</v>
      </c>
      <c r="O49" s="69"/>
      <c r="P49" s="69"/>
      <c r="Q49" s="69"/>
      <c r="R49" s="806"/>
      <c r="S49" s="806"/>
      <c r="T49" s="807"/>
      <c r="U49" s="808"/>
      <c r="V49" s="483" t="s">
        <v>584</v>
      </c>
      <c r="W49" s="483" t="s">
        <v>573</v>
      </c>
      <c r="X49" s="483"/>
      <c r="Y49" s="622" t="s">
        <v>793</v>
      </c>
      <c r="Z49" s="923"/>
      <c r="AA49" s="924"/>
      <c r="AB49" s="925"/>
      <c r="AC49" s="923"/>
      <c r="AD49" s="923"/>
      <c r="AE49" s="933"/>
      <c r="AF49" s="934"/>
      <c r="AG49" s="944" t="s">
        <v>19</v>
      </c>
      <c r="AH49" s="944" t="str">
        <f t="shared" si="1"/>
        <v>WORKING</v>
      </c>
    </row>
    <row r="50" spans="1:34" s="1" customFormat="1" ht="16.899999999999999" customHeight="1">
      <c r="A50" s="888">
        <f t="shared" si="0"/>
        <v>41</v>
      </c>
      <c r="B50" s="772"/>
      <c r="C50" s="773"/>
      <c r="D50" s="782"/>
      <c r="E50" s="775"/>
      <c r="F50" s="776"/>
      <c r="G50" s="777" t="s">
        <v>308</v>
      </c>
      <c r="H50" s="780"/>
      <c r="I50" s="780"/>
      <c r="J50" s="586" t="s">
        <v>794</v>
      </c>
      <c r="K50" s="664">
        <v>1</v>
      </c>
      <c r="L50" s="69"/>
      <c r="M50" s="69"/>
      <c r="N50" s="70" t="s">
        <v>32</v>
      </c>
      <c r="O50" s="69"/>
      <c r="P50" s="69"/>
      <c r="Q50" s="69"/>
      <c r="R50" s="806"/>
      <c r="S50" s="806"/>
      <c r="T50" s="807"/>
      <c r="U50" s="808"/>
      <c r="V50" s="483" t="s">
        <v>584</v>
      </c>
      <c r="W50" s="483" t="s">
        <v>573</v>
      </c>
      <c r="X50" s="483"/>
      <c r="Y50" s="622" t="s">
        <v>795</v>
      </c>
      <c r="Z50" s="923"/>
      <c r="AA50" s="924"/>
      <c r="AB50" s="925"/>
      <c r="AC50" s="923"/>
      <c r="AD50" s="923"/>
      <c r="AE50" s="926"/>
      <c r="AF50" s="912"/>
      <c r="AG50" s="944" t="s">
        <v>19</v>
      </c>
      <c r="AH50" s="944" t="str">
        <f t="shared" si="1"/>
        <v>WORKING</v>
      </c>
    </row>
    <row r="51" spans="1:34" s="1" customFormat="1" ht="16.899999999999999" customHeight="1">
      <c r="A51" s="888">
        <f t="shared" si="0"/>
        <v>42</v>
      </c>
      <c r="B51" s="772"/>
      <c r="C51" s="773"/>
      <c r="D51" s="782"/>
      <c r="E51" s="775"/>
      <c r="F51" s="776"/>
      <c r="G51" s="777" t="s">
        <v>310</v>
      </c>
      <c r="H51" s="780"/>
      <c r="I51" s="780"/>
      <c r="J51" s="586" t="s">
        <v>796</v>
      </c>
      <c r="K51" s="664">
        <v>1</v>
      </c>
      <c r="L51" s="69"/>
      <c r="M51" s="69"/>
      <c r="N51" s="70" t="s">
        <v>32</v>
      </c>
      <c r="O51" s="69"/>
      <c r="P51" s="69"/>
      <c r="Q51" s="69"/>
      <c r="R51" s="806"/>
      <c r="S51" s="806"/>
      <c r="T51" s="807"/>
      <c r="U51" s="807"/>
      <c r="V51" s="483" t="s">
        <v>797</v>
      </c>
      <c r="W51" s="483" t="s">
        <v>573</v>
      </c>
      <c r="X51" s="483"/>
      <c r="Y51" s="622" t="s">
        <v>798</v>
      </c>
      <c r="Z51" s="923"/>
      <c r="AA51" s="924"/>
      <c r="AB51" s="925"/>
      <c r="AC51" s="923"/>
      <c r="AD51" s="923"/>
      <c r="AE51" s="926"/>
      <c r="AF51" s="912"/>
      <c r="AG51" s="944" t="s">
        <v>19</v>
      </c>
      <c r="AH51" s="944" t="str">
        <f t="shared" si="1"/>
        <v>WORKING</v>
      </c>
    </row>
    <row r="52" spans="1:34" s="1" customFormat="1" ht="16.899999999999999" customHeight="1">
      <c r="A52" s="888">
        <f t="shared" si="0"/>
        <v>43</v>
      </c>
      <c r="B52" s="772"/>
      <c r="C52" s="773"/>
      <c r="D52" s="782"/>
      <c r="E52" s="775"/>
      <c r="F52" s="776"/>
      <c r="G52" s="777" t="s">
        <v>312</v>
      </c>
      <c r="H52" s="780"/>
      <c r="I52" s="780"/>
      <c r="J52" s="586" t="s">
        <v>313</v>
      </c>
      <c r="K52" s="664">
        <v>1</v>
      </c>
      <c r="L52" s="69"/>
      <c r="M52" s="69"/>
      <c r="N52" s="70" t="s">
        <v>32</v>
      </c>
      <c r="O52" s="69"/>
      <c r="P52" s="69"/>
      <c r="Q52" s="69"/>
      <c r="R52" s="806"/>
      <c r="S52" s="806"/>
      <c r="T52" s="807"/>
      <c r="U52" s="808"/>
      <c r="V52" s="483" t="s">
        <v>584</v>
      </c>
      <c r="W52" s="483" t="s">
        <v>573</v>
      </c>
      <c r="X52" s="483"/>
      <c r="Y52" s="622" t="s">
        <v>799</v>
      </c>
      <c r="Z52" s="923"/>
      <c r="AA52" s="924"/>
      <c r="AB52" s="925"/>
      <c r="AC52" s="923"/>
      <c r="AD52" s="923"/>
      <c r="AE52" s="933"/>
      <c r="AF52" s="934"/>
      <c r="AG52" s="944" t="s">
        <v>19</v>
      </c>
      <c r="AH52" s="944" t="str">
        <f t="shared" si="1"/>
        <v>WORKING</v>
      </c>
    </row>
    <row r="53" spans="1:34" s="1" customFormat="1" ht="16.899999999999999" customHeight="1">
      <c r="A53" s="888">
        <f t="shared" si="0"/>
        <v>44</v>
      </c>
      <c r="B53" s="772"/>
      <c r="C53" s="773"/>
      <c r="D53" s="782"/>
      <c r="E53" s="775"/>
      <c r="F53" s="776"/>
      <c r="G53" s="891" t="s">
        <v>800</v>
      </c>
      <c r="H53" s="892"/>
      <c r="I53" s="892"/>
      <c r="J53" s="589" t="s">
        <v>568</v>
      </c>
      <c r="K53" s="664">
        <v>1</v>
      </c>
      <c r="L53" s="69"/>
      <c r="M53" s="69"/>
      <c r="N53" s="70" t="s">
        <v>32</v>
      </c>
      <c r="O53" s="69"/>
      <c r="P53" s="69"/>
      <c r="Q53" s="69"/>
      <c r="R53" s="806"/>
      <c r="S53" s="806"/>
      <c r="T53" s="807"/>
      <c r="U53" s="808"/>
      <c r="V53" s="483"/>
      <c r="W53" s="483"/>
      <c r="X53" s="483"/>
      <c r="Y53" s="622"/>
      <c r="Z53" s="923"/>
      <c r="AA53" s="924"/>
      <c r="AB53" s="925"/>
      <c r="AC53" s="923"/>
      <c r="AD53" s="923"/>
      <c r="AE53" s="926"/>
      <c r="AF53" s="912"/>
      <c r="AG53" s="944"/>
      <c r="AH53" s="944">
        <f t="shared" si="1"/>
        <v>0</v>
      </c>
    </row>
    <row r="54" spans="1:34" s="764" customFormat="1" ht="16.899999999999999" customHeight="1">
      <c r="A54" s="893">
        <f t="shared" si="0"/>
        <v>45</v>
      </c>
      <c r="B54" s="784"/>
      <c r="C54" s="785"/>
      <c r="D54" s="894"/>
      <c r="E54" s="895"/>
      <c r="F54" s="788"/>
      <c r="G54" s="891" t="s">
        <v>801</v>
      </c>
      <c r="H54" s="892"/>
      <c r="I54" s="892"/>
      <c r="J54" s="589" t="s">
        <v>566</v>
      </c>
      <c r="K54" s="667">
        <v>1</v>
      </c>
      <c r="L54" s="390"/>
      <c r="M54" s="390"/>
      <c r="N54" s="798" t="s">
        <v>32</v>
      </c>
      <c r="O54" s="390"/>
      <c r="P54" s="390"/>
      <c r="Q54" s="390"/>
      <c r="R54" s="809"/>
      <c r="S54" s="809"/>
      <c r="T54" s="810"/>
      <c r="U54" s="811"/>
      <c r="V54" s="812"/>
      <c r="W54" s="812"/>
      <c r="X54" s="812"/>
      <c r="Y54" s="822"/>
      <c r="Z54" s="935"/>
      <c r="AA54" s="936"/>
      <c r="AB54" s="937"/>
      <c r="AC54" s="935"/>
      <c r="AD54" s="935"/>
      <c r="AE54" s="938"/>
      <c r="AF54" s="922"/>
      <c r="AG54" s="945" t="s">
        <v>19</v>
      </c>
      <c r="AH54" s="945">
        <f t="shared" si="1"/>
        <v>0</v>
      </c>
    </row>
    <row r="55" spans="1:34" s="1" customFormat="1" ht="16.899999999999999" customHeight="1">
      <c r="A55" s="888">
        <f t="shared" si="0"/>
        <v>46</v>
      </c>
      <c r="B55" s="772"/>
      <c r="C55" s="773"/>
      <c r="D55" s="782"/>
      <c r="E55" s="775"/>
      <c r="F55" s="776"/>
      <c r="G55" s="777" t="s">
        <v>314</v>
      </c>
      <c r="H55" s="780"/>
      <c r="I55" s="780"/>
      <c r="J55" s="586" t="s">
        <v>301</v>
      </c>
      <c r="K55" s="664">
        <v>1</v>
      </c>
      <c r="L55" s="69"/>
      <c r="M55" s="69"/>
      <c r="N55" s="70" t="s">
        <v>32</v>
      </c>
      <c r="O55" s="69"/>
      <c r="P55" s="69"/>
      <c r="Q55" s="69"/>
      <c r="R55" s="806"/>
      <c r="S55" s="806"/>
      <c r="T55" s="807"/>
      <c r="U55" s="808"/>
      <c r="V55" s="483"/>
      <c r="W55" s="483"/>
      <c r="X55" s="483"/>
      <c r="Y55" s="622"/>
      <c r="Z55" s="923"/>
      <c r="AA55" s="924"/>
      <c r="AB55" s="925"/>
      <c r="AC55" s="923"/>
      <c r="AD55" s="923"/>
      <c r="AE55" s="926"/>
      <c r="AF55" s="912"/>
      <c r="AG55" s="944" t="s">
        <v>19</v>
      </c>
      <c r="AH55" s="944">
        <f t="shared" si="1"/>
        <v>0</v>
      </c>
    </row>
    <row r="56" spans="1:34" s="1" customFormat="1" ht="16.899999999999999" customHeight="1">
      <c r="A56" s="888">
        <f t="shared" si="0"/>
        <v>47</v>
      </c>
      <c r="B56" s="772"/>
      <c r="C56" s="773"/>
      <c r="D56" s="782"/>
      <c r="E56" s="775"/>
      <c r="F56" s="776"/>
      <c r="G56" s="777" t="s">
        <v>718</v>
      </c>
      <c r="H56" s="780"/>
      <c r="I56" s="780"/>
      <c r="J56" s="587" t="str">
        <f>'M1 (E122)'!J56</f>
        <v>BRACKET OF TRACTION MOTOR JUNCTION BOX</v>
      </c>
      <c r="K56" s="664"/>
      <c r="L56" s="69"/>
      <c r="M56" s="69"/>
      <c r="N56" s="70"/>
      <c r="O56" s="69"/>
      <c r="P56" s="69"/>
      <c r="Q56" s="69"/>
      <c r="R56" s="806"/>
      <c r="S56" s="806"/>
      <c r="T56" s="807"/>
      <c r="U56" s="808"/>
      <c r="V56" s="483" t="str">
        <f>'M1 (E122)'!V56</f>
        <v>INDRA</v>
      </c>
      <c r="W56" s="483" t="str">
        <f>'M1 (E122)'!W56</f>
        <v>WORKING</v>
      </c>
      <c r="X56" s="483"/>
      <c r="Y56" s="622" t="str">
        <f>'M1 (E122)'!Y56</f>
        <v>30.1-E12212</v>
      </c>
      <c r="Z56" s="923"/>
      <c r="AA56" s="924"/>
      <c r="AB56" s="925"/>
      <c r="AC56" s="923"/>
      <c r="AD56" s="923"/>
      <c r="AE56" s="926"/>
      <c r="AF56" s="912"/>
      <c r="AG56" s="944"/>
      <c r="AH56" s="944"/>
    </row>
    <row r="57" spans="1:34" s="1" customFormat="1" ht="16.899999999999999" customHeight="1">
      <c r="A57" s="888">
        <f t="shared" si="0"/>
        <v>48</v>
      </c>
      <c r="B57" s="772"/>
      <c r="C57" s="773"/>
      <c r="D57" s="782"/>
      <c r="E57" s="775"/>
      <c r="F57" s="776"/>
      <c r="G57" s="777" t="s">
        <v>802</v>
      </c>
      <c r="H57" s="780"/>
      <c r="I57" s="780"/>
      <c r="J57" s="586" t="s">
        <v>303</v>
      </c>
      <c r="K57" s="664">
        <v>1</v>
      </c>
      <c r="L57" s="69"/>
      <c r="M57" s="69"/>
      <c r="N57" s="70" t="s">
        <v>32</v>
      </c>
      <c r="O57" s="69"/>
      <c r="P57" s="69"/>
      <c r="Q57" s="69"/>
      <c r="R57" s="806"/>
      <c r="S57" s="806"/>
      <c r="T57" s="807"/>
      <c r="U57" s="807"/>
      <c r="V57" s="483"/>
      <c r="W57" s="483" t="str">
        <f>'M1 (E122)'!W56</f>
        <v>WORKING</v>
      </c>
      <c r="X57" s="483"/>
      <c r="Y57" s="622"/>
      <c r="Z57" s="923"/>
      <c r="AA57" s="924"/>
      <c r="AB57" s="925"/>
      <c r="AC57" s="923"/>
      <c r="AD57" s="923"/>
      <c r="AE57" s="926"/>
      <c r="AF57" s="912"/>
      <c r="AG57" s="944" t="s">
        <v>19</v>
      </c>
      <c r="AH57" s="944" t="str">
        <f t="shared" ref="AH57:AH79" si="2">W57</f>
        <v>WORKING</v>
      </c>
    </row>
    <row r="58" spans="1:34" ht="16.899999999999999" customHeight="1">
      <c r="A58" s="886">
        <f t="shared" si="0"/>
        <v>49</v>
      </c>
      <c r="B58" s="324"/>
      <c r="C58" s="325"/>
      <c r="D58" s="410"/>
      <c r="E58" s="296" t="s">
        <v>50</v>
      </c>
      <c r="F58" s="411"/>
      <c r="G58" s="566"/>
      <c r="H58" s="496"/>
      <c r="I58" s="309"/>
      <c r="J58" s="230" t="s">
        <v>51</v>
      </c>
      <c r="K58" s="110">
        <v>1</v>
      </c>
      <c r="L58" s="107"/>
      <c r="M58" s="65"/>
      <c r="N58" s="65" t="s">
        <v>32</v>
      </c>
      <c r="O58" s="107"/>
      <c r="P58" s="107"/>
      <c r="Q58" s="107"/>
      <c r="R58" s="475"/>
      <c r="S58" s="475"/>
      <c r="T58" s="476"/>
      <c r="U58" s="476"/>
      <c r="V58" s="477"/>
      <c r="W58" s="477"/>
      <c r="X58" s="477"/>
      <c r="Y58" s="618"/>
      <c r="Z58" s="619"/>
      <c r="AA58" s="939">
        <f>SUM(AB59:AB70)</f>
        <v>2008.5</v>
      </c>
      <c r="AB58" s="915"/>
      <c r="AC58" s="619"/>
      <c r="AD58" s="619"/>
      <c r="AE58" s="940"/>
      <c r="AF58" s="934"/>
      <c r="AH58" s="874">
        <f t="shared" si="2"/>
        <v>0</v>
      </c>
    </row>
    <row r="59" spans="1:34" ht="16.899999999999999" customHeight="1">
      <c r="A59" s="886">
        <f t="shared" si="0"/>
        <v>50</v>
      </c>
      <c r="B59" s="324"/>
      <c r="C59" s="325"/>
      <c r="D59" s="410"/>
      <c r="E59" s="20"/>
      <c r="F59" s="553" t="s">
        <v>803</v>
      </c>
      <c r="G59" s="566"/>
      <c r="H59" s="496"/>
      <c r="I59" s="309"/>
      <c r="J59" s="230" t="s">
        <v>804</v>
      </c>
      <c r="K59" s="110">
        <v>1</v>
      </c>
      <c r="L59" s="107"/>
      <c r="M59" s="65" t="s">
        <v>32</v>
      </c>
      <c r="N59" s="65" t="s">
        <v>32</v>
      </c>
      <c r="O59" s="65" t="s">
        <v>32</v>
      </c>
      <c r="P59" s="65" t="s">
        <v>32</v>
      </c>
      <c r="Q59" s="65" t="s">
        <v>32</v>
      </c>
      <c r="R59" s="475"/>
      <c r="S59" s="475"/>
      <c r="T59" s="476"/>
      <c r="U59" s="476"/>
      <c r="V59" s="477"/>
      <c r="W59" s="477" t="s">
        <v>13</v>
      </c>
      <c r="X59" s="477"/>
      <c r="Y59" s="622"/>
      <c r="Z59" s="619"/>
      <c r="AA59" s="620"/>
      <c r="AB59" s="860">
        <f>'M1 (E122)'!AC60</f>
        <v>1730</v>
      </c>
      <c r="AC59" s="619"/>
      <c r="AD59" s="619"/>
      <c r="AE59" s="916"/>
      <c r="AF59" s="912"/>
      <c r="AG59" s="874" t="s">
        <v>474</v>
      </c>
      <c r="AH59" s="874" t="str">
        <f t="shared" si="2"/>
        <v>RELEASE</v>
      </c>
    </row>
    <row r="60" spans="1:34" ht="16.899999999999999" customHeight="1">
      <c r="A60" s="886">
        <f t="shared" si="0"/>
        <v>51</v>
      </c>
      <c r="B60" s="324"/>
      <c r="C60" s="325"/>
      <c r="D60" s="410"/>
      <c r="E60" s="23"/>
      <c r="F60" s="328"/>
      <c r="G60" s="322" t="s">
        <v>115</v>
      </c>
      <c r="H60" s="323"/>
      <c r="I60" s="350"/>
      <c r="J60" s="233" t="s">
        <v>586</v>
      </c>
      <c r="K60" s="110">
        <v>2</v>
      </c>
      <c r="L60" s="65" t="s">
        <v>32</v>
      </c>
      <c r="M60" s="65" t="s">
        <v>32</v>
      </c>
      <c r="N60" s="65" t="s">
        <v>32</v>
      </c>
      <c r="O60" s="65" t="s">
        <v>32</v>
      </c>
      <c r="P60" s="65" t="s">
        <v>32</v>
      </c>
      <c r="Q60" s="65" t="s">
        <v>32</v>
      </c>
      <c r="R60" s="475"/>
      <c r="S60" s="475"/>
      <c r="T60" s="476"/>
      <c r="U60" s="476"/>
      <c r="V60" s="477"/>
      <c r="W60" s="477" t="str">
        <f>'TC1 (E121)'!W68</f>
        <v>RELEASE</v>
      </c>
      <c r="X60" s="477"/>
      <c r="Y60" s="618"/>
      <c r="Z60" s="619"/>
      <c r="AA60" s="620"/>
      <c r="AB60" s="915"/>
      <c r="AC60" s="619"/>
      <c r="AD60" s="619"/>
      <c r="AE60" s="940"/>
      <c r="AF60" s="934"/>
      <c r="AG60" s="874" t="s">
        <v>474</v>
      </c>
      <c r="AH60" s="874" t="str">
        <f t="shared" si="2"/>
        <v>RELEASE</v>
      </c>
    </row>
    <row r="61" spans="1:34" ht="16.899999999999999" customHeight="1">
      <c r="A61" s="886">
        <f t="shared" si="0"/>
        <v>52</v>
      </c>
      <c r="B61" s="324"/>
      <c r="C61" s="325"/>
      <c r="D61" s="410"/>
      <c r="E61" s="23"/>
      <c r="F61" s="328"/>
      <c r="G61" s="322" t="s">
        <v>117</v>
      </c>
      <c r="H61" s="323"/>
      <c r="I61" s="350"/>
      <c r="J61" s="233" t="s">
        <v>118</v>
      </c>
      <c r="K61" s="110">
        <v>2</v>
      </c>
      <c r="L61" s="65" t="s">
        <v>32</v>
      </c>
      <c r="M61" s="65" t="s">
        <v>32</v>
      </c>
      <c r="N61" s="65" t="s">
        <v>32</v>
      </c>
      <c r="O61" s="65" t="s">
        <v>32</v>
      </c>
      <c r="P61" s="65" t="s">
        <v>32</v>
      </c>
      <c r="Q61" s="65" t="s">
        <v>32</v>
      </c>
      <c r="R61" s="475"/>
      <c r="S61" s="475"/>
      <c r="T61" s="476"/>
      <c r="U61" s="476"/>
      <c r="V61" s="477"/>
      <c r="W61" s="477" t="str">
        <f>'TC1 (E121)'!W69</f>
        <v>RELEASE</v>
      </c>
      <c r="X61" s="477"/>
      <c r="Y61" s="622"/>
      <c r="Z61" s="619"/>
      <c r="AA61" s="620"/>
      <c r="AB61" s="915"/>
      <c r="AC61" s="619"/>
      <c r="AD61" s="619"/>
      <c r="AE61" s="916"/>
      <c r="AF61" s="912"/>
      <c r="AG61" s="874" t="s">
        <v>474</v>
      </c>
      <c r="AH61" s="874" t="str">
        <f t="shared" si="2"/>
        <v>RELEASE</v>
      </c>
    </row>
    <row r="62" spans="1:34" ht="16.899999999999999" customHeight="1">
      <c r="A62" s="886">
        <f t="shared" si="0"/>
        <v>53</v>
      </c>
      <c r="B62" s="324"/>
      <c r="C62" s="325"/>
      <c r="D62" s="410"/>
      <c r="E62" s="23"/>
      <c r="F62" s="328"/>
      <c r="G62" s="322" t="s">
        <v>121</v>
      </c>
      <c r="H62" s="323"/>
      <c r="I62" s="350"/>
      <c r="J62" s="233" t="s">
        <v>722</v>
      </c>
      <c r="K62" s="110">
        <v>2</v>
      </c>
      <c r="L62" s="65" t="s">
        <v>32</v>
      </c>
      <c r="M62" s="65" t="s">
        <v>32</v>
      </c>
      <c r="N62" s="65" t="s">
        <v>32</v>
      </c>
      <c r="O62" s="65" t="s">
        <v>32</v>
      </c>
      <c r="P62" s="65" t="s">
        <v>32</v>
      </c>
      <c r="Q62" s="65" t="s">
        <v>32</v>
      </c>
      <c r="R62" s="475"/>
      <c r="S62" s="475"/>
      <c r="T62" s="476"/>
      <c r="U62" s="476"/>
      <c r="V62" s="477"/>
      <c r="W62" s="477" t="str">
        <f>'TC1 (E121)'!W70</f>
        <v>RELEASE</v>
      </c>
      <c r="X62" s="477"/>
      <c r="Y62" s="618"/>
      <c r="Z62" s="619"/>
      <c r="AA62" s="620"/>
      <c r="AB62" s="915"/>
      <c r="AC62" s="619"/>
      <c r="AD62" s="619"/>
      <c r="AE62" s="940"/>
      <c r="AF62" s="934"/>
      <c r="AG62" s="874" t="s">
        <v>474</v>
      </c>
      <c r="AH62" s="874" t="str">
        <f t="shared" si="2"/>
        <v>RELEASE</v>
      </c>
    </row>
    <row r="63" spans="1:34" ht="16.899999999999999" customHeight="1">
      <c r="A63" s="886">
        <f t="shared" si="0"/>
        <v>54</v>
      </c>
      <c r="B63" s="324"/>
      <c r="C63" s="325"/>
      <c r="D63" s="410"/>
      <c r="E63" s="23"/>
      <c r="F63" s="328"/>
      <c r="G63" s="322" t="s">
        <v>123</v>
      </c>
      <c r="H63" s="323"/>
      <c r="I63" s="350"/>
      <c r="J63" s="233" t="s">
        <v>124</v>
      </c>
      <c r="K63" s="110">
        <v>8</v>
      </c>
      <c r="L63" s="65" t="s">
        <v>32</v>
      </c>
      <c r="M63" s="65" t="s">
        <v>32</v>
      </c>
      <c r="N63" s="65" t="s">
        <v>32</v>
      </c>
      <c r="O63" s="65" t="s">
        <v>32</v>
      </c>
      <c r="P63" s="65" t="s">
        <v>32</v>
      </c>
      <c r="Q63" s="65" t="s">
        <v>32</v>
      </c>
      <c r="R63" s="475"/>
      <c r="S63" s="475"/>
      <c r="T63" s="597"/>
      <c r="U63" s="597"/>
      <c r="V63" s="477"/>
      <c r="W63" s="477" t="str">
        <f>'T1 (E124)'!W61</f>
        <v>RELEASE</v>
      </c>
      <c r="X63" s="477"/>
      <c r="Y63" s="622"/>
      <c r="Z63" s="619"/>
      <c r="AA63" s="620"/>
      <c r="AB63" s="941"/>
      <c r="AC63" s="601"/>
      <c r="AD63" s="601"/>
      <c r="AE63" s="918"/>
      <c r="AF63" s="919"/>
      <c r="AG63" s="874" t="s">
        <v>474</v>
      </c>
      <c r="AH63" s="874" t="str">
        <f t="shared" si="2"/>
        <v>RELEASE</v>
      </c>
    </row>
    <row r="64" spans="1:34" ht="16.899999999999999" customHeight="1">
      <c r="A64" s="886">
        <f t="shared" si="0"/>
        <v>55</v>
      </c>
      <c r="B64" s="324"/>
      <c r="C64" s="325"/>
      <c r="D64" s="410"/>
      <c r="E64" s="23"/>
      <c r="F64" s="328"/>
      <c r="G64" s="322" t="s">
        <v>156</v>
      </c>
      <c r="H64" s="323"/>
      <c r="I64" s="350"/>
      <c r="J64" s="233" t="s">
        <v>723</v>
      </c>
      <c r="K64" s="110">
        <v>1</v>
      </c>
      <c r="L64" s="107"/>
      <c r="M64" s="65" t="s">
        <v>32</v>
      </c>
      <c r="N64" s="65" t="s">
        <v>32</v>
      </c>
      <c r="O64" s="65"/>
      <c r="P64" s="65"/>
      <c r="Q64" s="65"/>
      <c r="R64" s="475"/>
      <c r="S64" s="475"/>
      <c r="T64" s="476"/>
      <c r="U64" s="476"/>
      <c r="V64" s="477"/>
      <c r="W64" s="477" t="str">
        <f>'TC1 (E121)'!W71</f>
        <v>RELEASE</v>
      </c>
      <c r="X64" s="477"/>
      <c r="Y64" s="618"/>
      <c r="Z64" s="619"/>
      <c r="AA64" s="620"/>
      <c r="AB64" s="915"/>
      <c r="AC64" s="619"/>
      <c r="AD64" s="619"/>
      <c r="AE64" s="916"/>
      <c r="AF64" s="912"/>
      <c r="AG64" s="874" t="s">
        <v>474</v>
      </c>
      <c r="AH64" s="874" t="str">
        <f t="shared" si="2"/>
        <v>RELEASE</v>
      </c>
    </row>
    <row r="65" spans="1:34" ht="16.899999999999999" customHeight="1">
      <c r="A65" s="886">
        <f t="shared" ref="A65:A84" si="3">A64+1</f>
        <v>56</v>
      </c>
      <c r="B65" s="324"/>
      <c r="C65" s="325"/>
      <c r="D65" s="410"/>
      <c r="E65" s="23"/>
      <c r="F65" s="328"/>
      <c r="G65" s="322" t="s">
        <v>127</v>
      </c>
      <c r="H65" s="323"/>
      <c r="I65" s="448"/>
      <c r="J65" s="233" t="s">
        <v>724</v>
      </c>
      <c r="K65" s="110">
        <v>4</v>
      </c>
      <c r="L65" s="65" t="s">
        <v>32</v>
      </c>
      <c r="M65" s="65" t="s">
        <v>32</v>
      </c>
      <c r="N65" s="65" t="s">
        <v>32</v>
      </c>
      <c r="O65" s="65" t="s">
        <v>32</v>
      </c>
      <c r="P65" s="65" t="s">
        <v>32</v>
      </c>
      <c r="Q65" s="65" t="s">
        <v>32</v>
      </c>
      <c r="R65" s="475"/>
      <c r="S65" s="475"/>
      <c r="T65" s="476"/>
      <c r="U65" s="476"/>
      <c r="V65" s="477"/>
      <c r="W65" s="477" t="str">
        <f>'TC1 (E121)'!W72</f>
        <v>RELEASE</v>
      </c>
      <c r="X65" s="477"/>
      <c r="Y65" s="618"/>
      <c r="Z65" s="619"/>
      <c r="AA65" s="620"/>
      <c r="AB65" s="915"/>
      <c r="AC65" s="619"/>
      <c r="AD65" s="619"/>
      <c r="AE65" s="916"/>
      <c r="AF65" s="912"/>
      <c r="AG65" s="874" t="s">
        <v>474</v>
      </c>
      <c r="AH65" s="874" t="str">
        <f t="shared" si="2"/>
        <v>RELEASE</v>
      </c>
    </row>
    <row r="66" spans="1:34" ht="16.899999999999999" customHeight="1">
      <c r="A66" s="886">
        <f t="shared" si="3"/>
        <v>57</v>
      </c>
      <c r="B66" s="324"/>
      <c r="C66" s="325"/>
      <c r="D66" s="410"/>
      <c r="E66" s="23"/>
      <c r="F66" s="328"/>
      <c r="G66" s="322" t="s">
        <v>129</v>
      </c>
      <c r="H66" s="323"/>
      <c r="I66" s="448"/>
      <c r="J66" s="233" t="s">
        <v>725</v>
      </c>
      <c r="K66" s="110">
        <v>2</v>
      </c>
      <c r="L66" s="65" t="s">
        <v>32</v>
      </c>
      <c r="M66" s="65" t="s">
        <v>32</v>
      </c>
      <c r="N66" s="65" t="s">
        <v>32</v>
      </c>
      <c r="O66" s="65" t="s">
        <v>32</v>
      </c>
      <c r="P66" s="65" t="s">
        <v>32</v>
      </c>
      <c r="Q66" s="65" t="s">
        <v>32</v>
      </c>
      <c r="R66" s="475"/>
      <c r="S66" s="475"/>
      <c r="T66" s="476"/>
      <c r="U66" s="476"/>
      <c r="V66" s="477"/>
      <c r="W66" s="477" t="str">
        <f>'TC1 (E121)'!W73</f>
        <v>RELEASE</v>
      </c>
      <c r="X66" s="477"/>
      <c r="Y66" s="618"/>
      <c r="Z66" s="619"/>
      <c r="AA66" s="620"/>
      <c r="AB66" s="915"/>
      <c r="AC66" s="619"/>
      <c r="AD66" s="619"/>
      <c r="AE66" s="916"/>
      <c r="AF66" s="912"/>
      <c r="AG66" s="874" t="s">
        <v>474</v>
      </c>
      <c r="AH66" s="874" t="str">
        <f t="shared" si="2"/>
        <v>RELEASE</v>
      </c>
    </row>
    <row r="67" spans="1:34" ht="16.899999999999999" customHeight="1">
      <c r="A67" s="886">
        <f t="shared" si="3"/>
        <v>58</v>
      </c>
      <c r="B67" s="324"/>
      <c r="C67" s="325"/>
      <c r="D67" s="410"/>
      <c r="E67" s="23"/>
      <c r="F67" s="328"/>
      <c r="G67" s="322" t="s">
        <v>131</v>
      </c>
      <c r="H67" s="323"/>
      <c r="I67" s="448"/>
      <c r="J67" s="233" t="s">
        <v>726</v>
      </c>
      <c r="K67" s="110">
        <v>2</v>
      </c>
      <c r="L67" s="65" t="s">
        <v>32</v>
      </c>
      <c r="M67" s="65" t="s">
        <v>32</v>
      </c>
      <c r="N67" s="65" t="s">
        <v>32</v>
      </c>
      <c r="O67" s="65" t="s">
        <v>32</v>
      </c>
      <c r="P67" s="65" t="s">
        <v>32</v>
      </c>
      <c r="Q67" s="65" t="s">
        <v>32</v>
      </c>
      <c r="R67" s="475"/>
      <c r="S67" s="475"/>
      <c r="T67" s="476"/>
      <c r="U67" s="476"/>
      <c r="V67" s="477"/>
      <c r="W67" s="477" t="str">
        <f>'TC1 (E121)'!W74</f>
        <v>RELEASE</v>
      </c>
      <c r="X67" s="477"/>
      <c r="Y67" s="618"/>
      <c r="Z67" s="619"/>
      <c r="AA67" s="620"/>
      <c r="AB67" s="915"/>
      <c r="AC67" s="619"/>
      <c r="AD67" s="619"/>
      <c r="AE67" s="916"/>
      <c r="AF67" s="912"/>
      <c r="AG67" s="874" t="s">
        <v>474</v>
      </c>
      <c r="AH67" s="874" t="str">
        <f t="shared" si="2"/>
        <v>RELEASE</v>
      </c>
    </row>
    <row r="68" spans="1:34" ht="16.899999999999999" customHeight="1">
      <c r="A68" s="886">
        <f t="shared" si="3"/>
        <v>59</v>
      </c>
      <c r="B68" s="324"/>
      <c r="C68" s="325"/>
      <c r="D68" s="410"/>
      <c r="E68" s="23"/>
      <c r="F68" s="328"/>
      <c r="G68" s="322" t="s">
        <v>152</v>
      </c>
      <c r="H68" s="323"/>
      <c r="I68" s="448"/>
      <c r="J68" s="233" t="s">
        <v>727</v>
      </c>
      <c r="K68" s="110">
        <v>2</v>
      </c>
      <c r="L68" s="107"/>
      <c r="M68" s="65" t="s">
        <v>32</v>
      </c>
      <c r="N68" s="65" t="s">
        <v>32</v>
      </c>
      <c r="O68" s="65"/>
      <c r="P68" s="65"/>
      <c r="Q68" s="65"/>
      <c r="R68" s="475"/>
      <c r="S68" s="475"/>
      <c r="T68" s="476"/>
      <c r="U68" s="476"/>
      <c r="V68" s="477"/>
      <c r="W68" s="477" t="str">
        <f>'TC1 (E121)'!W75</f>
        <v>RELEASE</v>
      </c>
      <c r="X68" s="477"/>
      <c r="Y68" s="618"/>
      <c r="Z68" s="619"/>
      <c r="AA68" s="620"/>
      <c r="AB68" s="915"/>
      <c r="AC68" s="619"/>
      <c r="AD68" s="619"/>
      <c r="AE68" s="916"/>
      <c r="AF68" s="912"/>
      <c r="AG68" s="874" t="s">
        <v>474</v>
      </c>
      <c r="AH68" s="874" t="str">
        <f t="shared" si="2"/>
        <v>RELEASE</v>
      </c>
    </row>
    <row r="69" spans="1:34" ht="16.899999999999999" customHeight="1">
      <c r="A69" s="886">
        <f t="shared" si="3"/>
        <v>60</v>
      </c>
      <c r="B69" s="324"/>
      <c r="C69" s="325"/>
      <c r="D69" s="410"/>
      <c r="E69" s="23"/>
      <c r="F69" s="328"/>
      <c r="G69" s="308" t="s">
        <v>154</v>
      </c>
      <c r="H69" s="329"/>
      <c r="I69" s="319"/>
      <c r="J69" s="233" t="s">
        <v>728</v>
      </c>
      <c r="K69" s="110">
        <v>2</v>
      </c>
      <c r="L69" s="107"/>
      <c r="M69" s="65" t="s">
        <v>32</v>
      </c>
      <c r="N69" s="65" t="s">
        <v>32</v>
      </c>
      <c r="O69" s="65"/>
      <c r="P69" s="65"/>
      <c r="Q69" s="65"/>
      <c r="R69" s="475"/>
      <c r="S69" s="475"/>
      <c r="T69" s="476"/>
      <c r="U69" s="476"/>
      <c r="V69" s="477"/>
      <c r="W69" s="477" t="s">
        <v>13</v>
      </c>
      <c r="X69" s="477"/>
      <c r="Y69" s="622"/>
      <c r="Z69" s="619"/>
      <c r="AA69" s="620"/>
      <c r="AB69" s="915"/>
      <c r="AC69" s="619"/>
      <c r="AD69" s="619"/>
      <c r="AE69" s="916"/>
      <c r="AF69" s="912"/>
      <c r="AG69" s="874" t="s">
        <v>474</v>
      </c>
      <c r="AH69" s="874" t="str">
        <f t="shared" si="2"/>
        <v>RELEASE</v>
      </c>
    </row>
    <row r="70" spans="1:34" ht="16.899999999999999" customHeight="1">
      <c r="A70" s="886">
        <f t="shared" si="3"/>
        <v>61</v>
      </c>
      <c r="B70" s="324"/>
      <c r="C70" s="325"/>
      <c r="D70" s="410"/>
      <c r="E70" s="23"/>
      <c r="F70" s="553" t="s">
        <v>729</v>
      </c>
      <c r="G70" s="566"/>
      <c r="H70" s="496"/>
      <c r="I70" s="309"/>
      <c r="J70" s="230" t="s">
        <v>805</v>
      </c>
      <c r="K70" s="110"/>
      <c r="L70" s="107"/>
      <c r="M70" s="107"/>
      <c r="N70" s="65" t="s">
        <v>32</v>
      </c>
      <c r="O70" s="107"/>
      <c r="P70" s="107"/>
      <c r="Q70" s="107"/>
      <c r="R70" s="475"/>
      <c r="S70" s="475"/>
      <c r="T70" s="476"/>
      <c r="U70" s="476"/>
      <c r="V70" s="477"/>
      <c r="W70" s="477"/>
      <c r="X70" s="477"/>
      <c r="Y70" s="622"/>
      <c r="Z70" s="619"/>
      <c r="AA70" s="620"/>
      <c r="AB70" s="972">
        <f>'M1 (E122)'!AC71</f>
        <v>278.5</v>
      </c>
      <c r="AC70" s="619"/>
      <c r="AD70" s="619"/>
      <c r="AE70" s="916"/>
      <c r="AF70" s="912"/>
      <c r="AH70" s="874">
        <f t="shared" si="2"/>
        <v>0</v>
      </c>
    </row>
    <row r="71" spans="1:34" ht="16.899999999999999" customHeight="1">
      <c r="A71" s="886">
        <f t="shared" si="3"/>
        <v>62</v>
      </c>
      <c r="B71" s="324"/>
      <c r="C71" s="325"/>
      <c r="D71" s="410"/>
      <c r="E71" s="23"/>
      <c r="F71" s="411"/>
      <c r="G71" s="495" t="s">
        <v>391</v>
      </c>
      <c r="H71" s="496"/>
      <c r="I71" s="351"/>
      <c r="J71" s="230" t="s">
        <v>392</v>
      </c>
      <c r="K71" s="110"/>
      <c r="L71" s="107"/>
      <c r="M71" s="65" t="s">
        <v>32</v>
      </c>
      <c r="N71" s="65" t="s">
        <v>32</v>
      </c>
      <c r="O71" s="65" t="s">
        <v>32</v>
      </c>
      <c r="P71" s="65" t="s">
        <v>32</v>
      </c>
      <c r="Q71" s="65" t="s">
        <v>32</v>
      </c>
      <c r="R71" s="475" t="str">
        <f>'M1 (E122)'!R72</f>
        <v>RELEASE</v>
      </c>
      <c r="S71" s="475" t="str">
        <f>'M1 (E122)'!S72</f>
        <v>RELEASE</v>
      </c>
      <c r="T71" s="600"/>
      <c r="U71" s="600"/>
      <c r="V71" s="477"/>
      <c r="W71" s="477" t="str">
        <f>'M1 (E122)'!W72</f>
        <v>RELEASE</v>
      </c>
      <c r="X71" s="477"/>
      <c r="Y71" s="622"/>
      <c r="Z71" s="619"/>
      <c r="AA71" s="620"/>
      <c r="AB71" s="915"/>
      <c r="AC71" s="619"/>
      <c r="AD71" s="619"/>
      <c r="AE71" s="916"/>
      <c r="AF71" s="912"/>
      <c r="AG71" s="874" t="s">
        <v>477</v>
      </c>
      <c r="AH71" s="874" t="str">
        <f t="shared" si="2"/>
        <v>RELEASE</v>
      </c>
    </row>
    <row r="72" spans="1:34" ht="16.899999999999999" customHeight="1">
      <c r="A72" s="886">
        <f t="shared" si="3"/>
        <v>63</v>
      </c>
      <c r="B72" s="324"/>
      <c r="C72" s="325"/>
      <c r="D72" s="410"/>
      <c r="E72" s="23"/>
      <c r="F72" s="411"/>
      <c r="G72" s="495" t="s">
        <v>393</v>
      </c>
      <c r="H72" s="496"/>
      <c r="I72" s="351"/>
      <c r="J72" s="233" t="s">
        <v>382</v>
      </c>
      <c r="K72" s="110"/>
      <c r="L72" s="107"/>
      <c r="M72" s="65" t="s">
        <v>32</v>
      </c>
      <c r="N72" s="65" t="s">
        <v>32</v>
      </c>
      <c r="O72" s="65" t="s">
        <v>32</v>
      </c>
      <c r="P72" s="65" t="s">
        <v>32</v>
      </c>
      <c r="Q72" s="65" t="s">
        <v>32</v>
      </c>
      <c r="R72" s="475" t="str">
        <f>'M1 (E122)'!R73</f>
        <v>RELEASE</v>
      </c>
      <c r="S72" s="475" t="str">
        <f>'M1 (E122)'!S73</f>
        <v>RELEASE</v>
      </c>
      <c r="T72" s="600"/>
      <c r="U72" s="600"/>
      <c r="V72" s="477"/>
      <c r="W72" s="477" t="str">
        <f>'M1 (E122)'!W73</f>
        <v>RELEASE</v>
      </c>
      <c r="X72" s="477"/>
      <c r="Y72" s="622"/>
      <c r="Z72" s="619"/>
      <c r="AA72" s="620"/>
      <c r="AB72" s="915"/>
      <c r="AC72" s="619"/>
      <c r="AD72" s="619"/>
      <c r="AE72" s="916"/>
      <c r="AF72" s="912"/>
      <c r="AG72" s="874" t="s">
        <v>19</v>
      </c>
      <c r="AH72" s="874" t="str">
        <f t="shared" si="2"/>
        <v>RELEASE</v>
      </c>
    </row>
    <row r="73" spans="1:34" ht="16.899999999999999" customHeight="1">
      <c r="A73" s="886">
        <f t="shared" si="3"/>
        <v>64</v>
      </c>
      <c r="B73" s="324"/>
      <c r="C73" s="325"/>
      <c r="D73" s="410"/>
      <c r="E73" s="23"/>
      <c r="F73" s="411"/>
      <c r="G73" s="495" t="s">
        <v>394</v>
      </c>
      <c r="H73" s="496"/>
      <c r="I73" s="351"/>
      <c r="J73" s="233" t="s">
        <v>384</v>
      </c>
      <c r="K73" s="110"/>
      <c r="L73" s="107"/>
      <c r="M73" s="65" t="s">
        <v>32</v>
      </c>
      <c r="N73" s="65" t="s">
        <v>32</v>
      </c>
      <c r="O73" s="65" t="s">
        <v>32</v>
      </c>
      <c r="P73" s="65" t="s">
        <v>32</v>
      </c>
      <c r="Q73" s="65" t="s">
        <v>32</v>
      </c>
      <c r="R73" s="475" t="str">
        <f>'M1 (E122)'!$R$74</f>
        <v>RELEASE</v>
      </c>
      <c r="S73" s="475" t="str">
        <f>'M1 (E122)'!$S$74</f>
        <v>RELEASE</v>
      </c>
      <c r="T73" s="597"/>
      <c r="U73" s="597"/>
      <c r="V73" s="477"/>
      <c r="W73" s="477" t="str">
        <f>'M1 (E122)'!W74</f>
        <v>RELEASE</v>
      </c>
      <c r="X73" s="477"/>
      <c r="Y73" s="622"/>
      <c r="Z73" s="619"/>
      <c r="AA73" s="620"/>
      <c r="AB73" s="973"/>
      <c r="AC73" s="639"/>
      <c r="AD73" s="639"/>
      <c r="AE73" s="974"/>
      <c r="AF73" s="975"/>
      <c r="AG73" s="874" t="s">
        <v>19</v>
      </c>
      <c r="AH73" s="874" t="str">
        <f t="shared" si="2"/>
        <v>RELEASE</v>
      </c>
    </row>
    <row r="74" spans="1:34" ht="16.899999999999999" customHeight="1">
      <c r="A74" s="886">
        <f t="shared" si="3"/>
        <v>65</v>
      </c>
      <c r="B74" s="324"/>
      <c r="C74" s="325"/>
      <c r="D74" s="410"/>
      <c r="E74" s="23"/>
      <c r="F74" s="411"/>
      <c r="G74" s="495" t="s">
        <v>395</v>
      </c>
      <c r="H74" s="496"/>
      <c r="I74" s="351"/>
      <c r="J74" s="233" t="s">
        <v>386</v>
      </c>
      <c r="K74" s="110"/>
      <c r="L74" s="107"/>
      <c r="M74" s="65" t="s">
        <v>32</v>
      </c>
      <c r="N74" s="65" t="s">
        <v>32</v>
      </c>
      <c r="O74" s="65" t="s">
        <v>32</v>
      </c>
      <c r="P74" s="65" t="s">
        <v>32</v>
      </c>
      <c r="Q74" s="65" t="s">
        <v>32</v>
      </c>
      <c r="R74" s="475" t="str">
        <f>'M1 (E122)'!R75</f>
        <v>RELEASE</v>
      </c>
      <c r="S74" s="475" t="str">
        <f>'M1 (E122)'!S75</f>
        <v>RELEASE</v>
      </c>
      <c r="T74" s="476"/>
      <c r="U74" s="476"/>
      <c r="V74" s="477"/>
      <c r="W74" s="477" t="str">
        <f>'M1 (E122)'!W75</f>
        <v>RELEASE</v>
      </c>
      <c r="X74" s="477"/>
      <c r="Y74" s="622"/>
      <c r="Z74" s="619"/>
      <c r="AA74" s="620"/>
      <c r="AB74" s="941"/>
      <c r="AC74" s="601"/>
      <c r="AD74" s="601"/>
      <c r="AE74" s="918"/>
      <c r="AF74" s="919"/>
      <c r="AG74" s="874" t="s">
        <v>19</v>
      </c>
      <c r="AH74" s="874" t="str">
        <f t="shared" si="2"/>
        <v>RELEASE</v>
      </c>
    </row>
    <row r="75" spans="1:34" ht="16.899999999999999" customHeight="1">
      <c r="A75" s="886">
        <f t="shared" si="3"/>
        <v>66</v>
      </c>
      <c r="B75" s="324"/>
      <c r="C75" s="325"/>
      <c r="D75" s="410"/>
      <c r="E75" s="23"/>
      <c r="F75" s="411"/>
      <c r="G75" s="495" t="s">
        <v>396</v>
      </c>
      <c r="H75" s="496"/>
      <c r="I75" s="351"/>
      <c r="J75" s="233" t="s">
        <v>397</v>
      </c>
      <c r="K75" s="110"/>
      <c r="L75" s="107"/>
      <c r="M75" s="65" t="s">
        <v>32</v>
      </c>
      <c r="N75" s="65" t="s">
        <v>32</v>
      </c>
      <c r="O75" s="65" t="s">
        <v>32</v>
      </c>
      <c r="P75" s="65" t="s">
        <v>32</v>
      </c>
      <c r="Q75" s="65" t="s">
        <v>32</v>
      </c>
      <c r="R75" s="475"/>
      <c r="S75" s="475"/>
      <c r="T75" s="476"/>
      <c r="U75" s="476"/>
      <c r="V75" s="477"/>
      <c r="W75" s="477" t="str">
        <f>'M1 (E122)'!W76</f>
        <v>RELEASE</v>
      </c>
      <c r="X75" s="477"/>
      <c r="Y75" s="622"/>
      <c r="Z75" s="619"/>
      <c r="AA75" s="620"/>
      <c r="AB75" s="941"/>
      <c r="AC75" s="601"/>
      <c r="AD75" s="601"/>
      <c r="AE75" s="918"/>
      <c r="AF75" s="919"/>
      <c r="AG75" s="874" t="s">
        <v>19</v>
      </c>
      <c r="AH75" s="874" t="str">
        <f t="shared" si="2"/>
        <v>RELEASE</v>
      </c>
    </row>
    <row r="76" spans="1:34" ht="16.899999999999999" customHeight="1">
      <c r="A76" s="886">
        <f t="shared" si="3"/>
        <v>67</v>
      </c>
      <c r="B76" s="324"/>
      <c r="C76" s="325"/>
      <c r="D76" s="410"/>
      <c r="E76" s="23"/>
      <c r="F76" s="411"/>
      <c r="G76" s="322" t="s">
        <v>398</v>
      </c>
      <c r="H76" s="323"/>
      <c r="I76" s="448"/>
      <c r="J76" s="233" t="s">
        <v>399</v>
      </c>
      <c r="K76" s="110"/>
      <c r="L76" s="107"/>
      <c r="M76" s="65" t="s">
        <v>32</v>
      </c>
      <c r="N76" s="65" t="s">
        <v>32</v>
      </c>
      <c r="O76" s="65" t="s">
        <v>32</v>
      </c>
      <c r="P76" s="65" t="s">
        <v>32</v>
      </c>
      <c r="Q76" s="65" t="s">
        <v>32</v>
      </c>
      <c r="R76" s="475" t="str">
        <f>'TC1 (E121)'!$R$89</f>
        <v>PRE-RELEASE</v>
      </c>
      <c r="S76" s="475" t="str">
        <f>'TC1 (E121)'!$S$89</f>
        <v>PRE-RELEASE</v>
      </c>
      <c r="T76" s="476"/>
      <c r="U76" s="476"/>
      <c r="V76" s="477"/>
      <c r="W76" s="477" t="str">
        <f>'M1 (E122)'!W77</f>
        <v>RELEASE</v>
      </c>
      <c r="X76" s="477"/>
      <c r="Y76" s="483"/>
      <c r="Z76" s="380"/>
      <c r="AA76" s="380"/>
      <c r="AB76" s="380"/>
      <c r="AC76" s="380"/>
      <c r="AD76" s="380"/>
      <c r="AE76" s="484">
        <f>'TC1 (E121)'!$AE$91</f>
        <v>0</v>
      </c>
      <c r="AF76" s="912"/>
      <c r="AG76" s="874" t="s">
        <v>19</v>
      </c>
      <c r="AH76" s="874" t="str">
        <f t="shared" si="2"/>
        <v>RELEASE</v>
      </c>
    </row>
    <row r="77" spans="1:34" s="284" customFormat="1" ht="16.899999999999999" customHeight="1">
      <c r="A77" s="887">
        <f t="shared" si="3"/>
        <v>68</v>
      </c>
      <c r="B77" s="412"/>
      <c r="C77" s="413"/>
      <c r="D77" s="414"/>
      <c r="E77" s="415"/>
      <c r="F77" s="416"/>
      <c r="G77" s="336" t="s">
        <v>400</v>
      </c>
      <c r="H77" s="417"/>
      <c r="I77" s="454"/>
      <c r="J77" s="453" t="s">
        <v>401</v>
      </c>
      <c r="K77" s="590"/>
      <c r="L77" s="358"/>
      <c r="M77" s="359" t="s">
        <v>32</v>
      </c>
      <c r="N77" s="359" t="s">
        <v>32</v>
      </c>
      <c r="O77" s="359" t="s">
        <v>32</v>
      </c>
      <c r="P77" s="359" t="s">
        <v>32</v>
      </c>
      <c r="Q77" s="359" t="s">
        <v>32</v>
      </c>
      <c r="R77" s="602" t="str">
        <f>'TC1 (E121)'!$R$92</f>
        <v>FOR REVIEW</v>
      </c>
      <c r="S77" s="602" t="str">
        <f>'TC1 (E121)'!$S$92</f>
        <v>FOR REVIEW</v>
      </c>
      <c r="T77" s="805"/>
      <c r="U77" s="805"/>
      <c r="V77" s="605"/>
      <c r="W77" s="605" t="str">
        <f>'M1 (E122)'!W78</f>
        <v>FOR REVIEW</v>
      </c>
      <c r="X77" s="605"/>
      <c r="Y77" s="822"/>
      <c r="Z77" s="632"/>
      <c r="AA77" s="633"/>
      <c r="AB77" s="976"/>
      <c r="AC77" s="977"/>
      <c r="AD77" s="977"/>
      <c r="AE77" s="978"/>
      <c r="AF77" s="979"/>
      <c r="AG77" s="943" t="s">
        <v>19</v>
      </c>
      <c r="AH77" s="943" t="str">
        <f t="shared" si="2"/>
        <v>FOR REVIEW</v>
      </c>
    </row>
    <row r="78" spans="1:34" ht="16.899999999999999" customHeight="1">
      <c r="A78" s="886">
        <f t="shared" si="3"/>
        <v>69</v>
      </c>
      <c r="B78" s="324"/>
      <c r="C78" s="325"/>
      <c r="D78" s="410"/>
      <c r="E78" s="23"/>
      <c r="F78" s="411"/>
      <c r="G78" s="322" t="s">
        <v>402</v>
      </c>
      <c r="H78" s="323"/>
      <c r="I78" s="448"/>
      <c r="J78" s="233" t="s">
        <v>403</v>
      </c>
      <c r="K78" s="110"/>
      <c r="L78" s="107"/>
      <c r="M78" s="65" t="s">
        <v>32</v>
      </c>
      <c r="N78" s="65" t="s">
        <v>32</v>
      </c>
      <c r="O78" s="65" t="s">
        <v>32</v>
      </c>
      <c r="P78" s="65" t="s">
        <v>32</v>
      </c>
      <c r="Q78" s="65" t="s">
        <v>32</v>
      </c>
      <c r="R78" s="475" t="str">
        <f>'TC1 (E121)'!$R$93</f>
        <v>FOR REVIEW</v>
      </c>
      <c r="S78" s="475" t="str">
        <f>'TC1 (E121)'!$S$93</f>
        <v>FOR REVIEW</v>
      </c>
      <c r="T78" s="600"/>
      <c r="U78" s="600"/>
      <c r="V78" s="477"/>
      <c r="W78" s="477" t="str">
        <f>'M1 (E122)'!W79</f>
        <v>RELEASE</v>
      </c>
      <c r="X78" s="477"/>
      <c r="Y78" s="622"/>
      <c r="Z78" s="619"/>
      <c r="AA78" s="620"/>
      <c r="AB78" s="915"/>
      <c r="AC78" s="619"/>
      <c r="AD78" s="619"/>
      <c r="AE78" s="916"/>
      <c r="AF78" s="912"/>
      <c r="AG78" s="874" t="s">
        <v>19</v>
      </c>
      <c r="AH78" s="874" t="str">
        <f t="shared" si="2"/>
        <v>RELEASE</v>
      </c>
    </row>
    <row r="79" spans="1:34" ht="16.899999999999999" customHeight="1">
      <c r="A79" s="886">
        <f t="shared" si="3"/>
        <v>70</v>
      </c>
      <c r="B79" s="324"/>
      <c r="C79" s="325"/>
      <c r="D79" s="410"/>
      <c r="E79" s="23"/>
      <c r="F79" s="411"/>
      <c r="G79" s="567" t="s">
        <v>404</v>
      </c>
      <c r="H79" s="642"/>
      <c r="I79" s="585"/>
      <c r="J79" s="663" t="s">
        <v>731</v>
      </c>
      <c r="K79" s="664"/>
      <c r="L79" s="69"/>
      <c r="M79" s="65" t="s">
        <v>32</v>
      </c>
      <c r="N79" s="65" t="s">
        <v>32</v>
      </c>
      <c r="O79" s="65" t="s">
        <v>32</v>
      </c>
      <c r="P79" s="65" t="s">
        <v>32</v>
      </c>
      <c r="Q79" s="65" t="s">
        <v>32</v>
      </c>
      <c r="R79" s="475" t="str">
        <f>'M1 (E122)'!$R$80</f>
        <v>RELEASE</v>
      </c>
      <c r="S79" s="475" t="str">
        <f>'M1 (E122)'!$S$80</f>
        <v>RELEASE</v>
      </c>
      <c r="T79" s="600"/>
      <c r="U79" s="600"/>
      <c r="V79" s="477"/>
      <c r="W79" s="477" t="str">
        <f>'M1 (E122)'!W80</f>
        <v>RELEASE</v>
      </c>
      <c r="X79" s="477"/>
      <c r="Y79" s="618"/>
      <c r="Z79" s="619"/>
      <c r="AA79" s="620"/>
      <c r="AB79" s="915"/>
      <c r="AC79" s="619"/>
      <c r="AD79" s="619"/>
      <c r="AE79" s="916"/>
      <c r="AF79" s="912"/>
      <c r="AG79" s="874" t="s">
        <v>19</v>
      </c>
      <c r="AH79" s="874" t="str">
        <f t="shared" si="2"/>
        <v>RELEASE</v>
      </c>
    </row>
    <row r="80" spans="1:34" s="284" customFormat="1" ht="16.899999999999999" customHeight="1">
      <c r="A80" s="887">
        <f t="shared" si="3"/>
        <v>71</v>
      </c>
      <c r="B80" s="412"/>
      <c r="C80" s="413"/>
      <c r="D80" s="414"/>
      <c r="E80" s="415"/>
      <c r="F80" s="416"/>
      <c r="G80" s="643" t="s">
        <v>600</v>
      </c>
      <c r="H80" s="644"/>
      <c r="I80" s="665"/>
      <c r="J80" s="666" t="s">
        <v>732</v>
      </c>
      <c r="K80" s="667"/>
      <c r="L80" s="359" t="s">
        <v>32</v>
      </c>
      <c r="M80" s="359" t="s">
        <v>32</v>
      </c>
      <c r="N80" s="359" t="s">
        <v>32</v>
      </c>
      <c r="O80" s="359" t="s">
        <v>32</v>
      </c>
      <c r="P80" s="359" t="s">
        <v>32</v>
      </c>
      <c r="Q80" s="359" t="s">
        <v>32</v>
      </c>
      <c r="R80" s="958"/>
      <c r="S80" s="958"/>
      <c r="T80" s="959"/>
      <c r="U80" s="959"/>
      <c r="V80" s="605" t="s">
        <v>598</v>
      </c>
      <c r="W80" s="605"/>
      <c r="X80" s="605"/>
      <c r="Y80" s="631"/>
      <c r="Z80" s="632"/>
      <c r="AA80" s="633"/>
      <c r="AB80" s="920"/>
      <c r="AC80" s="632"/>
      <c r="AD80" s="632"/>
      <c r="AE80" s="921"/>
      <c r="AF80" s="922"/>
      <c r="AG80" s="943"/>
      <c r="AH80" s="943"/>
    </row>
    <row r="81" spans="1:38" ht="16.899999999999999" customHeight="1">
      <c r="A81" s="886">
        <f t="shared" si="3"/>
        <v>72</v>
      </c>
      <c r="B81" s="324"/>
      <c r="C81" s="325"/>
      <c r="D81" s="410"/>
      <c r="E81" s="23"/>
      <c r="F81" s="411"/>
      <c r="G81" s="567" t="s">
        <v>733</v>
      </c>
      <c r="H81" s="644"/>
      <c r="I81" s="665"/>
      <c r="J81" s="663" t="s">
        <v>603</v>
      </c>
      <c r="K81" s="949"/>
      <c r="L81" s="948"/>
      <c r="M81" s="950"/>
      <c r="N81" s="663"/>
      <c r="O81" s="110"/>
      <c r="P81" s="107"/>
      <c r="Q81" s="714"/>
      <c r="R81" s="960"/>
      <c r="S81" s="477"/>
      <c r="T81" s="477"/>
      <c r="U81" s="477"/>
      <c r="V81" s="961"/>
      <c r="W81" s="475" t="str">
        <f>'M1 (E122)'!W82</f>
        <v>RELEASE</v>
      </c>
      <c r="X81" s="476"/>
      <c r="Y81" s="476"/>
      <c r="Z81" s="477"/>
      <c r="AA81" s="477"/>
      <c r="AB81" s="477"/>
      <c r="AC81" s="618"/>
      <c r="AD81" s="619"/>
      <c r="AE81" s="980"/>
      <c r="AF81" s="972"/>
      <c r="AG81" s="619"/>
      <c r="AH81" s="619"/>
      <c r="AI81" s="916"/>
      <c r="AJ81" s="912"/>
      <c r="AK81" s="874"/>
      <c r="AL81" s="874"/>
    </row>
    <row r="82" spans="1:38" s="536" customFormat="1" ht="16.899999999999999" customHeight="1">
      <c r="A82" s="946">
        <f t="shared" si="3"/>
        <v>73</v>
      </c>
      <c r="B82" s="441"/>
      <c r="C82" s="645"/>
      <c r="D82" s="646"/>
      <c r="E82" s="647"/>
      <c r="F82" s="648"/>
      <c r="G82" s="649" t="str">
        <f>'M1 (E122)'!G83</f>
        <v>228E1201300</v>
      </c>
      <c r="H82" s="650"/>
      <c r="I82" s="432"/>
      <c r="J82" s="668" t="str">
        <f>'M1 (E122)'!J83</f>
        <v>STIFFENER ON TAPPING SIDEWALL</v>
      </c>
      <c r="K82" s="739"/>
      <c r="L82" s="458"/>
      <c r="M82" s="458"/>
      <c r="N82" s="951"/>
      <c r="O82" s="458"/>
      <c r="P82" s="458"/>
      <c r="Q82" s="962"/>
      <c r="R82" s="963"/>
      <c r="S82" s="963"/>
      <c r="T82" s="964"/>
      <c r="U82" s="964"/>
      <c r="V82" s="965"/>
      <c r="W82" s="686" t="str">
        <f>'M1 (E122)'!W83</f>
        <v>RELEASE</v>
      </c>
      <c r="X82" s="686"/>
      <c r="Y82" s="981"/>
      <c r="Z82" s="701"/>
      <c r="AA82" s="982"/>
      <c r="AB82" s="983"/>
      <c r="AC82" s="984"/>
      <c r="AD82" s="701"/>
      <c r="AE82" s="985"/>
      <c r="AF82" s="986"/>
      <c r="AG82" s="998"/>
      <c r="AH82" s="998"/>
    </row>
    <row r="83" spans="1:38" s="536" customFormat="1" ht="16.899999999999999" customHeight="1">
      <c r="A83" s="946">
        <f t="shared" si="3"/>
        <v>74</v>
      </c>
      <c r="B83" s="441"/>
      <c r="C83" s="645"/>
      <c r="D83" s="646"/>
      <c r="E83" s="647"/>
      <c r="F83" s="648"/>
      <c r="G83" s="652" t="str">
        <f>'M1 (E122)'!G84</f>
        <v>228E1201400</v>
      </c>
      <c r="H83" s="653"/>
      <c r="I83" s="433"/>
      <c r="J83" s="668" t="str">
        <f>'M1 (E122)'!J84</f>
        <v>CABLE DIRECTOR ON SIDEWALL</v>
      </c>
      <c r="K83" s="739"/>
      <c r="L83" s="458"/>
      <c r="M83" s="458"/>
      <c r="N83" s="951"/>
      <c r="O83" s="458"/>
      <c r="P83" s="458"/>
      <c r="Q83" s="962"/>
      <c r="R83" s="963"/>
      <c r="S83" s="963"/>
      <c r="T83" s="964"/>
      <c r="U83" s="964"/>
      <c r="V83" s="965"/>
      <c r="W83" s="686" t="str">
        <f>'M1 (E122)'!W84</f>
        <v>RELEASE</v>
      </c>
      <c r="X83" s="686"/>
      <c r="Y83" s="981"/>
      <c r="Z83" s="701"/>
      <c r="AA83" s="982"/>
      <c r="AB83" s="983"/>
      <c r="AC83" s="984"/>
      <c r="AD83" s="701"/>
      <c r="AE83" s="985"/>
      <c r="AF83" s="986"/>
      <c r="AG83" s="998"/>
      <c r="AH83" s="998"/>
    </row>
    <row r="84" spans="1:38" ht="16.899999999999999" customHeight="1">
      <c r="A84" s="946">
        <f t="shared" si="3"/>
        <v>75</v>
      </c>
      <c r="B84" s="324"/>
      <c r="C84" s="325"/>
      <c r="D84" s="410"/>
      <c r="E84" s="296" t="s">
        <v>62</v>
      </c>
      <c r="F84" s="411"/>
      <c r="G84" s="566"/>
      <c r="H84" s="496"/>
      <c r="I84" s="309"/>
      <c r="J84" s="663" t="s">
        <v>65</v>
      </c>
      <c r="K84" s="110"/>
      <c r="L84" s="107"/>
      <c r="M84" s="107"/>
      <c r="N84" s="65" t="s">
        <v>32</v>
      </c>
      <c r="O84" s="107"/>
      <c r="P84" s="107"/>
      <c r="Q84" s="107"/>
      <c r="R84" s="594"/>
      <c r="S84" s="594"/>
      <c r="T84" s="966"/>
      <c r="U84" s="966"/>
      <c r="V84" s="477"/>
      <c r="W84" s="477"/>
      <c r="X84" s="477"/>
      <c r="Y84" s="618"/>
      <c r="Z84" s="619"/>
      <c r="AA84" s="980">
        <f>SUM(AB85:AB88)</f>
        <v>381.9</v>
      </c>
      <c r="AB84" s="972"/>
      <c r="AC84" s="619"/>
      <c r="AD84" s="619"/>
      <c r="AE84" s="916"/>
      <c r="AF84" s="912"/>
      <c r="AH84" s="874">
        <f>W84</f>
        <v>0</v>
      </c>
    </row>
    <row r="85" spans="1:38" ht="16.899999999999999" customHeight="1">
      <c r="A85" s="886">
        <f t="shared" ref="A85:A104" si="4">A84+1</f>
        <v>76</v>
      </c>
      <c r="B85" s="324"/>
      <c r="C85" s="325"/>
      <c r="D85" s="410"/>
      <c r="E85" s="23"/>
      <c r="F85" s="553" t="s">
        <v>158</v>
      </c>
      <c r="G85" s="297"/>
      <c r="H85" s="309"/>
      <c r="I85" s="459"/>
      <c r="J85" s="670" t="s">
        <v>609</v>
      </c>
      <c r="K85" s="110">
        <v>2</v>
      </c>
      <c r="L85" s="65" t="s">
        <v>32</v>
      </c>
      <c r="M85" s="65" t="s">
        <v>32</v>
      </c>
      <c r="N85" s="65" t="s">
        <v>32</v>
      </c>
      <c r="O85" s="65" t="s">
        <v>32</v>
      </c>
      <c r="P85" s="65" t="s">
        <v>32</v>
      </c>
      <c r="Q85" s="65" t="s">
        <v>32</v>
      </c>
      <c r="R85" s="475"/>
      <c r="S85" s="475"/>
      <c r="T85" s="476"/>
      <c r="U85" s="476"/>
      <c r="V85" s="477"/>
      <c r="W85" s="477" t="s">
        <v>13</v>
      </c>
      <c r="X85" s="477"/>
      <c r="Y85" s="622"/>
      <c r="Z85" s="619"/>
      <c r="AA85" s="620"/>
      <c r="AB85" s="972">
        <f>'TC1 (E121)'!AC100*K85</f>
        <v>362</v>
      </c>
      <c r="AC85" s="619"/>
      <c r="AD85" s="619"/>
      <c r="AE85" s="916"/>
      <c r="AF85" s="912"/>
      <c r="AG85" s="874" t="s">
        <v>474</v>
      </c>
      <c r="AH85" s="874" t="str">
        <f>W85</f>
        <v>RELEASE</v>
      </c>
    </row>
    <row r="86" spans="1:38" ht="16.899999999999999" customHeight="1">
      <c r="A86" s="886">
        <f t="shared" si="4"/>
        <v>77</v>
      </c>
      <c r="B86" s="324"/>
      <c r="C86" s="325"/>
      <c r="D86" s="410"/>
      <c r="E86" s="23"/>
      <c r="F86" s="422"/>
      <c r="G86" s="308" t="s">
        <v>160</v>
      </c>
      <c r="H86" s="309"/>
      <c r="I86" s="459"/>
      <c r="J86" s="670" t="s">
        <v>161</v>
      </c>
      <c r="K86" s="110"/>
      <c r="L86" s="65" t="s">
        <v>32</v>
      </c>
      <c r="M86" s="65" t="s">
        <v>32</v>
      </c>
      <c r="N86" s="65" t="s">
        <v>32</v>
      </c>
      <c r="O86" s="65" t="s">
        <v>32</v>
      </c>
      <c r="P86" s="65" t="s">
        <v>32</v>
      </c>
      <c r="Q86" s="65" t="s">
        <v>32</v>
      </c>
      <c r="R86" s="475"/>
      <c r="S86" s="475"/>
      <c r="T86" s="597"/>
      <c r="U86" s="597"/>
      <c r="V86" s="477"/>
      <c r="W86" s="477" t="s">
        <v>13</v>
      </c>
      <c r="X86" s="477"/>
      <c r="Y86" s="618"/>
      <c r="Z86" s="619"/>
      <c r="AA86" s="620"/>
      <c r="AB86" s="941"/>
      <c r="AC86" s="619"/>
      <c r="AD86" s="601"/>
      <c r="AE86" s="918"/>
      <c r="AF86" s="919"/>
      <c r="AG86" s="874" t="s">
        <v>474</v>
      </c>
      <c r="AH86" s="874" t="str">
        <f>W86</f>
        <v>RELEASE</v>
      </c>
    </row>
    <row r="87" spans="1:38" ht="16.899999999999999" customHeight="1">
      <c r="A87" s="886">
        <f t="shared" si="4"/>
        <v>78</v>
      </c>
      <c r="B87" s="324"/>
      <c r="C87" s="325"/>
      <c r="D87" s="410"/>
      <c r="E87" s="23"/>
      <c r="F87" s="423"/>
      <c r="G87" s="308" t="s">
        <v>162</v>
      </c>
      <c r="H87" s="424"/>
      <c r="I87" s="429"/>
      <c r="J87" s="670" t="s">
        <v>163</v>
      </c>
      <c r="K87" s="110"/>
      <c r="L87" s="65" t="s">
        <v>32</v>
      </c>
      <c r="M87" s="65" t="s">
        <v>32</v>
      </c>
      <c r="N87" s="65" t="s">
        <v>32</v>
      </c>
      <c r="O87" s="65" t="s">
        <v>32</v>
      </c>
      <c r="P87" s="65" t="s">
        <v>32</v>
      </c>
      <c r="Q87" s="65" t="s">
        <v>32</v>
      </c>
      <c r="R87" s="475"/>
      <c r="S87" s="475"/>
      <c r="T87" s="476"/>
      <c r="U87" s="476"/>
      <c r="V87" s="477"/>
      <c r="W87" s="477" t="s">
        <v>13</v>
      </c>
      <c r="X87" s="477"/>
      <c r="Y87" s="618"/>
      <c r="Z87" s="619"/>
      <c r="AA87" s="620"/>
      <c r="AB87" s="915"/>
      <c r="AC87" s="619"/>
      <c r="AD87" s="619"/>
      <c r="AE87" s="916"/>
      <c r="AF87" s="912"/>
      <c r="AG87" s="874" t="s">
        <v>474</v>
      </c>
      <c r="AH87" s="874" t="str">
        <f t="shared" ref="AH87:AH102" si="5">W87</f>
        <v>RELEASE</v>
      </c>
    </row>
    <row r="88" spans="1:38" ht="16.899999999999999" customHeight="1">
      <c r="A88" s="886">
        <f t="shared" si="4"/>
        <v>79</v>
      </c>
      <c r="B88" s="297"/>
      <c r="C88" s="297"/>
      <c r="D88" s="310"/>
      <c r="E88" s="311"/>
      <c r="F88" s="553" t="s">
        <v>806</v>
      </c>
      <c r="G88" s="309"/>
      <c r="H88" s="309"/>
      <c r="I88" s="351"/>
      <c r="J88" s="663" t="s">
        <v>807</v>
      </c>
      <c r="K88" s="110">
        <v>1</v>
      </c>
      <c r="L88" s="65"/>
      <c r="M88" s="65"/>
      <c r="N88" s="65" t="s">
        <v>32</v>
      </c>
      <c r="O88" s="65"/>
      <c r="P88" s="65"/>
      <c r="Q88" s="107"/>
      <c r="R88" s="475"/>
      <c r="S88" s="475"/>
      <c r="T88" s="476"/>
      <c r="U88" s="476"/>
      <c r="V88" s="477"/>
      <c r="W88" s="477"/>
      <c r="X88" s="477"/>
      <c r="Y88" s="622"/>
      <c r="Z88" s="619"/>
      <c r="AA88" s="620"/>
      <c r="AB88" s="860">
        <f>'M1 (E122)'!AC92</f>
        <v>19.899999999999999</v>
      </c>
      <c r="AC88" s="619"/>
      <c r="AD88" s="619"/>
      <c r="AE88" s="916"/>
      <c r="AF88" s="912"/>
      <c r="AH88" s="874">
        <f t="shared" si="5"/>
        <v>0</v>
      </c>
    </row>
    <row r="89" spans="1:38" ht="16.899999999999999" customHeight="1">
      <c r="A89" s="886">
        <f t="shared" si="4"/>
        <v>80</v>
      </c>
      <c r="B89" s="297"/>
      <c r="C89" s="297"/>
      <c r="D89" s="310"/>
      <c r="E89" s="311"/>
      <c r="F89" s="654"/>
      <c r="G89" s="322" t="s">
        <v>417</v>
      </c>
      <c r="H89" s="654"/>
      <c r="I89" s="351"/>
      <c r="J89" s="233" t="s">
        <v>408</v>
      </c>
      <c r="K89" s="110">
        <v>1</v>
      </c>
      <c r="L89" s="107"/>
      <c r="M89" s="107"/>
      <c r="N89" s="107"/>
      <c r="O89" s="107"/>
      <c r="P89" s="107"/>
      <c r="Q89" s="107"/>
      <c r="R89" s="475"/>
      <c r="S89" s="475"/>
      <c r="T89" s="597"/>
      <c r="U89" s="597"/>
      <c r="V89" s="477"/>
      <c r="W89" s="477" t="s">
        <v>13</v>
      </c>
      <c r="X89" s="477"/>
      <c r="Y89" s="622"/>
      <c r="Z89" s="619"/>
      <c r="AA89" s="620"/>
      <c r="AB89" s="941"/>
      <c r="AC89" s="601"/>
      <c r="AD89" s="601"/>
      <c r="AE89" s="918"/>
      <c r="AF89" s="919"/>
      <c r="AG89" s="874" t="s">
        <v>19</v>
      </c>
      <c r="AH89" s="874" t="str">
        <f t="shared" si="5"/>
        <v>RELEASE</v>
      </c>
    </row>
    <row r="90" spans="1:38" ht="16.899999999999999" customHeight="1">
      <c r="A90" s="886">
        <f t="shared" si="4"/>
        <v>81</v>
      </c>
      <c r="B90" s="297"/>
      <c r="C90" s="297"/>
      <c r="D90" s="310"/>
      <c r="E90" s="311"/>
      <c r="F90" s="654"/>
      <c r="G90" s="322" t="s">
        <v>418</v>
      </c>
      <c r="H90" s="654"/>
      <c r="I90" s="351"/>
      <c r="J90" s="233" t="s">
        <v>410</v>
      </c>
      <c r="K90" s="110">
        <v>1</v>
      </c>
      <c r="L90" s="107"/>
      <c r="M90" s="107"/>
      <c r="N90" s="107"/>
      <c r="O90" s="107"/>
      <c r="P90" s="107"/>
      <c r="Q90" s="107"/>
      <c r="R90" s="475"/>
      <c r="S90" s="475"/>
      <c r="T90" s="476"/>
      <c r="U90" s="476"/>
      <c r="V90" s="477"/>
      <c r="W90" s="477" t="s">
        <v>13</v>
      </c>
      <c r="X90" s="477"/>
      <c r="Y90" s="622"/>
      <c r="Z90" s="619"/>
      <c r="AA90" s="620"/>
      <c r="AB90" s="915"/>
      <c r="AC90" s="619"/>
      <c r="AD90" s="619"/>
      <c r="AE90" s="916"/>
      <c r="AF90" s="912"/>
      <c r="AG90" s="874" t="s">
        <v>19</v>
      </c>
      <c r="AH90" s="874" t="str">
        <f t="shared" si="5"/>
        <v>RELEASE</v>
      </c>
    </row>
    <row r="91" spans="1:38" ht="16.899999999999999" customHeight="1">
      <c r="A91" s="886">
        <f t="shared" si="4"/>
        <v>82</v>
      </c>
      <c r="B91" s="297"/>
      <c r="C91" s="297"/>
      <c r="D91" s="310"/>
      <c r="E91" s="311"/>
      <c r="F91" s="654"/>
      <c r="G91" s="322" t="s">
        <v>419</v>
      </c>
      <c r="H91" s="654"/>
      <c r="I91" s="351"/>
      <c r="J91" s="233" t="s">
        <v>412</v>
      </c>
      <c r="K91" s="110">
        <v>1</v>
      </c>
      <c r="L91" s="107"/>
      <c r="M91" s="107"/>
      <c r="N91" s="107"/>
      <c r="O91" s="107"/>
      <c r="P91" s="107"/>
      <c r="Q91" s="107"/>
      <c r="R91" s="475"/>
      <c r="S91" s="475"/>
      <c r="T91" s="476"/>
      <c r="U91" s="476"/>
      <c r="V91" s="477"/>
      <c r="W91" s="477" t="s">
        <v>13</v>
      </c>
      <c r="X91" s="477"/>
      <c r="Y91" s="622"/>
      <c r="Z91" s="619"/>
      <c r="AA91" s="620"/>
      <c r="AB91" s="915"/>
      <c r="AC91" s="619"/>
      <c r="AD91" s="619"/>
      <c r="AE91" s="916"/>
      <c r="AF91" s="912"/>
      <c r="AG91" s="874" t="s">
        <v>19</v>
      </c>
      <c r="AH91" s="874" t="str">
        <f t="shared" si="5"/>
        <v>RELEASE</v>
      </c>
    </row>
    <row r="92" spans="1:38" s="284" customFormat="1" ht="16.899999999999999" customHeight="1">
      <c r="A92" s="887">
        <f t="shared" si="4"/>
        <v>83</v>
      </c>
      <c r="B92" s="333"/>
      <c r="C92" s="333"/>
      <c r="D92" s="334"/>
      <c r="E92" s="335"/>
      <c r="F92" s="840"/>
      <c r="G92" s="336" t="s">
        <v>420</v>
      </c>
      <c r="H92" s="840"/>
      <c r="I92" s="428"/>
      <c r="J92" s="453" t="s">
        <v>414</v>
      </c>
      <c r="K92" s="590">
        <v>1</v>
      </c>
      <c r="L92" s="358"/>
      <c r="M92" s="358"/>
      <c r="N92" s="358"/>
      <c r="O92" s="358"/>
      <c r="P92" s="358"/>
      <c r="Q92" s="358"/>
      <c r="R92" s="602"/>
      <c r="S92" s="602"/>
      <c r="T92" s="603"/>
      <c r="U92" s="603"/>
      <c r="V92" s="605"/>
      <c r="W92" s="605"/>
      <c r="X92" s="605"/>
      <c r="Y92" s="822"/>
      <c r="Z92" s="632"/>
      <c r="AA92" s="633"/>
      <c r="AB92" s="920"/>
      <c r="AC92" s="632"/>
      <c r="AD92" s="632"/>
      <c r="AE92" s="921"/>
      <c r="AF92" s="922"/>
      <c r="AG92" s="943" t="s">
        <v>19</v>
      </c>
      <c r="AH92" s="943">
        <f t="shared" si="5"/>
        <v>0</v>
      </c>
    </row>
    <row r="93" spans="1:38" ht="16.899999999999999" customHeight="1">
      <c r="A93" s="886">
        <f t="shared" si="4"/>
        <v>84</v>
      </c>
      <c r="B93" s="297"/>
      <c r="C93" s="297"/>
      <c r="D93" s="310"/>
      <c r="E93" s="311"/>
      <c r="F93" s="654"/>
      <c r="G93" s="308" t="s">
        <v>421</v>
      </c>
      <c r="H93" s="426"/>
      <c r="I93" s="429"/>
      <c r="J93" s="233" t="s">
        <v>612</v>
      </c>
      <c r="K93" s="110">
        <v>1</v>
      </c>
      <c r="L93" s="107"/>
      <c r="M93" s="107"/>
      <c r="N93" s="107"/>
      <c r="O93" s="107"/>
      <c r="P93" s="107"/>
      <c r="Q93" s="107"/>
      <c r="R93" s="475" t="s">
        <v>561</v>
      </c>
      <c r="S93" s="475" t="s">
        <v>561</v>
      </c>
      <c r="T93" s="476"/>
      <c r="U93" s="476"/>
      <c r="V93" s="477"/>
      <c r="W93" s="477" t="s">
        <v>13</v>
      </c>
      <c r="X93" s="477"/>
      <c r="Y93" s="622"/>
      <c r="Z93" s="619"/>
      <c r="AA93" s="620"/>
      <c r="AB93" s="915"/>
      <c r="AC93" s="619"/>
      <c r="AD93" s="619"/>
      <c r="AE93" s="916"/>
      <c r="AF93" s="912"/>
      <c r="AG93" s="874" t="s">
        <v>19</v>
      </c>
      <c r="AH93" s="874" t="str">
        <f t="shared" si="5"/>
        <v>RELEASE</v>
      </c>
    </row>
    <row r="94" spans="1:38" ht="16.899999999999999" customHeight="1">
      <c r="A94" s="886">
        <f t="shared" si="4"/>
        <v>85</v>
      </c>
      <c r="B94" s="324"/>
      <c r="C94" s="325"/>
      <c r="D94" s="310"/>
      <c r="E94" s="296" t="s">
        <v>744</v>
      </c>
      <c r="F94" s="411"/>
      <c r="G94" s="566"/>
      <c r="H94" s="496"/>
      <c r="I94" s="309"/>
      <c r="J94" s="952" t="s">
        <v>80</v>
      </c>
      <c r="K94" s="110"/>
      <c r="L94" s="107"/>
      <c r="M94" s="65"/>
      <c r="N94" s="65" t="s">
        <v>32</v>
      </c>
      <c r="O94" s="107"/>
      <c r="P94" s="107"/>
      <c r="Q94" s="107"/>
      <c r="R94" s="475"/>
      <c r="S94" s="475"/>
      <c r="T94" s="476"/>
      <c r="U94" s="476"/>
      <c r="V94" s="477"/>
      <c r="W94" s="477"/>
      <c r="X94" s="477"/>
      <c r="Y94" s="622"/>
      <c r="Z94" s="619"/>
      <c r="AA94" s="939">
        <f>SUM(AB95:AB104)</f>
        <v>1778</v>
      </c>
      <c r="AB94" s="915"/>
      <c r="AC94" s="619"/>
      <c r="AD94" s="619"/>
      <c r="AE94" s="916"/>
      <c r="AF94" s="912"/>
      <c r="AH94" s="874">
        <f t="shared" si="5"/>
        <v>0</v>
      </c>
    </row>
    <row r="95" spans="1:38" ht="16.899999999999999" customHeight="1">
      <c r="A95" s="886">
        <f t="shared" si="4"/>
        <v>86</v>
      </c>
      <c r="B95" s="324"/>
      <c r="C95" s="325"/>
      <c r="D95" s="310"/>
      <c r="E95" s="655"/>
      <c r="F95" s="320" t="s">
        <v>179</v>
      </c>
      <c r="G95" s="297"/>
      <c r="H95" s="297"/>
      <c r="I95" s="309"/>
      <c r="J95" s="233" t="s">
        <v>808</v>
      </c>
      <c r="K95" s="110"/>
      <c r="L95" s="107"/>
      <c r="M95" s="65"/>
      <c r="N95" s="65" t="s">
        <v>32</v>
      </c>
      <c r="O95" s="107"/>
      <c r="P95" s="107"/>
      <c r="Q95" s="107"/>
      <c r="R95" s="688"/>
      <c r="S95" s="688"/>
      <c r="T95" s="689"/>
      <c r="U95" s="689"/>
      <c r="V95" s="690"/>
      <c r="W95" s="690" t="s">
        <v>13</v>
      </c>
      <c r="X95" s="690"/>
      <c r="Y95" s="622"/>
      <c r="Z95" s="706"/>
      <c r="AA95" s="707"/>
      <c r="AB95" s="987">
        <v>1516</v>
      </c>
      <c r="AC95" s="706"/>
      <c r="AD95" s="706"/>
      <c r="AE95" s="988"/>
      <c r="AF95" s="912"/>
      <c r="AG95" s="874" t="s">
        <v>474</v>
      </c>
      <c r="AH95" s="874" t="str">
        <f t="shared" si="5"/>
        <v>RELEASE</v>
      </c>
    </row>
    <row r="96" spans="1:38" ht="16.899999999999999" customHeight="1">
      <c r="A96" s="886">
        <f t="shared" si="4"/>
        <v>87</v>
      </c>
      <c r="B96" s="324"/>
      <c r="C96" s="325"/>
      <c r="D96" s="310"/>
      <c r="E96" s="309"/>
      <c r="F96" s="311"/>
      <c r="G96" s="322" t="s">
        <v>199</v>
      </c>
      <c r="H96" s="297"/>
      <c r="I96" s="309"/>
      <c r="J96" s="233" t="s">
        <v>809</v>
      </c>
      <c r="K96" s="110"/>
      <c r="L96" s="107"/>
      <c r="M96" s="65" t="s">
        <v>32</v>
      </c>
      <c r="N96" s="65" t="s">
        <v>32</v>
      </c>
      <c r="O96" s="65" t="s">
        <v>32</v>
      </c>
      <c r="P96" s="65" t="s">
        <v>32</v>
      </c>
      <c r="Q96" s="65" t="s">
        <v>32</v>
      </c>
      <c r="R96" s="688"/>
      <c r="S96" s="688"/>
      <c r="T96" s="689"/>
      <c r="U96" s="689"/>
      <c r="V96" s="690"/>
      <c r="W96" s="690" t="s">
        <v>13</v>
      </c>
      <c r="X96" s="690"/>
      <c r="Y96" s="618"/>
      <c r="Z96" s="706"/>
      <c r="AA96" s="707"/>
      <c r="AB96" s="987"/>
      <c r="AC96" s="706"/>
      <c r="AD96" s="706"/>
      <c r="AE96" s="988"/>
      <c r="AF96" s="912"/>
      <c r="AG96" s="874" t="s">
        <v>474</v>
      </c>
      <c r="AH96" s="874" t="str">
        <f t="shared" si="5"/>
        <v>RELEASE</v>
      </c>
    </row>
    <row r="97" spans="1:39" ht="16.899999999999999" customHeight="1">
      <c r="A97" s="886">
        <f t="shared" si="4"/>
        <v>88</v>
      </c>
      <c r="B97" s="324"/>
      <c r="C97" s="325"/>
      <c r="D97" s="310"/>
      <c r="E97" s="310"/>
      <c r="F97" s="446"/>
      <c r="G97" s="322" t="s">
        <v>201</v>
      </c>
      <c r="H97" s="297"/>
      <c r="I97" s="309"/>
      <c r="J97" s="233" t="s">
        <v>810</v>
      </c>
      <c r="K97" s="110"/>
      <c r="L97" s="107"/>
      <c r="M97" s="65" t="s">
        <v>32</v>
      </c>
      <c r="N97" s="65" t="s">
        <v>32</v>
      </c>
      <c r="O97" s="65" t="s">
        <v>32</v>
      </c>
      <c r="P97" s="65" t="s">
        <v>32</v>
      </c>
      <c r="Q97" s="65" t="s">
        <v>32</v>
      </c>
      <c r="R97" s="688"/>
      <c r="S97" s="688"/>
      <c r="T97" s="689"/>
      <c r="U97" s="689"/>
      <c r="V97" s="690"/>
      <c r="W97" s="690" t="s">
        <v>13</v>
      </c>
      <c r="X97" s="690"/>
      <c r="Y97" s="622"/>
      <c r="Z97" s="706"/>
      <c r="AA97" s="707"/>
      <c r="AB97" s="987"/>
      <c r="AC97" s="706"/>
      <c r="AD97" s="706"/>
      <c r="AE97" s="988"/>
      <c r="AF97" s="912"/>
      <c r="AG97" s="874" t="s">
        <v>474</v>
      </c>
      <c r="AH97" s="874" t="str">
        <f t="shared" si="5"/>
        <v>RELEASE</v>
      </c>
    </row>
    <row r="98" spans="1:39" ht="16.899999999999999" customHeight="1">
      <c r="A98" s="886">
        <f t="shared" si="4"/>
        <v>89</v>
      </c>
      <c r="B98" s="324"/>
      <c r="C98" s="325"/>
      <c r="D98" s="310"/>
      <c r="E98" s="309"/>
      <c r="F98" s="311"/>
      <c r="G98" s="322" t="s">
        <v>185</v>
      </c>
      <c r="H98" s="447"/>
      <c r="I98" s="448"/>
      <c r="J98" s="233" t="s">
        <v>186</v>
      </c>
      <c r="K98" s="110"/>
      <c r="L98" s="107"/>
      <c r="M98" s="65" t="s">
        <v>32</v>
      </c>
      <c r="N98" s="65" t="s">
        <v>32</v>
      </c>
      <c r="O98" s="65" t="s">
        <v>32</v>
      </c>
      <c r="P98" s="65" t="s">
        <v>32</v>
      </c>
      <c r="Q98" s="65" t="s">
        <v>32</v>
      </c>
      <c r="R98" s="688"/>
      <c r="S98" s="688"/>
      <c r="T98" s="689"/>
      <c r="U98" s="689"/>
      <c r="V98" s="690"/>
      <c r="W98" s="690" t="str">
        <f>'M1 (E122)'!W103</f>
        <v>RELEASE</v>
      </c>
      <c r="X98" s="690"/>
      <c r="Y98" s="618"/>
      <c r="Z98" s="706"/>
      <c r="AA98" s="707"/>
      <c r="AB98" s="987"/>
      <c r="AC98" s="706"/>
      <c r="AD98" s="706"/>
      <c r="AE98" s="988"/>
      <c r="AF98" s="912"/>
      <c r="AG98" s="874" t="s">
        <v>474</v>
      </c>
      <c r="AH98" s="874" t="str">
        <f t="shared" si="5"/>
        <v>RELEASE</v>
      </c>
    </row>
    <row r="99" spans="1:39" ht="16.899999999999999" customHeight="1">
      <c r="A99" s="886">
        <f t="shared" si="4"/>
        <v>90</v>
      </c>
      <c r="B99" s="324"/>
      <c r="C99" s="325"/>
      <c r="D99" s="310"/>
      <c r="E99" s="309"/>
      <c r="F99" s="311"/>
      <c r="G99" s="322" t="s">
        <v>203</v>
      </c>
      <c r="H99" s="448"/>
      <c r="I99" s="350"/>
      <c r="J99" s="233" t="s">
        <v>746</v>
      </c>
      <c r="K99" s="110"/>
      <c r="L99" s="107"/>
      <c r="M99" s="65" t="s">
        <v>32</v>
      </c>
      <c r="N99" s="65" t="s">
        <v>32</v>
      </c>
      <c r="O99" s="65" t="s">
        <v>32</v>
      </c>
      <c r="P99" s="65" t="s">
        <v>32</v>
      </c>
      <c r="Q99" s="65" t="s">
        <v>32</v>
      </c>
      <c r="R99" s="688"/>
      <c r="S99" s="688"/>
      <c r="T99" s="689"/>
      <c r="U99" s="689"/>
      <c r="V99" s="690"/>
      <c r="W99" s="690" t="s">
        <v>13</v>
      </c>
      <c r="X99" s="690"/>
      <c r="Y99" s="618"/>
      <c r="Z99" s="706"/>
      <c r="AA99" s="707"/>
      <c r="AB99" s="987"/>
      <c r="AC99" s="706"/>
      <c r="AD99" s="706"/>
      <c r="AE99" s="988"/>
      <c r="AF99" s="912"/>
      <c r="AG99" s="874" t="s">
        <v>474</v>
      </c>
      <c r="AH99" s="874" t="str">
        <f t="shared" si="5"/>
        <v>RELEASE</v>
      </c>
    </row>
    <row r="100" spans="1:39" ht="16.899999999999999" customHeight="1">
      <c r="A100" s="886">
        <f t="shared" si="4"/>
        <v>91</v>
      </c>
      <c r="B100" s="324"/>
      <c r="C100" s="325"/>
      <c r="D100" s="310"/>
      <c r="E100" s="309"/>
      <c r="F100" s="407"/>
      <c r="G100" s="571" t="s">
        <v>205</v>
      </c>
      <c r="H100" s="656"/>
      <c r="I100" s="656"/>
      <c r="J100" s="233" t="s">
        <v>206</v>
      </c>
      <c r="K100" s="110"/>
      <c r="L100" s="107"/>
      <c r="M100" s="65" t="s">
        <v>32</v>
      </c>
      <c r="N100" s="65" t="s">
        <v>32</v>
      </c>
      <c r="O100" s="65" t="s">
        <v>32</v>
      </c>
      <c r="P100" s="65" t="s">
        <v>32</v>
      </c>
      <c r="Q100" s="65" t="s">
        <v>32</v>
      </c>
      <c r="R100" s="688"/>
      <c r="S100" s="688"/>
      <c r="T100" s="689"/>
      <c r="U100" s="689"/>
      <c r="V100" s="690"/>
      <c r="W100" s="690" t="str">
        <f>'M1 (E122)'!W105</f>
        <v>RELEASE</v>
      </c>
      <c r="X100" s="690"/>
      <c r="Y100" s="622"/>
      <c r="Z100" s="706"/>
      <c r="AA100" s="707"/>
      <c r="AB100" s="987"/>
      <c r="AC100" s="706"/>
      <c r="AD100" s="706"/>
      <c r="AE100" s="988"/>
      <c r="AF100" s="912"/>
      <c r="AG100" s="874" t="s">
        <v>474</v>
      </c>
      <c r="AH100" s="874" t="str">
        <f t="shared" si="5"/>
        <v>RELEASE</v>
      </c>
    </row>
    <row r="101" spans="1:39" ht="16.899999999999999" customHeight="1">
      <c r="A101" s="886">
        <f t="shared" si="4"/>
        <v>92</v>
      </c>
      <c r="B101" s="324"/>
      <c r="C101" s="325"/>
      <c r="D101" s="310"/>
      <c r="E101" s="309"/>
      <c r="F101" s="553" t="s">
        <v>747</v>
      </c>
      <c r="G101" s="566"/>
      <c r="H101" s="496"/>
      <c r="I101" s="309"/>
      <c r="J101" s="663" t="s">
        <v>811</v>
      </c>
      <c r="K101" s="110"/>
      <c r="L101" s="107"/>
      <c r="M101" s="107"/>
      <c r="N101" s="65" t="s">
        <v>32</v>
      </c>
      <c r="O101" s="107"/>
      <c r="P101" s="107"/>
      <c r="Q101" s="107"/>
      <c r="R101" s="688"/>
      <c r="S101" s="688"/>
      <c r="T101" s="689"/>
      <c r="U101" s="689"/>
      <c r="V101" s="690"/>
      <c r="W101" s="690"/>
      <c r="X101" s="690"/>
      <c r="Y101" s="622"/>
      <c r="Z101" s="706"/>
      <c r="AA101" s="707"/>
      <c r="AB101" s="860">
        <f>'M1 (E122)'!AC107</f>
        <v>144</v>
      </c>
      <c r="AC101" s="706"/>
      <c r="AD101" s="706"/>
      <c r="AE101" s="988"/>
      <c r="AF101" s="912"/>
      <c r="AH101" s="874">
        <f t="shared" si="5"/>
        <v>0</v>
      </c>
    </row>
    <row r="102" spans="1:39" ht="16.899999999999999" customHeight="1">
      <c r="A102" s="886">
        <f t="shared" si="4"/>
        <v>93</v>
      </c>
      <c r="B102" s="324"/>
      <c r="C102" s="325"/>
      <c r="D102" s="310"/>
      <c r="E102" s="310"/>
      <c r="F102" s="555"/>
      <c r="G102" s="495" t="s">
        <v>437</v>
      </c>
      <c r="H102" s="496"/>
      <c r="I102" s="351"/>
      <c r="J102" s="663" t="s">
        <v>812</v>
      </c>
      <c r="K102" s="110"/>
      <c r="L102" s="107"/>
      <c r="M102" s="107"/>
      <c r="N102" s="107"/>
      <c r="O102" s="107"/>
      <c r="P102" s="107"/>
      <c r="Q102" s="107"/>
      <c r="R102" s="688"/>
      <c r="S102" s="688"/>
      <c r="T102" s="689"/>
      <c r="U102" s="689"/>
      <c r="V102" s="690" t="s">
        <v>584</v>
      </c>
      <c r="W102" s="690" t="s">
        <v>555</v>
      </c>
      <c r="X102" s="690"/>
      <c r="Y102" s="622"/>
      <c r="Z102" s="706"/>
      <c r="AA102" s="707"/>
      <c r="AB102" s="987"/>
      <c r="AC102" s="706"/>
      <c r="AD102" s="706"/>
      <c r="AE102" s="988"/>
      <c r="AF102" s="912"/>
      <c r="AG102" s="874" t="s">
        <v>19</v>
      </c>
      <c r="AH102" s="874" t="str">
        <f t="shared" si="5"/>
        <v>FOR REVIEW</v>
      </c>
    </row>
    <row r="103" spans="1:39" ht="16.899999999999999" customHeight="1">
      <c r="A103" s="886">
        <f t="shared" si="4"/>
        <v>94</v>
      </c>
      <c r="B103" s="324"/>
      <c r="C103" s="325"/>
      <c r="D103" s="310"/>
      <c r="E103" s="310"/>
      <c r="F103" s="328"/>
      <c r="G103" s="657" t="str">
        <f>'M1 (E122)'!G109</f>
        <v>255E1200400</v>
      </c>
      <c r="H103" s="658"/>
      <c r="I103" s="671"/>
      <c r="J103" s="668" t="str">
        <f>'M1 (E122)'!J109</f>
        <v>BRACKET FOR ROLL FILTER</v>
      </c>
      <c r="K103" s="110"/>
      <c r="L103" s="107"/>
      <c r="M103" s="107"/>
      <c r="N103" s="65"/>
      <c r="O103" s="107"/>
      <c r="P103" s="107"/>
      <c r="Q103" s="107"/>
      <c r="R103" s="688"/>
      <c r="S103" s="688"/>
      <c r="T103" s="689"/>
      <c r="U103" s="689"/>
      <c r="V103" s="690"/>
      <c r="W103" s="690" t="str">
        <f>'M1 (E122)'!W109</f>
        <v>RELEASE</v>
      </c>
      <c r="X103" s="690"/>
      <c r="Y103" s="622"/>
      <c r="Z103" s="706"/>
      <c r="AA103" s="707"/>
      <c r="AB103" s="989"/>
      <c r="AC103" s="706"/>
      <c r="AD103" s="706"/>
      <c r="AE103" s="988"/>
      <c r="AF103" s="912"/>
    </row>
    <row r="104" spans="1:39" ht="16.899999999999999" customHeight="1">
      <c r="A104" s="886">
        <f t="shared" si="4"/>
        <v>95</v>
      </c>
      <c r="B104" s="493"/>
      <c r="C104" s="325"/>
      <c r="D104" s="310"/>
      <c r="E104" s="445"/>
      <c r="F104" s="553" t="s">
        <v>813</v>
      </c>
      <c r="G104" s="566"/>
      <c r="H104" s="496"/>
      <c r="I104" s="351"/>
      <c r="J104" s="663" t="s">
        <v>814</v>
      </c>
      <c r="K104" s="110"/>
      <c r="L104" s="107"/>
      <c r="M104" s="107"/>
      <c r="N104" s="65" t="s">
        <v>32</v>
      </c>
      <c r="O104" s="107"/>
      <c r="P104" s="107"/>
      <c r="Q104" s="107"/>
      <c r="R104" s="688"/>
      <c r="S104" s="688"/>
      <c r="T104" s="689"/>
      <c r="U104" s="689"/>
      <c r="V104" s="690"/>
      <c r="W104" s="690"/>
      <c r="X104" s="690"/>
      <c r="Y104" s="622"/>
      <c r="Z104" s="706"/>
      <c r="AA104" s="707"/>
      <c r="AB104" s="860">
        <f>'T1 (E124)'!AC101</f>
        <v>118</v>
      </c>
      <c r="AC104" s="706"/>
      <c r="AD104" s="706"/>
      <c r="AE104" s="988"/>
      <c r="AF104" s="912"/>
      <c r="AH104" s="874">
        <f t="shared" ref="AH104:AH110" si="6">W104</f>
        <v>0</v>
      </c>
    </row>
    <row r="105" spans="1:39" ht="16.899999999999999" customHeight="1">
      <c r="A105" s="886">
        <f t="shared" ref="A105:A111" si="7">A104+1</f>
        <v>96</v>
      </c>
      <c r="B105" s="493"/>
      <c r="C105" s="325"/>
      <c r="D105" s="310"/>
      <c r="E105" s="310"/>
      <c r="F105" s="494"/>
      <c r="G105" s="495" t="s">
        <v>458</v>
      </c>
      <c r="H105" s="496"/>
      <c r="I105" s="351"/>
      <c r="J105" s="663" t="s">
        <v>440</v>
      </c>
      <c r="K105" s="110"/>
      <c r="L105" s="65"/>
      <c r="M105" s="65"/>
      <c r="N105" s="65" t="s">
        <v>32</v>
      </c>
      <c r="O105" s="65" t="s">
        <v>32</v>
      </c>
      <c r="P105" s="65" t="s">
        <v>32</v>
      </c>
      <c r="Q105" s="65" t="s">
        <v>32</v>
      </c>
      <c r="R105" s="688" t="s">
        <v>815</v>
      </c>
      <c r="S105" s="688" t="s">
        <v>815</v>
      </c>
      <c r="T105" s="689"/>
      <c r="U105" s="689"/>
      <c r="V105" s="690" t="s">
        <v>544</v>
      </c>
      <c r="W105" s="690" t="s">
        <v>13</v>
      </c>
      <c r="X105" s="690"/>
      <c r="Y105" s="622"/>
      <c r="Z105" s="706"/>
      <c r="AA105" s="707"/>
      <c r="AB105" s="987"/>
      <c r="AC105" s="706"/>
      <c r="AD105" s="706"/>
      <c r="AE105" s="988"/>
      <c r="AF105" s="912"/>
      <c r="AG105" s="874" t="s">
        <v>477</v>
      </c>
      <c r="AH105" s="874" t="str">
        <f t="shared" si="6"/>
        <v>RELEASE</v>
      </c>
    </row>
    <row r="106" spans="1:39" ht="16.899999999999999" customHeight="1">
      <c r="A106" s="886">
        <f t="shared" si="7"/>
        <v>97</v>
      </c>
      <c r="B106" s="493"/>
      <c r="C106" s="325"/>
      <c r="D106" s="310"/>
      <c r="E106" s="310"/>
      <c r="F106" s="497"/>
      <c r="G106" s="495" t="s">
        <v>816</v>
      </c>
      <c r="H106" s="496"/>
      <c r="I106" s="351"/>
      <c r="J106" s="230" t="s">
        <v>442</v>
      </c>
      <c r="K106" s="110"/>
      <c r="L106" s="65"/>
      <c r="M106" s="65"/>
      <c r="N106" s="65" t="s">
        <v>32</v>
      </c>
      <c r="O106" s="65" t="s">
        <v>32</v>
      </c>
      <c r="P106" s="65" t="s">
        <v>32</v>
      </c>
      <c r="Q106" s="65" t="s">
        <v>32</v>
      </c>
      <c r="R106" s="688"/>
      <c r="S106" s="688"/>
      <c r="T106" s="689"/>
      <c r="U106" s="689"/>
      <c r="V106" s="690" t="s">
        <v>584</v>
      </c>
      <c r="W106" s="690" t="s">
        <v>555</v>
      </c>
      <c r="X106" s="690"/>
      <c r="Y106" s="622"/>
      <c r="Z106" s="706"/>
      <c r="AA106" s="707"/>
      <c r="AB106" s="987"/>
      <c r="AC106" s="706"/>
      <c r="AD106" s="706"/>
      <c r="AE106" s="988"/>
      <c r="AF106" s="912"/>
      <c r="AG106" s="874" t="s">
        <v>19</v>
      </c>
      <c r="AH106" s="874" t="str">
        <f t="shared" si="6"/>
        <v>FOR REVIEW</v>
      </c>
    </row>
    <row r="107" spans="1:39" ht="16.899999999999999" customHeight="1">
      <c r="A107" s="886">
        <f t="shared" si="7"/>
        <v>98</v>
      </c>
      <c r="B107" s="493"/>
      <c r="C107" s="325"/>
      <c r="D107" s="310"/>
      <c r="E107" s="310"/>
      <c r="F107" s="497"/>
      <c r="G107" s="495" t="s">
        <v>443</v>
      </c>
      <c r="H107" s="496"/>
      <c r="I107" s="351"/>
      <c r="J107" s="673" t="s">
        <v>444</v>
      </c>
      <c r="K107" s="110"/>
      <c r="L107" s="65"/>
      <c r="M107" s="65"/>
      <c r="N107" s="65" t="s">
        <v>32</v>
      </c>
      <c r="O107" s="65" t="s">
        <v>32</v>
      </c>
      <c r="P107" s="65" t="s">
        <v>32</v>
      </c>
      <c r="Q107" s="65" t="s">
        <v>32</v>
      </c>
      <c r="R107" s="688"/>
      <c r="S107" s="688"/>
      <c r="T107" s="689"/>
      <c r="U107" s="689"/>
      <c r="V107" s="690"/>
      <c r="W107" s="690" t="str">
        <f>'M1 (E122)'!W113</f>
        <v>RELEASE</v>
      </c>
      <c r="X107" s="690"/>
      <c r="Y107" s="622"/>
      <c r="Z107" s="706"/>
      <c r="AA107" s="707"/>
      <c r="AB107" s="987"/>
      <c r="AC107" s="706"/>
      <c r="AD107" s="706"/>
      <c r="AE107" s="988"/>
      <c r="AF107" s="912"/>
      <c r="AG107" s="874" t="s">
        <v>19</v>
      </c>
      <c r="AH107" s="874" t="str">
        <f t="shared" si="6"/>
        <v>RELEASE</v>
      </c>
    </row>
    <row r="108" spans="1:39" ht="16.899999999999999" customHeight="1">
      <c r="A108" s="886">
        <f t="shared" si="7"/>
        <v>99</v>
      </c>
      <c r="B108" s="493"/>
      <c r="C108" s="325"/>
      <c r="D108" s="310"/>
      <c r="E108" s="310"/>
      <c r="F108" s="497"/>
      <c r="G108" s="495" t="s">
        <v>459</v>
      </c>
      <c r="H108" s="496"/>
      <c r="I108" s="351"/>
      <c r="J108" s="516" t="s">
        <v>460</v>
      </c>
      <c r="K108" s="110"/>
      <c r="L108" s="65"/>
      <c r="M108" s="65"/>
      <c r="N108" s="65" t="s">
        <v>32</v>
      </c>
      <c r="O108" s="65" t="s">
        <v>32</v>
      </c>
      <c r="P108" s="65" t="s">
        <v>32</v>
      </c>
      <c r="Q108" s="65" t="s">
        <v>32</v>
      </c>
      <c r="R108" s="688" t="s">
        <v>815</v>
      </c>
      <c r="S108" s="688" t="s">
        <v>815</v>
      </c>
      <c r="T108" s="689"/>
      <c r="U108" s="689"/>
      <c r="V108" s="690" t="s">
        <v>544</v>
      </c>
      <c r="W108" s="690" t="s">
        <v>13</v>
      </c>
      <c r="X108" s="690"/>
      <c r="Y108" s="622"/>
      <c r="Z108" s="706"/>
      <c r="AA108" s="707"/>
      <c r="AB108" s="987"/>
      <c r="AC108" s="706"/>
      <c r="AD108" s="706"/>
      <c r="AE108" s="988"/>
      <c r="AF108" s="912"/>
      <c r="AG108" s="874" t="s">
        <v>19</v>
      </c>
      <c r="AH108" s="874" t="str">
        <f t="shared" si="6"/>
        <v>RELEASE</v>
      </c>
    </row>
    <row r="109" spans="1:39" ht="16.899999999999999" customHeight="1">
      <c r="A109" s="886">
        <f t="shared" si="7"/>
        <v>100</v>
      </c>
      <c r="B109" s="493"/>
      <c r="C109" s="325"/>
      <c r="D109" s="310"/>
      <c r="E109" s="310"/>
      <c r="F109" s="497"/>
      <c r="G109" s="495" t="s">
        <v>753</v>
      </c>
      <c r="H109" s="496"/>
      <c r="I109" s="351"/>
      <c r="J109" s="516" t="s">
        <v>817</v>
      </c>
      <c r="K109" s="110"/>
      <c r="L109" s="65"/>
      <c r="M109" s="65"/>
      <c r="N109" s="65" t="s">
        <v>32</v>
      </c>
      <c r="O109" s="65" t="s">
        <v>32</v>
      </c>
      <c r="P109" s="65" t="s">
        <v>32</v>
      </c>
      <c r="Q109" s="65" t="s">
        <v>32</v>
      </c>
      <c r="R109" s="688"/>
      <c r="S109" s="688"/>
      <c r="T109" s="689"/>
      <c r="U109" s="689"/>
      <c r="V109" s="690"/>
      <c r="W109" s="690" t="str">
        <f>'M1 (E122)'!W115</f>
        <v>RELEASE</v>
      </c>
      <c r="X109" s="690"/>
      <c r="Y109" s="622"/>
      <c r="Z109" s="706"/>
      <c r="AA109" s="707"/>
      <c r="AB109" s="987"/>
      <c r="AC109" s="706"/>
      <c r="AD109" s="706"/>
      <c r="AE109" s="988"/>
      <c r="AF109" s="912"/>
      <c r="AG109" s="874" t="s">
        <v>19</v>
      </c>
      <c r="AH109" s="874" t="str">
        <f t="shared" si="6"/>
        <v>RELEASE</v>
      </c>
    </row>
    <row r="110" spans="1:39" ht="16.899999999999999" customHeight="1">
      <c r="A110" s="886">
        <f t="shared" si="7"/>
        <v>101</v>
      </c>
      <c r="B110" s="493"/>
      <c r="C110" s="325"/>
      <c r="D110" s="310"/>
      <c r="E110" s="310"/>
      <c r="F110" s="497"/>
      <c r="G110" s="495" t="s">
        <v>449</v>
      </c>
      <c r="H110" s="496"/>
      <c r="I110" s="351"/>
      <c r="J110" s="953" t="s">
        <v>450</v>
      </c>
      <c r="K110" s="108"/>
      <c r="L110" s="954"/>
      <c r="M110" s="954"/>
      <c r="N110" s="954" t="s">
        <v>32</v>
      </c>
      <c r="O110" s="954" t="s">
        <v>32</v>
      </c>
      <c r="P110" s="954" t="s">
        <v>32</v>
      </c>
      <c r="Q110" s="954" t="s">
        <v>32</v>
      </c>
      <c r="R110" s="967" t="s">
        <v>573</v>
      </c>
      <c r="S110" s="967" t="s">
        <v>573</v>
      </c>
      <c r="T110" s="968"/>
      <c r="U110" s="968"/>
      <c r="V110" s="969" t="s">
        <v>544</v>
      </c>
      <c r="W110" s="969" t="s">
        <v>561</v>
      </c>
      <c r="X110" s="969"/>
      <c r="Y110" s="990"/>
      <c r="Z110" s="991"/>
      <c r="AA110" s="992"/>
      <c r="AB110" s="993"/>
      <c r="AC110" s="991"/>
      <c r="AD110" s="991"/>
      <c r="AE110" s="994"/>
      <c r="AF110" s="912"/>
      <c r="AG110" s="874" t="s">
        <v>19</v>
      </c>
      <c r="AH110" s="874" t="str">
        <f t="shared" si="6"/>
        <v>PRE-RELEASE</v>
      </c>
    </row>
    <row r="111" spans="1:39" ht="16.899999999999999" customHeight="1">
      <c r="A111" s="886">
        <f t="shared" si="7"/>
        <v>102</v>
      </c>
      <c r="B111" s="324"/>
      <c r="C111" s="325"/>
      <c r="D111" s="310"/>
      <c r="E111" s="310"/>
      <c r="F111" s="411"/>
      <c r="G111" s="947" t="s">
        <v>818</v>
      </c>
      <c r="H111" s="948"/>
      <c r="I111" s="950"/>
      <c r="J111" s="233" t="s">
        <v>765</v>
      </c>
      <c r="K111" s="110"/>
      <c r="L111" s="65"/>
      <c r="M111" s="65"/>
      <c r="N111" s="65"/>
      <c r="O111" s="65"/>
      <c r="P111" s="65"/>
      <c r="Q111" s="65"/>
      <c r="R111" s="363"/>
      <c r="S111" s="363"/>
      <c r="T111" s="370"/>
      <c r="U111" s="370"/>
      <c r="V111" s="107" t="s">
        <v>554</v>
      </c>
      <c r="W111" s="107" t="s">
        <v>555</v>
      </c>
      <c r="X111" s="107"/>
      <c r="Y111" s="69"/>
      <c r="Z111" s="193"/>
      <c r="AA111" s="193"/>
      <c r="AB111" s="995"/>
      <c r="AC111" s="193"/>
      <c r="AD111" s="193"/>
      <c r="AE111" s="193"/>
      <c r="AF111" s="912"/>
    </row>
    <row r="112" spans="1:39" ht="16.5" customHeight="1">
      <c r="A112" s="505"/>
      <c r="B112" s="506"/>
      <c r="C112" s="507"/>
      <c r="D112" s="508"/>
      <c r="E112" s="509"/>
      <c r="F112" s="510"/>
      <c r="G112" s="511"/>
      <c r="H112" s="512"/>
      <c r="I112" s="520"/>
      <c r="J112" s="789" t="s">
        <v>972</v>
      </c>
      <c r="K112" s="521"/>
      <c r="L112" s="522"/>
      <c r="M112" s="522"/>
      <c r="N112" s="522"/>
      <c r="O112" s="522"/>
      <c r="P112" s="522"/>
      <c r="Q112" s="522"/>
      <c r="R112" s="144"/>
      <c r="S112" s="526"/>
      <c r="T112" s="526"/>
      <c r="U112" s="522"/>
      <c r="V112" s="522"/>
      <c r="W112" s="527"/>
      <c r="X112" s="521"/>
      <c r="Y112" s="144"/>
      <c r="Z112" s="522"/>
      <c r="AA112" s="155"/>
      <c r="AB112" s="996"/>
      <c r="AC112" s="144"/>
      <c r="AD112" s="144"/>
      <c r="AE112" s="144"/>
      <c r="AG112" s="872"/>
      <c r="AH112" s="872"/>
      <c r="AI112" s="178"/>
      <c r="AJ112" s="178"/>
      <c r="AK112" s="178"/>
      <c r="AL112" s="178"/>
      <c r="AM112" s="178"/>
    </row>
    <row r="113" spans="1:39" ht="16.5" customHeight="1">
      <c r="A113" s="40" t="s">
        <v>638</v>
      </c>
      <c r="B113" s="41"/>
      <c r="C113" s="41"/>
      <c r="D113" s="41"/>
      <c r="E113" s="41"/>
      <c r="F113" s="41"/>
      <c r="G113" s="41"/>
      <c r="H113" s="41"/>
      <c r="I113" s="41"/>
      <c r="J113" s="77"/>
      <c r="K113" s="122" t="s">
        <v>639</v>
      </c>
      <c r="L113" s="77"/>
      <c r="M113" s="77"/>
      <c r="N113" s="77"/>
      <c r="O113" s="77"/>
      <c r="P113" s="77"/>
      <c r="Q113" s="77"/>
      <c r="R113" s="118"/>
      <c r="S113" s="77"/>
      <c r="T113" s="77"/>
      <c r="U113" s="119"/>
      <c r="V113" s="120"/>
      <c r="W113" s="121"/>
      <c r="X113" s="122" t="s">
        <v>638</v>
      </c>
      <c r="Y113" s="77"/>
      <c r="Z113" s="120"/>
      <c r="AA113" s="155"/>
      <c r="AC113" s="144"/>
      <c r="AE113" s="144"/>
      <c r="AG113" s="872"/>
      <c r="AH113" s="872"/>
      <c r="AI113" s="178"/>
      <c r="AJ113" s="178"/>
      <c r="AK113" s="178"/>
      <c r="AL113" s="178"/>
      <c r="AM113" s="178"/>
    </row>
    <row r="114" spans="1:39" ht="16.5" customHeight="1">
      <c r="A114" s="40" t="s">
        <v>640</v>
      </c>
      <c r="B114" s="41"/>
      <c r="C114" s="41"/>
      <c r="D114" s="41"/>
      <c r="E114" s="41"/>
      <c r="F114" s="41"/>
      <c r="G114" s="41"/>
      <c r="H114" s="41"/>
      <c r="I114" s="41"/>
      <c r="J114" s="77"/>
      <c r="K114" s="122" t="s">
        <v>641</v>
      </c>
      <c r="L114" s="77"/>
      <c r="M114" s="77"/>
      <c r="N114" s="77"/>
      <c r="O114" s="77"/>
      <c r="P114" s="77"/>
      <c r="Q114" s="77"/>
      <c r="R114" s="118"/>
      <c r="S114" s="77"/>
      <c r="T114" s="77"/>
      <c r="U114" s="119"/>
      <c r="V114" s="121"/>
      <c r="W114" s="123"/>
      <c r="X114" s="122" t="s">
        <v>642</v>
      </c>
      <c r="Y114" s="77"/>
      <c r="Z114" s="120"/>
      <c r="AA114" s="155"/>
      <c r="AC114" s="144"/>
      <c r="AE114" s="144"/>
      <c r="AG114" s="872"/>
      <c r="AH114" s="872"/>
      <c r="AI114" s="178"/>
      <c r="AJ114" s="178"/>
      <c r="AK114" s="178"/>
      <c r="AL114" s="178"/>
      <c r="AM114" s="178"/>
    </row>
    <row r="115" spans="1:39" ht="16.5" customHeight="1">
      <c r="A115" s="42"/>
      <c r="B115" s="41"/>
      <c r="C115" s="41"/>
      <c r="D115" s="41"/>
      <c r="E115" s="41"/>
      <c r="F115" s="41"/>
      <c r="G115" s="41"/>
      <c r="H115" s="41"/>
      <c r="I115" s="41"/>
      <c r="J115" s="77"/>
      <c r="K115" s="742"/>
      <c r="L115" s="79"/>
      <c r="M115" s="79"/>
      <c r="N115" s="79"/>
      <c r="O115" s="79"/>
      <c r="P115" s="79"/>
      <c r="Q115" s="79"/>
      <c r="R115" s="118"/>
      <c r="S115" s="79"/>
      <c r="T115" s="79"/>
      <c r="U115" s="119"/>
      <c r="V115" s="120"/>
      <c r="W115" s="123"/>
      <c r="X115" s="124"/>
      <c r="Y115" s="77"/>
      <c r="Z115" s="120"/>
      <c r="AA115" s="155"/>
      <c r="AC115" s="144"/>
      <c r="AE115" s="144"/>
      <c r="AG115" s="872"/>
      <c r="AH115" s="872"/>
      <c r="AI115" s="178"/>
      <c r="AJ115" s="178"/>
      <c r="AK115" s="178"/>
      <c r="AL115" s="178"/>
      <c r="AM115" s="178"/>
    </row>
    <row r="116" spans="1:39" ht="16.5" customHeight="1">
      <c r="A116" s="40"/>
      <c r="B116" s="41"/>
      <c r="C116" s="41"/>
      <c r="D116" s="41"/>
      <c r="E116" s="41"/>
      <c r="F116" s="41"/>
      <c r="G116" s="41"/>
      <c r="H116" s="41"/>
      <c r="I116" s="41"/>
      <c r="J116" s="77"/>
      <c r="K116" s="742"/>
      <c r="L116" s="79"/>
      <c r="M116" s="79"/>
      <c r="N116" s="79"/>
      <c r="O116" s="79"/>
      <c r="P116" s="79"/>
      <c r="Q116" s="79"/>
      <c r="R116" s="118"/>
      <c r="S116" s="79"/>
      <c r="T116" s="79"/>
      <c r="U116" s="119"/>
      <c r="V116" s="120"/>
      <c r="W116" s="123"/>
      <c r="X116" s="124"/>
      <c r="Y116" s="77"/>
      <c r="Z116" s="120"/>
      <c r="AA116" s="155"/>
      <c r="AC116" s="144"/>
      <c r="AE116" s="144"/>
      <c r="AG116" s="872"/>
      <c r="AH116" s="872"/>
      <c r="AI116" s="178"/>
      <c r="AJ116" s="178"/>
      <c r="AK116" s="178"/>
      <c r="AL116" s="178"/>
      <c r="AM116" s="178"/>
    </row>
    <row r="117" spans="1:39" ht="16.5" customHeight="1">
      <c r="A117" s="40"/>
      <c r="B117" s="41"/>
      <c r="C117" s="41"/>
      <c r="D117" s="41"/>
      <c r="E117" s="41"/>
      <c r="F117" s="41"/>
      <c r="G117" s="41"/>
      <c r="H117" s="41"/>
      <c r="I117" s="41"/>
      <c r="J117" s="77"/>
      <c r="K117" s="742"/>
      <c r="L117" s="79"/>
      <c r="M117" s="79"/>
      <c r="N117" s="79"/>
      <c r="O117" s="79"/>
      <c r="P117" s="79"/>
      <c r="Q117" s="79"/>
      <c r="R117" s="118"/>
      <c r="S117" s="79"/>
      <c r="T117" s="79"/>
      <c r="U117" s="119"/>
      <c r="V117" s="120"/>
      <c r="W117" s="123"/>
      <c r="X117" s="124"/>
      <c r="Y117" s="77"/>
      <c r="Z117" s="120"/>
      <c r="AA117" s="155"/>
      <c r="AC117" s="144"/>
      <c r="AE117" s="144"/>
      <c r="AG117" s="872"/>
      <c r="AH117" s="872"/>
      <c r="AI117" s="178"/>
      <c r="AJ117" s="178"/>
      <c r="AK117" s="178"/>
      <c r="AL117" s="178"/>
      <c r="AM117" s="178"/>
    </row>
    <row r="118" spans="1:39" ht="16.5" customHeight="1">
      <c r="A118" s="40"/>
      <c r="B118" s="41"/>
      <c r="C118" s="41"/>
      <c r="D118" s="41"/>
      <c r="E118" s="41"/>
      <c r="F118" s="41"/>
      <c r="G118" s="41"/>
      <c r="H118" s="41"/>
      <c r="I118" s="41"/>
      <c r="J118" s="77"/>
      <c r="K118" s="742"/>
      <c r="L118" s="79"/>
      <c r="M118" s="79"/>
      <c r="N118" s="79"/>
      <c r="O118" s="79"/>
      <c r="P118" s="79"/>
      <c r="Q118" s="79"/>
      <c r="R118" s="118"/>
      <c r="S118" s="79"/>
      <c r="T118" s="79"/>
      <c r="U118" s="119"/>
      <c r="V118" s="120"/>
      <c r="W118" s="123"/>
      <c r="X118" s="124"/>
      <c r="Y118" s="77"/>
      <c r="Z118" s="120"/>
      <c r="AA118" s="155"/>
      <c r="AC118" s="144"/>
      <c r="AE118" s="144"/>
      <c r="AG118" s="872"/>
      <c r="AH118" s="872"/>
      <c r="AI118" s="178"/>
      <c r="AJ118" s="178"/>
      <c r="AK118" s="178"/>
      <c r="AL118" s="178"/>
      <c r="AM118" s="178"/>
    </row>
    <row r="119" spans="1:39" ht="16.5" customHeight="1">
      <c r="A119" s="40"/>
      <c r="B119" s="41"/>
      <c r="C119" s="41"/>
      <c r="D119" s="41"/>
      <c r="E119" s="41"/>
      <c r="F119" s="41"/>
      <c r="G119" s="41"/>
      <c r="H119" s="41"/>
      <c r="I119" s="41"/>
      <c r="J119" s="77"/>
      <c r="K119" s="742"/>
      <c r="L119" s="79"/>
      <c r="M119" s="79"/>
      <c r="N119" s="79"/>
      <c r="O119" s="79"/>
      <c r="P119" s="79"/>
      <c r="Q119" s="79"/>
      <c r="R119" s="118"/>
      <c r="S119" s="79"/>
      <c r="T119" s="79"/>
      <c r="U119" s="119"/>
      <c r="V119" s="120"/>
      <c r="W119" s="123"/>
      <c r="X119" s="124"/>
      <c r="Y119" s="77"/>
      <c r="Z119" s="120"/>
      <c r="AA119" s="155"/>
      <c r="AC119" s="144"/>
      <c r="AE119" s="144"/>
      <c r="AG119" s="872"/>
      <c r="AH119" s="872"/>
      <c r="AI119" s="178"/>
      <c r="AJ119" s="178"/>
      <c r="AK119" s="178"/>
      <c r="AL119" s="178"/>
      <c r="AM119" s="178"/>
    </row>
    <row r="120" spans="1:39" ht="16.5" customHeight="1">
      <c r="A120" s="40" t="s">
        <v>644</v>
      </c>
      <c r="B120" s="41"/>
      <c r="C120" s="41"/>
      <c r="D120" s="41"/>
      <c r="E120" s="41"/>
      <c r="F120" s="41"/>
      <c r="G120" s="41"/>
      <c r="H120" s="41"/>
      <c r="I120" s="41"/>
      <c r="J120" s="77"/>
      <c r="K120" s="848" t="s">
        <v>645</v>
      </c>
      <c r="L120" s="79"/>
      <c r="M120" s="79"/>
      <c r="N120" s="79"/>
      <c r="O120" s="79"/>
      <c r="P120" s="79"/>
      <c r="Q120" s="79"/>
      <c r="R120" s="118"/>
      <c r="S120" s="79"/>
      <c r="T120" s="79"/>
      <c r="U120" s="119"/>
      <c r="V120" s="120"/>
      <c r="W120" s="123"/>
      <c r="X120" s="124" t="s">
        <v>767</v>
      </c>
      <c r="Y120" s="77"/>
      <c r="Z120" s="120"/>
      <c r="AA120" s="155"/>
      <c r="AC120" s="144"/>
      <c r="AE120" s="144"/>
      <c r="AG120" s="872"/>
      <c r="AH120" s="872"/>
      <c r="AI120" s="178"/>
      <c r="AJ120" s="178"/>
      <c r="AK120" s="178"/>
      <c r="AL120" s="178"/>
      <c r="AM120" s="178"/>
    </row>
    <row r="121" spans="1:39" ht="16.5" customHeight="1">
      <c r="A121" s="43"/>
      <c r="B121" s="44"/>
      <c r="C121" s="44"/>
      <c r="D121" s="44"/>
      <c r="E121" s="44"/>
      <c r="F121" s="44"/>
      <c r="G121" s="44"/>
      <c r="H121" s="44"/>
      <c r="I121" s="44"/>
      <c r="J121" s="80"/>
      <c r="K121" s="743"/>
      <c r="L121" s="80"/>
      <c r="M121" s="80"/>
      <c r="N121" s="80"/>
      <c r="O121" s="80"/>
      <c r="P121" s="80"/>
      <c r="Q121" s="80"/>
      <c r="R121" s="125"/>
      <c r="S121" s="125"/>
      <c r="T121" s="125"/>
      <c r="U121" s="125"/>
      <c r="V121" s="126"/>
      <c r="W121" s="127"/>
      <c r="X121" s="128"/>
      <c r="Y121" s="125"/>
      <c r="Z121" s="126"/>
      <c r="AA121" s="181"/>
      <c r="AB121" s="997"/>
      <c r="AC121" s="182"/>
      <c r="AD121" s="182"/>
      <c r="AE121" s="182"/>
      <c r="AG121" s="872"/>
      <c r="AH121" s="872"/>
      <c r="AI121" s="178"/>
      <c r="AJ121" s="178"/>
      <c r="AK121" s="178"/>
      <c r="AL121" s="178"/>
      <c r="AM121" s="178"/>
    </row>
    <row r="122" spans="1:39" ht="17" customHeight="1">
      <c r="A122" s="45"/>
      <c r="B122" s="46"/>
      <c r="C122" s="46"/>
      <c r="D122" s="46"/>
      <c r="E122" s="46"/>
      <c r="F122" s="46"/>
      <c r="G122" s="46"/>
      <c r="H122" s="46"/>
      <c r="I122" s="81"/>
      <c r="J122" s="52"/>
      <c r="K122" s="138"/>
      <c r="L122" s="82"/>
      <c r="M122" s="82"/>
      <c r="N122" s="82"/>
      <c r="O122" s="82"/>
      <c r="P122" s="82"/>
      <c r="Q122" s="82"/>
      <c r="R122" s="82"/>
      <c r="S122" s="82"/>
      <c r="T122" s="82"/>
      <c r="U122" s="129"/>
      <c r="Y122" s="129"/>
      <c r="Z122" s="138"/>
      <c r="AG122" s="872"/>
      <c r="AH122" s="872"/>
      <c r="AI122" s="178"/>
      <c r="AJ122" s="178"/>
      <c r="AK122" s="178"/>
      <c r="AL122" s="178"/>
      <c r="AM122" s="178"/>
    </row>
    <row r="123" spans="1:39" ht="35" customHeight="1">
      <c r="A123" s="45"/>
      <c r="B123" s="46"/>
      <c r="C123" s="46"/>
      <c r="D123" s="46"/>
      <c r="E123" s="46"/>
      <c r="F123" s="46"/>
      <c r="G123" s="46"/>
      <c r="H123" s="46"/>
      <c r="I123" s="1295" t="s">
        <v>5</v>
      </c>
      <c r="J123" s="1298" t="s">
        <v>647</v>
      </c>
      <c r="K123" s="1318" t="s">
        <v>648</v>
      </c>
      <c r="L123" s="1318"/>
      <c r="M123" s="1318" t="s">
        <v>649</v>
      </c>
      <c r="N123" s="1318"/>
      <c r="O123" s="1319" t="s">
        <v>650</v>
      </c>
      <c r="P123" s="1343"/>
      <c r="Q123" s="1360" t="s">
        <v>651</v>
      </c>
      <c r="R123" s="1360"/>
      <c r="S123" s="1359" t="s">
        <v>652</v>
      </c>
      <c r="T123" s="1360" t="s">
        <v>680</v>
      </c>
      <c r="U123" s="131"/>
      <c r="V123" s="132"/>
      <c r="W123" s="1363" t="s">
        <v>654</v>
      </c>
      <c r="Y123" s="131"/>
      <c r="Z123" s="710"/>
      <c r="AG123" s="872"/>
      <c r="AH123" s="872"/>
      <c r="AI123" s="178"/>
      <c r="AJ123" s="178"/>
      <c r="AK123" s="178"/>
      <c r="AL123" s="178"/>
      <c r="AM123" s="178"/>
    </row>
    <row r="124" spans="1:39" ht="35" customHeight="1">
      <c r="A124" s="45"/>
      <c r="B124" s="46"/>
      <c r="C124" s="46"/>
      <c r="D124" s="46"/>
      <c r="E124" s="46"/>
      <c r="F124" s="46"/>
      <c r="G124" s="46"/>
      <c r="H124" s="46"/>
      <c r="I124" s="1295"/>
      <c r="J124" s="1298"/>
      <c r="K124" s="1318"/>
      <c r="L124" s="1318"/>
      <c r="M124" s="1318"/>
      <c r="N124" s="1318"/>
      <c r="O124" s="1319"/>
      <c r="P124" s="1343"/>
      <c r="Q124" s="1360"/>
      <c r="R124" s="1360"/>
      <c r="S124" s="1359"/>
      <c r="T124" s="1360"/>
      <c r="U124" s="82"/>
      <c r="V124" s="132"/>
      <c r="W124" s="1363"/>
      <c r="AG124" s="872"/>
      <c r="AH124" s="872"/>
      <c r="AI124" s="178"/>
      <c r="AJ124" s="178"/>
      <c r="AK124" s="178"/>
      <c r="AL124" s="178"/>
      <c r="AM124" s="178"/>
    </row>
    <row r="125" spans="1:39" ht="15.75" customHeight="1">
      <c r="A125" s="45"/>
      <c r="B125" s="46"/>
      <c r="C125" s="46"/>
      <c r="D125" s="46"/>
      <c r="E125" s="46"/>
      <c r="F125" s="46"/>
      <c r="G125" s="46"/>
      <c r="H125" s="46"/>
      <c r="I125" s="84">
        <v>1</v>
      </c>
      <c r="J125" s="744" t="str">
        <f>J10</f>
        <v>BOM RAW MATERIAL</v>
      </c>
      <c r="K125" s="1345">
        <f>COUNT(A10:A11)</f>
        <v>2</v>
      </c>
      <c r="L125" s="1345"/>
      <c r="M125" s="1345">
        <f>COUNTIF(W10:W11,"release")</f>
        <v>2</v>
      </c>
      <c r="N125" s="1345"/>
      <c r="O125" s="1346">
        <f t="shared" ref="O125:O130" si="8">M125/K125</f>
        <v>1</v>
      </c>
      <c r="P125" s="1347"/>
      <c r="Q125" s="1348"/>
      <c r="R125" s="1348"/>
      <c r="S125" s="970"/>
      <c r="T125" s="107"/>
      <c r="U125" s="82"/>
      <c r="V125" s="132"/>
      <c r="W125" s="694"/>
      <c r="AG125" s="872"/>
      <c r="AH125" s="872"/>
      <c r="AI125" s="178"/>
      <c r="AJ125" s="178"/>
      <c r="AK125" s="178"/>
      <c r="AL125" s="178"/>
      <c r="AM125" s="178"/>
    </row>
    <row r="126" spans="1:39" ht="15.75" customHeight="1">
      <c r="A126" s="45"/>
      <c r="B126" s="46"/>
      <c r="C126" s="46"/>
      <c r="D126" s="46"/>
      <c r="E126" s="46"/>
      <c r="F126" s="46"/>
      <c r="G126" s="46"/>
      <c r="H126" s="46"/>
      <c r="I126" s="84"/>
      <c r="J126" s="955"/>
      <c r="K126" s="956"/>
      <c r="L126" s="956"/>
      <c r="M126" s="956"/>
      <c r="N126" s="956"/>
      <c r="O126" s="957"/>
      <c r="P126" s="957"/>
      <c r="Q126" s="1348"/>
      <c r="R126" s="1348"/>
      <c r="S126" s="970"/>
      <c r="T126" s="107"/>
      <c r="U126" s="82"/>
      <c r="V126" s="132"/>
      <c r="W126" s="694"/>
      <c r="AG126" s="872"/>
      <c r="AH126" s="872"/>
      <c r="AI126" s="178"/>
      <c r="AJ126" s="178"/>
      <c r="AK126" s="178"/>
      <c r="AL126" s="178"/>
      <c r="AM126" s="178"/>
    </row>
    <row r="127" spans="1:39" ht="15.75" customHeight="1">
      <c r="A127" s="45"/>
      <c r="B127" s="46"/>
      <c r="C127" s="46"/>
      <c r="D127" s="46"/>
      <c r="E127" s="46"/>
      <c r="F127" s="46"/>
      <c r="G127" s="46"/>
      <c r="H127" s="46"/>
      <c r="I127" s="84" t="s">
        <v>819</v>
      </c>
      <c r="J127" s="85" t="str">
        <f>J17</f>
        <v>MAIN COSTRUCTION OF UNDERFRAME M1, M2</v>
      </c>
      <c r="K127" s="1349">
        <f>COUNT(A17:A24)</f>
        <v>8</v>
      </c>
      <c r="L127" s="1349"/>
      <c r="M127" s="1349">
        <f>COUNTIF(W16:W24,"release")</f>
        <v>8</v>
      </c>
      <c r="N127" s="1349"/>
      <c r="O127" s="1350">
        <f t="shared" si="8"/>
        <v>1</v>
      </c>
      <c r="P127" s="1351"/>
      <c r="Q127" s="1352">
        <f>AB17</f>
        <v>4325</v>
      </c>
      <c r="R127" s="1352"/>
      <c r="S127" s="971">
        <f>'M1 (E122)'!S140</f>
        <v>3864</v>
      </c>
      <c r="T127" s="696">
        <f>Q127-S127</f>
        <v>461</v>
      </c>
      <c r="U127" s="82"/>
      <c r="V127" s="138"/>
      <c r="W127" s="694">
        <v>0</v>
      </c>
      <c r="AG127" s="872"/>
      <c r="AH127" s="872"/>
      <c r="AI127" s="178"/>
      <c r="AJ127" s="178"/>
      <c r="AK127" s="178"/>
      <c r="AL127" s="178"/>
      <c r="AM127" s="178"/>
    </row>
    <row r="128" spans="1:39" ht="15.75" customHeight="1">
      <c r="A128" s="45"/>
      <c r="B128" s="46"/>
      <c r="C128" s="46"/>
      <c r="D128" s="46"/>
      <c r="E128" s="46"/>
      <c r="F128" s="46"/>
      <c r="G128" s="46"/>
      <c r="H128" s="46"/>
      <c r="I128" s="84" t="s">
        <v>820</v>
      </c>
      <c r="J128" s="85" t="str">
        <f>J59</f>
        <v>SIDEWALL CONSTRUCTION M</v>
      </c>
      <c r="K128" s="1275">
        <f>COUNT(A59:A69)</f>
        <v>11</v>
      </c>
      <c r="L128" s="1275"/>
      <c r="M128" s="1349">
        <f>COUNTIF(W57:W69,"release")</f>
        <v>11</v>
      </c>
      <c r="N128" s="1349"/>
      <c r="O128" s="1276">
        <f t="shared" si="8"/>
        <v>1</v>
      </c>
      <c r="P128" s="1322"/>
      <c r="Q128" s="1352">
        <f>AB59</f>
        <v>1730</v>
      </c>
      <c r="R128" s="1352"/>
      <c r="S128" s="971">
        <f t="shared" ref="S128:S133" si="9">Q128</f>
        <v>1730</v>
      </c>
      <c r="T128" s="696"/>
      <c r="U128" s="82"/>
      <c r="V128" s="138"/>
      <c r="W128" s="694">
        <v>0</v>
      </c>
      <c r="AG128" s="872"/>
      <c r="AH128" s="872"/>
      <c r="AI128" s="178"/>
      <c r="AJ128" s="178"/>
      <c r="AK128" s="178"/>
      <c r="AL128" s="178"/>
      <c r="AM128" s="178"/>
    </row>
    <row r="129" spans="1:43" ht="15.75" customHeight="1">
      <c r="A129" s="45"/>
      <c r="B129" s="46"/>
      <c r="C129" s="46"/>
      <c r="D129" s="46"/>
      <c r="E129" s="46"/>
      <c r="F129" s="46"/>
      <c r="G129" s="46"/>
      <c r="H129" s="46"/>
      <c r="I129" s="84" t="s">
        <v>821</v>
      </c>
      <c r="J129" s="85" t="str">
        <f>J85</f>
        <v>MAIN CONSTRUCTION OF ENDWALL</v>
      </c>
      <c r="K129" s="1275">
        <f>COUNT(A85:A87)</f>
        <v>3</v>
      </c>
      <c r="L129" s="1275"/>
      <c r="M129" s="1275">
        <f>COUNTIF(W84:W87,"release")</f>
        <v>3</v>
      </c>
      <c r="N129" s="1275"/>
      <c r="O129" s="1276">
        <f t="shared" si="8"/>
        <v>1</v>
      </c>
      <c r="P129" s="1322"/>
      <c r="Q129" s="1352">
        <f>AB85</f>
        <v>362</v>
      </c>
      <c r="R129" s="1352"/>
      <c r="S129" s="971">
        <f t="shared" si="9"/>
        <v>362</v>
      </c>
      <c r="T129" s="696"/>
      <c r="U129" s="82"/>
      <c r="V129" s="138"/>
      <c r="W129" s="694">
        <v>0</v>
      </c>
      <c r="AG129" s="872"/>
      <c r="AH129" s="872"/>
      <c r="AI129" s="178"/>
      <c r="AJ129" s="178"/>
      <c r="AK129" s="178"/>
      <c r="AL129" s="178"/>
      <c r="AM129" s="178"/>
    </row>
    <row r="130" spans="1:43" ht="15.75" customHeight="1">
      <c r="A130" s="45"/>
      <c r="B130" s="46"/>
      <c r="C130" s="46"/>
      <c r="D130" s="46"/>
      <c r="E130" s="46"/>
      <c r="F130" s="46"/>
      <c r="G130" s="46"/>
      <c r="H130" s="46"/>
      <c r="I130" s="84" t="s">
        <v>822</v>
      </c>
      <c r="J130" s="85" t="str">
        <f>J95</f>
        <v>MAIN CONSTRUCTION OF ROOF</v>
      </c>
      <c r="K130" s="1275">
        <f>COUNT(A95:A100)</f>
        <v>6</v>
      </c>
      <c r="L130" s="1275"/>
      <c r="M130" s="1275">
        <v>6</v>
      </c>
      <c r="N130" s="1275"/>
      <c r="O130" s="1276">
        <f t="shared" si="8"/>
        <v>1</v>
      </c>
      <c r="P130" s="1322"/>
      <c r="Q130" s="1352">
        <f>AB95</f>
        <v>1516</v>
      </c>
      <c r="R130" s="1352"/>
      <c r="S130" s="971">
        <f t="shared" si="9"/>
        <v>1516</v>
      </c>
      <c r="T130" s="696"/>
      <c r="U130" s="82"/>
      <c r="V130" s="138"/>
      <c r="W130" s="694">
        <v>0</v>
      </c>
      <c r="AG130" s="872"/>
      <c r="AH130" s="872"/>
      <c r="AI130" s="178"/>
      <c r="AJ130" s="178"/>
      <c r="AK130" s="178"/>
      <c r="AL130" s="178"/>
      <c r="AM130" s="178"/>
    </row>
    <row r="131" spans="1:43" ht="15.75" customHeight="1">
      <c r="A131" s="45"/>
      <c r="B131" s="46"/>
      <c r="C131" s="46"/>
      <c r="D131" s="46"/>
      <c r="E131" s="46"/>
      <c r="F131" s="46"/>
      <c r="G131" s="46"/>
      <c r="H131" s="46"/>
      <c r="I131" s="87"/>
      <c r="J131" s="92" t="s">
        <v>662</v>
      </c>
      <c r="K131" s="1280">
        <f>SUM(K125:L130)</f>
        <v>30</v>
      </c>
      <c r="L131" s="1281"/>
      <c r="M131" s="1280">
        <f>SUM(M125:N130)</f>
        <v>30</v>
      </c>
      <c r="N131" s="1281"/>
      <c r="O131" s="1282">
        <f>(M131/K131)*0.8</f>
        <v>0.8</v>
      </c>
      <c r="P131" s="1325"/>
      <c r="Q131" s="1353">
        <f>SUM(Q127:R130)</f>
        <v>7933</v>
      </c>
      <c r="R131" s="1353"/>
      <c r="S131" s="999">
        <f>SUM(S127:S130)</f>
        <v>7472</v>
      </c>
      <c r="T131" s="107"/>
      <c r="U131" s="82"/>
      <c r="V131" s="138"/>
      <c r="W131" s="694"/>
      <c r="AG131" s="872"/>
      <c r="AH131" s="872"/>
      <c r="AI131" s="178"/>
      <c r="AJ131" s="178"/>
      <c r="AK131" s="178"/>
      <c r="AL131" s="178"/>
      <c r="AM131" s="178"/>
    </row>
    <row r="132" spans="1:43" ht="15.75" customHeight="1">
      <c r="A132" s="45"/>
      <c r="B132" s="46"/>
      <c r="C132" s="46"/>
      <c r="D132" s="46"/>
      <c r="E132" s="46"/>
      <c r="F132" s="46"/>
      <c r="G132" s="46"/>
      <c r="H132" s="46"/>
      <c r="I132" s="87"/>
      <c r="J132" s="88"/>
      <c r="K132" s="89"/>
      <c r="L132" s="89"/>
      <c r="M132" s="89"/>
      <c r="N132" s="89"/>
      <c r="O132" s="90"/>
      <c r="P132" s="90"/>
      <c r="Q132" s="1352"/>
      <c r="R132" s="1352"/>
      <c r="S132" s="1000"/>
      <c r="T132" s="107"/>
      <c r="U132" s="82"/>
      <c r="V132" s="138"/>
      <c r="W132" s="694"/>
      <c r="AG132" s="872"/>
      <c r="AH132" s="872"/>
      <c r="AI132" s="178"/>
      <c r="AJ132" s="178"/>
      <c r="AK132" s="178"/>
      <c r="AL132" s="178"/>
      <c r="AM132" s="178"/>
    </row>
    <row r="133" spans="1:43" ht="15.75" customHeight="1">
      <c r="A133" s="45"/>
      <c r="B133" s="46"/>
      <c r="C133" s="46"/>
      <c r="D133" s="46"/>
      <c r="E133" s="46"/>
      <c r="F133" s="46"/>
      <c r="G133" s="46"/>
      <c r="H133" s="46"/>
      <c r="I133" s="84" t="s">
        <v>819</v>
      </c>
      <c r="J133" s="85" t="str">
        <f>J25</f>
        <v>FLOOR CONSTRUCTION M1, M2</v>
      </c>
      <c r="K133" s="1275">
        <f>COUNT(A25:A26)</f>
        <v>2</v>
      </c>
      <c r="L133" s="1275"/>
      <c r="M133" s="1275">
        <f>COUNTIF(W25:W26,"release")</f>
        <v>1</v>
      </c>
      <c r="N133" s="1275"/>
      <c r="O133" s="1276">
        <f t="shared" ref="O133:O139" si="10">M133/K133</f>
        <v>0.5</v>
      </c>
      <c r="P133" s="1322"/>
      <c r="Q133" s="1352">
        <f>AB25</f>
        <v>341.1</v>
      </c>
      <c r="R133" s="1352"/>
      <c r="S133" s="971">
        <f t="shared" si="9"/>
        <v>341.1</v>
      </c>
      <c r="T133" s="107"/>
      <c r="U133" s="1361">
        <f>SUM(S133:S134)</f>
        <v>538.1</v>
      </c>
      <c r="V133" s="138"/>
      <c r="W133" s="694">
        <v>0</v>
      </c>
      <c r="AG133" s="872"/>
      <c r="AH133" s="872"/>
      <c r="AI133" s="178"/>
      <c r="AJ133" s="178"/>
      <c r="AK133" s="178"/>
      <c r="AL133" s="178"/>
      <c r="AM133" s="178"/>
    </row>
    <row r="134" spans="1:43" ht="15.75" customHeight="1">
      <c r="A134" s="45"/>
      <c r="B134" s="46"/>
      <c r="C134" s="46"/>
      <c r="D134" s="46"/>
      <c r="E134" s="46"/>
      <c r="F134" s="46"/>
      <c r="G134" s="46"/>
      <c r="H134" s="46"/>
      <c r="I134" s="84" t="s">
        <v>820</v>
      </c>
      <c r="J134" s="85" t="str">
        <f>J27</f>
        <v>ARR SUPORTING FRAME FOR FLOOR M1, M2</v>
      </c>
      <c r="K134" s="1275">
        <f>COUNT(A28:A33)</f>
        <v>6</v>
      </c>
      <c r="L134" s="1275"/>
      <c r="M134" s="1275">
        <f>COUNTIF(W27:W33,"release")</f>
        <v>5</v>
      </c>
      <c r="N134" s="1275"/>
      <c r="O134" s="1276">
        <f t="shared" si="10"/>
        <v>0.83333333333333304</v>
      </c>
      <c r="P134" s="1322"/>
      <c r="Q134" s="1352">
        <f>AB27</f>
        <v>197</v>
      </c>
      <c r="R134" s="1352"/>
      <c r="S134" s="971">
        <f t="shared" ref="S134:S139" si="11">Q134</f>
        <v>197</v>
      </c>
      <c r="T134" s="107"/>
      <c r="U134" s="1361"/>
      <c r="V134" s="138"/>
      <c r="W134" s="694">
        <v>0</v>
      </c>
      <c r="AG134" s="872"/>
      <c r="AH134" s="872"/>
      <c r="AI134" s="178"/>
      <c r="AJ134" s="178"/>
      <c r="AK134" s="178"/>
      <c r="AL134" s="178"/>
      <c r="AM134" s="178"/>
    </row>
    <row r="135" spans="1:43" ht="15.75" customHeight="1">
      <c r="A135" s="45"/>
      <c r="B135" s="46"/>
      <c r="C135" s="46"/>
      <c r="D135" s="46"/>
      <c r="E135" s="46"/>
      <c r="F135" s="46"/>
      <c r="G135" s="46"/>
      <c r="H135" s="46"/>
      <c r="I135" s="84" t="s">
        <v>821</v>
      </c>
      <c r="J135" s="85" t="str">
        <f>J34</f>
        <v>ARRANGEMENT  BRACKET &amp; FRAME ON U/F M2</v>
      </c>
      <c r="K135" s="1275">
        <f>COUNT(A34:A57)</f>
        <v>24</v>
      </c>
      <c r="L135" s="1275"/>
      <c r="M135" s="1275">
        <f>COUNTIF(W34:W57,"release")</f>
        <v>10</v>
      </c>
      <c r="N135" s="1275"/>
      <c r="O135" s="1276">
        <f t="shared" si="10"/>
        <v>0.41666666666666702</v>
      </c>
      <c r="P135" s="1322"/>
      <c r="Q135" s="1352">
        <f>AB34</f>
        <v>197.36</v>
      </c>
      <c r="R135" s="1352"/>
      <c r="S135" s="971">
        <f t="shared" si="11"/>
        <v>197.36</v>
      </c>
      <c r="T135" s="107"/>
      <c r="U135" s="1361">
        <f>SUM(Q135:R139)</f>
        <v>757.76</v>
      </c>
      <c r="V135" s="138"/>
      <c r="W135" s="694">
        <f>K135-M135</f>
        <v>14</v>
      </c>
      <c r="AG135" s="872"/>
      <c r="AH135" s="872"/>
      <c r="AI135" s="178"/>
      <c r="AJ135" s="178"/>
      <c r="AK135" s="178"/>
      <c r="AL135" s="178"/>
      <c r="AM135" s="178"/>
    </row>
    <row r="136" spans="1:43" ht="15.75" customHeight="1">
      <c r="A136" s="45"/>
      <c r="B136" s="46"/>
      <c r="C136" s="46"/>
      <c r="D136" s="46"/>
      <c r="E136" s="46"/>
      <c r="F136" s="46"/>
      <c r="G136" s="46"/>
      <c r="H136" s="46"/>
      <c r="I136" s="84" t="s">
        <v>822</v>
      </c>
      <c r="J136" s="85" t="str">
        <f>J70</f>
        <v>ARR BRACKET ON SIDE WALL M2</v>
      </c>
      <c r="K136" s="1275">
        <f>COUNT(A70:A78)</f>
        <v>9</v>
      </c>
      <c r="L136" s="1275"/>
      <c r="M136" s="1275">
        <f>COUNTIF(W70:W78,"release")</f>
        <v>7</v>
      </c>
      <c r="N136" s="1275"/>
      <c r="O136" s="1276">
        <f t="shared" si="10"/>
        <v>0.77777777777777801</v>
      </c>
      <c r="P136" s="1322"/>
      <c r="Q136" s="1352">
        <f>AB70</f>
        <v>278.5</v>
      </c>
      <c r="R136" s="1352"/>
      <c r="S136" s="971">
        <f t="shared" si="11"/>
        <v>278.5</v>
      </c>
      <c r="T136" s="107"/>
      <c r="U136" s="1362"/>
      <c r="V136" s="138"/>
      <c r="W136" s="694">
        <f>'M1 (E122)'!W149</f>
        <v>2</v>
      </c>
      <c r="AG136" s="872"/>
      <c r="AH136" s="872"/>
      <c r="AI136" s="178"/>
      <c r="AJ136" s="178"/>
      <c r="AK136" s="178"/>
      <c r="AL136" s="178"/>
      <c r="AM136" s="178"/>
    </row>
    <row r="137" spans="1:43" ht="15.75" customHeight="1">
      <c r="A137" s="45"/>
      <c r="B137" s="46"/>
      <c r="C137" s="46"/>
      <c r="D137" s="46"/>
      <c r="E137" s="46"/>
      <c r="F137" s="46"/>
      <c r="G137" s="46"/>
      <c r="H137" s="46"/>
      <c r="I137" s="84" t="s">
        <v>823</v>
      </c>
      <c r="J137" s="85" t="str">
        <f>J88</f>
        <v>ARR BRACKET ON ENDWALL M2</v>
      </c>
      <c r="K137" s="1275">
        <f>COUNT(A88:A93)</f>
        <v>6</v>
      </c>
      <c r="L137" s="1275"/>
      <c r="M137" s="1275">
        <f>COUNTIF(W88:W93,"release")</f>
        <v>4</v>
      </c>
      <c r="N137" s="1275"/>
      <c r="O137" s="1276">
        <f t="shared" si="10"/>
        <v>0.66666666666666696</v>
      </c>
      <c r="P137" s="1322"/>
      <c r="Q137" s="1352">
        <f>AB88</f>
        <v>19.899999999999999</v>
      </c>
      <c r="R137" s="1352"/>
      <c r="S137" s="971">
        <f t="shared" si="11"/>
        <v>19.899999999999999</v>
      </c>
      <c r="T137" s="107"/>
      <c r="U137" s="1362"/>
      <c r="V137" s="138"/>
      <c r="W137" s="694">
        <f>'M1 (E122)'!W150</f>
        <v>2</v>
      </c>
      <c r="AG137" s="872"/>
      <c r="AH137" s="872"/>
      <c r="AI137" s="178"/>
      <c r="AJ137" s="178"/>
      <c r="AK137" s="178"/>
      <c r="AL137" s="178"/>
      <c r="AM137" s="178"/>
    </row>
    <row r="138" spans="1:43" ht="15.75" customHeight="1">
      <c r="A138" s="45"/>
      <c r="B138" s="46"/>
      <c r="C138" s="46"/>
      <c r="D138" s="46"/>
      <c r="E138" s="46"/>
      <c r="F138" s="46"/>
      <c r="G138" s="46"/>
      <c r="H138" s="46"/>
      <c r="I138" s="84" t="s">
        <v>824</v>
      </c>
      <c r="J138" s="85" t="str">
        <f>J101</f>
        <v>ARR CEILLING FRAMING M2</v>
      </c>
      <c r="K138" s="1275">
        <f>COUNT(A101:A102)</f>
        <v>2</v>
      </c>
      <c r="L138" s="1275"/>
      <c r="M138" s="1275">
        <f>COUNTIF(W101:W102,"release")</f>
        <v>0</v>
      </c>
      <c r="N138" s="1275"/>
      <c r="O138" s="1276">
        <f t="shared" si="10"/>
        <v>0</v>
      </c>
      <c r="P138" s="1322"/>
      <c r="Q138" s="1352">
        <f>AB101</f>
        <v>144</v>
      </c>
      <c r="R138" s="1352"/>
      <c r="S138" s="971">
        <f t="shared" si="11"/>
        <v>144</v>
      </c>
      <c r="T138" s="625"/>
      <c r="U138" s="1362"/>
      <c r="V138" s="138"/>
      <c r="W138" s="694">
        <f>'M1 (E122)'!W151</f>
        <v>1</v>
      </c>
      <c r="AG138" s="872"/>
      <c r="AH138" s="872"/>
      <c r="AI138" s="178"/>
      <c r="AJ138" s="178"/>
      <c r="AK138" s="178"/>
      <c r="AL138" s="178"/>
      <c r="AM138" s="178"/>
    </row>
    <row r="139" spans="1:43" ht="15" customHeight="1">
      <c r="A139" s="45"/>
      <c r="B139" s="46"/>
      <c r="C139" s="46"/>
      <c r="D139" s="46"/>
      <c r="E139" s="46"/>
      <c r="F139" s="46"/>
      <c r="G139" s="46"/>
      <c r="H139" s="46"/>
      <c r="I139" s="84" t="s">
        <v>825</v>
      </c>
      <c r="J139" s="85" t="str">
        <f>J104</f>
        <v>ARR BRACKET ON ROOF M2</v>
      </c>
      <c r="K139" s="1275">
        <f>COUNT(A104:A110)</f>
        <v>7</v>
      </c>
      <c r="L139" s="1275"/>
      <c r="M139" s="1275">
        <f>COUNTIF(W104:W110,"release")</f>
        <v>4</v>
      </c>
      <c r="N139" s="1275"/>
      <c r="O139" s="1276">
        <f t="shared" si="10"/>
        <v>0.57142857142857095</v>
      </c>
      <c r="P139" s="1322"/>
      <c r="Q139" s="1352">
        <f>AB104</f>
        <v>118</v>
      </c>
      <c r="R139" s="1352"/>
      <c r="S139" s="971">
        <f t="shared" si="11"/>
        <v>118</v>
      </c>
      <c r="T139" s="625">
        <v>2</v>
      </c>
      <c r="U139" s="1362"/>
      <c r="W139" s="698">
        <v>4</v>
      </c>
      <c r="AG139" s="872"/>
      <c r="AH139" s="872"/>
      <c r="AI139" s="178"/>
      <c r="AJ139" s="178"/>
      <c r="AK139" s="178"/>
      <c r="AL139" s="178"/>
      <c r="AM139" s="178"/>
    </row>
    <row r="140" spans="1:43">
      <c r="B140" s="3"/>
      <c r="C140" s="3"/>
      <c r="D140" s="3"/>
      <c r="E140" s="3"/>
      <c r="F140" s="3"/>
      <c r="G140" s="3"/>
      <c r="H140" s="3"/>
      <c r="I140" s="87"/>
      <c r="J140" s="92" t="s">
        <v>664</v>
      </c>
      <c r="K140" s="1281">
        <f>SUM(K133:L139)</f>
        <v>56</v>
      </c>
      <c r="L140" s="1281"/>
      <c r="M140" s="1281">
        <f>SUM(M133:N139)</f>
        <v>31</v>
      </c>
      <c r="N140" s="1281"/>
      <c r="O140" s="1282">
        <f>(M140/K140)*0.2</f>
        <v>0.110714285714286</v>
      </c>
      <c r="P140" s="1325"/>
      <c r="Q140" s="1353">
        <f>SUM(Q133:R139)</f>
        <v>1295.8599999999999</v>
      </c>
      <c r="R140" s="1353"/>
      <c r="S140" s="999">
        <f>SUM(S136:S139)</f>
        <v>560.4</v>
      </c>
      <c r="T140" s="625"/>
      <c r="W140" s="699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>
      <c r="B141" s="3"/>
      <c r="C141" s="3"/>
      <c r="D141" s="3"/>
      <c r="E141" s="3"/>
      <c r="F141" s="3"/>
      <c r="G141" s="3"/>
      <c r="H141" s="3"/>
      <c r="I141" s="87"/>
      <c r="J141" s="94"/>
      <c r="K141" s="95"/>
      <c r="L141" s="95"/>
      <c r="M141" s="95"/>
      <c r="N141" s="95"/>
      <c r="O141" s="95"/>
      <c r="P141" s="95"/>
      <c r="Q141" s="1352"/>
      <c r="R141" s="1352"/>
      <c r="S141" s="1000"/>
      <c r="T141" s="625"/>
      <c r="W141" s="699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>
      <c r="B142" s="3"/>
      <c r="C142" s="3"/>
      <c r="D142" s="3"/>
      <c r="E142" s="3"/>
      <c r="F142" s="3"/>
      <c r="G142" s="3"/>
      <c r="H142" s="3"/>
      <c r="I142" s="189"/>
      <c r="J142" s="190" t="s">
        <v>826</v>
      </c>
      <c r="K142" s="1290">
        <f>SUM(K125:L139)</f>
        <v>116</v>
      </c>
      <c r="L142" s="1290"/>
      <c r="M142" s="1290">
        <f>SUM(M125:N139)</f>
        <v>91</v>
      </c>
      <c r="N142" s="1290"/>
      <c r="O142" s="1291"/>
      <c r="P142" s="1354"/>
      <c r="Q142" s="1353">
        <f>Q131+Q140</f>
        <v>9228.86</v>
      </c>
      <c r="R142" s="1353"/>
      <c r="S142" s="1001">
        <f>S131+S140</f>
        <v>8032.4</v>
      </c>
      <c r="T142" s="1001"/>
      <c r="W142" s="699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>
      <c r="B143" s="3"/>
      <c r="C143" s="3"/>
      <c r="D143" s="3"/>
      <c r="E143" s="3"/>
      <c r="F143" s="3"/>
      <c r="G143" s="3"/>
      <c r="H143" s="3"/>
      <c r="I143" s="711"/>
      <c r="J143" s="763" t="s">
        <v>473</v>
      </c>
      <c r="K143" s="1355"/>
      <c r="L143" s="1355"/>
      <c r="M143" s="1356"/>
      <c r="N143" s="1356"/>
      <c r="O143" s="1357">
        <f>O131+O140</f>
        <v>0.91071428571428603</v>
      </c>
      <c r="P143" s="1358"/>
      <c r="Q143" s="1348"/>
      <c r="R143" s="1348"/>
      <c r="S143" s="1000"/>
      <c r="T143" s="625"/>
      <c r="W143" s="699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>
      <c r="B144" s="3"/>
      <c r="C144" s="3"/>
      <c r="D144" s="3"/>
      <c r="E144" s="3"/>
      <c r="F144" s="3"/>
      <c r="G144" s="3"/>
      <c r="H144" s="3"/>
      <c r="I144" s="188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>
      <c r="B145" s="3"/>
      <c r="C145" s="3"/>
      <c r="D145" s="3"/>
      <c r="E145" s="3"/>
      <c r="F145" s="3"/>
      <c r="G145" s="3"/>
      <c r="H145" s="3"/>
      <c r="I145" s="188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>
      <c r="B146" s="3"/>
      <c r="C146" s="3"/>
      <c r="D146" s="3"/>
      <c r="E146" s="3"/>
      <c r="F146" s="3"/>
      <c r="G146" s="3"/>
      <c r="H146" s="3"/>
      <c r="I146" s="188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ht="35" customHeight="1">
      <c r="A147" s="45"/>
      <c r="B147" s="46"/>
      <c r="C147" s="46"/>
      <c r="D147" s="46"/>
      <c r="E147" s="46"/>
      <c r="F147" s="46"/>
      <c r="G147" s="46"/>
      <c r="H147" s="46"/>
      <c r="I147" s="1295"/>
      <c r="J147" s="1298"/>
      <c r="K147" s="1318"/>
      <c r="L147" s="1318"/>
      <c r="M147" s="1318"/>
      <c r="N147" s="1318"/>
      <c r="O147" s="1319"/>
      <c r="P147" s="1319"/>
      <c r="Q147" s="1319"/>
      <c r="R147" s="1319"/>
      <c r="S147" s="1301"/>
      <c r="T147" s="1304"/>
      <c r="U147" s="131"/>
      <c r="V147" s="132"/>
      <c r="Y147" s="131"/>
      <c r="Z147" s="710"/>
      <c r="AG147" s="872"/>
      <c r="AH147" s="872"/>
      <c r="AI147" s="178"/>
      <c r="AJ147" s="178"/>
      <c r="AK147" s="178"/>
      <c r="AL147" s="178"/>
      <c r="AM147" s="178"/>
    </row>
    <row r="148" spans="1:43" ht="35" customHeight="1">
      <c r="A148" s="45"/>
      <c r="B148" s="46"/>
      <c r="C148" s="46"/>
      <c r="D148" s="46"/>
      <c r="E148" s="46"/>
      <c r="F148" s="46"/>
      <c r="G148" s="46"/>
      <c r="H148" s="46"/>
      <c r="I148" s="1295"/>
      <c r="J148" s="1298"/>
      <c r="K148" s="1318"/>
      <c r="L148" s="1318"/>
      <c r="M148" s="1318"/>
      <c r="N148" s="1318"/>
      <c r="O148" s="1319"/>
      <c r="P148" s="1319"/>
      <c r="Q148" s="1319"/>
      <c r="R148" s="1319"/>
      <c r="S148" s="1301"/>
      <c r="T148" s="1304"/>
      <c r="U148" s="82"/>
      <c r="V148" s="132"/>
      <c r="AG148" s="872"/>
      <c r="AH148" s="872"/>
      <c r="AI148" s="178"/>
      <c r="AJ148" s="178"/>
      <c r="AK148" s="178"/>
      <c r="AL148" s="178"/>
      <c r="AM148" s="178"/>
    </row>
    <row r="149" spans="1:43" ht="15.75" customHeight="1">
      <c r="A149" s="45"/>
      <c r="B149" s="46"/>
      <c r="C149" s="46"/>
      <c r="D149" s="46"/>
      <c r="E149" s="46"/>
      <c r="F149" s="46"/>
      <c r="G149" s="46"/>
      <c r="H149" s="46"/>
      <c r="I149" s="84"/>
      <c r="J149" s="85"/>
      <c r="K149" s="1275"/>
      <c r="L149" s="1275"/>
      <c r="M149" s="1275"/>
      <c r="N149" s="1275"/>
      <c r="O149" s="1276"/>
      <c r="P149" s="1276"/>
      <c r="Q149" s="1289"/>
      <c r="R149" s="1289"/>
      <c r="S149" s="194"/>
      <c r="T149" s="5"/>
      <c r="U149" s="82"/>
      <c r="V149" s="132"/>
      <c r="AG149" s="872"/>
      <c r="AH149" s="872"/>
      <c r="AI149" s="178"/>
      <c r="AJ149" s="178"/>
      <c r="AK149" s="178"/>
      <c r="AL149" s="178"/>
      <c r="AM149" s="178"/>
    </row>
    <row r="150" spans="1:43" ht="15.75" customHeight="1">
      <c r="A150" s="45"/>
      <c r="B150" s="46"/>
      <c r="C150" s="46"/>
      <c r="D150" s="46"/>
      <c r="E150" s="46"/>
      <c r="F150" s="46"/>
      <c r="G150" s="46"/>
      <c r="H150" s="46"/>
      <c r="I150" s="84"/>
      <c r="J150" s="85"/>
      <c r="K150" s="1275"/>
      <c r="L150" s="1275"/>
      <c r="M150" s="1275"/>
      <c r="N150" s="1275"/>
      <c r="O150" s="1276"/>
      <c r="P150" s="1276"/>
      <c r="Q150" s="1289"/>
      <c r="R150" s="1289"/>
      <c r="S150" s="194"/>
      <c r="T150" s="5"/>
      <c r="U150" s="82"/>
      <c r="V150" s="132"/>
      <c r="AG150" s="872"/>
      <c r="AH150" s="872"/>
      <c r="AI150" s="178"/>
      <c r="AJ150" s="178"/>
      <c r="AK150" s="178"/>
      <c r="AL150" s="178"/>
      <c r="AM150" s="178"/>
    </row>
    <row r="151" spans="1:43" ht="15.75" customHeight="1">
      <c r="A151" s="45"/>
      <c r="B151" s="46"/>
      <c r="C151" s="46"/>
      <c r="D151" s="46"/>
      <c r="E151" s="46"/>
      <c r="F151" s="46"/>
      <c r="G151" s="46"/>
      <c r="H151" s="46"/>
      <c r="I151" s="84"/>
      <c r="J151" s="85"/>
      <c r="K151" s="1275"/>
      <c r="L151" s="1275"/>
      <c r="M151" s="1275"/>
      <c r="N151" s="1275"/>
      <c r="O151" s="1276"/>
      <c r="P151" s="1276"/>
      <c r="Q151" s="1289"/>
      <c r="R151" s="1289"/>
      <c r="S151" s="194"/>
      <c r="T151" s="5"/>
      <c r="U151" s="82"/>
      <c r="V151" s="138"/>
      <c r="AG151" s="872"/>
      <c r="AH151" s="872"/>
      <c r="AI151" s="178"/>
      <c r="AJ151" s="178"/>
      <c r="AK151" s="178"/>
      <c r="AL151" s="178"/>
      <c r="AM151" s="178"/>
    </row>
    <row r="152" spans="1:43" ht="15.75" customHeight="1">
      <c r="A152" s="45"/>
      <c r="B152" s="46"/>
      <c r="C152" s="46"/>
      <c r="D152" s="46"/>
      <c r="E152" s="46"/>
      <c r="F152" s="46"/>
      <c r="G152" s="46"/>
      <c r="H152" s="46"/>
      <c r="I152" s="84"/>
      <c r="J152" s="85"/>
      <c r="K152" s="1275"/>
      <c r="L152" s="1275"/>
      <c r="M152" s="1275"/>
      <c r="N152" s="1275"/>
      <c r="O152" s="1276"/>
      <c r="P152" s="1276"/>
      <c r="Q152" s="1289"/>
      <c r="R152" s="1289"/>
      <c r="S152" s="194"/>
      <c r="T152" s="5"/>
      <c r="U152" s="82"/>
      <c r="V152" s="138"/>
      <c r="AG152" s="872"/>
      <c r="AH152" s="872"/>
      <c r="AI152" s="178"/>
      <c r="AJ152" s="178"/>
      <c r="AK152" s="178"/>
      <c r="AL152" s="178"/>
      <c r="AM152" s="178"/>
    </row>
    <row r="153" spans="1:43" ht="15.75" customHeight="1">
      <c r="A153" s="45"/>
      <c r="B153" s="46"/>
      <c r="C153" s="46"/>
      <c r="D153" s="46"/>
      <c r="E153" s="46"/>
      <c r="F153" s="46"/>
      <c r="G153" s="46"/>
      <c r="H153" s="46"/>
      <c r="I153" s="91"/>
      <c r="J153" s="94"/>
      <c r="K153" s="95"/>
      <c r="L153" s="95"/>
      <c r="M153" s="95"/>
      <c r="N153" s="95"/>
      <c r="O153" s="95"/>
      <c r="P153" s="95"/>
      <c r="Q153" s="95"/>
      <c r="R153" s="95"/>
      <c r="S153" s="141"/>
      <c r="T153" s="5"/>
      <c r="U153" s="82"/>
      <c r="V153" s="138"/>
      <c r="AG153" s="872"/>
      <c r="AH153" s="872"/>
      <c r="AI153" s="178"/>
      <c r="AJ153" s="178"/>
      <c r="AK153" s="178"/>
      <c r="AL153" s="178"/>
      <c r="AM153" s="178"/>
    </row>
    <row r="154" spans="1:43" ht="15.75" customHeight="1">
      <c r="A154" s="45"/>
      <c r="B154" s="46"/>
      <c r="C154" s="46"/>
      <c r="D154" s="46"/>
      <c r="E154" s="46"/>
      <c r="F154" s="46"/>
      <c r="G154" s="46"/>
      <c r="H154" s="46"/>
      <c r="I154" s="189"/>
      <c r="J154" s="190"/>
      <c r="K154" s="1290"/>
      <c r="L154" s="1290"/>
      <c r="M154" s="1290"/>
      <c r="N154" s="1290"/>
      <c r="O154" s="1291"/>
      <c r="P154" s="1291"/>
      <c r="Q154" s="1286"/>
      <c r="R154" s="1286"/>
      <c r="S154" s="141"/>
      <c r="T154" s="142"/>
      <c r="U154" s="82"/>
      <c r="V154" s="138"/>
      <c r="AG154" s="872"/>
      <c r="AH154" s="872"/>
      <c r="AI154" s="178"/>
      <c r="AJ154" s="178"/>
      <c r="AK154" s="178"/>
      <c r="AL154" s="178"/>
      <c r="AM154" s="178"/>
    </row>
    <row r="155" spans="1:43" ht="15" customHeight="1">
      <c r="A155" s="45"/>
      <c r="B155" s="46"/>
      <c r="C155" s="46"/>
      <c r="D155" s="46"/>
      <c r="E155" s="46"/>
      <c r="F155" s="46"/>
      <c r="G155" s="46"/>
      <c r="H155" s="46"/>
      <c r="I155" s="192"/>
      <c r="J155" s="97"/>
      <c r="K155" s="1292"/>
      <c r="L155" s="1292"/>
      <c r="M155" s="1261"/>
      <c r="N155" s="1261"/>
      <c r="O155" s="1293"/>
      <c r="P155" s="1293"/>
      <c r="Q155" s="1286"/>
      <c r="R155" s="1286"/>
      <c r="S155" s="143"/>
      <c r="T155" s="144"/>
      <c r="AG155" s="872"/>
      <c r="AH155" s="872"/>
      <c r="AI155" s="178"/>
      <c r="AJ155" s="178"/>
      <c r="AK155" s="178"/>
      <c r="AL155" s="178"/>
      <c r="AM155" s="178"/>
    </row>
    <row r="156" spans="1:43" ht="15" customHeight="1"/>
  </sheetData>
  <mergeCells count="129">
    <mergeCell ref="AJ1:AJ2"/>
    <mergeCell ref="K123:L124"/>
    <mergeCell ref="M123:N124"/>
    <mergeCell ref="O123:P124"/>
    <mergeCell ref="Q123:R124"/>
    <mergeCell ref="K147:L148"/>
    <mergeCell ref="M147:N148"/>
    <mergeCell ref="O147:P148"/>
    <mergeCell ref="Q147:R148"/>
    <mergeCell ref="U133:U134"/>
    <mergeCell ref="U135:U139"/>
    <mergeCell ref="W8:W9"/>
    <mergeCell ref="W123:W124"/>
    <mergeCell ref="X8:X9"/>
    <mergeCell ref="Y8:Y9"/>
    <mergeCell ref="Z8:Z9"/>
    <mergeCell ref="AA8:AA9"/>
    <mergeCell ref="AB8:AB9"/>
    <mergeCell ref="I147:I148"/>
    <mergeCell ref="J8:J9"/>
    <mergeCell ref="J123:J124"/>
    <mergeCell ref="J147:J148"/>
    <mergeCell ref="K8:K9"/>
    <mergeCell ref="S123:S124"/>
    <mergeCell ref="S147:S148"/>
    <mergeCell ref="T123:T124"/>
    <mergeCell ref="T147:T148"/>
    <mergeCell ref="K152:L152"/>
    <mergeCell ref="M152:N152"/>
    <mergeCell ref="O152:P152"/>
    <mergeCell ref="Q152:R152"/>
    <mergeCell ref="K154:L154"/>
    <mergeCell ref="M154:N154"/>
    <mergeCell ref="O154:P154"/>
    <mergeCell ref="Q154:R154"/>
    <mergeCell ref="K155:L155"/>
    <mergeCell ref="M155:N155"/>
    <mergeCell ref="O155:P155"/>
    <mergeCell ref="Q155:R155"/>
    <mergeCell ref="K149:L149"/>
    <mergeCell ref="M149:N149"/>
    <mergeCell ref="O149:P149"/>
    <mergeCell ref="Q149:R149"/>
    <mergeCell ref="K150:L150"/>
    <mergeCell ref="M150:N150"/>
    <mergeCell ref="O150:P150"/>
    <mergeCell ref="Q150:R150"/>
    <mergeCell ref="K151:L151"/>
    <mergeCell ref="M151:N151"/>
    <mergeCell ref="O151:P151"/>
    <mergeCell ref="Q151:R151"/>
    <mergeCell ref="Q141:R141"/>
    <mergeCell ref="K142:L142"/>
    <mergeCell ref="M142:N142"/>
    <mergeCell ref="O142:P142"/>
    <mergeCell ref="Q142:R142"/>
    <mergeCell ref="K143:L143"/>
    <mergeCell ref="M143:N143"/>
    <mergeCell ref="O143:P143"/>
    <mergeCell ref="Q143:R143"/>
    <mergeCell ref="K138:L138"/>
    <mergeCell ref="M138:N138"/>
    <mergeCell ref="O138:P138"/>
    <mergeCell ref="Q138:R138"/>
    <mergeCell ref="K139:L139"/>
    <mergeCell ref="M139:N139"/>
    <mergeCell ref="O139:P139"/>
    <mergeCell ref="Q139:R139"/>
    <mergeCell ref="K140:L140"/>
    <mergeCell ref="M140:N140"/>
    <mergeCell ref="O140:P140"/>
    <mergeCell ref="Q140:R140"/>
    <mergeCell ref="K135:L135"/>
    <mergeCell ref="M135:N135"/>
    <mergeCell ref="O135:P135"/>
    <mergeCell ref="Q135:R135"/>
    <mergeCell ref="K136:L136"/>
    <mergeCell ref="M136:N136"/>
    <mergeCell ref="O136:P136"/>
    <mergeCell ref="Q136:R136"/>
    <mergeCell ref="K137:L137"/>
    <mergeCell ref="M137:N137"/>
    <mergeCell ref="O137:P137"/>
    <mergeCell ref="Q137:R137"/>
    <mergeCell ref="Q132:R132"/>
    <mergeCell ref="K133:L133"/>
    <mergeCell ref="M133:N133"/>
    <mergeCell ref="O133:P133"/>
    <mergeCell ref="Q133:R133"/>
    <mergeCell ref="K134:L134"/>
    <mergeCell ref="M134:N134"/>
    <mergeCell ref="O134:P134"/>
    <mergeCell ref="Q134:R134"/>
    <mergeCell ref="K129:L129"/>
    <mergeCell ref="M129:N129"/>
    <mergeCell ref="O129:P129"/>
    <mergeCell ref="Q129:R129"/>
    <mergeCell ref="K130:L130"/>
    <mergeCell ref="M130:N130"/>
    <mergeCell ref="O130:P130"/>
    <mergeCell ref="Q130:R130"/>
    <mergeCell ref="K131:L131"/>
    <mergeCell ref="M131:N131"/>
    <mergeCell ref="O131:P131"/>
    <mergeCell ref="Q131:R131"/>
    <mergeCell ref="Q126:R126"/>
    <mergeCell ref="K127:L127"/>
    <mergeCell ref="M127:N127"/>
    <mergeCell ref="O127:P127"/>
    <mergeCell ref="Q127:R127"/>
    <mergeCell ref="K128:L128"/>
    <mergeCell ref="M128:N128"/>
    <mergeCell ref="O128:P128"/>
    <mergeCell ref="Q128:R128"/>
    <mergeCell ref="AH1:AI1"/>
    <mergeCell ref="A2:I2"/>
    <mergeCell ref="AC6:AE6"/>
    <mergeCell ref="AC7:AE7"/>
    <mergeCell ref="B8:I8"/>
    <mergeCell ref="L8:Q8"/>
    <mergeCell ref="R8:V8"/>
    <mergeCell ref="AC8:AE8"/>
    <mergeCell ref="K125:L125"/>
    <mergeCell ref="M125:N125"/>
    <mergeCell ref="O125:P125"/>
    <mergeCell ref="Q125:R125"/>
    <mergeCell ref="A8:A9"/>
    <mergeCell ref="I123:I124"/>
    <mergeCell ref="AG1:AG2"/>
  </mergeCells>
  <printOptions horizontalCentered="1"/>
  <pageMargins left="0" right="0" top="0.1" bottom="0.1" header="0.51041666666666696" footer="7.9166666666666705E-2"/>
  <pageSetup paperSize="9" scale="46" firstPageNumber="0" orientation="landscape" useFirstPageNumber="1" horizontalDpi="300" verticalDpi="300"/>
  <headerFooter>
    <oddFooter>&amp;LForm No.IV-1.043 Rev.0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0"/>
  <sheetViews>
    <sheetView showGridLines="0" topLeftCell="B1" zoomScale="67" workbookViewId="0">
      <pane ySplit="9" topLeftCell="A104" activePane="bottomLeft" state="frozen"/>
      <selection pane="bottomLeft" activeCell="J109" sqref="J109"/>
    </sheetView>
  </sheetViews>
  <sheetFormatPr defaultColWidth="11.33203125" defaultRowHeight="15.5" outlineLevelRow="1"/>
  <cols>
    <col min="1" max="1" width="5.1640625" style="2" customWidth="1"/>
    <col min="2" max="7" width="3.08203125" style="3" customWidth="1"/>
    <col min="8" max="8" width="3.5" style="3" customWidth="1"/>
    <col min="9" max="9" width="13.6640625" style="4" customWidth="1"/>
    <col min="10" max="10" width="62.4140625" style="25" customWidth="1"/>
    <col min="11" max="11" width="5.08203125" style="6" customWidth="1"/>
    <col min="12" max="17" width="5.58203125" style="6" customWidth="1"/>
    <col min="18" max="18" width="12.33203125" hidden="1" customWidth="1"/>
    <col min="19" max="19" width="15" hidden="1" customWidth="1"/>
    <col min="20" max="20" width="12.33203125" hidden="1" customWidth="1"/>
    <col min="21" max="21" width="11.4140625" hidden="1" customWidth="1"/>
    <col min="22" max="22" width="9" style="7" customWidth="1"/>
    <col min="23" max="23" width="12.4140625" style="7" customWidth="1"/>
    <col min="24" max="24" width="10.25" style="7" customWidth="1"/>
    <col min="25" max="25" width="17" style="1" hidden="1" customWidth="1"/>
    <col min="26" max="26" width="9.83203125" style="7" customWidth="1"/>
    <col min="27" max="27" width="12.1640625" style="7" customWidth="1"/>
    <col min="28" max="28" width="6.75" customWidth="1"/>
    <col min="29" max="32" width="11.4140625" customWidth="1"/>
    <col min="33" max="34" width="11.33203125" style="613"/>
    <col min="1015" max="1026" width="11.08203125" customWidth="1"/>
  </cols>
  <sheetData>
    <row r="1" spans="1:36" ht="13" customHeight="1">
      <c r="A1" s="9"/>
      <c r="B1" s="4"/>
      <c r="C1" s="4"/>
      <c r="D1" s="4"/>
      <c r="E1" s="4"/>
      <c r="F1" s="4"/>
      <c r="G1" s="4"/>
      <c r="H1" s="4"/>
      <c r="I1" s="50"/>
      <c r="J1" s="716"/>
      <c r="K1" s="53"/>
      <c r="L1" s="53"/>
      <c r="M1" s="53"/>
      <c r="N1" s="53"/>
      <c r="O1" s="53"/>
      <c r="P1" s="53"/>
      <c r="Q1" s="53"/>
      <c r="R1" s="99" t="s">
        <v>461</v>
      </c>
      <c r="S1" s="99"/>
      <c r="T1" s="100" t="s">
        <v>827</v>
      </c>
      <c r="U1" s="101"/>
      <c r="V1" s="102"/>
      <c r="W1" s="102"/>
      <c r="X1" s="102"/>
      <c r="Y1" s="606"/>
      <c r="Z1" s="146" t="s">
        <v>463</v>
      </c>
      <c r="AA1" s="147"/>
      <c r="AB1" s="148">
        <v>8000</v>
      </c>
      <c r="AG1" s="1342"/>
      <c r="AH1" s="1261" t="s">
        <v>464</v>
      </c>
      <c r="AI1" s="1261"/>
      <c r="AJ1" s="1316" t="s">
        <v>28</v>
      </c>
    </row>
    <row r="2" spans="1:36" ht="13" customHeight="1">
      <c r="A2" s="1262"/>
      <c r="B2" s="1262"/>
      <c r="C2" s="1262"/>
      <c r="D2" s="1262"/>
      <c r="E2" s="1262"/>
      <c r="F2" s="1262"/>
      <c r="G2" s="1262"/>
      <c r="H2" s="1262"/>
      <c r="I2" s="1262"/>
      <c r="J2" s="717" t="s">
        <v>465</v>
      </c>
      <c r="K2" s="55"/>
      <c r="L2" s="55"/>
      <c r="M2" s="55"/>
      <c r="N2" s="55"/>
      <c r="O2" s="55"/>
      <c r="P2" s="55"/>
      <c r="Q2" s="55"/>
      <c r="R2" s="103" t="s">
        <v>466</v>
      </c>
      <c r="S2" s="103"/>
      <c r="T2" s="104" t="s">
        <v>467</v>
      </c>
      <c r="Z2" s="149" t="s">
        <v>774</v>
      </c>
      <c r="AA2" s="147"/>
      <c r="AB2" s="150">
        <f>SUM(Z10:Z101)</f>
        <v>9028.2999999999993</v>
      </c>
      <c r="AG2" s="1342"/>
      <c r="AH2" s="96" t="s">
        <v>469</v>
      </c>
      <c r="AI2" s="641" t="s">
        <v>13</v>
      </c>
      <c r="AJ2" s="1316"/>
    </row>
    <row r="3" spans="1:36" ht="13" customHeight="1">
      <c r="A3" s="10"/>
      <c r="B3" s="11"/>
      <c r="C3" s="11"/>
      <c r="D3" s="11"/>
      <c r="E3" s="11"/>
      <c r="F3" s="11"/>
      <c r="G3" s="11"/>
      <c r="H3" s="11"/>
      <c r="I3" s="11"/>
      <c r="J3" s="717" t="s">
        <v>470</v>
      </c>
      <c r="K3" s="55"/>
      <c r="L3" s="55"/>
      <c r="M3" s="55"/>
      <c r="N3" s="55"/>
      <c r="O3" s="55"/>
      <c r="P3" s="55"/>
      <c r="Q3" s="55"/>
      <c r="R3" s="103" t="s">
        <v>471</v>
      </c>
      <c r="S3" s="103"/>
      <c r="T3" s="105" t="s">
        <v>472</v>
      </c>
      <c r="Y3" s="609"/>
      <c r="Z3" s="152" t="s">
        <v>473</v>
      </c>
      <c r="AA3" s="153"/>
      <c r="AB3" s="154">
        <f>O136</f>
        <v>0.66666666666666696</v>
      </c>
      <c r="AG3" s="612" t="s">
        <v>474</v>
      </c>
      <c r="AH3" s="398">
        <f>COUNTIF($AG$17:$AG$110,"PDR")</f>
        <v>30</v>
      </c>
      <c r="AI3" s="398">
        <f>COUNTIFS($AG$17:$AG$110,"PDR",$AH$17:$AH$110,"RELEASE")</f>
        <v>30</v>
      </c>
      <c r="AJ3" s="399">
        <f>AI3/AH3</f>
        <v>1</v>
      </c>
    </row>
    <row r="4" spans="1:36" ht="13" customHeight="1">
      <c r="A4" s="10"/>
      <c r="B4" s="11"/>
      <c r="C4" s="11"/>
      <c r="D4" s="11"/>
      <c r="E4" s="11"/>
      <c r="F4" s="11"/>
      <c r="G4" s="11"/>
      <c r="H4" s="11"/>
      <c r="I4" s="11"/>
      <c r="J4" s="717"/>
      <c r="K4" s="55"/>
      <c r="L4" s="55"/>
      <c r="M4" s="55"/>
      <c r="N4" s="55"/>
      <c r="O4" s="55"/>
      <c r="P4" s="55"/>
      <c r="Q4" s="55"/>
      <c r="R4" s="103" t="s">
        <v>475</v>
      </c>
      <c r="S4" s="103"/>
      <c r="T4" s="105" t="s">
        <v>476</v>
      </c>
      <c r="AA4" s="155"/>
      <c r="AC4" s="156"/>
      <c r="AD4" s="156"/>
      <c r="AE4" s="157"/>
      <c r="AF4" s="157"/>
      <c r="AG4" s="612" t="s">
        <v>477</v>
      </c>
      <c r="AH4" s="398">
        <f>COUNTIF($AG$17:$AG$107,"IDR")</f>
        <v>2</v>
      </c>
      <c r="AI4" s="398">
        <f>COUNTIFS($AG$17:$AG$107,"IDR",$AH$17:$AH$107,"RELEASE")</f>
        <v>2</v>
      </c>
      <c r="AJ4" s="399">
        <f>AI4/AH4</f>
        <v>1</v>
      </c>
    </row>
    <row r="5" spans="1:36" ht="13" customHeight="1">
      <c r="A5" s="10"/>
      <c r="B5" s="11"/>
      <c r="C5" s="11"/>
      <c r="D5" s="11"/>
      <c r="E5" s="11"/>
      <c r="F5" s="11"/>
      <c r="G5" s="11"/>
      <c r="H5" s="11"/>
      <c r="I5" s="11"/>
      <c r="J5" s="717"/>
      <c r="K5" s="55"/>
      <c r="L5" s="55"/>
      <c r="M5" s="55"/>
      <c r="N5" s="55"/>
      <c r="O5" s="55"/>
      <c r="P5" s="55"/>
      <c r="Q5" s="55"/>
      <c r="R5" s="103" t="s">
        <v>478</v>
      </c>
      <c r="S5" s="103"/>
      <c r="T5" s="105" t="s">
        <v>479</v>
      </c>
      <c r="AA5" s="155"/>
      <c r="AC5" s="158"/>
      <c r="AD5" s="158"/>
      <c r="AE5" s="159"/>
      <c r="AF5" s="159"/>
      <c r="AG5" s="612" t="s">
        <v>19</v>
      </c>
      <c r="AH5" s="398">
        <f>COUNTIF($AG$17:$AG$110,"FDR")</f>
        <v>43</v>
      </c>
      <c r="AI5" s="398">
        <f>COUNTIFS($AG$17:$AG$107,"FDR",$AH$17:$AH$107,"RELEASE")</f>
        <v>18</v>
      </c>
      <c r="AJ5" s="399">
        <f>AI5/AH5</f>
        <v>0.418604651162791</v>
      </c>
    </row>
    <row r="6" spans="1:36" ht="13" customHeight="1">
      <c r="A6" s="10"/>
      <c r="B6" s="11"/>
      <c r="C6" s="11"/>
      <c r="D6" s="11"/>
      <c r="E6" s="11"/>
      <c r="F6" s="11"/>
      <c r="G6" s="11"/>
      <c r="H6" s="11"/>
      <c r="I6" s="11"/>
      <c r="J6" s="717"/>
      <c r="K6" s="56"/>
      <c r="L6" s="56"/>
      <c r="M6" s="56"/>
      <c r="N6" s="56"/>
      <c r="O6" s="56"/>
      <c r="P6" s="56"/>
      <c r="Q6" s="56"/>
      <c r="R6" s="103" t="s">
        <v>480</v>
      </c>
      <c r="S6" s="103"/>
      <c r="T6" s="105" t="s">
        <v>828</v>
      </c>
      <c r="AA6" s="155"/>
      <c r="AC6" s="1263"/>
      <c r="AD6" s="1263"/>
      <c r="AE6" s="1263"/>
      <c r="AF6" s="814"/>
      <c r="AH6" s="400">
        <f>SUM(AH3:AH5)</f>
        <v>75</v>
      </c>
      <c r="AI6" s="400">
        <f>SUM(AI3:AI5)</f>
        <v>50</v>
      </c>
    </row>
    <row r="7" spans="1:36" ht="13" customHeight="1">
      <c r="A7" s="9"/>
      <c r="B7" s="4"/>
      <c r="C7" s="4"/>
      <c r="D7" s="4"/>
      <c r="E7" s="4"/>
      <c r="F7" s="4"/>
      <c r="G7" s="4"/>
      <c r="H7" s="4"/>
      <c r="J7" s="718"/>
      <c r="K7" s="59"/>
      <c r="L7" s="576"/>
      <c r="M7" s="576"/>
      <c r="N7" s="576"/>
      <c r="O7" s="576"/>
      <c r="P7" s="576"/>
      <c r="Q7" s="576"/>
      <c r="AA7" s="155"/>
      <c r="AC7" s="1263" t="s">
        <v>482</v>
      </c>
      <c r="AD7" s="1263"/>
      <c r="AE7" s="1263"/>
      <c r="AF7" s="814"/>
    </row>
    <row r="8" spans="1:36" ht="18" customHeight="1">
      <c r="A8" s="1294" t="s">
        <v>483</v>
      </c>
      <c r="B8" s="1264" t="s">
        <v>484</v>
      </c>
      <c r="C8" s="1264"/>
      <c r="D8" s="1264"/>
      <c r="E8" s="1264"/>
      <c r="F8" s="1264"/>
      <c r="G8" s="1264"/>
      <c r="H8" s="1264"/>
      <c r="I8" s="1264"/>
      <c r="J8" s="1367" t="s">
        <v>485</v>
      </c>
      <c r="K8" s="1265" t="s">
        <v>486</v>
      </c>
      <c r="L8" s="1265" t="s">
        <v>487</v>
      </c>
      <c r="M8" s="1265"/>
      <c r="N8" s="1265"/>
      <c r="O8" s="1265"/>
      <c r="P8" s="1265"/>
      <c r="Q8" s="1265"/>
      <c r="R8" s="1267" t="s">
        <v>488</v>
      </c>
      <c r="S8" s="1267"/>
      <c r="T8" s="1267"/>
      <c r="U8" s="1267"/>
      <c r="V8" s="1267"/>
      <c r="W8" s="1267" t="s">
        <v>489</v>
      </c>
      <c r="X8" s="1267" t="s">
        <v>490</v>
      </c>
      <c r="Y8" s="1348" t="s">
        <v>672</v>
      </c>
      <c r="Z8" s="1266" t="s">
        <v>468</v>
      </c>
      <c r="AA8" s="1266" t="s">
        <v>776</v>
      </c>
      <c r="AB8" s="1313" t="s">
        <v>493</v>
      </c>
      <c r="AC8" s="1267" t="s">
        <v>468</v>
      </c>
      <c r="AD8" s="1267"/>
      <c r="AE8" s="1267"/>
      <c r="AF8" s="6"/>
    </row>
    <row r="9" spans="1:36" ht="16.899999999999999" customHeight="1">
      <c r="A9" s="1294"/>
      <c r="B9" s="288">
        <v>1</v>
      </c>
      <c r="C9" s="289">
        <v>2</v>
      </c>
      <c r="D9" s="290">
        <v>3</v>
      </c>
      <c r="E9" s="291">
        <v>4</v>
      </c>
      <c r="F9" s="292">
        <v>5</v>
      </c>
      <c r="G9" s="293">
        <v>6</v>
      </c>
      <c r="H9" s="294">
        <v>7</v>
      </c>
      <c r="I9" s="340">
        <v>8</v>
      </c>
      <c r="J9" s="1367"/>
      <c r="K9" s="1265"/>
      <c r="L9" s="60" t="s">
        <v>498</v>
      </c>
      <c r="M9" s="60" t="s">
        <v>21</v>
      </c>
      <c r="N9" s="60" t="s">
        <v>22</v>
      </c>
      <c r="O9" s="60" t="s">
        <v>23</v>
      </c>
      <c r="P9" s="60" t="s">
        <v>24</v>
      </c>
      <c r="Q9" s="60" t="s">
        <v>25</v>
      </c>
      <c r="R9" s="110" t="s">
        <v>499</v>
      </c>
      <c r="S9" s="110" t="s">
        <v>500</v>
      </c>
      <c r="T9" s="110" t="s">
        <v>501</v>
      </c>
      <c r="U9" s="110" t="s">
        <v>502</v>
      </c>
      <c r="V9" s="107" t="s">
        <v>503</v>
      </c>
      <c r="W9" s="1267"/>
      <c r="X9" s="1267"/>
      <c r="Y9" s="1348"/>
      <c r="Z9" s="1266" t="s">
        <v>504</v>
      </c>
      <c r="AA9" s="1266"/>
      <c r="AB9" s="1314"/>
      <c r="AC9" s="110" t="s">
        <v>505</v>
      </c>
      <c r="AD9" s="110" t="s">
        <v>506</v>
      </c>
      <c r="AE9" s="110" t="s">
        <v>507</v>
      </c>
      <c r="AF9" s="815"/>
    </row>
    <row r="10" spans="1:36" ht="16.899999999999999" customHeight="1">
      <c r="A10" s="295">
        <v>1</v>
      </c>
      <c r="B10" s="715" t="s">
        <v>516</v>
      </c>
      <c r="C10" s="4"/>
      <c r="D10" s="4"/>
      <c r="E10" s="4"/>
      <c r="F10" s="4"/>
      <c r="G10" s="4"/>
      <c r="H10" s="4"/>
      <c r="I10" s="309"/>
      <c r="J10" s="719" t="s">
        <v>517</v>
      </c>
      <c r="K10" s="110"/>
      <c r="L10" s="107"/>
      <c r="M10" s="107"/>
      <c r="N10" s="107"/>
      <c r="O10" s="107"/>
      <c r="P10" s="107"/>
      <c r="Q10" s="107"/>
      <c r="R10" s="594"/>
      <c r="S10" s="594"/>
      <c r="T10" s="595"/>
      <c r="U10" s="595"/>
      <c r="V10" s="596"/>
      <c r="W10" s="596" t="s">
        <v>13</v>
      </c>
      <c r="X10" s="596"/>
      <c r="Y10" s="483"/>
      <c r="Z10" s="380"/>
      <c r="AA10" s="380"/>
      <c r="AB10" s="380"/>
      <c r="AC10" s="380"/>
      <c r="AD10" s="380"/>
      <c r="AE10" s="380"/>
      <c r="AF10" s="816"/>
    </row>
    <row r="11" spans="1:36" ht="16.899999999999999" customHeight="1">
      <c r="A11" s="295">
        <v>2</v>
      </c>
      <c r="B11" s="539" t="s">
        <v>518</v>
      </c>
      <c r="C11" s="24"/>
      <c r="D11" s="24"/>
      <c r="E11" s="25"/>
      <c r="F11" s="24"/>
      <c r="G11" s="25"/>
      <c r="H11" s="25"/>
      <c r="I11" s="341"/>
      <c r="J11" s="342" t="s">
        <v>519</v>
      </c>
      <c r="K11" s="110"/>
      <c r="L11" s="107"/>
      <c r="M11" s="107"/>
      <c r="N11" s="107"/>
      <c r="O11" s="107"/>
      <c r="P11" s="107"/>
      <c r="Q11" s="107"/>
      <c r="R11" s="594"/>
      <c r="S11" s="594"/>
      <c r="T11" s="595"/>
      <c r="U11" s="595"/>
      <c r="V11" s="596"/>
      <c r="W11" s="596" t="s">
        <v>13</v>
      </c>
      <c r="X11" s="596"/>
      <c r="Y11" s="817"/>
      <c r="Z11" s="380"/>
      <c r="AA11" s="380"/>
      <c r="AB11" s="380"/>
      <c r="AC11" s="380"/>
      <c r="AD11" s="380"/>
      <c r="AE11" s="380"/>
      <c r="AF11" s="816"/>
    </row>
    <row r="12" spans="1:36" ht="16.899999999999999" customHeight="1">
      <c r="A12" s="295">
        <v>3</v>
      </c>
      <c r="B12" s="320" t="s">
        <v>829</v>
      </c>
      <c r="C12" s="4"/>
      <c r="D12" s="4"/>
      <c r="E12" s="4"/>
      <c r="F12" s="4"/>
      <c r="G12" s="4"/>
      <c r="H12" s="4"/>
      <c r="I12" s="309"/>
      <c r="J12" s="578" t="s">
        <v>830</v>
      </c>
      <c r="K12" s="110"/>
      <c r="L12" s="107"/>
      <c r="M12" s="107"/>
      <c r="N12" s="107"/>
      <c r="O12" s="107"/>
      <c r="P12" s="107"/>
      <c r="Q12" s="107"/>
      <c r="R12" s="594"/>
      <c r="S12" s="594"/>
      <c r="T12" s="595"/>
      <c r="U12" s="595"/>
      <c r="V12" s="596"/>
      <c r="W12" s="596"/>
      <c r="X12" s="596"/>
      <c r="Y12" s="617"/>
      <c r="Z12" s="380"/>
      <c r="AA12" s="380"/>
      <c r="AB12" s="380"/>
      <c r="AC12" s="380"/>
      <c r="AD12" s="380"/>
      <c r="AE12" s="380"/>
      <c r="AF12" s="816"/>
    </row>
    <row r="13" spans="1:36" ht="16.899999999999999" customHeight="1">
      <c r="A13" s="369">
        <f t="shared" ref="A13:A62" si="0">A12+1</f>
        <v>4</v>
      </c>
      <c r="B13" s="324"/>
      <c r="C13" s="540" t="s">
        <v>522</v>
      </c>
      <c r="D13" s="297"/>
      <c r="E13" s="297"/>
      <c r="F13" s="297"/>
      <c r="G13" s="297"/>
      <c r="H13" s="297"/>
      <c r="J13" s="579" t="s">
        <v>523</v>
      </c>
      <c r="K13" s="110"/>
      <c r="L13" s="107"/>
      <c r="M13" s="107"/>
      <c r="N13" s="107"/>
      <c r="O13" s="107"/>
      <c r="P13" s="107"/>
      <c r="Q13" s="107"/>
      <c r="R13" s="475"/>
      <c r="S13" s="475"/>
      <c r="T13" s="597"/>
      <c r="U13" s="597"/>
      <c r="V13" s="477"/>
      <c r="W13" s="477"/>
      <c r="X13" s="477"/>
      <c r="Y13" s="618"/>
      <c r="Z13" s="380"/>
      <c r="AA13" s="380"/>
      <c r="AB13" s="380"/>
      <c r="AC13" s="380"/>
      <c r="AD13" s="380"/>
      <c r="AE13" s="380"/>
      <c r="AF13" s="816"/>
    </row>
    <row r="14" spans="1:36" ht="16.899999999999999" customHeight="1">
      <c r="A14" s="369">
        <f t="shared" si="0"/>
        <v>5</v>
      </c>
      <c r="B14" s="324"/>
      <c r="C14" s="541" t="s">
        <v>831</v>
      </c>
      <c r="D14" s="297"/>
      <c r="E14" s="297"/>
      <c r="F14" s="297"/>
      <c r="G14" s="297"/>
      <c r="H14" s="297"/>
      <c r="J14" s="579" t="s">
        <v>832</v>
      </c>
      <c r="K14" s="110">
        <v>1</v>
      </c>
      <c r="L14" s="107"/>
      <c r="M14" s="107"/>
      <c r="N14" s="107"/>
      <c r="O14" s="107"/>
      <c r="P14" s="107"/>
      <c r="Q14" s="107"/>
      <c r="R14" s="475"/>
      <c r="S14" s="475"/>
      <c r="T14" s="597"/>
      <c r="U14" s="597"/>
      <c r="V14" s="477"/>
      <c r="W14" s="477"/>
      <c r="X14" s="477"/>
      <c r="Y14" s="622"/>
      <c r="Z14" s="380"/>
      <c r="AA14" s="380"/>
      <c r="AB14" s="380"/>
      <c r="AC14" s="380"/>
      <c r="AD14" s="380"/>
      <c r="AE14" s="380"/>
      <c r="AF14" s="816"/>
    </row>
    <row r="15" spans="1:36" ht="16.899999999999999" customHeight="1">
      <c r="A15" s="766">
        <f t="shared" si="0"/>
        <v>6</v>
      </c>
      <c r="B15" s="324"/>
      <c r="C15" s="542"/>
      <c r="D15" s="543" t="s">
        <v>833</v>
      </c>
      <c r="E15" s="297"/>
      <c r="F15" s="297"/>
      <c r="G15" s="297"/>
      <c r="H15" s="297"/>
      <c r="J15" s="579" t="s">
        <v>834</v>
      </c>
      <c r="K15" s="110">
        <v>1</v>
      </c>
      <c r="L15" s="107"/>
      <c r="M15" s="107"/>
      <c r="N15" s="107"/>
      <c r="O15" s="107"/>
      <c r="P15" s="107"/>
      <c r="Q15" s="107"/>
      <c r="R15" s="475"/>
      <c r="S15" s="475"/>
      <c r="T15" s="597"/>
      <c r="U15" s="597"/>
      <c r="V15" s="477" t="s">
        <v>572</v>
      </c>
      <c r="W15" s="477"/>
      <c r="X15" s="477"/>
      <c r="Y15" s="618"/>
      <c r="Z15" s="380"/>
      <c r="AA15" s="380"/>
      <c r="AB15" s="380"/>
      <c r="AC15" s="380"/>
      <c r="AD15" s="380"/>
      <c r="AE15" s="380"/>
      <c r="AF15" s="816"/>
    </row>
    <row r="16" spans="1:36" ht="16.899999999999999" customHeight="1">
      <c r="A16" s="767">
        <f t="shared" si="0"/>
        <v>7</v>
      </c>
      <c r="B16" s="768"/>
      <c r="C16" s="769"/>
      <c r="D16" s="770"/>
      <c r="E16" s="771" t="s">
        <v>38</v>
      </c>
      <c r="F16" s="304"/>
      <c r="G16" s="304"/>
      <c r="H16" s="304"/>
      <c r="I16" s="345"/>
      <c r="J16" s="796" t="s">
        <v>39</v>
      </c>
      <c r="K16" s="473">
        <v>1</v>
      </c>
      <c r="L16" s="227"/>
      <c r="M16" s="227"/>
      <c r="N16" s="226"/>
      <c r="O16" s="227" t="s">
        <v>32</v>
      </c>
      <c r="P16" s="226"/>
      <c r="Q16" s="226"/>
      <c r="R16" s="800"/>
      <c r="S16" s="800"/>
      <c r="T16" s="801"/>
      <c r="U16" s="801"/>
      <c r="V16" s="802"/>
      <c r="W16" s="803"/>
      <c r="X16" s="803"/>
      <c r="Y16" s="818"/>
      <c r="Z16" s="819">
        <f>SUM(AC17:AC32)</f>
        <v>4847</v>
      </c>
      <c r="AA16" s="381"/>
      <c r="AB16" s="381"/>
      <c r="AC16" s="381"/>
      <c r="AD16" s="381"/>
      <c r="AE16" s="381"/>
      <c r="AF16" s="820"/>
    </row>
    <row r="17" spans="1:34" ht="16.899999999999999" customHeight="1">
      <c r="A17" s="369">
        <f t="shared" si="0"/>
        <v>8</v>
      </c>
      <c r="B17" s="324"/>
      <c r="C17" s="542"/>
      <c r="D17" s="326"/>
      <c r="E17" s="546"/>
      <c r="F17" s="425" t="s">
        <v>89</v>
      </c>
      <c r="G17" s="297"/>
      <c r="H17" s="297"/>
      <c r="J17" s="577" t="s">
        <v>835</v>
      </c>
      <c r="K17" s="110">
        <v>1</v>
      </c>
      <c r="L17" s="65"/>
      <c r="M17" s="65" t="s">
        <v>32</v>
      </c>
      <c r="N17" s="65" t="s">
        <v>32</v>
      </c>
      <c r="O17" s="65" t="s">
        <v>32</v>
      </c>
      <c r="P17" s="65" t="s">
        <v>32</v>
      </c>
      <c r="Q17" s="65" t="s">
        <v>32</v>
      </c>
      <c r="R17" s="475"/>
      <c r="S17" s="475"/>
      <c r="T17" s="598"/>
      <c r="U17" s="598"/>
      <c r="V17" s="599"/>
      <c r="W17" s="477" t="s">
        <v>13</v>
      </c>
      <c r="X17" s="477"/>
      <c r="Y17" s="622"/>
      <c r="Z17" s="384"/>
      <c r="AA17" s="385"/>
      <c r="AB17" s="385"/>
      <c r="AC17" s="821">
        <v>4306</v>
      </c>
      <c r="AD17" s="380"/>
      <c r="AE17" s="380"/>
      <c r="AF17" s="816">
        <f>AD18+AD21+AF22+AD23</f>
        <v>4115.6000000000004</v>
      </c>
      <c r="AG17" s="613" t="s">
        <v>474</v>
      </c>
      <c r="AH17" s="613" t="str">
        <f t="shared" ref="AH17:AH48" si="1">W17</f>
        <v>RELEASE</v>
      </c>
    </row>
    <row r="18" spans="1:34" ht="16.899999999999999" customHeight="1" outlineLevel="1">
      <c r="A18" s="369">
        <f t="shared" si="0"/>
        <v>9</v>
      </c>
      <c r="B18" s="547"/>
      <c r="C18" s="548"/>
      <c r="D18" s="410"/>
      <c r="E18" s="23"/>
      <c r="F18" s="328"/>
      <c r="G18" s="314" t="s">
        <v>95</v>
      </c>
      <c r="H18" s="4"/>
      <c r="I18" s="309"/>
      <c r="J18" s="233" t="s">
        <v>96</v>
      </c>
      <c r="K18" s="110">
        <v>2</v>
      </c>
      <c r="L18" s="107"/>
      <c r="M18" s="65" t="s">
        <v>32</v>
      </c>
      <c r="N18" s="65" t="s">
        <v>32</v>
      </c>
      <c r="O18" s="65" t="s">
        <v>32</v>
      </c>
      <c r="P18" s="65" t="s">
        <v>32</v>
      </c>
      <c r="Q18" s="65" t="s">
        <v>32</v>
      </c>
      <c r="R18" s="475"/>
      <c r="S18" s="475"/>
      <c r="T18" s="598"/>
      <c r="U18" s="598"/>
      <c r="V18" s="599"/>
      <c r="W18" s="477" t="s">
        <v>13</v>
      </c>
      <c r="X18" s="477"/>
      <c r="Y18" s="618"/>
      <c r="Z18" s="380"/>
      <c r="AA18" s="380"/>
      <c r="AB18" s="380"/>
      <c r="AC18" s="380"/>
      <c r="AD18" s="380">
        <f>'TC1 (E121)'!AD21*K18</f>
        <v>2942</v>
      </c>
      <c r="AE18" s="380"/>
      <c r="AF18" s="816"/>
      <c r="AG18" s="613" t="s">
        <v>474</v>
      </c>
      <c r="AH18" s="613" t="str">
        <f t="shared" si="1"/>
        <v>RELEASE</v>
      </c>
    </row>
    <row r="19" spans="1:34" ht="16.899999999999999" customHeight="1" outlineLevel="1">
      <c r="A19" s="369">
        <f t="shared" si="0"/>
        <v>10</v>
      </c>
      <c r="B19" s="547"/>
      <c r="C19" s="548"/>
      <c r="D19" s="410"/>
      <c r="E19" s="23"/>
      <c r="F19" s="328"/>
      <c r="G19" s="315"/>
      <c r="H19" s="316" t="s">
        <v>97</v>
      </c>
      <c r="I19" s="347"/>
      <c r="J19" s="233" t="s">
        <v>685</v>
      </c>
      <c r="K19" s="110">
        <v>1</v>
      </c>
      <c r="L19" s="107"/>
      <c r="M19" s="65" t="s">
        <v>32</v>
      </c>
      <c r="N19" s="65" t="s">
        <v>32</v>
      </c>
      <c r="O19" s="65" t="s">
        <v>32</v>
      </c>
      <c r="P19" s="65" t="s">
        <v>32</v>
      </c>
      <c r="Q19" s="65" t="s">
        <v>32</v>
      </c>
      <c r="R19" s="475"/>
      <c r="S19" s="475"/>
      <c r="T19" s="598"/>
      <c r="U19" s="598"/>
      <c r="V19" s="599"/>
      <c r="W19" s="477" t="s">
        <v>13</v>
      </c>
      <c r="X19" s="477"/>
      <c r="Y19" s="618"/>
      <c r="Z19" s="380"/>
      <c r="AA19" s="380"/>
      <c r="AB19" s="380"/>
      <c r="AC19" s="380"/>
      <c r="AD19" s="380"/>
      <c r="AE19" s="380"/>
      <c r="AF19" s="816"/>
      <c r="AG19" s="613" t="s">
        <v>474</v>
      </c>
      <c r="AH19" s="613" t="str">
        <f t="shared" si="1"/>
        <v>RELEASE</v>
      </c>
    </row>
    <row r="20" spans="1:34" ht="16.899999999999999" customHeight="1" outlineLevel="1">
      <c r="A20" s="369">
        <f t="shared" si="0"/>
        <v>11</v>
      </c>
      <c r="B20" s="547"/>
      <c r="C20" s="548"/>
      <c r="D20" s="410"/>
      <c r="E20" s="23"/>
      <c r="F20" s="328"/>
      <c r="G20" s="312"/>
      <c r="H20" s="313" t="s">
        <v>101</v>
      </c>
      <c r="I20" s="348"/>
      <c r="J20" s="233" t="s">
        <v>102</v>
      </c>
      <c r="K20" s="110">
        <v>1</v>
      </c>
      <c r="L20" s="107"/>
      <c r="M20" s="65" t="s">
        <v>32</v>
      </c>
      <c r="N20" s="65" t="s">
        <v>32</v>
      </c>
      <c r="O20" s="65" t="s">
        <v>32</v>
      </c>
      <c r="P20" s="65" t="s">
        <v>32</v>
      </c>
      <c r="Q20" s="65" t="s">
        <v>32</v>
      </c>
      <c r="R20" s="475"/>
      <c r="S20" s="475"/>
      <c r="T20" s="598"/>
      <c r="U20" s="598"/>
      <c r="V20" s="599"/>
      <c r="W20" s="477" t="s">
        <v>13</v>
      </c>
      <c r="X20" s="477"/>
      <c r="Y20" s="618"/>
      <c r="Z20" s="380"/>
      <c r="AA20" s="380"/>
      <c r="AB20" s="380"/>
      <c r="AC20" s="380"/>
      <c r="AD20" s="380"/>
      <c r="AE20" s="380"/>
      <c r="AF20" s="816"/>
      <c r="AG20" s="613" t="s">
        <v>474</v>
      </c>
      <c r="AH20" s="613" t="str">
        <f t="shared" si="1"/>
        <v>RELEASE</v>
      </c>
    </row>
    <row r="21" spans="1:34" ht="16.899999999999999" customHeight="1" outlineLevel="1">
      <c r="A21" s="369">
        <f t="shared" si="0"/>
        <v>12</v>
      </c>
      <c r="B21" s="547"/>
      <c r="C21" s="548"/>
      <c r="D21" s="410"/>
      <c r="E21" s="23"/>
      <c r="F21" s="328"/>
      <c r="G21" s="317" t="s">
        <v>536</v>
      </c>
      <c r="H21" s="549"/>
      <c r="I21" s="347"/>
      <c r="J21" s="233" t="s">
        <v>537</v>
      </c>
      <c r="K21" s="107">
        <v>4</v>
      </c>
      <c r="L21" s="65" t="s">
        <v>32</v>
      </c>
      <c r="M21" s="65" t="s">
        <v>32</v>
      </c>
      <c r="N21" s="65" t="s">
        <v>32</v>
      </c>
      <c r="O21" s="65" t="s">
        <v>32</v>
      </c>
      <c r="P21" s="65" t="s">
        <v>32</v>
      </c>
      <c r="Q21" s="65" t="s">
        <v>32</v>
      </c>
      <c r="R21" s="475"/>
      <c r="S21" s="475"/>
      <c r="T21" s="598"/>
      <c r="U21" s="598"/>
      <c r="V21" s="599"/>
      <c r="W21" s="477" t="s">
        <v>13</v>
      </c>
      <c r="X21" s="477"/>
      <c r="Y21" s="618"/>
      <c r="Z21" s="380"/>
      <c r="AA21" s="380"/>
      <c r="AB21" s="380"/>
      <c r="AC21" s="380"/>
      <c r="AD21" s="380">
        <f>40</f>
        <v>40</v>
      </c>
      <c r="AE21" s="380"/>
      <c r="AF21" s="816"/>
      <c r="AG21" s="613" t="s">
        <v>474</v>
      </c>
      <c r="AH21" s="613" t="str">
        <f t="shared" si="1"/>
        <v>RELEASE</v>
      </c>
    </row>
    <row r="22" spans="1:34" ht="16.899999999999999" customHeight="1" outlineLevel="1">
      <c r="A22" s="369">
        <f t="shared" si="0"/>
        <v>13</v>
      </c>
      <c r="B22" s="547"/>
      <c r="C22" s="548"/>
      <c r="D22" s="410"/>
      <c r="E22" s="23"/>
      <c r="F22" s="328"/>
      <c r="G22" s="550" t="s">
        <v>105</v>
      </c>
      <c r="H22" s="551"/>
      <c r="I22" s="351"/>
      <c r="J22" s="230" t="s">
        <v>686</v>
      </c>
      <c r="K22" s="110">
        <v>1</v>
      </c>
      <c r="L22" s="107"/>
      <c r="M22" s="65" t="s">
        <v>32</v>
      </c>
      <c r="N22" s="65" t="s">
        <v>32</v>
      </c>
      <c r="O22" s="65" t="s">
        <v>32</v>
      </c>
      <c r="P22" s="65" t="s">
        <v>32</v>
      </c>
      <c r="Q22" s="65" t="s">
        <v>32</v>
      </c>
      <c r="R22" s="475"/>
      <c r="S22" s="475"/>
      <c r="T22" s="476"/>
      <c r="U22" s="476"/>
      <c r="V22" s="477"/>
      <c r="W22" s="477" t="s">
        <v>13</v>
      </c>
      <c r="X22" s="477"/>
      <c r="Y22" s="618"/>
      <c r="Z22" s="380"/>
      <c r="AA22" s="380"/>
      <c r="AB22" s="380"/>
      <c r="AC22" s="380"/>
      <c r="AD22" s="380">
        <f>'M1 (E122)'!AD22</f>
        <v>1341</v>
      </c>
      <c r="AE22" s="380"/>
      <c r="AF22" s="816">
        <v>1112</v>
      </c>
      <c r="AG22" s="613" t="s">
        <v>474</v>
      </c>
      <c r="AH22" s="613" t="str">
        <f t="shared" si="1"/>
        <v>RELEASE</v>
      </c>
    </row>
    <row r="23" spans="1:34" ht="16.899999999999999" customHeight="1" outlineLevel="1">
      <c r="A23" s="369">
        <f t="shared" si="0"/>
        <v>14</v>
      </c>
      <c r="B23" s="547"/>
      <c r="C23" s="548"/>
      <c r="D23" s="410"/>
      <c r="E23" s="23"/>
      <c r="F23" s="328"/>
      <c r="G23" s="552" t="s">
        <v>107</v>
      </c>
      <c r="H23" s="448"/>
      <c r="I23" s="448"/>
      <c r="J23" s="233" t="s">
        <v>108</v>
      </c>
      <c r="K23" s="110">
        <v>4</v>
      </c>
      <c r="L23" s="107"/>
      <c r="M23" s="65" t="s">
        <v>32</v>
      </c>
      <c r="N23" s="65" t="s">
        <v>32</v>
      </c>
      <c r="O23" s="65" t="s">
        <v>32</v>
      </c>
      <c r="P23" s="65" t="s">
        <v>32</v>
      </c>
      <c r="Q23" s="65" t="s">
        <v>32</v>
      </c>
      <c r="R23" s="475"/>
      <c r="S23" s="475"/>
      <c r="T23" s="476"/>
      <c r="U23" s="476"/>
      <c r="V23" s="477"/>
      <c r="W23" s="477" t="str">
        <f>'TC1 (E121)'!W28</f>
        <v>RELEASE</v>
      </c>
      <c r="X23" s="477"/>
      <c r="Y23" s="622"/>
      <c r="Z23" s="380"/>
      <c r="AA23" s="380"/>
      <c r="AB23" s="380"/>
      <c r="AC23" s="380"/>
      <c r="AD23" s="380">
        <f>AE23*K23</f>
        <v>21.6</v>
      </c>
      <c r="AE23" s="380">
        <f>'M1 (E122)'!AE24</f>
        <v>5.4</v>
      </c>
      <c r="AF23" s="816"/>
      <c r="AG23" s="613" t="s">
        <v>474</v>
      </c>
      <c r="AH23" s="613" t="str">
        <f t="shared" si="1"/>
        <v>RELEASE</v>
      </c>
    </row>
    <row r="24" spans="1:34" ht="16.899999999999999" customHeight="1">
      <c r="A24" s="369">
        <f t="shared" si="0"/>
        <v>15</v>
      </c>
      <c r="B24" s="547"/>
      <c r="C24" s="548"/>
      <c r="D24" s="410"/>
      <c r="E24" s="23"/>
      <c r="F24" s="553" t="s">
        <v>836</v>
      </c>
      <c r="G24" s="554"/>
      <c r="H24" s="551"/>
      <c r="I24" s="309"/>
      <c r="J24" s="230" t="s">
        <v>837</v>
      </c>
      <c r="K24" s="110">
        <v>1</v>
      </c>
      <c r="L24" s="107"/>
      <c r="M24" s="107"/>
      <c r="N24" s="107"/>
      <c r="O24" s="65" t="s">
        <v>32</v>
      </c>
      <c r="P24" s="107"/>
      <c r="Q24" s="107"/>
      <c r="R24" s="475"/>
      <c r="S24" s="475"/>
      <c r="T24" s="600"/>
      <c r="U24" s="600"/>
      <c r="V24" s="477"/>
      <c r="W24" s="477"/>
      <c r="X24" s="477"/>
      <c r="Y24" s="622"/>
      <c r="Z24" s="384"/>
      <c r="AA24" s="380"/>
      <c r="AB24" s="380"/>
      <c r="AC24" s="821">
        <v>344</v>
      </c>
      <c r="AD24" s="380"/>
      <c r="AE24" s="380"/>
      <c r="AF24" s="816"/>
      <c r="AH24" s="613">
        <f t="shared" si="1"/>
        <v>0</v>
      </c>
    </row>
    <row r="25" spans="1:34" ht="16.899999999999999" customHeight="1" outlineLevel="1">
      <c r="A25" s="369">
        <f t="shared" si="0"/>
        <v>16</v>
      </c>
      <c r="B25" s="547"/>
      <c r="C25" s="548"/>
      <c r="D25" s="410"/>
      <c r="E25" s="23"/>
      <c r="F25" s="555"/>
      <c r="G25" s="552" t="s">
        <v>213</v>
      </c>
      <c r="H25" s="556"/>
      <c r="I25" s="429"/>
      <c r="J25" s="577" t="s">
        <v>208</v>
      </c>
      <c r="K25" s="110">
        <v>1</v>
      </c>
      <c r="L25" s="107"/>
      <c r="M25" s="107"/>
      <c r="N25" s="107"/>
      <c r="O25" s="65" t="s">
        <v>32</v>
      </c>
      <c r="P25" s="107"/>
      <c r="Q25" s="107"/>
      <c r="R25" s="475" t="s">
        <v>561</v>
      </c>
      <c r="S25" s="475" t="s">
        <v>561</v>
      </c>
      <c r="T25" s="600"/>
      <c r="U25" s="600"/>
      <c r="V25" s="477"/>
      <c r="W25" s="98" t="s">
        <v>13</v>
      </c>
      <c r="X25" s="477"/>
      <c r="Y25" s="622"/>
      <c r="Z25" s="384"/>
      <c r="AA25" s="380"/>
      <c r="AB25" s="380"/>
      <c r="AC25" s="380"/>
      <c r="AD25" s="380"/>
      <c r="AE25" s="380"/>
      <c r="AF25" s="816"/>
      <c r="AG25" s="613" t="s">
        <v>474</v>
      </c>
      <c r="AH25" s="613" t="str">
        <f t="shared" si="1"/>
        <v>RELEASE</v>
      </c>
    </row>
    <row r="26" spans="1:34" ht="16.899999999999999" customHeight="1">
      <c r="A26" s="369">
        <f t="shared" si="0"/>
        <v>17</v>
      </c>
      <c r="B26" s="324"/>
      <c r="C26" s="325"/>
      <c r="D26" s="326"/>
      <c r="E26" s="327"/>
      <c r="F26" s="553" t="s">
        <v>838</v>
      </c>
      <c r="G26" s="557"/>
      <c r="H26" s="558"/>
      <c r="I26" s="351"/>
      <c r="J26" s="580" t="s">
        <v>839</v>
      </c>
      <c r="K26" s="110">
        <v>1</v>
      </c>
      <c r="L26" s="107"/>
      <c r="M26" s="107"/>
      <c r="N26" s="107"/>
      <c r="O26" s="65" t="s">
        <v>32</v>
      </c>
      <c r="P26" s="107"/>
      <c r="Q26" s="107"/>
      <c r="R26" s="475"/>
      <c r="S26" s="475"/>
      <c r="T26" s="600"/>
      <c r="U26" s="600"/>
      <c r="V26" s="477"/>
      <c r="W26" s="477"/>
      <c r="X26" s="477"/>
      <c r="Y26" s="622"/>
      <c r="Z26" s="384"/>
      <c r="AA26" s="380"/>
      <c r="AB26" s="380"/>
      <c r="AC26" s="821">
        <f>'M1 (E122)'!AC27</f>
        <v>197</v>
      </c>
      <c r="AD26" s="380"/>
      <c r="AE26" s="380"/>
      <c r="AF26" s="816"/>
      <c r="AH26" s="613">
        <f t="shared" si="1"/>
        <v>0</v>
      </c>
    </row>
    <row r="27" spans="1:34" ht="16.899999999999999" customHeight="1" outlineLevel="1">
      <c r="A27" s="369">
        <f t="shared" si="0"/>
        <v>18</v>
      </c>
      <c r="B27" s="324"/>
      <c r="C27" s="325"/>
      <c r="D27" s="326"/>
      <c r="E27" s="327"/>
      <c r="F27" s="328"/>
      <c r="G27" s="550" t="s">
        <v>235</v>
      </c>
      <c r="H27" s="496"/>
      <c r="I27" s="309"/>
      <c r="J27" s="230" t="s">
        <v>228</v>
      </c>
      <c r="K27" s="110">
        <v>1</v>
      </c>
      <c r="L27" s="107"/>
      <c r="M27" s="107"/>
      <c r="N27" s="107"/>
      <c r="O27" s="65" t="s">
        <v>32</v>
      </c>
      <c r="P27" s="65" t="s">
        <v>32</v>
      </c>
      <c r="Q27" s="65" t="s">
        <v>32</v>
      </c>
      <c r="R27" s="475" t="s">
        <v>561</v>
      </c>
      <c r="S27" s="475" t="s">
        <v>561</v>
      </c>
      <c r="T27" s="600"/>
      <c r="U27" s="600"/>
      <c r="V27" s="477"/>
      <c r="W27" s="98" t="s">
        <v>13</v>
      </c>
      <c r="X27" s="477"/>
      <c r="Y27" s="622" t="s">
        <v>532</v>
      </c>
      <c r="Z27" s="384"/>
      <c r="AA27" s="380"/>
      <c r="AB27" s="380"/>
      <c r="AC27" s="380"/>
      <c r="AD27" s="380"/>
      <c r="AE27" s="380"/>
      <c r="AF27" s="816"/>
      <c r="AG27" s="613" t="s">
        <v>474</v>
      </c>
      <c r="AH27" s="613" t="str">
        <f t="shared" si="1"/>
        <v>RELEASE</v>
      </c>
    </row>
    <row r="28" spans="1:34" ht="16.899999999999999" customHeight="1" outlineLevel="1">
      <c r="A28" s="369">
        <f t="shared" si="0"/>
        <v>19</v>
      </c>
      <c r="B28" s="324"/>
      <c r="C28" s="325"/>
      <c r="D28" s="326"/>
      <c r="E28" s="327"/>
      <c r="F28" s="328"/>
      <c r="G28" s="550" t="s">
        <v>236</v>
      </c>
      <c r="H28" s="496"/>
      <c r="I28" s="309"/>
      <c r="J28" s="581" t="s">
        <v>219</v>
      </c>
      <c r="K28" s="110">
        <v>1</v>
      </c>
      <c r="L28" s="107"/>
      <c r="M28" s="107"/>
      <c r="N28" s="107"/>
      <c r="O28" s="65" t="s">
        <v>32</v>
      </c>
      <c r="P28" s="65" t="s">
        <v>32</v>
      </c>
      <c r="Q28" s="65" t="s">
        <v>32</v>
      </c>
      <c r="R28" s="475" t="s">
        <v>561</v>
      </c>
      <c r="S28" s="475" t="s">
        <v>561</v>
      </c>
      <c r="T28" s="600"/>
      <c r="U28" s="600"/>
      <c r="V28" s="477"/>
      <c r="W28" s="98" t="s">
        <v>13</v>
      </c>
      <c r="X28" s="477"/>
      <c r="Y28" s="622" t="s">
        <v>532</v>
      </c>
      <c r="Z28" s="384"/>
      <c r="AA28" s="380"/>
      <c r="AB28" s="380"/>
      <c r="AC28" s="380"/>
      <c r="AD28" s="380"/>
      <c r="AE28" s="380"/>
      <c r="AF28" s="816"/>
      <c r="AG28" s="613" t="s">
        <v>474</v>
      </c>
      <c r="AH28" s="613" t="str">
        <f t="shared" si="1"/>
        <v>RELEASE</v>
      </c>
    </row>
    <row r="29" spans="1:34" ht="16.899999999999999" customHeight="1" outlineLevel="1">
      <c r="A29" s="369">
        <f t="shared" si="0"/>
        <v>20</v>
      </c>
      <c r="B29" s="324"/>
      <c r="C29" s="325"/>
      <c r="D29" s="559"/>
      <c r="E29" s="327"/>
      <c r="F29" s="328"/>
      <c r="G29" s="550" t="s">
        <v>237</v>
      </c>
      <c r="H29" s="496"/>
      <c r="I29" s="309"/>
      <c r="J29" s="582" t="s">
        <v>221</v>
      </c>
      <c r="K29" s="110">
        <v>1</v>
      </c>
      <c r="L29" s="107"/>
      <c r="M29" s="107"/>
      <c r="N29" s="107"/>
      <c r="O29" s="65" t="s">
        <v>32</v>
      </c>
      <c r="P29" s="65" t="s">
        <v>32</v>
      </c>
      <c r="Q29" s="65" t="s">
        <v>32</v>
      </c>
      <c r="R29" s="475" t="s">
        <v>561</v>
      </c>
      <c r="S29" s="475" t="s">
        <v>561</v>
      </c>
      <c r="T29" s="600"/>
      <c r="U29" s="600"/>
      <c r="V29" s="477"/>
      <c r="W29" s="98" t="s">
        <v>13</v>
      </c>
      <c r="X29" s="477"/>
      <c r="Y29" s="622"/>
      <c r="Z29" s="384"/>
      <c r="AA29" s="380"/>
      <c r="AB29" s="380"/>
      <c r="AC29" s="380"/>
      <c r="AD29" s="380"/>
      <c r="AE29" s="380"/>
      <c r="AF29" s="816"/>
      <c r="AG29" s="613" t="s">
        <v>474</v>
      </c>
      <c r="AH29" s="613" t="str">
        <f t="shared" si="1"/>
        <v>RELEASE</v>
      </c>
    </row>
    <row r="30" spans="1:34" ht="16.899999999999999" customHeight="1" outlineLevel="1">
      <c r="A30" s="369">
        <f t="shared" si="0"/>
        <v>21</v>
      </c>
      <c r="B30" s="324"/>
      <c r="C30" s="325"/>
      <c r="D30" s="559"/>
      <c r="E30" s="327"/>
      <c r="F30" s="328"/>
      <c r="G30" s="550" t="s">
        <v>238</v>
      </c>
      <c r="H30" s="496"/>
      <c r="I30" s="309"/>
      <c r="J30" s="233" t="s">
        <v>232</v>
      </c>
      <c r="K30" s="110">
        <v>1</v>
      </c>
      <c r="L30" s="107"/>
      <c r="M30" s="107"/>
      <c r="N30" s="107"/>
      <c r="O30" s="65" t="s">
        <v>32</v>
      </c>
      <c r="P30" s="65" t="s">
        <v>32</v>
      </c>
      <c r="Q30" s="65" t="s">
        <v>32</v>
      </c>
      <c r="R30" s="475" t="s">
        <v>561</v>
      </c>
      <c r="S30" s="475" t="s">
        <v>561</v>
      </c>
      <c r="T30" s="600"/>
      <c r="U30" s="600"/>
      <c r="V30" s="477" t="s">
        <v>547</v>
      </c>
      <c r="W30" s="477" t="s">
        <v>13</v>
      </c>
      <c r="X30" s="477"/>
      <c r="Y30" s="622"/>
      <c r="Z30" s="384"/>
      <c r="AA30" s="380"/>
      <c r="AB30" s="380"/>
      <c r="AC30" s="380"/>
      <c r="AD30" s="380"/>
      <c r="AE30" s="380"/>
      <c r="AF30" s="816"/>
      <c r="AG30" s="613" t="s">
        <v>19</v>
      </c>
      <c r="AH30" s="613" t="str">
        <f t="shared" si="1"/>
        <v>RELEASE</v>
      </c>
    </row>
    <row r="31" spans="1:34" ht="16.899999999999999" customHeight="1" outlineLevel="1">
      <c r="A31" s="369">
        <f t="shared" si="0"/>
        <v>22</v>
      </c>
      <c r="B31" s="297"/>
      <c r="C31" s="297"/>
      <c r="D31" s="560"/>
      <c r="E31" s="307"/>
      <c r="F31" s="311"/>
      <c r="G31" s="550" t="s">
        <v>239</v>
      </c>
      <c r="H31" s="496"/>
      <c r="I31" s="309"/>
      <c r="J31" s="233" t="s">
        <v>840</v>
      </c>
      <c r="K31" s="110">
        <v>1</v>
      </c>
      <c r="L31" s="107"/>
      <c r="M31" s="107"/>
      <c r="N31" s="107"/>
      <c r="O31" s="65" t="s">
        <v>32</v>
      </c>
      <c r="P31" s="65" t="s">
        <v>32</v>
      </c>
      <c r="Q31" s="65" t="s">
        <v>32</v>
      </c>
      <c r="R31" s="475" t="s">
        <v>555</v>
      </c>
      <c r="S31" s="475" t="s">
        <v>555</v>
      </c>
      <c r="T31" s="600"/>
      <c r="U31" s="804" t="s">
        <v>543</v>
      </c>
      <c r="V31" s="477" t="s">
        <v>547</v>
      </c>
      <c r="W31" s="477" t="s">
        <v>13</v>
      </c>
      <c r="X31" s="477"/>
      <c r="Y31" s="622" t="s">
        <v>558</v>
      </c>
      <c r="Z31" s="384"/>
      <c r="AA31" s="380"/>
      <c r="AB31" s="380"/>
      <c r="AC31" s="380"/>
      <c r="AD31" s="380"/>
      <c r="AE31" s="380"/>
      <c r="AF31" s="816"/>
      <c r="AG31" s="613" t="s">
        <v>19</v>
      </c>
      <c r="AH31" s="613" t="str">
        <f t="shared" si="1"/>
        <v>RELEASE</v>
      </c>
    </row>
    <row r="32" spans="1:34" s="284" customFormat="1" ht="16.899999999999999" customHeight="1" outlineLevel="1">
      <c r="A32" s="561">
        <f t="shared" si="0"/>
        <v>23</v>
      </c>
      <c r="B32" s="333"/>
      <c r="C32" s="333"/>
      <c r="D32" s="562"/>
      <c r="E32" s="563"/>
      <c r="F32" s="335"/>
      <c r="G32" s="564" t="s">
        <v>841</v>
      </c>
      <c r="H32" s="565"/>
      <c r="I32" s="583"/>
      <c r="J32" s="453" t="s">
        <v>695</v>
      </c>
      <c r="K32" s="590">
        <v>1</v>
      </c>
      <c r="L32" s="358"/>
      <c r="M32" s="358"/>
      <c r="N32" s="358"/>
      <c r="O32" s="359" t="s">
        <v>32</v>
      </c>
      <c r="P32" s="359" t="s">
        <v>32</v>
      </c>
      <c r="Q32" s="359" t="s">
        <v>32</v>
      </c>
      <c r="R32" s="602"/>
      <c r="S32" s="602"/>
      <c r="T32" s="805"/>
      <c r="U32" s="805"/>
      <c r="V32" s="605"/>
      <c r="W32" s="605"/>
      <c r="X32" s="605"/>
      <c r="Y32" s="822"/>
      <c r="Z32" s="823"/>
      <c r="AA32" s="391"/>
      <c r="AB32" s="391"/>
      <c r="AC32" s="391"/>
      <c r="AD32" s="391"/>
      <c r="AE32" s="391"/>
      <c r="AF32" s="824"/>
      <c r="AG32" s="626"/>
      <c r="AH32" s="613">
        <f t="shared" si="1"/>
        <v>0</v>
      </c>
    </row>
    <row r="33" spans="1:34" ht="16.899999999999999" customHeight="1">
      <c r="A33" s="369">
        <f t="shared" si="0"/>
        <v>24</v>
      </c>
      <c r="B33" s="324"/>
      <c r="C33" s="325"/>
      <c r="D33" s="326"/>
      <c r="E33" s="327"/>
      <c r="F33" s="553" t="s">
        <v>842</v>
      </c>
      <c r="G33" s="566"/>
      <c r="H33" s="496"/>
      <c r="I33" s="309"/>
      <c r="J33" s="230" t="s">
        <v>843</v>
      </c>
      <c r="K33" s="110">
        <v>1</v>
      </c>
      <c r="L33" s="107"/>
      <c r="M33" s="107"/>
      <c r="N33" s="107"/>
      <c r="O33" s="65" t="s">
        <v>32</v>
      </c>
      <c r="P33" s="107"/>
      <c r="Q33" s="107"/>
      <c r="R33" s="475"/>
      <c r="S33" s="475"/>
      <c r="T33" s="476"/>
      <c r="U33" s="476"/>
      <c r="V33" s="477"/>
      <c r="W33" s="601"/>
      <c r="X33" s="477"/>
      <c r="Y33" s="622"/>
      <c r="Z33" s="384"/>
      <c r="AA33" s="380"/>
      <c r="AB33" s="380"/>
      <c r="AC33" s="489">
        <f>SUM(AD35:AD55)</f>
        <v>158.54</v>
      </c>
      <c r="AD33" s="380"/>
      <c r="AE33" s="380"/>
      <c r="AF33" s="816"/>
      <c r="AH33" s="613">
        <f t="shared" si="1"/>
        <v>0</v>
      </c>
    </row>
    <row r="34" spans="1:34" s="1" customFormat="1" ht="16.899999999999999" customHeight="1" outlineLevel="1">
      <c r="A34" s="766">
        <f t="shared" si="0"/>
        <v>25</v>
      </c>
      <c r="B34" s="772"/>
      <c r="C34" s="773"/>
      <c r="D34" s="774"/>
      <c r="E34" s="775"/>
      <c r="F34" s="776"/>
      <c r="G34" s="777" t="s">
        <v>240</v>
      </c>
      <c r="H34" s="778"/>
      <c r="I34" s="797"/>
      <c r="J34" s="233" t="s">
        <v>241</v>
      </c>
      <c r="K34" s="664">
        <v>1</v>
      </c>
      <c r="L34" s="69"/>
      <c r="M34" s="70" t="s">
        <v>32</v>
      </c>
      <c r="N34" s="70" t="s">
        <v>32</v>
      </c>
      <c r="O34" s="70" t="s">
        <v>32</v>
      </c>
      <c r="P34" s="70" t="s">
        <v>32</v>
      </c>
      <c r="Q34" s="70" t="s">
        <v>32</v>
      </c>
      <c r="R34" s="806"/>
      <c r="S34" s="806"/>
      <c r="T34" s="807"/>
      <c r="U34" s="807"/>
      <c r="V34" s="483"/>
      <c r="W34" s="483">
        <f>'M1 (E122)'!W35</f>
        <v>0</v>
      </c>
      <c r="X34" s="483"/>
      <c r="Y34" s="622"/>
      <c r="Z34" s="164"/>
      <c r="AA34" s="164"/>
      <c r="AB34" s="164"/>
      <c r="AD34" s="164"/>
      <c r="AE34" s="164"/>
      <c r="AF34" s="825"/>
      <c r="AG34" s="828" t="s">
        <v>19</v>
      </c>
      <c r="AH34" s="828">
        <f t="shared" si="1"/>
        <v>0</v>
      </c>
    </row>
    <row r="35" spans="1:34" s="1" customFormat="1" ht="16.899999999999999" customHeight="1" outlineLevel="1">
      <c r="A35" s="766">
        <f t="shared" si="0"/>
        <v>26</v>
      </c>
      <c r="B35" s="772"/>
      <c r="C35" s="773"/>
      <c r="D35" s="774"/>
      <c r="E35" s="775"/>
      <c r="F35" s="776"/>
      <c r="G35" s="777" t="s">
        <v>242</v>
      </c>
      <c r="H35" s="778"/>
      <c r="I35" s="797"/>
      <c r="J35" s="233" t="s">
        <v>243</v>
      </c>
      <c r="K35" s="664">
        <v>1</v>
      </c>
      <c r="L35" s="69"/>
      <c r="M35" s="70" t="s">
        <v>32</v>
      </c>
      <c r="N35" s="70" t="s">
        <v>32</v>
      </c>
      <c r="O35" s="70" t="s">
        <v>32</v>
      </c>
      <c r="P35" s="70" t="s">
        <v>32</v>
      </c>
      <c r="Q35" s="70" t="s">
        <v>32</v>
      </c>
      <c r="R35" s="806"/>
      <c r="S35" s="806"/>
      <c r="T35" s="807"/>
      <c r="U35" s="807"/>
      <c r="V35" s="483"/>
      <c r="W35" s="483" t="str">
        <f>'M1 (E122)'!W36</f>
        <v>RELEASE</v>
      </c>
      <c r="X35" s="483"/>
      <c r="Y35" s="622"/>
      <c r="Z35" s="164"/>
      <c r="AA35" s="164"/>
      <c r="AB35" s="164"/>
      <c r="AC35" s="164"/>
      <c r="AD35" s="164">
        <v>1.7</v>
      </c>
      <c r="AE35" s="164"/>
      <c r="AF35" s="825"/>
      <c r="AG35" s="828" t="s">
        <v>19</v>
      </c>
      <c r="AH35" s="828" t="str">
        <f t="shared" si="1"/>
        <v>RELEASE</v>
      </c>
    </row>
    <row r="36" spans="1:34" s="1" customFormat="1" ht="16.899999999999999" customHeight="1" outlineLevel="1">
      <c r="A36" s="766">
        <f t="shared" si="0"/>
        <v>27</v>
      </c>
      <c r="B36" s="772"/>
      <c r="C36" s="773"/>
      <c r="D36" s="779"/>
      <c r="E36" s="26"/>
      <c r="F36" s="776"/>
      <c r="G36" s="777" t="s">
        <v>844</v>
      </c>
      <c r="H36" s="778"/>
      <c r="I36" s="797"/>
      <c r="J36" s="342" t="s">
        <v>245</v>
      </c>
      <c r="K36" s="664">
        <v>1</v>
      </c>
      <c r="L36" s="69"/>
      <c r="M36" s="70"/>
      <c r="N36" s="70"/>
      <c r="O36" s="70" t="s">
        <v>32</v>
      </c>
      <c r="P36" s="70" t="s">
        <v>32</v>
      </c>
      <c r="Q36" s="70" t="s">
        <v>32</v>
      </c>
      <c r="R36" s="806"/>
      <c r="S36" s="806"/>
      <c r="T36" s="807"/>
      <c r="U36" s="808"/>
      <c r="V36" s="483"/>
      <c r="W36" s="483" t="s">
        <v>555</v>
      </c>
      <c r="X36" s="483"/>
      <c r="Y36" s="622"/>
      <c r="Z36" s="164"/>
      <c r="AA36" s="164"/>
      <c r="AB36" s="164"/>
      <c r="AC36" s="164"/>
      <c r="AD36" s="164">
        <f>'M1 (E122)'!AD37</f>
        <v>15.6</v>
      </c>
      <c r="AE36" s="164"/>
      <c r="AF36" s="825"/>
      <c r="AG36" s="828" t="s">
        <v>19</v>
      </c>
      <c r="AH36" s="828" t="str">
        <f t="shared" si="1"/>
        <v>FOR REVIEW</v>
      </c>
    </row>
    <row r="37" spans="1:34" s="1" customFormat="1" ht="16.899999999999999" customHeight="1" outlineLevel="1">
      <c r="A37" s="766">
        <f t="shared" si="0"/>
        <v>28</v>
      </c>
      <c r="B37" s="772"/>
      <c r="C37" s="773"/>
      <c r="D37" s="779"/>
      <c r="E37" s="26"/>
      <c r="F37" s="776"/>
      <c r="G37" s="777" t="s">
        <v>246</v>
      </c>
      <c r="H37" s="780"/>
      <c r="I37" s="780"/>
      <c r="J37" s="584" t="s">
        <v>247</v>
      </c>
      <c r="K37" s="664">
        <v>1</v>
      </c>
      <c r="L37" s="69"/>
      <c r="M37" s="70" t="s">
        <v>32</v>
      </c>
      <c r="N37" s="70" t="s">
        <v>32</v>
      </c>
      <c r="O37" s="70" t="s">
        <v>32</v>
      </c>
      <c r="P37" s="70" t="s">
        <v>32</v>
      </c>
      <c r="Q37" s="70" t="s">
        <v>32</v>
      </c>
      <c r="R37" s="806"/>
      <c r="S37" s="806"/>
      <c r="T37" s="807"/>
      <c r="U37" s="808"/>
      <c r="V37" s="483"/>
      <c r="W37" s="483" t="str">
        <f>'M1 (E122)'!W38</f>
        <v>RELEASE</v>
      </c>
      <c r="X37" s="483"/>
      <c r="Y37" s="622"/>
      <c r="Z37" s="164"/>
      <c r="AA37" s="164"/>
      <c r="AB37" s="164"/>
      <c r="AC37" s="164"/>
      <c r="AD37" s="164">
        <v>1.1000000000000001</v>
      </c>
      <c r="AE37" s="164"/>
      <c r="AF37" s="825"/>
      <c r="AG37" s="828" t="s">
        <v>19</v>
      </c>
      <c r="AH37" s="828" t="str">
        <f t="shared" si="1"/>
        <v>RELEASE</v>
      </c>
    </row>
    <row r="38" spans="1:34" s="1" customFormat="1" ht="16.899999999999999" customHeight="1" outlineLevel="1">
      <c r="A38" s="766">
        <f t="shared" si="0"/>
        <v>29</v>
      </c>
      <c r="B38" s="772"/>
      <c r="C38" s="773"/>
      <c r="D38" s="779"/>
      <c r="E38" s="26"/>
      <c r="F38" s="776"/>
      <c r="G38" s="567" t="s">
        <v>316</v>
      </c>
      <c r="H38" s="568"/>
      <c r="I38" s="585"/>
      <c r="J38" s="586" t="s">
        <v>317</v>
      </c>
      <c r="K38" s="664">
        <v>1</v>
      </c>
      <c r="L38" s="69"/>
      <c r="M38" s="69"/>
      <c r="N38" s="69"/>
      <c r="O38" s="70" t="s">
        <v>32</v>
      </c>
      <c r="P38" s="70" t="s">
        <v>32</v>
      </c>
      <c r="Q38" s="70" t="s">
        <v>32</v>
      </c>
      <c r="R38" s="806"/>
      <c r="S38" s="806"/>
      <c r="T38" s="807"/>
      <c r="U38" s="808"/>
      <c r="V38" s="483" t="s">
        <v>557</v>
      </c>
      <c r="W38" s="483" t="s">
        <v>555</v>
      </c>
      <c r="X38" s="483"/>
      <c r="Y38" s="622" t="s">
        <v>845</v>
      </c>
      <c r="Z38" s="164"/>
      <c r="AA38" s="164"/>
      <c r="AB38" s="164"/>
      <c r="AC38" s="164"/>
      <c r="AD38" s="164">
        <f>'TC1 (E121)'!AD49</f>
        <v>3.8</v>
      </c>
      <c r="AE38" s="164"/>
      <c r="AF38" s="825"/>
      <c r="AG38" s="828" t="s">
        <v>19</v>
      </c>
      <c r="AH38" s="828" t="str">
        <f t="shared" si="1"/>
        <v>FOR REVIEW</v>
      </c>
    </row>
    <row r="39" spans="1:34" s="1" customFormat="1" ht="16.899999999999999" customHeight="1" outlineLevel="1">
      <c r="A39" s="766">
        <f t="shared" si="0"/>
        <v>30</v>
      </c>
      <c r="B39" s="772"/>
      <c r="C39" s="773"/>
      <c r="D39" s="779"/>
      <c r="E39" s="26"/>
      <c r="F39" s="776"/>
      <c r="G39" s="567" t="s">
        <v>318</v>
      </c>
      <c r="H39" s="568"/>
      <c r="I39" s="585"/>
      <c r="J39" s="586" t="s">
        <v>707</v>
      </c>
      <c r="K39" s="664">
        <v>1</v>
      </c>
      <c r="L39" s="69"/>
      <c r="M39" s="69"/>
      <c r="N39" s="69"/>
      <c r="O39" s="70" t="s">
        <v>32</v>
      </c>
      <c r="P39" s="70" t="s">
        <v>32</v>
      </c>
      <c r="Q39" s="70" t="s">
        <v>32</v>
      </c>
      <c r="R39" s="806"/>
      <c r="S39" s="806"/>
      <c r="T39" s="807"/>
      <c r="U39" s="808"/>
      <c r="V39" s="483" t="s">
        <v>557</v>
      </c>
      <c r="W39" s="483" t="s">
        <v>555</v>
      </c>
      <c r="X39" s="483"/>
      <c r="Y39" s="622" t="s">
        <v>846</v>
      </c>
      <c r="Z39" s="164"/>
      <c r="AA39" s="164"/>
      <c r="AB39" s="164"/>
      <c r="AC39" s="164"/>
      <c r="AD39" s="164">
        <f>'M1 (E122)'!AD45</f>
        <v>0.66</v>
      </c>
      <c r="AE39" s="164"/>
      <c r="AF39" s="825"/>
      <c r="AG39" s="828" t="s">
        <v>19</v>
      </c>
      <c r="AH39" s="828" t="str">
        <f t="shared" si="1"/>
        <v>FOR REVIEW</v>
      </c>
    </row>
    <row r="40" spans="1:34" s="1" customFormat="1" ht="16.899999999999999" customHeight="1" outlineLevel="1">
      <c r="A40" s="766">
        <f t="shared" si="0"/>
        <v>31</v>
      </c>
      <c r="B40" s="772"/>
      <c r="C40" s="773"/>
      <c r="D40" s="779"/>
      <c r="E40" s="26"/>
      <c r="F40" s="776"/>
      <c r="G40" s="567" t="s">
        <v>320</v>
      </c>
      <c r="H40" s="568"/>
      <c r="I40" s="585"/>
      <c r="J40" s="586" t="s">
        <v>321</v>
      </c>
      <c r="K40" s="664">
        <v>1</v>
      </c>
      <c r="L40" s="69"/>
      <c r="M40" s="69"/>
      <c r="N40" s="69"/>
      <c r="O40" s="70" t="s">
        <v>32</v>
      </c>
      <c r="P40" s="70" t="s">
        <v>32</v>
      </c>
      <c r="Q40" s="70" t="s">
        <v>32</v>
      </c>
      <c r="R40" s="806"/>
      <c r="S40" s="806"/>
      <c r="T40" s="807"/>
      <c r="U40" s="808"/>
      <c r="V40" s="483" t="s">
        <v>557</v>
      </c>
      <c r="W40" s="483" t="s">
        <v>13</v>
      </c>
      <c r="X40" s="483"/>
      <c r="Y40" s="622" t="s">
        <v>847</v>
      </c>
      <c r="Z40" s="164"/>
      <c r="AA40" s="164"/>
      <c r="AB40" s="164"/>
      <c r="AC40" s="164"/>
      <c r="AD40" s="164">
        <f>'TC1 (E121)'!AD54</f>
        <v>14.78</v>
      </c>
      <c r="AE40" s="164"/>
      <c r="AF40" s="825"/>
      <c r="AG40" s="828" t="s">
        <v>19</v>
      </c>
      <c r="AH40" s="828" t="str">
        <f t="shared" si="1"/>
        <v>RELEASE</v>
      </c>
    </row>
    <row r="41" spans="1:34" s="1" customFormat="1" ht="16.899999999999999" customHeight="1" outlineLevel="1">
      <c r="A41" s="766">
        <f t="shared" si="0"/>
        <v>32</v>
      </c>
      <c r="B41" s="772"/>
      <c r="C41" s="773"/>
      <c r="D41" s="779"/>
      <c r="E41" s="26"/>
      <c r="F41" s="776"/>
      <c r="G41" s="643" t="s">
        <v>848</v>
      </c>
      <c r="H41" s="781"/>
      <c r="I41" s="665"/>
      <c r="J41" s="589" t="s">
        <v>849</v>
      </c>
      <c r="K41" s="667">
        <v>1</v>
      </c>
      <c r="L41" s="390"/>
      <c r="M41" s="390"/>
      <c r="N41" s="390"/>
      <c r="O41" s="798" t="s">
        <v>32</v>
      </c>
      <c r="P41" s="798" t="s">
        <v>32</v>
      </c>
      <c r="Q41" s="798" t="s">
        <v>32</v>
      </c>
      <c r="R41" s="809"/>
      <c r="S41" s="809"/>
      <c r="T41" s="810"/>
      <c r="U41" s="811"/>
      <c r="V41" s="812"/>
      <c r="W41" s="812"/>
      <c r="X41" s="812"/>
      <c r="Y41" s="822"/>
      <c r="Z41" s="164"/>
      <c r="AA41" s="164"/>
      <c r="AB41" s="164"/>
      <c r="AC41" s="164"/>
      <c r="AD41" s="164"/>
      <c r="AE41" s="164"/>
      <c r="AF41" s="825"/>
      <c r="AG41" s="828" t="s">
        <v>19</v>
      </c>
      <c r="AH41" s="828">
        <f t="shared" si="1"/>
        <v>0</v>
      </c>
    </row>
    <row r="42" spans="1:34" s="1" customFormat="1" ht="16.899999999999999" customHeight="1" outlineLevel="1">
      <c r="A42" s="766">
        <f t="shared" si="0"/>
        <v>33</v>
      </c>
      <c r="B42" s="772"/>
      <c r="C42" s="773"/>
      <c r="D42" s="782"/>
      <c r="E42" s="775"/>
      <c r="F42" s="776"/>
      <c r="G42" s="567" t="s">
        <v>322</v>
      </c>
      <c r="H42" s="568"/>
      <c r="I42" s="585"/>
      <c r="J42" s="586" t="s">
        <v>323</v>
      </c>
      <c r="K42" s="664">
        <v>1</v>
      </c>
      <c r="L42" s="69"/>
      <c r="M42" s="69"/>
      <c r="N42" s="69"/>
      <c r="O42" s="70" t="s">
        <v>32</v>
      </c>
      <c r="P42" s="70"/>
      <c r="Q42" s="70"/>
      <c r="R42" s="806"/>
      <c r="S42" s="806"/>
      <c r="T42" s="807"/>
      <c r="U42" s="808"/>
      <c r="V42" s="483" t="s">
        <v>572</v>
      </c>
      <c r="W42" s="483" t="s">
        <v>555</v>
      </c>
      <c r="X42" s="483"/>
      <c r="Y42" s="622"/>
      <c r="Z42" s="164"/>
      <c r="AA42" s="164"/>
      <c r="AB42" s="164"/>
      <c r="AC42" s="164"/>
      <c r="AD42" s="164">
        <f>'M1 (E122)'!AD46</f>
        <v>32</v>
      </c>
      <c r="AE42" s="164"/>
      <c r="AF42" s="825"/>
      <c r="AG42" s="828" t="s">
        <v>19</v>
      </c>
      <c r="AH42" s="828" t="str">
        <f t="shared" si="1"/>
        <v>FOR REVIEW</v>
      </c>
    </row>
    <row r="43" spans="1:34" s="1" customFormat="1" ht="16.899999999999999" customHeight="1" outlineLevel="1">
      <c r="A43" s="766">
        <f t="shared" si="0"/>
        <v>34</v>
      </c>
      <c r="B43" s="772"/>
      <c r="C43" s="773"/>
      <c r="D43" s="779"/>
      <c r="E43" s="26"/>
      <c r="F43" s="776"/>
      <c r="G43" s="567" t="s">
        <v>324</v>
      </c>
      <c r="H43" s="568"/>
      <c r="I43" s="585"/>
      <c r="J43" s="586" t="s">
        <v>325</v>
      </c>
      <c r="K43" s="664">
        <v>1</v>
      </c>
      <c r="L43" s="69"/>
      <c r="M43" s="69"/>
      <c r="N43" s="69"/>
      <c r="O43" s="70" t="s">
        <v>32</v>
      </c>
      <c r="P43" s="70"/>
      <c r="Q43" s="70" t="s">
        <v>32</v>
      </c>
      <c r="R43" s="806"/>
      <c r="S43" s="806"/>
      <c r="T43" s="807"/>
      <c r="U43" s="808"/>
      <c r="V43" s="483" t="s">
        <v>572</v>
      </c>
      <c r="W43" s="483" t="s">
        <v>555</v>
      </c>
      <c r="X43" s="483"/>
      <c r="Y43" s="622"/>
      <c r="Z43" s="164"/>
      <c r="AA43" s="164"/>
      <c r="AB43" s="164"/>
      <c r="AC43" s="164"/>
      <c r="AD43" s="164">
        <f>'M1 (E122)'!AD47</f>
        <v>20.8</v>
      </c>
      <c r="AE43" s="164"/>
      <c r="AF43" s="825"/>
      <c r="AG43" s="828" t="s">
        <v>19</v>
      </c>
      <c r="AH43" s="828" t="str">
        <f t="shared" si="1"/>
        <v>FOR REVIEW</v>
      </c>
    </row>
    <row r="44" spans="1:34" s="1" customFormat="1" ht="16.899999999999999" customHeight="1" outlineLevel="1">
      <c r="A44" s="766">
        <f t="shared" si="0"/>
        <v>35</v>
      </c>
      <c r="B44" s="772"/>
      <c r="C44" s="773"/>
      <c r="D44" s="779"/>
      <c r="E44" s="26"/>
      <c r="F44" s="776"/>
      <c r="G44" s="567" t="s">
        <v>326</v>
      </c>
      <c r="H44" s="568"/>
      <c r="I44" s="585"/>
      <c r="J44" s="586" t="s">
        <v>327</v>
      </c>
      <c r="K44" s="664">
        <v>1</v>
      </c>
      <c r="L44" s="69"/>
      <c r="M44" s="69"/>
      <c r="N44" s="69"/>
      <c r="O44" s="70" t="s">
        <v>32</v>
      </c>
      <c r="P44" s="69"/>
      <c r="Q44" s="69"/>
      <c r="R44" s="806"/>
      <c r="S44" s="806"/>
      <c r="T44" s="807"/>
      <c r="U44" s="807"/>
      <c r="V44" s="483" t="s">
        <v>557</v>
      </c>
      <c r="W44" s="483" t="s">
        <v>573</v>
      </c>
      <c r="X44" s="483"/>
      <c r="Y44" s="622" t="s">
        <v>850</v>
      </c>
      <c r="Z44" s="164"/>
      <c r="AA44" s="164"/>
      <c r="AB44" s="164"/>
      <c r="AC44" s="164"/>
      <c r="AD44" s="164">
        <f>'TC1 (E121)'!AD55</f>
        <v>31</v>
      </c>
      <c r="AE44" s="164"/>
      <c r="AF44" s="825"/>
      <c r="AG44" s="828" t="s">
        <v>19</v>
      </c>
      <c r="AH44" s="828" t="str">
        <f t="shared" si="1"/>
        <v>WORKING</v>
      </c>
    </row>
    <row r="45" spans="1:34" s="1" customFormat="1" ht="16.899999999999999" customHeight="1" outlineLevel="1">
      <c r="A45" s="766">
        <f t="shared" si="0"/>
        <v>36</v>
      </c>
      <c r="B45" s="772"/>
      <c r="C45" s="773"/>
      <c r="D45" s="779"/>
      <c r="E45" s="26"/>
      <c r="F45" s="776"/>
      <c r="G45" s="567" t="s">
        <v>328</v>
      </c>
      <c r="H45" s="568"/>
      <c r="I45" s="585"/>
      <c r="J45" s="586" t="s">
        <v>329</v>
      </c>
      <c r="K45" s="664">
        <v>1</v>
      </c>
      <c r="L45" s="69"/>
      <c r="M45" s="69"/>
      <c r="N45" s="69"/>
      <c r="O45" s="70" t="s">
        <v>32</v>
      </c>
      <c r="P45" s="69"/>
      <c r="Q45" s="69"/>
      <c r="R45" s="806"/>
      <c r="S45" s="806"/>
      <c r="T45" s="807"/>
      <c r="U45" s="808"/>
      <c r="V45" s="483" t="s">
        <v>557</v>
      </c>
      <c r="W45" s="483" t="s">
        <v>573</v>
      </c>
      <c r="X45" s="483"/>
      <c r="Y45" s="622" t="s">
        <v>851</v>
      </c>
      <c r="Z45" s="164"/>
      <c r="AA45" s="164"/>
      <c r="AB45" s="164"/>
      <c r="AC45" s="164"/>
      <c r="AD45" s="164">
        <f>'TC1 (E121)'!AD59</f>
        <v>10.3</v>
      </c>
      <c r="AE45" s="164"/>
      <c r="AF45" s="825"/>
      <c r="AG45" s="828" t="s">
        <v>19</v>
      </c>
      <c r="AH45" s="828" t="str">
        <f t="shared" si="1"/>
        <v>WORKING</v>
      </c>
    </row>
    <row r="46" spans="1:34" s="1" customFormat="1" ht="16.899999999999999" customHeight="1" outlineLevel="1">
      <c r="A46" s="766">
        <f t="shared" si="0"/>
        <v>37</v>
      </c>
      <c r="B46" s="772"/>
      <c r="C46" s="773"/>
      <c r="D46" s="779"/>
      <c r="E46" s="26"/>
      <c r="F46" s="776"/>
      <c r="G46" s="567" t="s">
        <v>330</v>
      </c>
      <c r="H46" s="568"/>
      <c r="I46" s="585"/>
      <c r="J46" s="586" t="s">
        <v>331</v>
      </c>
      <c r="K46" s="664">
        <v>1</v>
      </c>
      <c r="L46" s="69"/>
      <c r="M46" s="69"/>
      <c r="N46" s="69"/>
      <c r="O46" s="70" t="s">
        <v>32</v>
      </c>
      <c r="P46" s="69"/>
      <c r="Q46" s="69"/>
      <c r="R46" s="806"/>
      <c r="S46" s="806"/>
      <c r="T46" s="807"/>
      <c r="U46" s="808"/>
      <c r="V46" s="483" t="s">
        <v>557</v>
      </c>
      <c r="W46" s="483" t="s">
        <v>573</v>
      </c>
      <c r="X46" s="483"/>
      <c r="Y46" s="622" t="s">
        <v>852</v>
      </c>
      <c r="Z46" s="164"/>
      <c r="AA46" s="164"/>
      <c r="AB46" s="164"/>
      <c r="AC46" s="164"/>
      <c r="AD46" s="164">
        <f>'TC1 (E121)'!AD48</f>
        <v>4.3</v>
      </c>
      <c r="AE46" s="164"/>
      <c r="AF46" s="825"/>
      <c r="AG46" s="828" t="s">
        <v>19</v>
      </c>
      <c r="AH46" s="828" t="str">
        <f t="shared" si="1"/>
        <v>WORKING</v>
      </c>
    </row>
    <row r="47" spans="1:34" s="1" customFormat="1" ht="16.899999999999999" customHeight="1" outlineLevel="1">
      <c r="A47" s="766">
        <f t="shared" si="0"/>
        <v>38</v>
      </c>
      <c r="B47" s="772"/>
      <c r="C47" s="773"/>
      <c r="D47" s="779"/>
      <c r="E47" s="26"/>
      <c r="F47" s="776"/>
      <c r="G47" s="567" t="s">
        <v>332</v>
      </c>
      <c r="H47" s="568"/>
      <c r="I47" s="585"/>
      <c r="J47" s="586" t="s">
        <v>333</v>
      </c>
      <c r="K47" s="664">
        <v>1</v>
      </c>
      <c r="L47" s="69"/>
      <c r="M47" s="69"/>
      <c r="N47" s="69"/>
      <c r="O47" s="70" t="s">
        <v>32</v>
      </c>
      <c r="P47" s="69"/>
      <c r="Q47" s="69"/>
      <c r="R47" s="806"/>
      <c r="S47" s="806"/>
      <c r="T47" s="807"/>
      <c r="U47" s="807"/>
      <c r="V47" s="483" t="s">
        <v>557</v>
      </c>
      <c r="W47" s="483" t="s">
        <v>573</v>
      </c>
      <c r="X47" s="483"/>
      <c r="Y47" s="622" t="s">
        <v>853</v>
      </c>
      <c r="Z47" s="164"/>
      <c r="AA47" s="164"/>
      <c r="AB47" s="164"/>
      <c r="AC47" s="164"/>
      <c r="AD47" s="164">
        <f>'TC1 (E121)'!AD51</f>
        <v>0.9</v>
      </c>
      <c r="AE47" s="164"/>
      <c r="AF47" s="825"/>
      <c r="AG47" s="828" t="s">
        <v>19</v>
      </c>
      <c r="AH47" s="828" t="str">
        <f t="shared" si="1"/>
        <v>WORKING</v>
      </c>
    </row>
    <row r="48" spans="1:34" s="1" customFormat="1" ht="16.899999999999999" customHeight="1" outlineLevel="1">
      <c r="A48" s="766">
        <f t="shared" si="0"/>
        <v>39</v>
      </c>
      <c r="B48" s="772"/>
      <c r="C48" s="773"/>
      <c r="D48" s="779"/>
      <c r="E48" s="26"/>
      <c r="F48" s="776"/>
      <c r="G48" s="567" t="s">
        <v>334</v>
      </c>
      <c r="H48" s="568"/>
      <c r="I48" s="585"/>
      <c r="J48" s="586" t="s">
        <v>335</v>
      </c>
      <c r="K48" s="664">
        <v>1</v>
      </c>
      <c r="L48" s="69"/>
      <c r="M48" s="69"/>
      <c r="N48" s="69"/>
      <c r="O48" s="70" t="s">
        <v>32</v>
      </c>
      <c r="P48" s="69"/>
      <c r="Q48" s="69"/>
      <c r="R48" s="806"/>
      <c r="S48" s="806"/>
      <c r="T48" s="807"/>
      <c r="U48" s="808"/>
      <c r="V48" s="483" t="s">
        <v>557</v>
      </c>
      <c r="W48" s="483" t="s">
        <v>555</v>
      </c>
      <c r="X48" s="483"/>
      <c r="Y48" s="622" t="s">
        <v>854</v>
      </c>
      <c r="Z48" s="164"/>
      <c r="AA48" s="164"/>
      <c r="AB48" s="164"/>
      <c r="AC48" s="164"/>
      <c r="AD48" s="164">
        <f>'TC1 (E121)'!AD60</f>
        <v>4</v>
      </c>
      <c r="AE48" s="164"/>
      <c r="AF48" s="825"/>
      <c r="AG48" s="828" t="s">
        <v>19</v>
      </c>
      <c r="AH48" s="828" t="str">
        <f t="shared" si="1"/>
        <v>FOR REVIEW</v>
      </c>
    </row>
    <row r="49" spans="1:34" s="1" customFormat="1" ht="16.899999999999999" customHeight="1" outlineLevel="1">
      <c r="A49" s="766">
        <f t="shared" si="0"/>
        <v>40</v>
      </c>
      <c r="B49" s="772"/>
      <c r="C49" s="773"/>
      <c r="D49" s="779"/>
      <c r="E49" s="26"/>
      <c r="F49" s="776"/>
      <c r="G49" s="567" t="s">
        <v>336</v>
      </c>
      <c r="H49" s="568"/>
      <c r="I49" s="585"/>
      <c r="J49" s="586" t="s">
        <v>337</v>
      </c>
      <c r="K49" s="664">
        <v>1</v>
      </c>
      <c r="L49" s="69"/>
      <c r="M49" s="69"/>
      <c r="N49" s="69"/>
      <c r="O49" s="70" t="s">
        <v>32</v>
      </c>
      <c r="P49" s="69"/>
      <c r="Q49" s="69"/>
      <c r="R49" s="806"/>
      <c r="S49" s="806"/>
      <c r="T49" s="807"/>
      <c r="U49" s="808"/>
      <c r="V49" s="483" t="s">
        <v>572</v>
      </c>
      <c r="W49" s="483" t="s">
        <v>573</v>
      </c>
      <c r="X49" s="483"/>
      <c r="Y49" s="622" t="s">
        <v>855</v>
      </c>
      <c r="Z49" s="164"/>
      <c r="AA49" s="164"/>
      <c r="AB49" s="164"/>
      <c r="AC49" s="164"/>
      <c r="AD49" s="164">
        <f>'TC1 (E121)'!AD47</f>
        <v>1.8</v>
      </c>
      <c r="AE49" s="164"/>
      <c r="AF49" s="825"/>
      <c r="AG49" s="828" t="s">
        <v>19</v>
      </c>
      <c r="AH49" s="828" t="str">
        <f t="shared" ref="AH49:AH76" si="2">W49</f>
        <v>WORKING</v>
      </c>
    </row>
    <row r="50" spans="1:34" s="1" customFormat="1" ht="16.899999999999999" customHeight="1" outlineLevel="1">
      <c r="A50" s="766">
        <f t="shared" si="0"/>
        <v>41</v>
      </c>
      <c r="B50" s="772"/>
      <c r="C50" s="773"/>
      <c r="D50" s="779"/>
      <c r="E50" s="26"/>
      <c r="F50" s="776"/>
      <c r="G50" s="643" t="s">
        <v>338</v>
      </c>
      <c r="H50" s="781"/>
      <c r="I50" s="665"/>
      <c r="J50" s="589" t="s">
        <v>339</v>
      </c>
      <c r="K50" s="667">
        <v>1</v>
      </c>
      <c r="L50" s="390"/>
      <c r="M50" s="390"/>
      <c r="N50" s="390"/>
      <c r="O50" s="798" t="s">
        <v>32</v>
      </c>
      <c r="P50" s="390"/>
      <c r="Q50" s="390"/>
      <c r="R50" s="809"/>
      <c r="S50" s="809"/>
      <c r="T50" s="810"/>
      <c r="U50" s="810"/>
      <c r="V50" s="812"/>
      <c r="W50" s="812"/>
      <c r="X50" s="812"/>
      <c r="Y50" s="822"/>
      <c r="Z50" s="826"/>
      <c r="AA50" s="826"/>
      <c r="AB50" s="826"/>
      <c r="AC50" s="826"/>
      <c r="AD50" s="826"/>
      <c r="AE50" s="826"/>
      <c r="AF50" s="825"/>
      <c r="AG50" s="828" t="s">
        <v>19</v>
      </c>
      <c r="AH50" s="828">
        <f t="shared" si="2"/>
        <v>0</v>
      </c>
    </row>
    <row r="51" spans="1:34" s="1" customFormat="1" ht="16.899999999999999" customHeight="1" outlineLevel="1">
      <c r="A51" s="766">
        <f t="shared" si="0"/>
        <v>42</v>
      </c>
      <c r="B51" s="772"/>
      <c r="C51" s="773"/>
      <c r="D51" s="779"/>
      <c r="E51" s="26"/>
      <c r="F51" s="776"/>
      <c r="G51" s="567" t="s">
        <v>340</v>
      </c>
      <c r="H51" s="568"/>
      <c r="I51" s="585"/>
      <c r="J51" s="586" t="s">
        <v>341</v>
      </c>
      <c r="K51" s="664">
        <v>1</v>
      </c>
      <c r="L51" s="69"/>
      <c r="M51" s="69"/>
      <c r="N51" s="69"/>
      <c r="O51" s="70" t="s">
        <v>32</v>
      </c>
      <c r="P51" s="69"/>
      <c r="Q51" s="69"/>
      <c r="R51" s="806"/>
      <c r="S51" s="806"/>
      <c r="T51" s="807"/>
      <c r="U51" s="807"/>
      <c r="V51" s="483" t="s">
        <v>572</v>
      </c>
      <c r="W51" s="483" t="s">
        <v>573</v>
      </c>
      <c r="X51" s="483"/>
      <c r="Y51" s="622" t="s">
        <v>856</v>
      </c>
      <c r="Z51" s="164"/>
      <c r="AA51" s="164"/>
      <c r="AB51" s="164"/>
      <c r="AC51" s="164"/>
      <c r="AD51" s="164">
        <f>'TC1 (E121)'!AD63</f>
        <v>3.8</v>
      </c>
      <c r="AE51" s="164"/>
      <c r="AF51" s="825"/>
      <c r="AG51" s="828" t="s">
        <v>19</v>
      </c>
      <c r="AH51" s="828" t="str">
        <f t="shared" si="2"/>
        <v>WORKING</v>
      </c>
    </row>
    <row r="52" spans="1:34" s="1" customFormat="1" ht="16.899999999999999" customHeight="1" outlineLevel="1">
      <c r="A52" s="766">
        <f t="shared" si="0"/>
        <v>43</v>
      </c>
      <c r="B52" s="772"/>
      <c r="C52" s="773"/>
      <c r="D52" s="779"/>
      <c r="E52" s="26"/>
      <c r="F52" s="776"/>
      <c r="G52" s="567" t="s">
        <v>342</v>
      </c>
      <c r="H52" s="568"/>
      <c r="I52" s="585"/>
      <c r="J52" s="586" t="s">
        <v>313</v>
      </c>
      <c r="K52" s="664">
        <v>1</v>
      </c>
      <c r="L52" s="69"/>
      <c r="M52" s="69"/>
      <c r="N52" s="69"/>
      <c r="O52" s="70" t="s">
        <v>32</v>
      </c>
      <c r="P52" s="69"/>
      <c r="Q52" s="69"/>
      <c r="R52" s="806"/>
      <c r="S52" s="806"/>
      <c r="T52" s="807"/>
      <c r="U52" s="807"/>
      <c r="V52" s="483" t="s">
        <v>572</v>
      </c>
      <c r="W52" s="483" t="s">
        <v>555</v>
      </c>
      <c r="X52" s="483"/>
      <c r="Y52" s="622" t="s">
        <v>857</v>
      </c>
      <c r="Z52" s="164"/>
      <c r="AA52" s="164"/>
      <c r="AB52" s="164"/>
      <c r="AC52" s="164"/>
      <c r="AD52" s="164"/>
      <c r="AE52" s="164"/>
      <c r="AF52" s="825"/>
      <c r="AG52" s="828" t="s">
        <v>19</v>
      </c>
      <c r="AH52" s="828" t="str">
        <f t="shared" si="2"/>
        <v>FOR REVIEW</v>
      </c>
    </row>
    <row r="53" spans="1:34" s="764" customFormat="1" ht="16.899999999999999" customHeight="1" outlineLevel="1">
      <c r="A53" s="783">
        <f t="shared" si="0"/>
        <v>44</v>
      </c>
      <c r="B53" s="784"/>
      <c r="C53" s="785"/>
      <c r="D53" s="786"/>
      <c r="E53" s="787"/>
      <c r="F53" s="788"/>
      <c r="G53" s="643" t="s">
        <v>858</v>
      </c>
      <c r="H53" s="781"/>
      <c r="I53" s="665"/>
      <c r="J53" s="589" t="s">
        <v>566</v>
      </c>
      <c r="K53" s="667">
        <v>1</v>
      </c>
      <c r="L53" s="390"/>
      <c r="M53" s="390"/>
      <c r="N53" s="390"/>
      <c r="O53" s="798" t="s">
        <v>32</v>
      </c>
      <c r="P53" s="390"/>
      <c r="Q53" s="390"/>
      <c r="R53" s="809"/>
      <c r="S53" s="809"/>
      <c r="T53" s="810"/>
      <c r="U53" s="810"/>
      <c r="V53" s="812"/>
      <c r="W53" s="812"/>
      <c r="X53" s="812"/>
      <c r="Y53" s="822"/>
      <c r="Z53" s="826"/>
      <c r="AA53" s="826"/>
      <c r="AB53" s="826"/>
      <c r="AC53" s="826"/>
      <c r="AD53" s="826">
        <f>'TC1 (E121)'!AD52</f>
        <v>0</v>
      </c>
      <c r="AE53" s="826"/>
      <c r="AF53" s="827"/>
      <c r="AG53" s="829" t="s">
        <v>19</v>
      </c>
      <c r="AH53" s="829">
        <f t="shared" si="2"/>
        <v>0</v>
      </c>
    </row>
    <row r="54" spans="1:34" s="1" customFormat="1" ht="16.899999999999999" customHeight="1" outlineLevel="1">
      <c r="A54" s="766">
        <f t="shared" si="0"/>
        <v>45</v>
      </c>
      <c r="B54" s="30"/>
      <c r="C54" s="30"/>
      <c r="D54" s="30"/>
      <c r="E54" s="28"/>
      <c r="F54" s="789"/>
      <c r="G54" s="567" t="s">
        <v>344</v>
      </c>
      <c r="H54" s="568"/>
      <c r="I54" s="585"/>
      <c r="J54" s="586" t="s">
        <v>301</v>
      </c>
      <c r="K54" s="664">
        <v>1</v>
      </c>
      <c r="L54" s="69"/>
      <c r="M54" s="69"/>
      <c r="N54" s="69"/>
      <c r="O54" s="70" t="s">
        <v>32</v>
      </c>
      <c r="P54" s="69"/>
      <c r="Q54" s="69"/>
      <c r="R54" s="806"/>
      <c r="S54" s="806"/>
      <c r="T54" s="807"/>
      <c r="U54" s="807"/>
      <c r="V54" s="483" t="s">
        <v>572</v>
      </c>
      <c r="W54" s="483" t="s">
        <v>573</v>
      </c>
      <c r="X54" s="483"/>
      <c r="Y54" s="622"/>
      <c r="Z54" s="164"/>
      <c r="AA54" s="164"/>
      <c r="AB54" s="164"/>
      <c r="AC54" s="164"/>
      <c r="AD54" s="164">
        <f>'TC1 (E121)'!AD64</f>
        <v>5</v>
      </c>
      <c r="AE54" s="164"/>
      <c r="AF54" s="825"/>
      <c r="AG54" s="828" t="s">
        <v>19</v>
      </c>
      <c r="AH54" s="828" t="str">
        <f t="shared" si="2"/>
        <v>WORKING</v>
      </c>
    </row>
    <row r="55" spans="1:34" ht="16.899999999999999" customHeight="1" outlineLevel="1">
      <c r="A55" s="369">
        <f t="shared" si="0"/>
        <v>46</v>
      </c>
      <c r="B55" s="324"/>
      <c r="C55" s="325"/>
      <c r="D55" s="410"/>
      <c r="E55" s="23"/>
      <c r="F55" s="411"/>
      <c r="G55" s="567" t="s">
        <v>345</v>
      </c>
      <c r="H55" s="568"/>
      <c r="I55" s="585"/>
      <c r="J55" s="586" t="s">
        <v>303</v>
      </c>
      <c r="K55" s="110">
        <v>1</v>
      </c>
      <c r="L55" s="107"/>
      <c r="M55" s="107"/>
      <c r="N55" s="107"/>
      <c r="O55" s="65" t="s">
        <v>32</v>
      </c>
      <c r="P55" s="107"/>
      <c r="Q55" s="107"/>
      <c r="R55" s="475"/>
      <c r="S55" s="475"/>
      <c r="T55" s="476"/>
      <c r="U55" s="476"/>
      <c r="V55" s="477" t="s">
        <v>572</v>
      </c>
      <c r="W55" s="477" t="s">
        <v>573</v>
      </c>
      <c r="X55" s="477"/>
      <c r="Y55" s="622"/>
      <c r="Z55" s="380"/>
      <c r="AA55" s="380"/>
      <c r="AB55" s="380"/>
      <c r="AC55" s="380"/>
      <c r="AD55" s="380">
        <f>'TC1 (E121)'!AD65</f>
        <v>7</v>
      </c>
      <c r="AE55" s="380"/>
      <c r="AF55" s="816"/>
      <c r="AG55" s="613" t="s">
        <v>19</v>
      </c>
      <c r="AH55" s="613" t="str">
        <f t="shared" si="2"/>
        <v>WORKING</v>
      </c>
    </row>
    <row r="56" spans="1:34" ht="16.899999999999999" customHeight="1">
      <c r="A56" s="369">
        <f t="shared" si="0"/>
        <v>47</v>
      </c>
      <c r="B56" s="768"/>
      <c r="C56" s="790"/>
      <c r="D56" s="791"/>
      <c r="E56" s="792" t="s">
        <v>52</v>
      </c>
      <c r="F56" s="793"/>
      <c r="G56" s="794"/>
      <c r="H56" s="795"/>
      <c r="I56" s="449"/>
      <c r="J56" s="799" t="s">
        <v>53</v>
      </c>
      <c r="K56" s="473">
        <v>8</v>
      </c>
      <c r="L56" s="226"/>
      <c r="M56" s="227"/>
      <c r="N56" s="226"/>
      <c r="O56" s="227" t="s">
        <v>32</v>
      </c>
      <c r="P56" s="226"/>
      <c r="Q56" s="226"/>
      <c r="R56" s="800"/>
      <c r="S56" s="800"/>
      <c r="T56" s="813"/>
      <c r="U56" s="813"/>
      <c r="V56" s="803"/>
      <c r="W56" s="803"/>
      <c r="X56" s="803"/>
      <c r="Y56" s="818"/>
      <c r="Z56" s="819">
        <f>SUM(AC57:AC67)</f>
        <v>2001.5</v>
      </c>
      <c r="AA56" s="381"/>
      <c r="AB56" s="381"/>
      <c r="AC56" s="381"/>
      <c r="AD56" s="381"/>
      <c r="AE56" s="381"/>
      <c r="AF56" s="820"/>
      <c r="AH56" s="613">
        <f t="shared" si="2"/>
        <v>0</v>
      </c>
    </row>
    <row r="57" spans="1:34" ht="16.899999999999999" customHeight="1">
      <c r="A57" s="369">
        <f t="shared" si="0"/>
        <v>48</v>
      </c>
      <c r="B57" s="324"/>
      <c r="C57" s="325"/>
      <c r="D57" s="410"/>
      <c r="E57" s="20"/>
      <c r="F57" s="553" t="s">
        <v>113</v>
      </c>
      <c r="G57" s="566"/>
      <c r="H57" s="496"/>
      <c r="I57" s="309"/>
      <c r="J57" s="230" t="s">
        <v>859</v>
      </c>
      <c r="K57" s="110">
        <v>1</v>
      </c>
      <c r="L57" s="107"/>
      <c r="M57" s="65"/>
      <c r="N57" s="65"/>
      <c r="O57" s="65" t="s">
        <v>32</v>
      </c>
      <c r="P57" s="65" t="s">
        <v>32</v>
      </c>
      <c r="Q57" s="65" t="s">
        <v>32</v>
      </c>
      <c r="R57" s="475"/>
      <c r="S57" s="475"/>
      <c r="T57" s="476"/>
      <c r="U57" s="476"/>
      <c r="V57" s="477"/>
      <c r="W57" s="477" t="str">
        <f>'TC1 (E121)'!W67</f>
        <v>RELEASE</v>
      </c>
      <c r="X57" s="477"/>
      <c r="Y57" s="618"/>
      <c r="Z57" s="384"/>
      <c r="AA57" s="385">
        <v>45182</v>
      </c>
      <c r="AB57" s="380"/>
      <c r="AC57" s="380">
        <v>1723</v>
      </c>
      <c r="AD57" s="380"/>
      <c r="AE57" s="380"/>
      <c r="AF57" s="816"/>
      <c r="AG57" s="613" t="s">
        <v>474</v>
      </c>
      <c r="AH57" s="613" t="str">
        <f t="shared" si="2"/>
        <v>RELEASE</v>
      </c>
    </row>
    <row r="58" spans="1:34" ht="16.899999999999999" customHeight="1" outlineLevel="1">
      <c r="A58" s="369">
        <f t="shared" si="0"/>
        <v>49</v>
      </c>
      <c r="B58" s="324"/>
      <c r="C58" s="325"/>
      <c r="D58" s="410"/>
      <c r="E58" s="23"/>
      <c r="F58" s="328"/>
      <c r="G58" s="322" t="s">
        <v>115</v>
      </c>
      <c r="H58" s="323"/>
      <c r="I58" s="350"/>
      <c r="J58" s="233" t="s">
        <v>586</v>
      </c>
      <c r="K58" s="110">
        <v>2</v>
      </c>
      <c r="L58" s="65" t="s">
        <v>32</v>
      </c>
      <c r="M58" s="65" t="s">
        <v>32</v>
      </c>
      <c r="N58" s="65" t="s">
        <v>32</v>
      </c>
      <c r="O58" s="65" t="s">
        <v>32</v>
      </c>
      <c r="P58" s="65" t="s">
        <v>32</v>
      </c>
      <c r="Q58" s="65" t="s">
        <v>32</v>
      </c>
      <c r="R58" s="475"/>
      <c r="S58" s="475"/>
      <c r="T58" s="476"/>
      <c r="U58" s="476"/>
      <c r="V58" s="477"/>
      <c r="W58" s="477" t="str">
        <f>'TC1 (E121)'!W68</f>
        <v>RELEASE</v>
      </c>
      <c r="X58" s="477"/>
      <c r="Y58" s="622"/>
      <c r="Z58" s="380"/>
      <c r="AA58" s="380"/>
      <c r="AB58" s="380"/>
      <c r="AC58" s="380"/>
      <c r="AD58" s="380">
        <f t="shared" ref="AD58:AD66" si="3">AE58*K58</f>
        <v>248</v>
      </c>
      <c r="AE58" s="380">
        <f>'M1 (E122)'!AE61</f>
        <v>124</v>
      </c>
      <c r="AF58" s="816"/>
      <c r="AG58" s="613" t="s">
        <v>474</v>
      </c>
      <c r="AH58" s="613" t="str">
        <f t="shared" si="2"/>
        <v>RELEASE</v>
      </c>
    </row>
    <row r="59" spans="1:34" ht="16.899999999999999" customHeight="1" outlineLevel="1">
      <c r="A59" s="369">
        <f t="shared" si="0"/>
        <v>50</v>
      </c>
      <c r="B59" s="324"/>
      <c r="C59" s="325"/>
      <c r="D59" s="410"/>
      <c r="E59" s="23"/>
      <c r="F59" s="328"/>
      <c r="G59" s="322" t="s">
        <v>117</v>
      </c>
      <c r="H59" s="323"/>
      <c r="I59" s="350"/>
      <c r="J59" s="233" t="s">
        <v>118</v>
      </c>
      <c r="K59" s="110">
        <v>4</v>
      </c>
      <c r="L59" s="65" t="s">
        <v>32</v>
      </c>
      <c r="M59" s="65" t="s">
        <v>32</v>
      </c>
      <c r="N59" s="65" t="s">
        <v>32</v>
      </c>
      <c r="O59" s="65" t="s">
        <v>32</v>
      </c>
      <c r="P59" s="65" t="s">
        <v>32</v>
      </c>
      <c r="Q59" s="65" t="s">
        <v>32</v>
      </c>
      <c r="R59" s="475"/>
      <c r="S59" s="475"/>
      <c r="T59" s="600"/>
      <c r="U59" s="600"/>
      <c r="V59" s="477"/>
      <c r="W59" s="477" t="str">
        <f>'TC1 (E121)'!W69</f>
        <v>RELEASE</v>
      </c>
      <c r="X59" s="477"/>
      <c r="Y59" s="618"/>
      <c r="Z59" s="380"/>
      <c r="AA59" s="380"/>
      <c r="AB59" s="380"/>
      <c r="AC59" s="380"/>
      <c r="AD59" s="380">
        <f t="shared" si="3"/>
        <v>496</v>
      </c>
      <c r="AE59" s="380">
        <f>'M1 (E122)'!AE62</f>
        <v>124</v>
      </c>
      <c r="AF59" s="816"/>
      <c r="AG59" s="613" t="s">
        <v>474</v>
      </c>
      <c r="AH59" s="613" t="str">
        <f t="shared" si="2"/>
        <v>RELEASE</v>
      </c>
    </row>
    <row r="60" spans="1:34" ht="16.899999999999999" customHeight="1" outlineLevel="1">
      <c r="A60" s="369">
        <f t="shared" si="0"/>
        <v>51</v>
      </c>
      <c r="B60" s="324"/>
      <c r="C60" s="325"/>
      <c r="D60" s="410"/>
      <c r="E60" s="23"/>
      <c r="F60" s="328"/>
      <c r="G60" s="322" t="s">
        <v>119</v>
      </c>
      <c r="H60" s="323"/>
      <c r="I60" s="350"/>
      <c r="J60" s="233" t="s">
        <v>587</v>
      </c>
      <c r="K60" s="110">
        <v>2</v>
      </c>
      <c r="L60" s="65" t="s">
        <v>32</v>
      </c>
      <c r="M60" s="65" t="s">
        <v>32</v>
      </c>
      <c r="N60" s="65" t="s">
        <v>32</v>
      </c>
      <c r="O60" s="65" t="s">
        <v>32</v>
      </c>
      <c r="P60" s="65" t="s">
        <v>32</v>
      </c>
      <c r="Q60" s="65" t="s">
        <v>32</v>
      </c>
      <c r="R60" s="475"/>
      <c r="S60" s="475"/>
      <c r="T60" s="600"/>
      <c r="U60" s="600"/>
      <c r="V60" s="477"/>
      <c r="W60" s="477" t="str">
        <f>'TC1 (E121)'!W69</f>
        <v>RELEASE</v>
      </c>
      <c r="X60" s="477"/>
      <c r="Y60" s="618"/>
      <c r="Z60" s="380"/>
      <c r="AA60" s="380"/>
      <c r="AB60" s="380"/>
      <c r="AC60" s="380"/>
      <c r="AD60" s="380">
        <f t="shared" si="3"/>
        <v>144.19999999999999</v>
      </c>
      <c r="AE60" s="380">
        <f>'TC1 (E121)'!AE70</f>
        <v>72.099999999999994</v>
      </c>
      <c r="AF60" s="816"/>
      <c r="AG60" s="613" t="s">
        <v>474</v>
      </c>
      <c r="AH60" s="613" t="str">
        <f t="shared" si="2"/>
        <v>RELEASE</v>
      </c>
    </row>
    <row r="61" spans="1:34" ht="16.899999999999999" customHeight="1" outlineLevel="1">
      <c r="A61" s="369">
        <f t="shared" si="0"/>
        <v>52</v>
      </c>
      <c r="B61" s="324"/>
      <c r="C61" s="325"/>
      <c r="D61" s="410"/>
      <c r="E61" s="23"/>
      <c r="F61" s="328"/>
      <c r="G61" s="322" t="s">
        <v>121</v>
      </c>
      <c r="H61" s="323"/>
      <c r="I61" s="350"/>
      <c r="J61" s="233" t="s">
        <v>722</v>
      </c>
      <c r="K61" s="110">
        <v>2</v>
      </c>
      <c r="L61" s="65" t="s">
        <v>32</v>
      </c>
      <c r="M61" s="65" t="s">
        <v>32</v>
      </c>
      <c r="N61" s="65" t="s">
        <v>32</v>
      </c>
      <c r="O61" s="65" t="s">
        <v>32</v>
      </c>
      <c r="P61" s="65" t="s">
        <v>32</v>
      </c>
      <c r="Q61" s="65" t="s">
        <v>32</v>
      </c>
      <c r="R61" s="475"/>
      <c r="S61" s="475"/>
      <c r="T61" s="597"/>
      <c r="U61" s="597"/>
      <c r="V61" s="477"/>
      <c r="W61" s="477" t="str">
        <f>'TC1 (E121)'!W70</f>
        <v>RELEASE</v>
      </c>
      <c r="X61" s="477"/>
      <c r="Y61" s="622"/>
      <c r="Z61" s="380"/>
      <c r="AA61" s="380"/>
      <c r="AB61" s="380"/>
      <c r="AC61" s="380"/>
      <c r="AD61" s="380">
        <f t="shared" si="3"/>
        <v>144.80000000000001</v>
      </c>
      <c r="AE61" s="380">
        <f>'M1 (E122)'!AE63</f>
        <v>72.400000000000006</v>
      </c>
      <c r="AF61" s="816"/>
      <c r="AG61" s="613" t="s">
        <v>474</v>
      </c>
      <c r="AH61" s="613" t="str">
        <f t="shared" si="2"/>
        <v>RELEASE</v>
      </c>
    </row>
    <row r="62" spans="1:34" ht="16.899999999999999" customHeight="1" outlineLevel="1">
      <c r="A62" s="369">
        <f t="shared" si="0"/>
        <v>53</v>
      </c>
      <c r="B62" s="324"/>
      <c r="C62" s="325"/>
      <c r="D62" s="410"/>
      <c r="E62" s="23"/>
      <c r="F62" s="328"/>
      <c r="G62" s="322" t="s">
        <v>123</v>
      </c>
      <c r="H62" s="323"/>
      <c r="I62" s="350"/>
      <c r="J62" s="233" t="s">
        <v>124</v>
      </c>
      <c r="K62" s="110">
        <v>8</v>
      </c>
      <c r="L62" s="65" t="s">
        <v>32</v>
      </c>
      <c r="M62" s="65" t="s">
        <v>32</v>
      </c>
      <c r="N62" s="65" t="s">
        <v>32</v>
      </c>
      <c r="O62" s="65" t="s">
        <v>32</v>
      </c>
      <c r="P62" s="65" t="s">
        <v>32</v>
      </c>
      <c r="Q62" s="65" t="s">
        <v>32</v>
      </c>
      <c r="R62" s="475"/>
      <c r="S62" s="475"/>
      <c r="T62" s="476"/>
      <c r="U62" s="476"/>
      <c r="V62" s="477"/>
      <c r="W62" s="477" t="str">
        <f>'TC1 (E121)'!W71</f>
        <v>RELEASE</v>
      </c>
      <c r="X62" s="477"/>
      <c r="Y62" s="618"/>
      <c r="Z62" s="380"/>
      <c r="AA62" s="380"/>
      <c r="AB62" s="380"/>
      <c r="AC62" s="380"/>
      <c r="AD62" s="380">
        <f t="shared" si="3"/>
        <v>464.8</v>
      </c>
      <c r="AE62" s="380">
        <f>'M1 (E122)'!AE64</f>
        <v>58.1</v>
      </c>
      <c r="AF62" s="816"/>
      <c r="AG62" s="613" t="s">
        <v>474</v>
      </c>
      <c r="AH62" s="613" t="str">
        <f t="shared" si="2"/>
        <v>RELEASE</v>
      </c>
    </row>
    <row r="63" spans="1:34" ht="16.899999999999999" customHeight="1" outlineLevel="1">
      <c r="A63" s="369">
        <f t="shared" ref="A63:A83" si="4">A62+1</f>
        <v>54</v>
      </c>
      <c r="B63" s="324"/>
      <c r="C63" s="325"/>
      <c r="D63" s="410"/>
      <c r="E63" s="23"/>
      <c r="F63" s="328"/>
      <c r="G63" s="571" t="s">
        <v>125</v>
      </c>
      <c r="H63" s="572"/>
      <c r="I63" s="592"/>
      <c r="J63" s="233" t="s">
        <v>860</v>
      </c>
      <c r="K63" s="110">
        <v>1</v>
      </c>
      <c r="L63" s="65"/>
      <c r="M63" s="65"/>
      <c r="N63" s="65"/>
      <c r="O63" s="65" t="s">
        <v>32</v>
      </c>
      <c r="P63" s="65" t="s">
        <v>32</v>
      </c>
      <c r="Q63" s="65" t="s">
        <v>32</v>
      </c>
      <c r="R63" s="475"/>
      <c r="S63" s="475"/>
      <c r="T63" s="476"/>
      <c r="U63" s="476"/>
      <c r="V63" s="477"/>
      <c r="W63" s="477" t="str">
        <f>'TC1 (E121)'!W72</f>
        <v>RELEASE</v>
      </c>
      <c r="X63" s="477"/>
      <c r="Y63" s="618"/>
      <c r="Z63" s="380"/>
      <c r="AA63" s="380"/>
      <c r="AB63" s="380"/>
      <c r="AC63" s="380"/>
      <c r="AD63" s="380">
        <f t="shared" si="3"/>
        <v>62.3</v>
      </c>
      <c r="AE63" s="380">
        <f>'M1 (E122)'!AE65</f>
        <v>62.3</v>
      </c>
      <c r="AF63" s="816"/>
      <c r="AG63" s="613" t="s">
        <v>474</v>
      </c>
      <c r="AH63" s="613" t="str">
        <f t="shared" si="2"/>
        <v>RELEASE</v>
      </c>
    </row>
    <row r="64" spans="1:34" ht="16.899999999999999" customHeight="1" outlineLevel="1">
      <c r="A64" s="369">
        <f t="shared" si="4"/>
        <v>55</v>
      </c>
      <c r="B64" s="324"/>
      <c r="C64" s="325"/>
      <c r="D64" s="410"/>
      <c r="E64" s="23"/>
      <c r="F64" s="328"/>
      <c r="G64" s="571" t="s">
        <v>127</v>
      </c>
      <c r="H64" s="323"/>
      <c r="I64" s="350"/>
      <c r="J64" s="233" t="s">
        <v>724</v>
      </c>
      <c r="K64" s="110">
        <v>4</v>
      </c>
      <c r="L64" s="65" t="s">
        <v>32</v>
      </c>
      <c r="M64" s="65" t="s">
        <v>32</v>
      </c>
      <c r="N64" s="65" t="s">
        <v>32</v>
      </c>
      <c r="O64" s="65" t="s">
        <v>32</v>
      </c>
      <c r="P64" s="65" t="s">
        <v>32</v>
      </c>
      <c r="Q64" s="65" t="s">
        <v>32</v>
      </c>
      <c r="R64" s="475"/>
      <c r="S64" s="475"/>
      <c r="T64" s="476"/>
      <c r="U64" s="476"/>
      <c r="V64" s="477"/>
      <c r="W64" s="477" t="str">
        <f>'TC1 (E121)'!W72</f>
        <v>RELEASE</v>
      </c>
      <c r="X64" s="477"/>
      <c r="Y64" s="618"/>
      <c r="Z64" s="380"/>
      <c r="AA64" s="380"/>
      <c r="AB64" s="380"/>
      <c r="AC64" s="380"/>
      <c r="AD64" s="380">
        <f t="shared" si="3"/>
        <v>80</v>
      </c>
      <c r="AE64" s="380">
        <f>'M1 (E122)'!AE66</f>
        <v>20</v>
      </c>
      <c r="AF64" s="816"/>
      <c r="AG64" s="613" t="s">
        <v>474</v>
      </c>
      <c r="AH64" s="613" t="str">
        <f t="shared" si="2"/>
        <v>RELEASE</v>
      </c>
    </row>
    <row r="65" spans="1:34" ht="16.899999999999999" customHeight="1" outlineLevel="1">
      <c r="A65" s="369">
        <f t="shared" si="4"/>
        <v>56</v>
      </c>
      <c r="B65" s="324"/>
      <c r="C65" s="325"/>
      <c r="D65" s="410"/>
      <c r="E65" s="23"/>
      <c r="F65" s="328"/>
      <c r="G65" s="571" t="s">
        <v>129</v>
      </c>
      <c r="H65" s="323"/>
      <c r="I65" s="350"/>
      <c r="J65" s="233" t="s">
        <v>725</v>
      </c>
      <c r="K65" s="110">
        <v>2</v>
      </c>
      <c r="L65" s="65" t="s">
        <v>32</v>
      </c>
      <c r="M65" s="65" t="s">
        <v>32</v>
      </c>
      <c r="N65" s="65" t="s">
        <v>32</v>
      </c>
      <c r="O65" s="65" t="s">
        <v>32</v>
      </c>
      <c r="P65" s="65" t="s">
        <v>32</v>
      </c>
      <c r="Q65" s="65" t="s">
        <v>32</v>
      </c>
      <c r="R65" s="475"/>
      <c r="S65" s="475"/>
      <c r="T65" s="476"/>
      <c r="U65" s="476"/>
      <c r="V65" s="477"/>
      <c r="W65" s="477" t="str">
        <f>'TC1 (E121)'!W73</f>
        <v>RELEASE</v>
      </c>
      <c r="X65" s="477"/>
      <c r="Y65" s="618"/>
      <c r="Z65" s="380"/>
      <c r="AA65" s="380"/>
      <c r="AB65" s="380"/>
      <c r="AC65" s="380"/>
      <c r="AD65" s="380">
        <f t="shared" si="3"/>
        <v>39.799999999999997</v>
      </c>
      <c r="AE65" s="380">
        <f>'M1 (E122)'!AE67</f>
        <v>19.899999999999999</v>
      </c>
      <c r="AF65" s="816"/>
      <c r="AG65" s="613" t="s">
        <v>474</v>
      </c>
      <c r="AH65" s="613" t="str">
        <f t="shared" si="2"/>
        <v>RELEASE</v>
      </c>
    </row>
    <row r="66" spans="1:34" ht="16.899999999999999" customHeight="1" outlineLevel="1">
      <c r="A66" s="369">
        <f t="shared" si="4"/>
        <v>57</v>
      </c>
      <c r="B66" s="324"/>
      <c r="C66" s="325"/>
      <c r="D66" s="410"/>
      <c r="E66" s="23"/>
      <c r="F66" s="328"/>
      <c r="G66" s="571" t="s">
        <v>131</v>
      </c>
      <c r="H66" s="572"/>
      <c r="I66" s="592"/>
      <c r="J66" s="233" t="s">
        <v>726</v>
      </c>
      <c r="K66" s="110">
        <v>2</v>
      </c>
      <c r="L66" s="65" t="s">
        <v>32</v>
      </c>
      <c r="M66" s="65" t="s">
        <v>32</v>
      </c>
      <c r="N66" s="65" t="s">
        <v>32</v>
      </c>
      <c r="O66" s="65" t="s">
        <v>32</v>
      </c>
      <c r="P66" s="65" t="s">
        <v>32</v>
      </c>
      <c r="Q66" s="65" t="s">
        <v>32</v>
      </c>
      <c r="R66" s="475"/>
      <c r="S66" s="475"/>
      <c r="T66" s="476"/>
      <c r="U66" s="476"/>
      <c r="V66" s="477"/>
      <c r="W66" s="477" t="str">
        <f>'TC1 (E121)'!W74</f>
        <v>RELEASE</v>
      </c>
      <c r="X66" s="477"/>
      <c r="Y66" s="618"/>
      <c r="Z66" s="380"/>
      <c r="AA66" s="380"/>
      <c r="AB66" s="380"/>
      <c r="AC66" s="380"/>
      <c r="AD66" s="380">
        <f t="shared" si="3"/>
        <v>39.799999999999997</v>
      </c>
      <c r="AE66" s="380">
        <f>'M1 (E122)'!AE68</f>
        <v>19.899999999999999</v>
      </c>
      <c r="AF66" s="816"/>
      <c r="AG66" s="613" t="s">
        <v>474</v>
      </c>
      <c r="AH66" s="613" t="str">
        <f t="shared" si="2"/>
        <v>RELEASE</v>
      </c>
    </row>
    <row r="67" spans="1:34" ht="16.899999999999999" customHeight="1">
      <c r="A67" s="369">
        <f t="shared" si="4"/>
        <v>58</v>
      </c>
      <c r="B67" s="324"/>
      <c r="C67" s="325"/>
      <c r="D67" s="410"/>
      <c r="E67" s="23"/>
      <c r="F67" s="553" t="s">
        <v>861</v>
      </c>
      <c r="G67" s="566"/>
      <c r="H67" s="496"/>
      <c r="I67" s="309"/>
      <c r="J67" s="230" t="s">
        <v>862</v>
      </c>
      <c r="K67" s="110">
        <v>1</v>
      </c>
      <c r="L67" s="107"/>
      <c r="M67" s="107"/>
      <c r="N67" s="107"/>
      <c r="O67" s="65" t="s">
        <v>32</v>
      </c>
      <c r="P67" s="107"/>
      <c r="Q67" s="107"/>
      <c r="R67" s="475"/>
      <c r="S67" s="475"/>
      <c r="T67" s="476"/>
      <c r="U67" s="476"/>
      <c r="V67" s="477"/>
      <c r="W67" s="477"/>
      <c r="X67" s="477"/>
      <c r="Y67" s="622"/>
      <c r="Z67" s="384"/>
      <c r="AA67" s="380"/>
      <c r="AB67" s="380"/>
      <c r="AC67" s="860">
        <f>'M1 (E122)'!AC71</f>
        <v>278.5</v>
      </c>
      <c r="AD67" s="380"/>
      <c r="AE67" s="380"/>
      <c r="AF67" s="816"/>
      <c r="AH67" s="613">
        <f t="shared" si="2"/>
        <v>0</v>
      </c>
    </row>
    <row r="68" spans="1:34" ht="16.899999999999999" customHeight="1" outlineLevel="1">
      <c r="A68" s="369">
        <f t="shared" si="4"/>
        <v>59</v>
      </c>
      <c r="B68" s="324"/>
      <c r="C68" s="325"/>
      <c r="D68" s="410"/>
      <c r="E68" s="23"/>
      <c r="F68" s="411"/>
      <c r="G68" s="495" t="s">
        <v>406</v>
      </c>
      <c r="H68" s="496"/>
      <c r="I68" s="351"/>
      <c r="J68" s="230" t="s">
        <v>392</v>
      </c>
      <c r="K68" s="110">
        <v>1</v>
      </c>
      <c r="L68" s="107"/>
      <c r="M68" s="107"/>
      <c r="N68" s="107"/>
      <c r="O68" s="65" t="s">
        <v>32</v>
      </c>
      <c r="P68" s="65" t="s">
        <v>32</v>
      </c>
      <c r="Q68" s="65" t="s">
        <v>32</v>
      </c>
      <c r="R68" s="475" t="str">
        <f>'TC1 (E121)'!$R$89</f>
        <v>PRE-RELEASE</v>
      </c>
      <c r="S68" s="475" t="str">
        <f>'TC1 (E121)'!$R$89</f>
        <v>PRE-RELEASE</v>
      </c>
      <c r="T68" s="597"/>
      <c r="U68" s="597"/>
      <c r="V68" s="477"/>
      <c r="W68" s="601" t="s">
        <v>13</v>
      </c>
      <c r="X68" s="477"/>
      <c r="Y68" s="622"/>
      <c r="Z68" s="380"/>
      <c r="AA68" s="380"/>
      <c r="AB68" s="380"/>
      <c r="AC68" s="380"/>
      <c r="AD68" s="380"/>
      <c r="AE68" s="380"/>
      <c r="AF68" s="816"/>
      <c r="AG68" s="613" t="s">
        <v>477</v>
      </c>
      <c r="AH68" s="613" t="str">
        <f t="shared" si="2"/>
        <v>RELEASE</v>
      </c>
    </row>
    <row r="69" spans="1:34" ht="16.899999999999999" customHeight="1" outlineLevel="1">
      <c r="A69" s="369">
        <f t="shared" si="4"/>
        <v>60</v>
      </c>
      <c r="B69" s="324"/>
      <c r="C69" s="325"/>
      <c r="D69" s="410"/>
      <c r="E69" s="23"/>
      <c r="F69" s="411"/>
      <c r="G69" s="495" t="s">
        <v>393</v>
      </c>
      <c r="H69" s="496"/>
      <c r="I69" s="351"/>
      <c r="J69" s="233" t="s">
        <v>382</v>
      </c>
      <c r="K69" s="110">
        <v>1</v>
      </c>
      <c r="L69" s="107"/>
      <c r="M69" s="65" t="s">
        <v>32</v>
      </c>
      <c r="N69" s="65" t="s">
        <v>32</v>
      </c>
      <c r="O69" s="65" t="s">
        <v>32</v>
      </c>
      <c r="P69" s="65" t="s">
        <v>32</v>
      </c>
      <c r="Q69" s="65" t="s">
        <v>32</v>
      </c>
      <c r="R69" s="475" t="str">
        <f>'M1 (E122)'!$R$73</f>
        <v>RELEASE</v>
      </c>
      <c r="S69" s="475" t="str">
        <f>'M1 (E122)'!$S$73</f>
        <v>RELEASE</v>
      </c>
      <c r="T69" s="600"/>
      <c r="U69" s="600"/>
      <c r="V69" s="477"/>
      <c r="W69" s="477" t="str">
        <f>'M2 (E123)'!W72</f>
        <v>RELEASE</v>
      </c>
      <c r="X69" s="477"/>
      <c r="Y69" s="622"/>
      <c r="Z69" s="380"/>
      <c r="AA69" s="380"/>
      <c r="AB69" s="380"/>
      <c r="AC69" s="380"/>
      <c r="AD69" s="380"/>
      <c r="AE69" s="380"/>
      <c r="AF69" s="816"/>
      <c r="AG69" s="613" t="s">
        <v>19</v>
      </c>
      <c r="AH69" s="613" t="str">
        <f t="shared" si="2"/>
        <v>RELEASE</v>
      </c>
    </row>
    <row r="70" spans="1:34" ht="16.899999999999999" customHeight="1" outlineLevel="1">
      <c r="A70" s="369">
        <f t="shared" si="4"/>
        <v>61</v>
      </c>
      <c r="B70" s="324"/>
      <c r="C70" s="325"/>
      <c r="D70" s="410"/>
      <c r="E70" s="23"/>
      <c r="F70" s="411"/>
      <c r="G70" s="495" t="s">
        <v>394</v>
      </c>
      <c r="H70" s="496"/>
      <c r="I70" s="351"/>
      <c r="J70" s="233" t="s">
        <v>384</v>
      </c>
      <c r="K70" s="110">
        <v>1</v>
      </c>
      <c r="L70" s="107"/>
      <c r="M70" s="65" t="s">
        <v>32</v>
      </c>
      <c r="N70" s="65" t="s">
        <v>32</v>
      </c>
      <c r="O70" s="65" t="s">
        <v>32</v>
      </c>
      <c r="P70" s="65" t="s">
        <v>32</v>
      </c>
      <c r="Q70" s="65" t="s">
        <v>32</v>
      </c>
      <c r="R70" s="475" t="str">
        <f>'M1 (E122)'!$R$74</f>
        <v>RELEASE</v>
      </c>
      <c r="S70" s="475" t="str">
        <f>'M1 (E122)'!$S$74</f>
        <v>RELEASE</v>
      </c>
      <c r="T70" s="600"/>
      <c r="U70" s="600"/>
      <c r="V70" s="477"/>
      <c r="W70" s="477" t="str">
        <f>'M1 (E122)'!W72</f>
        <v>RELEASE</v>
      </c>
      <c r="X70" s="477"/>
      <c r="Y70" s="622"/>
      <c r="Z70" s="380"/>
      <c r="AA70" s="380"/>
      <c r="AB70" s="380"/>
      <c r="AC70" s="380"/>
      <c r="AD70" s="380"/>
      <c r="AE70" s="380"/>
      <c r="AF70" s="816"/>
      <c r="AG70" s="613" t="s">
        <v>19</v>
      </c>
      <c r="AH70" s="613" t="str">
        <f t="shared" si="2"/>
        <v>RELEASE</v>
      </c>
    </row>
    <row r="71" spans="1:34" ht="16.899999999999999" customHeight="1" outlineLevel="1">
      <c r="A71" s="369">
        <f t="shared" si="4"/>
        <v>62</v>
      </c>
      <c r="B71" s="324"/>
      <c r="C71" s="325"/>
      <c r="D71" s="410"/>
      <c r="E71" s="23"/>
      <c r="F71" s="411"/>
      <c r="G71" s="495" t="s">
        <v>395</v>
      </c>
      <c r="H71" s="496"/>
      <c r="I71" s="351"/>
      <c r="J71" s="233" t="s">
        <v>386</v>
      </c>
      <c r="K71" s="110">
        <v>1</v>
      </c>
      <c r="L71" s="107"/>
      <c r="M71" s="65" t="s">
        <v>32</v>
      </c>
      <c r="N71" s="65" t="s">
        <v>32</v>
      </c>
      <c r="O71" s="65" t="s">
        <v>32</v>
      </c>
      <c r="P71" s="65" t="s">
        <v>32</v>
      </c>
      <c r="Q71" s="65" t="s">
        <v>32</v>
      </c>
      <c r="R71" s="475" t="str">
        <f>'M1 (E122)'!$R$75</f>
        <v>RELEASE</v>
      </c>
      <c r="S71" s="475" t="str">
        <f>'M1 (E122)'!$S$75</f>
        <v>RELEASE</v>
      </c>
      <c r="T71" s="597"/>
      <c r="U71" s="597"/>
      <c r="V71" s="477"/>
      <c r="W71" s="477" t="str">
        <f>'M2 (E123)'!W74</f>
        <v>RELEASE</v>
      </c>
      <c r="X71" s="477"/>
      <c r="Y71" s="622"/>
      <c r="Z71" s="380"/>
      <c r="AA71" s="380"/>
      <c r="AB71" s="380"/>
      <c r="AC71" s="380"/>
      <c r="AD71" s="380"/>
      <c r="AE71" s="380"/>
      <c r="AF71" s="816"/>
      <c r="AG71" s="613" t="s">
        <v>19</v>
      </c>
      <c r="AH71" s="613" t="str">
        <f t="shared" si="2"/>
        <v>RELEASE</v>
      </c>
    </row>
    <row r="72" spans="1:34" ht="16.899999999999999" customHeight="1" outlineLevel="1">
      <c r="A72" s="369">
        <f t="shared" si="4"/>
        <v>63</v>
      </c>
      <c r="B72" s="324"/>
      <c r="C72" s="325"/>
      <c r="D72" s="410"/>
      <c r="E72" s="23"/>
      <c r="F72" s="411"/>
      <c r="G72" s="495" t="s">
        <v>396</v>
      </c>
      <c r="H72" s="496"/>
      <c r="I72" s="351"/>
      <c r="J72" s="233" t="s">
        <v>397</v>
      </c>
      <c r="K72" s="110">
        <v>1</v>
      </c>
      <c r="L72" s="107"/>
      <c r="M72" s="65" t="s">
        <v>32</v>
      </c>
      <c r="N72" s="65" t="s">
        <v>32</v>
      </c>
      <c r="O72" s="65" t="s">
        <v>32</v>
      </c>
      <c r="P72" s="65" t="s">
        <v>32</v>
      </c>
      <c r="Q72" s="65" t="s">
        <v>32</v>
      </c>
      <c r="R72" s="475"/>
      <c r="S72" s="475"/>
      <c r="T72" s="476"/>
      <c r="U72" s="476"/>
      <c r="V72" s="477"/>
      <c r="W72" s="477" t="str">
        <f>'M2 (E123)'!W75</f>
        <v>RELEASE</v>
      </c>
      <c r="X72" s="477"/>
      <c r="Y72" s="622"/>
      <c r="Z72" s="380"/>
      <c r="AA72" s="380"/>
      <c r="AB72" s="380"/>
      <c r="AC72" s="380"/>
      <c r="AD72" s="380"/>
      <c r="AE72" s="380"/>
      <c r="AF72" s="816"/>
      <c r="AG72" s="613" t="s">
        <v>19</v>
      </c>
      <c r="AH72" s="613" t="str">
        <f t="shared" si="2"/>
        <v>RELEASE</v>
      </c>
    </row>
    <row r="73" spans="1:34" ht="16.899999999999999" customHeight="1" outlineLevel="1">
      <c r="A73" s="369">
        <f t="shared" si="4"/>
        <v>64</v>
      </c>
      <c r="B73" s="324"/>
      <c r="C73" s="325"/>
      <c r="D73" s="410"/>
      <c r="E73" s="23"/>
      <c r="F73" s="411"/>
      <c r="G73" s="495" t="s">
        <v>398</v>
      </c>
      <c r="H73" s="496"/>
      <c r="I73" s="351"/>
      <c r="J73" s="233" t="s">
        <v>399</v>
      </c>
      <c r="K73" s="110">
        <v>1</v>
      </c>
      <c r="L73" s="107"/>
      <c r="M73" s="65" t="s">
        <v>32</v>
      </c>
      <c r="N73" s="65" t="s">
        <v>32</v>
      </c>
      <c r="O73" s="65" t="s">
        <v>32</v>
      </c>
      <c r="P73" s="65" t="s">
        <v>32</v>
      </c>
      <c r="Q73" s="65" t="s">
        <v>32</v>
      </c>
      <c r="R73" s="475" t="str">
        <f>'TC1 (E121)'!$R$89</f>
        <v>PRE-RELEASE</v>
      </c>
      <c r="S73" s="475" t="str">
        <f>'TC1 (E121)'!$S$89</f>
        <v>PRE-RELEASE</v>
      </c>
      <c r="T73" s="476"/>
      <c r="U73" s="476"/>
      <c r="V73" s="477"/>
      <c r="W73" s="601" t="str">
        <f>'M2 (E123)'!W76</f>
        <v>RELEASE</v>
      </c>
      <c r="X73" s="477"/>
      <c r="Y73" s="483"/>
      <c r="Z73" s="380"/>
      <c r="AA73" s="380"/>
      <c r="AB73" s="380"/>
      <c r="AC73" s="380"/>
      <c r="AD73" s="380"/>
      <c r="AE73" s="484">
        <f>'TC1 (E121)'!$AE$91</f>
        <v>0</v>
      </c>
      <c r="AF73" s="816"/>
      <c r="AG73" s="613" t="s">
        <v>19</v>
      </c>
      <c r="AH73" s="613" t="str">
        <f t="shared" si="2"/>
        <v>RELEASE</v>
      </c>
    </row>
    <row r="74" spans="1:34" s="284" customFormat="1" ht="16.899999999999999" customHeight="1" outlineLevel="1">
      <c r="A74" s="561">
        <f t="shared" si="4"/>
        <v>65</v>
      </c>
      <c r="B74" s="412"/>
      <c r="C74" s="413"/>
      <c r="D74" s="414"/>
      <c r="E74" s="415"/>
      <c r="F74" s="416"/>
      <c r="G74" s="569" t="s">
        <v>400</v>
      </c>
      <c r="H74" s="570"/>
      <c r="I74" s="428"/>
      <c r="J74" s="453" t="s">
        <v>401</v>
      </c>
      <c r="K74" s="590">
        <v>1</v>
      </c>
      <c r="L74" s="358"/>
      <c r="M74" s="359" t="s">
        <v>32</v>
      </c>
      <c r="N74" s="359" t="s">
        <v>32</v>
      </c>
      <c r="O74" s="359" t="s">
        <v>32</v>
      </c>
      <c r="P74" s="359" t="s">
        <v>32</v>
      </c>
      <c r="Q74" s="359" t="s">
        <v>32</v>
      </c>
      <c r="R74" s="602" t="str">
        <f>'TC1 (E121)'!R92</f>
        <v>FOR REVIEW</v>
      </c>
      <c r="S74" s="602" t="str">
        <f>'TC1 (E121)'!S92</f>
        <v>FOR REVIEW</v>
      </c>
      <c r="T74" s="603"/>
      <c r="U74" s="603"/>
      <c r="V74" s="605"/>
      <c r="W74" s="605" t="str">
        <f>'M2 (E123)'!W77</f>
        <v>FOR REVIEW</v>
      </c>
      <c r="X74" s="605"/>
      <c r="Y74" s="822"/>
      <c r="Z74" s="391"/>
      <c r="AA74" s="391"/>
      <c r="AB74" s="391"/>
      <c r="AC74" s="391"/>
      <c r="AD74" s="391"/>
      <c r="AE74" s="391"/>
      <c r="AF74" s="824"/>
      <c r="AG74" s="626" t="s">
        <v>19</v>
      </c>
      <c r="AH74" s="626" t="str">
        <f t="shared" si="2"/>
        <v>FOR REVIEW</v>
      </c>
    </row>
    <row r="75" spans="1:34" ht="16.899999999999999" customHeight="1" outlineLevel="1">
      <c r="A75" s="369">
        <f t="shared" si="4"/>
        <v>66</v>
      </c>
      <c r="B75" s="324"/>
      <c r="C75" s="325"/>
      <c r="D75" s="410"/>
      <c r="E75" s="23"/>
      <c r="F75" s="411"/>
      <c r="G75" s="495" t="s">
        <v>402</v>
      </c>
      <c r="H75" s="496"/>
      <c r="I75" s="351"/>
      <c r="J75" s="233" t="s">
        <v>403</v>
      </c>
      <c r="K75" s="110">
        <v>1</v>
      </c>
      <c r="L75" s="107"/>
      <c r="M75" s="65" t="s">
        <v>32</v>
      </c>
      <c r="N75" s="65" t="s">
        <v>32</v>
      </c>
      <c r="O75" s="65" t="s">
        <v>32</v>
      </c>
      <c r="P75" s="65" t="s">
        <v>32</v>
      </c>
      <c r="Q75" s="65" t="s">
        <v>32</v>
      </c>
      <c r="R75" s="475" t="str">
        <f>'TC1 (E121)'!$R$93</f>
        <v>FOR REVIEW</v>
      </c>
      <c r="S75" s="475" t="str">
        <f>'TC1 (E121)'!$S$93</f>
        <v>FOR REVIEW</v>
      </c>
      <c r="T75" s="476"/>
      <c r="U75" s="476"/>
      <c r="V75" s="477"/>
      <c r="W75" s="477" t="str">
        <f>'M2 (E123)'!W78</f>
        <v>RELEASE</v>
      </c>
      <c r="X75" s="477"/>
      <c r="Y75" s="622"/>
      <c r="Z75" s="380"/>
      <c r="AA75" s="380"/>
      <c r="AB75" s="380"/>
      <c r="AC75" s="380"/>
      <c r="AD75" s="380"/>
      <c r="AE75" s="380"/>
      <c r="AF75" s="816"/>
      <c r="AG75" s="613" t="s">
        <v>19</v>
      </c>
      <c r="AH75" s="613" t="str">
        <f t="shared" si="2"/>
        <v>RELEASE</v>
      </c>
    </row>
    <row r="76" spans="1:34" ht="16.899999999999999" customHeight="1" outlineLevel="1">
      <c r="A76" s="369">
        <f t="shared" si="4"/>
        <v>67</v>
      </c>
      <c r="B76" s="324"/>
      <c r="C76" s="325"/>
      <c r="D76" s="410"/>
      <c r="E76" s="23"/>
      <c r="F76" s="411"/>
      <c r="G76" s="567" t="s">
        <v>404</v>
      </c>
      <c r="H76" s="642"/>
      <c r="I76" s="585"/>
      <c r="J76" s="663" t="s">
        <v>731</v>
      </c>
      <c r="K76" s="664">
        <v>1</v>
      </c>
      <c r="L76" s="69"/>
      <c r="M76" s="65" t="s">
        <v>32</v>
      </c>
      <c r="N76" s="65" t="s">
        <v>32</v>
      </c>
      <c r="O76" s="65" t="s">
        <v>32</v>
      </c>
      <c r="P76" s="65" t="s">
        <v>32</v>
      </c>
      <c r="Q76" s="65" t="s">
        <v>32</v>
      </c>
      <c r="R76" s="475" t="str">
        <f>'M1 (E122)'!$R$80</f>
        <v>RELEASE</v>
      </c>
      <c r="S76" s="475" t="str">
        <f>'M1 (E122)'!$S$80</f>
        <v>RELEASE</v>
      </c>
      <c r="T76" s="476"/>
      <c r="U76" s="476"/>
      <c r="V76" s="477"/>
      <c r="W76" s="477" t="str">
        <f>'M2 (E123)'!W79</f>
        <v>RELEASE</v>
      </c>
      <c r="X76" s="477"/>
      <c r="Y76" s="622"/>
      <c r="Z76" s="380"/>
      <c r="AA76" s="380"/>
      <c r="AB76" s="380"/>
      <c r="AC76" s="380"/>
      <c r="AD76" s="380"/>
      <c r="AE76" s="380"/>
      <c r="AF76" s="816"/>
      <c r="AG76" s="613" t="s">
        <v>19</v>
      </c>
      <c r="AH76" s="613" t="str">
        <f t="shared" si="2"/>
        <v>RELEASE</v>
      </c>
    </row>
    <row r="77" spans="1:34" s="284" customFormat="1" ht="16.899999999999999" customHeight="1" outlineLevel="1">
      <c r="A77" s="561">
        <f t="shared" si="4"/>
        <v>68</v>
      </c>
      <c r="B77" s="412"/>
      <c r="C77" s="413"/>
      <c r="D77" s="414"/>
      <c r="E77" s="415"/>
      <c r="F77" s="416"/>
      <c r="G77" s="643" t="s">
        <v>600</v>
      </c>
      <c r="H77" s="644"/>
      <c r="I77" s="665"/>
      <c r="J77" s="666" t="s">
        <v>732</v>
      </c>
      <c r="K77" s="667">
        <v>1</v>
      </c>
      <c r="L77" s="359" t="s">
        <v>32</v>
      </c>
      <c r="M77" s="359" t="s">
        <v>32</v>
      </c>
      <c r="N77" s="359" t="s">
        <v>32</v>
      </c>
      <c r="O77" s="359" t="s">
        <v>32</v>
      </c>
      <c r="P77" s="359" t="s">
        <v>32</v>
      </c>
      <c r="Q77" s="359" t="s">
        <v>32</v>
      </c>
      <c r="R77" s="602"/>
      <c r="S77" s="602"/>
      <c r="T77" s="603"/>
      <c r="U77" s="603"/>
      <c r="V77" s="605" t="s">
        <v>598</v>
      </c>
      <c r="W77" s="605" t="s">
        <v>555</v>
      </c>
      <c r="X77" s="605"/>
      <c r="Y77" s="822"/>
      <c r="Z77" s="391"/>
      <c r="AA77" s="391"/>
      <c r="AB77" s="391"/>
      <c r="AC77" s="391"/>
      <c r="AD77" s="391"/>
      <c r="AE77" s="391"/>
      <c r="AF77" s="824"/>
      <c r="AG77" s="626"/>
      <c r="AH77" s="626"/>
    </row>
    <row r="78" spans="1:34" s="1" customFormat="1" ht="16.899999999999999" customHeight="1">
      <c r="A78" s="369">
        <f t="shared" si="4"/>
        <v>69</v>
      </c>
      <c r="B78" s="772"/>
      <c r="C78" s="773"/>
      <c r="D78" s="779"/>
      <c r="E78" s="26"/>
      <c r="F78" s="776"/>
      <c r="G78" s="567" t="s">
        <v>863</v>
      </c>
      <c r="H78" s="568"/>
      <c r="I78" s="585"/>
      <c r="J78" s="663" t="s">
        <v>603</v>
      </c>
      <c r="K78" s="664">
        <v>1</v>
      </c>
      <c r="L78" s="69"/>
      <c r="M78" s="65"/>
      <c r="N78" s="65"/>
      <c r="O78" s="65" t="s">
        <v>32</v>
      </c>
      <c r="P78" s="65" t="s">
        <v>32</v>
      </c>
      <c r="Q78" s="65" t="s">
        <v>32</v>
      </c>
      <c r="R78" s="806"/>
      <c r="S78" s="806"/>
      <c r="T78" s="807"/>
      <c r="U78" s="807"/>
      <c r="V78" s="483"/>
      <c r="W78" s="483" t="s">
        <v>555</v>
      </c>
      <c r="X78" s="483"/>
      <c r="Y78" s="622"/>
      <c r="Z78" s="861"/>
      <c r="AA78" s="164"/>
      <c r="AB78" s="164"/>
      <c r="AC78" s="164"/>
      <c r="AD78" s="164"/>
      <c r="AE78" s="164"/>
      <c r="AF78" s="825"/>
      <c r="AG78" s="828"/>
      <c r="AH78" s="828"/>
    </row>
    <row r="79" spans="1:34" s="765" customFormat="1" ht="16.899999999999999" customHeight="1">
      <c r="A79" s="369">
        <f t="shared" si="4"/>
        <v>70</v>
      </c>
      <c r="B79" s="830"/>
      <c r="C79" s="831"/>
      <c r="D79" s="832"/>
      <c r="E79" s="833"/>
      <c r="F79" s="834"/>
      <c r="G79" s="835" t="str">
        <f>'M2 (E123)'!G82</f>
        <v>228E1201300</v>
      </c>
      <c r="H79" s="836"/>
      <c r="I79" s="843"/>
      <c r="J79" s="668" t="str">
        <f>'M2 (E123)'!J82</f>
        <v>STIFFENER ON TAPPING SIDEWALL</v>
      </c>
      <c r="K79" s="844">
        <v>1</v>
      </c>
      <c r="L79" s="488"/>
      <c r="M79" s="65" t="s">
        <v>32</v>
      </c>
      <c r="N79" s="65" t="s">
        <v>32</v>
      </c>
      <c r="O79" s="65" t="s">
        <v>32</v>
      </c>
      <c r="P79" s="65" t="s">
        <v>32</v>
      </c>
      <c r="Q79" s="65" t="s">
        <v>32</v>
      </c>
      <c r="R79" s="849"/>
      <c r="S79" s="849"/>
      <c r="T79" s="850"/>
      <c r="U79" s="850"/>
      <c r="V79" s="849"/>
      <c r="W79" s="849" t="str">
        <f>'M2 (E123)'!W82</f>
        <v>RELEASE</v>
      </c>
      <c r="X79" s="849"/>
      <c r="Y79" s="862"/>
      <c r="Z79" s="863"/>
      <c r="AA79" s="863"/>
      <c r="AB79" s="863"/>
      <c r="AC79" s="863"/>
      <c r="AD79" s="863"/>
      <c r="AE79" s="863"/>
      <c r="AF79" s="864"/>
      <c r="AG79" s="871"/>
      <c r="AH79" s="871"/>
    </row>
    <row r="80" spans="1:34" s="765" customFormat="1" ht="16.899999999999999" customHeight="1">
      <c r="A80" s="369">
        <f t="shared" si="4"/>
        <v>71</v>
      </c>
      <c r="B80" s="830"/>
      <c r="C80" s="831"/>
      <c r="D80" s="832"/>
      <c r="E80" s="833"/>
      <c r="F80" s="834"/>
      <c r="G80" s="837" t="str">
        <f>'M2 (E123)'!G83</f>
        <v>228E1201400</v>
      </c>
      <c r="H80" s="838"/>
      <c r="I80" s="845"/>
      <c r="J80" s="668" t="str">
        <f>'M2 (E123)'!J83</f>
        <v>CABLE DIRECTOR ON SIDEWALL</v>
      </c>
      <c r="K80" s="844"/>
      <c r="L80" s="488"/>
      <c r="M80" s="65" t="s">
        <v>32</v>
      </c>
      <c r="N80" s="65" t="s">
        <v>32</v>
      </c>
      <c r="O80" s="65" t="s">
        <v>32</v>
      </c>
      <c r="P80" s="65" t="s">
        <v>32</v>
      </c>
      <c r="Q80" s="65" t="s">
        <v>32</v>
      </c>
      <c r="R80" s="849"/>
      <c r="S80" s="849"/>
      <c r="T80" s="850"/>
      <c r="U80" s="850"/>
      <c r="V80" s="849"/>
      <c r="W80" s="849" t="str">
        <f>'M2 (E123)'!W83</f>
        <v>RELEASE</v>
      </c>
      <c r="X80" s="849"/>
      <c r="Y80" s="862"/>
      <c r="Z80" s="863"/>
      <c r="AA80" s="863"/>
      <c r="AB80" s="863"/>
      <c r="AC80" s="863"/>
      <c r="AD80" s="863"/>
      <c r="AE80" s="863"/>
      <c r="AF80" s="864"/>
      <c r="AG80" s="871"/>
      <c r="AH80" s="871"/>
    </row>
    <row r="81" spans="1:34" ht="16.899999999999999" customHeight="1">
      <c r="A81" s="369">
        <f t="shared" si="4"/>
        <v>72</v>
      </c>
      <c r="B81" s="768"/>
      <c r="C81" s="790"/>
      <c r="D81" s="791"/>
      <c r="E81" s="792" t="s">
        <v>66</v>
      </c>
      <c r="F81" s="793"/>
      <c r="G81" s="794"/>
      <c r="H81" s="795"/>
      <c r="I81" s="449"/>
      <c r="J81" s="846" t="s">
        <v>67</v>
      </c>
      <c r="K81" s="473">
        <v>1</v>
      </c>
      <c r="L81" s="226"/>
      <c r="M81" s="226"/>
      <c r="N81" s="226"/>
      <c r="O81" s="227" t="s">
        <v>32</v>
      </c>
      <c r="P81" s="226"/>
      <c r="Q81" s="226"/>
      <c r="R81" s="800"/>
      <c r="S81" s="800"/>
      <c r="T81" s="813"/>
      <c r="U81" s="813"/>
      <c r="V81" s="803"/>
      <c r="W81" s="803"/>
      <c r="X81" s="803"/>
      <c r="Y81" s="865"/>
      <c r="Z81" s="866">
        <f>SUM(AC82:AC85)</f>
        <v>381.9</v>
      </c>
      <c r="AA81" s="381"/>
      <c r="AB81" s="381"/>
      <c r="AC81" s="381"/>
      <c r="AD81" s="381"/>
      <c r="AE81" s="381"/>
      <c r="AF81" s="820"/>
      <c r="AH81" s="613">
        <f t="shared" ref="AH81:AH99" si="5">W81</f>
        <v>0</v>
      </c>
    </row>
    <row r="82" spans="1:34" ht="16.899999999999999" customHeight="1">
      <c r="A82" s="369">
        <f t="shared" si="4"/>
        <v>73</v>
      </c>
      <c r="B82" s="324"/>
      <c r="C82" s="325"/>
      <c r="D82" s="410"/>
      <c r="E82" s="23"/>
      <c r="F82" s="553" t="s">
        <v>158</v>
      </c>
      <c r="G82" s="297"/>
      <c r="H82" s="309"/>
      <c r="I82" s="459"/>
      <c r="J82" s="670" t="s">
        <v>609</v>
      </c>
      <c r="K82" s="110">
        <v>2</v>
      </c>
      <c r="L82" s="65" t="s">
        <v>32</v>
      </c>
      <c r="M82" s="65" t="s">
        <v>32</v>
      </c>
      <c r="N82" s="65" t="s">
        <v>32</v>
      </c>
      <c r="O82" s="65" t="s">
        <v>32</v>
      </c>
      <c r="P82" s="65" t="s">
        <v>32</v>
      </c>
      <c r="Q82" s="65" t="s">
        <v>32</v>
      </c>
      <c r="R82" s="475"/>
      <c r="S82" s="475"/>
      <c r="T82" s="476"/>
      <c r="U82" s="476"/>
      <c r="V82" s="477"/>
      <c r="W82" s="477" t="str">
        <f>'TC1 (E121)'!W100</f>
        <v>RELEASE</v>
      </c>
      <c r="X82" s="477"/>
      <c r="Y82" s="618"/>
      <c r="Z82" s="384"/>
      <c r="AA82" s="385">
        <v>45182</v>
      </c>
      <c r="AB82" s="380"/>
      <c r="AC82" s="867">
        <f>'M2 (E123)'!AB85</f>
        <v>362</v>
      </c>
      <c r="AD82" s="380"/>
      <c r="AE82" s="380"/>
      <c r="AF82" s="816"/>
      <c r="AG82" s="613" t="s">
        <v>474</v>
      </c>
      <c r="AH82" s="613" t="str">
        <f t="shared" si="5"/>
        <v>RELEASE</v>
      </c>
    </row>
    <row r="83" spans="1:34" ht="16.899999999999999" customHeight="1" outlineLevel="1">
      <c r="A83" s="369">
        <f t="shared" si="4"/>
        <v>74</v>
      </c>
      <c r="B83" s="324"/>
      <c r="C83" s="325"/>
      <c r="D83" s="410"/>
      <c r="E83" s="23"/>
      <c r="F83" s="422"/>
      <c r="G83" s="308" t="s">
        <v>160</v>
      </c>
      <c r="H83" s="309"/>
      <c r="I83" s="459"/>
      <c r="J83" s="670" t="s">
        <v>161</v>
      </c>
      <c r="K83" s="110">
        <v>1</v>
      </c>
      <c r="L83" s="65" t="s">
        <v>32</v>
      </c>
      <c r="M83" s="65" t="s">
        <v>32</v>
      </c>
      <c r="N83" s="65" t="s">
        <v>32</v>
      </c>
      <c r="O83" s="65" t="s">
        <v>32</v>
      </c>
      <c r="P83" s="65" t="s">
        <v>32</v>
      </c>
      <c r="Q83" s="65" t="s">
        <v>32</v>
      </c>
      <c r="R83" s="475"/>
      <c r="S83" s="475"/>
      <c r="T83" s="476"/>
      <c r="U83" s="476"/>
      <c r="V83" s="477"/>
      <c r="W83" s="477" t="str">
        <f>'TC1 (E121)'!W101</f>
        <v>RELEASE</v>
      </c>
      <c r="X83" s="477"/>
      <c r="Y83" s="618"/>
      <c r="Z83" s="380"/>
      <c r="AA83" s="380"/>
      <c r="AB83" s="380"/>
      <c r="AC83" s="380"/>
      <c r="AD83" s="380"/>
      <c r="AE83" s="380"/>
      <c r="AF83" s="816"/>
      <c r="AG83" s="613" t="s">
        <v>474</v>
      </c>
      <c r="AH83" s="613" t="str">
        <f t="shared" si="5"/>
        <v>RELEASE</v>
      </c>
    </row>
    <row r="84" spans="1:34" ht="16.899999999999999" customHeight="1" outlineLevel="1">
      <c r="A84" s="369">
        <f t="shared" ref="A84:A101" si="6">A83+1</f>
        <v>75</v>
      </c>
      <c r="B84" s="324"/>
      <c r="C84" s="325"/>
      <c r="D84" s="410"/>
      <c r="E84" s="23"/>
      <c r="F84" s="423"/>
      <c r="G84" s="308" t="s">
        <v>162</v>
      </c>
      <c r="H84" s="424"/>
      <c r="I84" s="429"/>
      <c r="J84" s="670" t="s">
        <v>864</v>
      </c>
      <c r="K84" s="110">
        <v>1</v>
      </c>
      <c r="L84" s="65" t="s">
        <v>32</v>
      </c>
      <c r="M84" s="65" t="s">
        <v>32</v>
      </c>
      <c r="N84" s="65" t="s">
        <v>32</v>
      </c>
      <c r="O84" s="65" t="s">
        <v>32</v>
      </c>
      <c r="P84" s="65" t="s">
        <v>32</v>
      </c>
      <c r="Q84" s="65" t="s">
        <v>32</v>
      </c>
      <c r="R84" s="475"/>
      <c r="S84" s="475"/>
      <c r="T84" s="476"/>
      <c r="U84" s="476"/>
      <c r="V84" s="477"/>
      <c r="W84" s="477" t="str">
        <f>'TC1 (E121)'!W102</f>
        <v>RELEASE</v>
      </c>
      <c r="X84" s="477"/>
      <c r="Y84" s="622"/>
      <c r="Z84" s="380"/>
      <c r="AA84" s="380"/>
      <c r="AB84" s="380"/>
      <c r="AC84" s="380"/>
      <c r="AD84" s="380"/>
      <c r="AE84" s="380"/>
      <c r="AF84" s="816"/>
      <c r="AG84" s="613" t="s">
        <v>474</v>
      </c>
      <c r="AH84" s="613" t="str">
        <f t="shared" si="5"/>
        <v>RELEASE</v>
      </c>
    </row>
    <row r="85" spans="1:34" ht="16.899999999999999" customHeight="1">
      <c r="A85" s="369">
        <f t="shared" si="6"/>
        <v>76</v>
      </c>
      <c r="B85" s="297"/>
      <c r="C85" s="297"/>
      <c r="D85" s="310"/>
      <c r="E85" s="311"/>
      <c r="F85" s="425" t="s">
        <v>806</v>
      </c>
      <c r="G85" s="839"/>
      <c r="H85" s="839"/>
      <c r="I85" s="847"/>
      <c r="J85" s="230" t="s">
        <v>865</v>
      </c>
      <c r="K85" s="110">
        <v>1</v>
      </c>
      <c r="L85" s="65"/>
      <c r="M85" s="65"/>
      <c r="N85" s="65"/>
      <c r="O85" s="65" t="s">
        <v>32</v>
      </c>
      <c r="P85" s="65"/>
      <c r="Q85" s="107"/>
      <c r="R85" s="688"/>
      <c r="S85" s="688"/>
      <c r="T85" s="689"/>
      <c r="U85" s="689"/>
      <c r="V85" s="690"/>
      <c r="W85" s="690"/>
      <c r="X85" s="690"/>
      <c r="Y85" s="622"/>
      <c r="Z85" s="384">
        <f>AC85</f>
        <v>19.899999999999999</v>
      </c>
      <c r="AA85" s="380"/>
      <c r="AB85" s="380"/>
      <c r="AC85" s="860">
        <f>'M1 (E122)'!AC92</f>
        <v>19.899999999999999</v>
      </c>
      <c r="AD85" s="380"/>
      <c r="AE85" s="380"/>
      <c r="AF85" s="816"/>
      <c r="AH85" s="613">
        <f t="shared" si="5"/>
        <v>0</v>
      </c>
    </row>
    <row r="86" spans="1:34" ht="16.899999999999999" customHeight="1" outlineLevel="1">
      <c r="A86" s="369">
        <f t="shared" si="6"/>
        <v>77</v>
      </c>
      <c r="B86" s="297"/>
      <c r="C86" s="297"/>
      <c r="D86" s="310"/>
      <c r="E86" s="311"/>
      <c r="F86" s="654"/>
      <c r="G86" s="322" t="s">
        <v>417</v>
      </c>
      <c r="H86" s="654"/>
      <c r="I86" s="351"/>
      <c r="J86" s="233" t="s">
        <v>408</v>
      </c>
      <c r="K86" s="110">
        <v>1</v>
      </c>
      <c r="L86" s="107"/>
      <c r="M86" s="107"/>
      <c r="N86" s="107"/>
      <c r="O86" s="107"/>
      <c r="P86" s="107"/>
      <c r="Q86" s="107"/>
      <c r="R86" s="688"/>
      <c r="S86" s="688"/>
      <c r="T86" s="689"/>
      <c r="U86" s="851" t="s">
        <v>543</v>
      </c>
      <c r="V86" s="690"/>
      <c r="W86" s="690" t="s">
        <v>13</v>
      </c>
      <c r="X86" s="690"/>
      <c r="Y86" s="622"/>
      <c r="Z86" s="380"/>
      <c r="AA86" s="380"/>
      <c r="AB86" s="380"/>
      <c r="AC86" s="380"/>
      <c r="AD86" s="380"/>
      <c r="AE86" s="380"/>
      <c r="AF86" s="816"/>
      <c r="AG86" s="613" t="s">
        <v>19</v>
      </c>
    </row>
    <row r="87" spans="1:34" ht="16.899999999999999" customHeight="1" outlineLevel="1">
      <c r="A87" s="369">
        <f t="shared" si="6"/>
        <v>78</v>
      </c>
      <c r="B87" s="297"/>
      <c r="C87" s="297"/>
      <c r="D87" s="310"/>
      <c r="E87" s="311"/>
      <c r="F87" s="654"/>
      <c r="G87" s="322" t="s">
        <v>418</v>
      </c>
      <c r="H87" s="654"/>
      <c r="I87" s="351"/>
      <c r="J87" s="233" t="s">
        <v>410</v>
      </c>
      <c r="K87" s="110">
        <v>1</v>
      </c>
      <c r="L87" s="107"/>
      <c r="M87" s="107"/>
      <c r="N87" s="107"/>
      <c r="O87" s="107"/>
      <c r="P87" s="107"/>
      <c r="Q87" s="107"/>
      <c r="R87" s="688"/>
      <c r="S87" s="688"/>
      <c r="T87" s="689"/>
      <c r="U87" s="851" t="s">
        <v>543</v>
      </c>
      <c r="V87" s="690"/>
      <c r="W87" s="690" t="s">
        <v>13</v>
      </c>
      <c r="X87" s="690"/>
      <c r="Y87" s="622"/>
      <c r="Z87" s="380"/>
      <c r="AA87" s="380"/>
      <c r="AB87" s="380"/>
      <c r="AC87" s="380"/>
      <c r="AD87" s="380"/>
      <c r="AE87" s="380"/>
      <c r="AF87" s="816"/>
      <c r="AG87" s="613" t="s">
        <v>19</v>
      </c>
      <c r="AH87" s="613" t="str">
        <f t="shared" si="5"/>
        <v>RELEASE</v>
      </c>
    </row>
    <row r="88" spans="1:34" ht="16.899999999999999" customHeight="1" outlineLevel="1">
      <c r="A88" s="369">
        <f t="shared" si="6"/>
        <v>79</v>
      </c>
      <c r="B88" s="297"/>
      <c r="C88" s="297"/>
      <c r="D88" s="310"/>
      <c r="E88" s="311"/>
      <c r="F88" s="654"/>
      <c r="G88" s="322" t="s">
        <v>419</v>
      </c>
      <c r="H88" s="654"/>
      <c r="I88" s="351"/>
      <c r="J88" s="233" t="s">
        <v>412</v>
      </c>
      <c r="K88" s="110"/>
      <c r="L88" s="107"/>
      <c r="M88" s="107"/>
      <c r="N88" s="107"/>
      <c r="O88" s="107"/>
      <c r="P88" s="107"/>
      <c r="Q88" s="107"/>
      <c r="R88" s="688"/>
      <c r="S88" s="688"/>
      <c r="T88" s="689"/>
      <c r="U88" s="851" t="s">
        <v>543</v>
      </c>
      <c r="V88" s="690"/>
      <c r="W88" s="690" t="s">
        <v>13</v>
      </c>
      <c r="X88" s="690"/>
      <c r="Y88" s="622"/>
      <c r="Z88" s="380"/>
      <c r="AA88" s="380"/>
      <c r="AB88" s="380"/>
      <c r="AC88" s="380"/>
      <c r="AD88" s="380"/>
      <c r="AE88" s="380"/>
      <c r="AF88" s="816"/>
      <c r="AG88" s="613" t="s">
        <v>19</v>
      </c>
      <c r="AH88" s="613" t="str">
        <f t="shared" si="5"/>
        <v>RELEASE</v>
      </c>
    </row>
    <row r="89" spans="1:34" s="284" customFormat="1" ht="16.899999999999999" customHeight="1" outlineLevel="1">
      <c r="A89" s="561">
        <f t="shared" si="6"/>
        <v>80</v>
      </c>
      <c r="B89" s="333"/>
      <c r="C89" s="333"/>
      <c r="D89" s="334"/>
      <c r="E89" s="335"/>
      <c r="F89" s="840"/>
      <c r="G89" s="336" t="s">
        <v>420</v>
      </c>
      <c r="H89" s="840"/>
      <c r="I89" s="428"/>
      <c r="J89" s="453" t="s">
        <v>414</v>
      </c>
      <c r="K89" s="590"/>
      <c r="L89" s="358"/>
      <c r="M89" s="358"/>
      <c r="N89" s="358"/>
      <c r="O89" s="358"/>
      <c r="P89" s="358"/>
      <c r="Q89" s="358"/>
      <c r="R89" s="852"/>
      <c r="S89" s="852"/>
      <c r="T89" s="853"/>
      <c r="U89" s="853"/>
      <c r="V89" s="854"/>
      <c r="W89" s="854"/>
      <c r="X89" s="854"/>
      <c r="Y89" s="822"/>
      <c r="Z89" s="391"/>
      <c r="AA89" s="391"/>
      <c r="AB89" s="391"/>
      <c r="AC89" s="391"/>
      <c r="AD89" s="391"/>
      <c r="AE89" s="391"/>
      <c r="AF89" s="824"/>
      <c r="AG89" s="626" t="s">
        <v>19</v>
      </c>
      <c r="AH89" s="626">
        <f t="shared" si="5"/>
        <v>0</v>
      </c>
    </row>
    <row r="90" spans="1:34" ht="16.899999999999999" customHeight="1" outlineLevel="1">
      <c r="A90" s="369">
        <f t="shared" si="6"/>
        <v>81</v>
      </c>
      <c r="B90" s="297"/>
      <c r="C90" s="297"/>
      <c r="D90" s="445"/>
      <c r="E90" s="311"/>
      <c r="F90" s="654"/>
      <c r="G90" s="308" t="s">
        <v>421</v>
      </c>
      <c r="H90" s="426"/>
      <c r="I90" s="429"/>
      <c r="J90" s="233" t="s">
        <v>612</v>
      </c>
      <c r="K90" s="110">
        <v>1</v>
      </c>
      <c r="L90" s="107"/>
      <c r="M90" s="107"/>
      <c r="N90" s="107"/>
      <c r="O90" s="107"/>
      <c r="P90" s="107"/>
      <c r="Q90" s="107"/>
      <c r="R90" s="688" t="s">
        <v>561</v>
      </c>
      <c r="S90" s="688" t="s">
        <v>561</v>
      </c>
      <c r="T90" s="689"/>
      <c r="U90" s="689"/>
      <c r="V90" s="690"/>
      <c r="W90" s="477" t="s">
        <v>13</v>
      </c>
      <c r="X90" s="690"/>
      <c r="Y90" s="622"/>
      <c r="Z90" s="380"/>
      <c r="AA90" s="380"/>
      <c r="AB90" s="380"/>
      <c r="AC90" s="380"/>
      <c r="AD90" s="380"/>
      <c r="AE90" s="380"/>
      <c r="AF90" s="816"/>
      <c r="AG90" s="613" t="s">
        <v>19</v>
      </c>
      <c r="AH90" s="613" t="str">
        <f t="shared" si="5"/>
        <v>RELEASE</v>
      </c>
    </row>
    <row r="91" spans="1:34" ht="16.899999999999999" customHeight="1">
      <c r="A91" s="369">
        <f t="shared" si="6"/>
        <v>82</v>
      </c>
      <c r="B91" s="768"/>
      <c r="C91" s="790"/>
      <c r="D91" s="406"/>
      <c r="E91" s="792" t="s">
        <v>866</v>
      </c>
      <c r="F91" s="793"/>
      <c r="G91" s="794"/>
      <c r="H91" s="795"/>
      <c r="I91" s="449"/>
      <c r="J91" s="846" t="s">
        <v>867</v>
      </c>
      <c r="K91" s="473"/>
      <c r="L91" s="226"/>
      <c r="M91" s="227"/>
      <c r="N91" s="226"/>
      <c r="O91" s="227" t="s">
        <v>32</v>
      </c>
      <c r="P91" s="226"/>
      <c r="Q91" s="226"/>
      <c r="R91" s="855"/>
      <c r="S91" s="855"/>
      <c r="T91" s="856"/>
      <c r="U91" s="856"/>
      <c r="V91" s="857"/>
      <c r="W91" s="857"/>
      <c r="X91" s="857"/>
      <c r="Y91" s="865"/>
      <c r="Z91" s="819">
        <f>SUM(AC92:AC101)</f>
        <v>1778</v>
      </c>
      <c r="AA91" s="381"/>
      <c r="AB91" s="381"/>
      <c r="AC91" s="381"/>
      <c r="AD91" s="381"/>
      <c r="AE91" s="381"/>
      <c r="AF91" s="820"/>
      <c r="AH91" s="613">
        <f t="shared" si="5"/>
        <v>0</v>
      </c>
    </row>
    <row r="92" spans="1:34" ht="16.899999999999999" customHeight="1">
      <c r="A92" s="369">
        <f t="shared" si="6"/>
        <v>83</v>
      </c>
      <c r="B92" s="324"/>
      <c r="C92" s="325"/>
      <c r="D92" s="310"/>
      <c r="E92" s="655"/>
      <c r="F92" s="320" t="s">
        <v>179</v>
      </c>
      <c r="G92" s="297"/>
      <c r="H92" s="297"/>
      <c r="I92" s="309"/>
      <c r="J92" s="233" t="s">
        <v>868</v>
      </c>
      <c r="K92" s="110">
        <v>1</v>
      </c>
      <c r="L92" s="107"/>
      <c r="M92" s="65"/>
      <c r="N92" s="107"/>
      <c r="O92" s="65" t="s">
        <v>32</v>
      </c>
      <c r="P92" s="107"/>
      <c r="Q92" s="107"/>
      <c r="R92" s="688"/>
      <c r="S92" s="688"/>
      <c r="T92" s="689"/>
      <c r="U92" s="689"/>
      <c r="V92" s="690"/>
      <c r="W92" s="690" t="s">
        <v>13</v>
      </c>
      <c r="X92" s="690"/>
      <c r="Y92" s="618"/>
      <c r="Z92" s="384"/>
      <c r="AA92" s="385">
        <v>45182</v>
      </c>
      <c r="AB92" s="380"/>
      <c r="AC92" s="380">
        <f>'M2 (E123)'!AB95</f>
        <v>1516</v>
      </c>
      <c r="AD92" s="380"/>
      <c r="AE92" s="380"/>
      <c r="AF92" s="816"/>
      <c r="AG92" s="613" t="s">
        <v>474</v>
      </c>
      <c r="AH92" s="613" t="str">
        <f t="shared" si="5"/>
        <v>RELEASE</v>
      </c>
    </row>
    <row r="93" spans="1:34" ht="16.899999999999999" customHeight="1" outlineLevel="1">
      <c r="A93" s="369">
        <f t="shared" si="6"/>
        <v>84</v>
      </c>
      <c r="B93" s="324"/>
      <c r="C93" s="325"/>
      <c r="D93" s="310"/>
      <c r="E93" s="309"/>
      <c r="F93" s="311"/>
      <c r="G93" s="322" t="s">
        <v>199</v>
      </c>
      <c r="H93" s="297"/>
      <c r="I93" s="309"/>
      <c r="J93" s="233" t="s">
        <v>809</v>
      </c>
      <c r="K93" s="110"/>
      <c r="L93" s="107"/>
      <c r="M93" s="65" t="s">
        <v>32</v>
      </c>
      <c r="N93" s="65" t="s">
        <v>32</v>
      </c>
      <c r="O93" s="65" t="s">
        <v>32</v>
      </c>
      <c r="P93" s="65" t="s">
        <v>32</v>
      </c>
      <c r="Q93" s="65" t="s">
        <v>32</v>
      </c>
      <c r="R93" s="688"/>
      <c r="S93" s="688"/>
      <c r="T93" s="689"/>
      <c r="U93" s="689"/>
      <c r="V93" s="690"/>
      <c r="W93" s="690" t="s">
        <v>13</v>
      </c>
      <c r="X93" s="690"/>
      <c r="Y93" s="618"/>
      <c r="Z93" s="380"/>
      <c r="AA93" s="380"/>
      <c r="AB93" s="380"/>
      <c r="AC93" s="380"/>
      <c r="AD93" s="380">
        <v>305.5</v>
      </c>
      <c r="AE93" s="380"/>
      <c r="AF93" s="816"/>
      <c r="AG93" s="613" t="s">
        <v>474</v>
      </c>
      <c r="AH93" s="613" t="str">
        <f t="shared" si="5"/>
        <v>RELEASE</v>
      </c>
    </row>
    <row r="94" spans="1:34" ht="16.899999999999999" customHeight="1" outlineLevel="1">
      <c r="A94" s="369">
        <f t="shared" si="6"/>
        <v>85</v>
      </c>
      <c r="B94" s="324"/>
      <c r="C94" s="325"/>
      <c r="D94" s="310"/>
      <c r="E94" s="310"/>
      <c r="F94" s="446"/>
      <c r="G94" s="322" t="s">
        <v>201</v>
      </c>
      <c r="H94" s="297"/>
      <c r="I94" s="309"/>
      <c r="J94" s="233" t="s">
        <v>810</v>
      </c>
      <c r="K94" s="110"/>
      <c r="L94" s="107"/>
      <c r="M94" s="65" t="s">
        <v>32</v>
      </c>
      <c r="N94" s="65" t="s">
        <v>32</v>
      </c>
      <c r="O94" s="65" t="s">
        <v>32</v>
      </c>
      <c r="P94" s="65" t="s">
        <v>32</v>
      </c>
      <c r="Q94" s="65" t="s">
        <v>32</v>
      </c>
      <c r="R94" s="688"/>
      <c r="S94" s="688"/>
      <c r="T94" s="689"/>
      <c r="U94" s="689"/>
      <c r="V94" s="690"/>
      <c r="W94" s="690" t="s">
        <v>13</v>
      </c>
      <c r="X94" s="690"/>
      <c r="Y94" s="622"/>
      <c r="Z94" s="380"/>
      <c r="AA94" s="380"/>
      <c r="AB94" s="380"/>
      <c r="AC94" s="380"/>
      <c r="AD94" s="380">
        <v>398.6</v>
      </c>
      <c r="AE94" s="380"/>
      <c r="AF94" s="816"/>
      <c r="AG94" s="613" t="s">
        <v>474</v>
      </c>
      <c r="AH94" s="613" t="str">
        <f t="shared" si="5"/>
        <v>RELEASE</v>
      </c>
    </row>
    <row r="95" spans="1:34" ht="16.899999999999999" customHeight="1" outlineLevel="1">
      <c r="A95" s="369">
        <f t="shared" si="6"/>
        <v>86</v>
      </c>
      <c r="B95" s="324"/>
      <c r="C95" s="325"/>
      <c r="D95" s="310"/>
      <c r="E95" s="309"/>
      <c r="F95" s="311"/>
      <c r="G95" s="322" t="s">
        <v>185</v>
      </c>
      <c r="H95" s="447"/>
      <c r="I95" s="448"/>
      <c r="J95" s="233" t="s">
        <v>186</v>
      </c>
      <c r="K95" s="110"/>
      <c r="L95" s="107"/>
      <c r="M95" s="65" t="s">
        <v>32</v>
      </c>
      <c r="N95" s="65" t="s">
        <v>32</v>
      </c>
      <c r="O95" s="65" t="s">
        <v>32</v>
      </c>
      <c r="P95" s="65" t="s">
        <v>32</v>
      </c>
      <c r="Q95" s="65" t="s">
        <v>32</v>
      </c>
      <c r="R95" s="688"/>
      <c r="S95" s="688"/>
      <c r="T95" s="689"/>
      <c r="U95" s="689"/>
      <c r="V95" s="690"/>
      <c r="W95" s="690" t="str">
        <f>'TC1 (E121)'!W126</f>
        <v>RELEASE</v>
      </c>
      <c r="X95" s="690"/>
      <c r="Y95" s="622"/>
      <c r="Z95" s="380"/>
      <c r="AA95" s="380"/>
      <c r="AB95" s="380"/>
      <c r="AC95" s="380"/>
      <c r="AD95" s="380">
        <f>'TC1 (E121)'!AD126</f>
        <v>709.4</v>
      </c>
      <c r="AE95" s="380"/>
      <c r="AF95" s="816"/>
      <c r="AG95" s="613" t="s">
        <v>474</v>
      </c>
      <c r="AH95" s="613" t="str">
        <f t="shared" si="5"/>
        <v>RELEASE</v>
      </c>
    </row>
    <row r="96" spans="1:34" ht="16.899999999999999" customHeight="1" outlineLevel="1">
      <c r="A96" s="369">
        <f t="shared" si="6"/>
        <v>87</v>
      </c>
      <c r="B96" s="324"/>
      <c r="C96" s="325"/>
      <c r="D96" s="310"/>
      <c r="E96" s="309"/>
      <c r="F96" s="311"/>
      <c r="G96" s="322" t="s">
        <v>203</v>
      </c>
      <c r="H96" s="448"/>
      <c r="I96" s="350"/>
      <c r="J96" s="233" t="s">
        <v>746</v>
      </c>
      <c r="K96" s="110"/>
      <c r="L96" s="107"/>
      <c r="M96" s="65" t="s">
        <v>32</v>
      </c>
      <c r="N96" s="65" t="s">
        <v>32</v>
      </c>
      <c r="O96" s="65" t="s">
        <v>32</v>
      </c>
      <c r="P96" s="65" t="s">
        <v>32</v>
      </c>
      <c r="Q96" s="65" t="s">
        <v>32</v>
      </c>
      <c r="R96" s="688"/>
      <c r="S96" s="688"/>
      <c r="T96" s="689"/>
      <c r="U96" s="689"/>
      <c r="V96" s="690"/>
      <c r="W96" s="690" t="s">
        <v>13</v>
      </c>
      <c r="X96" s="690"/>
      <c r="Y96" s="618"/>
      <c r="Z96" s="380"/>
      <c r="AA96" s="380"/>
      <c r="AB96" s="380"/>
      <c r="AC96" s="380"/>
      <c r="AD96" s="380">
        <v>16.3</v>
      </c>
      <c r="AE96" s="380"/>
      <c r="AF96" s="816"/>
      <c r="AG96" s="613" t="s">
        <v>474</v>
      </c>
      <c r="AH96" s="613" t="str">
        <f t="shared" si="5"/>
        <v>RELEASE</v>
      </c>
    </row>
    <row r="97" spans="1:39" ht="16.899999999999999" customHeight="1" outlineLevel="1">
      <c r="A97" s="369">
        <f t="shared" si="6"/>
        <v>88</v>
      </c>
      <c r="B97" s="324"/>
      <c r="C97" s="325"/>
      <c r="D97" s="309"/>
      <c r="E97" s="310"/>
      <c r="F97" s="407"/>
      <c r="G97" s="571" t="s">
        <v>205</v>
      </c>
      <c r="H97" s="656"/>
      <c r="I97" s="656"/>
      <c r="J97" s="233" t="s">
        <v>206</v>
      </c>
      <c r="K97" s="110"/>
      <c r="L97" s="107"/>
      <c r="M97" s="65" t="s">
        <v>32</v>
      </c>
      <c r="N97" s="65" t="s">
        <v>32</v>
      </c>
      <c r="O97" s="65" t="s">
        <v>32</v>
      </c>
      <c r="P97" s="65" t="s">
        <v>32</v>
      </c>
      <c r="Q97" s="65" t="s">
        <v>32</v>
      </c>
      <c r="R97" s="688"/>
      <c r="S97" s="688"/>
      <c r="T97" s="689"/>
      <c r="U97" s="689"/>
      <c r="V97" s="690"/>
      <c r="W97" s="690" t="str">
        <f>'M1 (E122)'!W105</f>
        <v>RELEASE</v>
      </c>
      <c r="X97" s="690"/>
      <c r="Y97" s="618"/>
      <c r="Z97" s="380"/>
      <c r="AA97" s="380"/>
      <c r="AB97" s="380"/>
      <c r="AC97" s="380"/>
      <c r="AD97" s="380">
        <v>150.1</v>
      </c>
      <c r="AE97" s="380"/>
      <c r="AF97" s="816"/>
      <c r="AG97" s="613" t="s">
        <v>474</v>
      </c>
      <c r="AH97" s="613" t="str">
        <f t="shared" si="5"/>
        <v>RELEASE</v>
      </c>
    </row>
    <row r="98" spans="1:39" ht="16.899999999999999" customHeight="1">
      <c r="A98" s="369">
        <f t="shared" si="6"/>
        <v>89</v>
      </c>
      <c r="B98" s="324"/>
      <c r="C98" s="325"/>
      <c r="D98" s="310"/>
      <c r="E98" s="309"/>
      <c r="F98" s="553" t="s">
        <v>869</v>
      </c>
      <c r="G98" s="566"/>
      <c r="H98" s="496"/>
      <c r="I98" s="309"/>
      <c r="J98" s="230" t="s">
        <v>870</v>
      </c>
      <c r="K98" s="110">
        <v>1</v>
      </c>
      <c r="L98" s="107"/>
      <c r="M98" s="107"/>
      <c r="N98" s="107"/>
      <c r="O98" s="65" t="s">
        <v>32</v>
      </c>
      <c r="P98" s="107"/>
      <c r="Q98" s="107"/>
      <c r="R98" s="688"/>
      <c r="S98" s="688"/>
      <c r="T98" s="689"/>
      <c r="U98" s="689"/>
      <c r="V98" s="690"/>
      <c r="W98" s="690"/>
      <c r="X98" s="690"/>
      <c r="Y98" s="622"/>
      <c r="Z98" s="384"/>
      <c r="AA98" s="380"/>
      <c r="AB98" s="380"/>
      <c r="AC98" s="380">
        <f>'M1 (E122)'!AC107</f>
        <v>144</v>
      </c>
      <c r="AD98" s="380"/>
      <c r="AE98" s="380"/>
      <c r="AF98" s="816"/>
      <c r="AH98" s="613">
        <f t="shared" si="5"/>
        <v>0</v>
      </c>
    </row>
    <row r="99" spans="1:39" ht="16.899999999999999" customHeight="1" outlineLevel="1">
      <c r="A99" s="369">
        <f t="shared" si="6"/>
        <v>90</v>
      </c>
      <c r="B99" s="324"/>
      <c r="C99" s="325"/>
      <c r="D99" s="310"/>
      <c r="E99" s="310"/>
      <c r="F99" s="555"/>
      <c r="G99" s="495" t="s">
        <v>437</v>
      </c>
      <c r="H99" s="496"/>
      <c r="I99" s="351"/>
      <c r="J99" s="230" t="s">
        <v>871</v>
      </c>
      <c r="K99" s="110"/>
      <c r="L99" s="107"/>
      <c r="M99" s="107"/>
      <c r="N99" s="107"/>
      <c r="O99" s="107"/>
      <c r="P99" s="107"/>
      <c r="Q99" s="107"/>
      <c r="R99" s="688"/>
      <c r="S99" s="688"/>
      <c r="T99" s="689"/>
      <c r="U99" s="689"/>
      <c r="V99" s="690"/>
      <c r="W99" s="690"/>
      <c r="X99" s="690"/>
      <c r="Y99" s="622"/>
      <c r="Z99" s="380"/>
      <c r="AA99" s="380"/>
      <c r="AB99" s="380"/>
      <c r="AC99" s="380"/>
      <c r="AD99" s="380"/>
      <c r="AE99" s="380"/>
      <c r="AF99" s="816"/>
      <c r="AG99" s="613" t="s">
        <v>19</v>
      </c>
      <c r="AH99" s="613">
        <f t="shared" si="5"/>
        <v>0</v>
      </c>
    </row>
    <row r="100" spans="1:39" s="536" customFormat="1" ht="16.899999999999999" customHeight="1">
      <c r="A100" s="651">
        <f t="shared" si="6"/>
        <v>91</v>
      </c>
      <c r="B100" s="441"/>
      <c r="C100" s="645"/>
      <c r="D100" s="841"/>
      <c r="E100" s="841"/>
      <c r="F100" s="842"/>
      <c r="G100" s="657" t="str">
        <f>'M2 (E123)'!G103</f>
        <v>255E1200400</v>
      </c>
      <c r="H100" s="658"/>
      <c r="I100" s="671"/>
      <c r="J100" s="672" t="str">
        <f>'M2 (E123)'!J103</f>
        <v>BRACKET FOR ROLL FILTER</v>
      </c>
      <c r="K100" s="739"/>
      <c r="L100" s="458"/>
      <c r="M100" s="458"/>
      <c r="N100" s="458"/>
      <c r="O100" s="471"/>
      <c r="P100" s="458"/>
      <c r="Q100" s="458"/>
      <c r="R100" s="858"/>
      <c r="S100" s="858"/>
      <c r="T100" s="859"/>
      <c r="U100" s="859"/>
      <c r="V100" s="858"/>
      <c r="W100" s="858" t="str">
        <f>'M2 (E123)'!W103</f>
        <v>RELEASE</v>
      </c>
      <c r="X100" s="858"/>
      <c r="Y100" s="862"/>
      <c r="Z100" s="868"/>
      <c r="AA100" s="489"/>
      <c r="AB100" s="489"/>
      <c r="AC100" s="489"/>
      <c r="AD100" s="489"/>
      <c r="AE100" s="489"/>
      <c r="AF100" s="869"/>
      <c r="AG100" s="704"/>
      <c r="AH100" s="704"/>
    </row>
    <row r="101" spans="1:39" ht="16.899999999999999" customHeight="1">
      <c r="A101" s="369">
        <f t="shared" si="6"/>
        <v>92</v>
      </c>
      <c r="B101" s="493"/>
      <c r="C101" s="325"/>
      <c r="D101" s="310"/>
      <c r="E101" s="310"/>
      <c r="F101" s="553" t="s">
        <v>872</v>
      </c>
      <c r="G101" s="566"/>
      <c r="H101" s="496"/>
      <c r="I101" s="351"/>
      <c r="J101" s="230" t="s">
        <v>873</v>
      </c>
      <c r="K101" s="110">
        <v>1</v>
      </c>
      <c r="L101" s="107"/>
      <c r="M101" s="107"/>
      <c r="N101" s="107"/>
      <c r="O101" s="65" t="s">
        <v>32</v>
      </c>
      <c r="P101" s="107"/>
      <c r="Q101" s="107"/>
      <c r="R101" s="688"/>
      <c r="S101" s="688"/>
      <c r="T101" s="689"/>
      <c r="U101" s="689"/>
      <c r="V101" s="690"/>
      <c r="W101" s="690"/>
      <c r="X101" s="690"/>
      <c r="Y101" s="622"/>
      <c r="Z101" s="384"/>
      <c r="AA101" s="380"/>
      <c r="AB101" s="380"/>
      <c r="AC101" s="489">
        <f>SUM(AD102:AD107)</f>
        <v>118</v>
      </c>
      <c r="AD101" s="380"/>
      <c r="AE101" s="380"/>
      <c r="AF101" s="816"/>
      <c r="AH101" s="613">
        <f t="shared" ref="AH101:AH107" si="7">W101</f>
        <v>0</v>
      </c>
    </row>
    <row r="102" spans="1:39" ht="16.899999999999999" customHeight="1" outlineLevel="1">
      <c r="A102" s="369">
        <f t="shared" ref="A102:A108" si="8">A101+1</f>
        <v>93</v>
      </c>
      <c r="B102" s="493"/>
      <c r="C102" s="325"/>
      <c r="D102" s="310"/>
      <c r="E102" s="310"/>
      <c r="F102" s="494"/>
      <c r="G102" s="495" t="s">
        <v>458</v>
      </c>
      <c r="H102" s="496"/>
      <c r="I102" s="351"/>
      <c r="J102" s="663" t="s">
        <v>440</v>
      </c>
      <c r="K102" s="110"/>
      <c r="L102" s="107"/>
      <c r="M102" s="107"/>
      <c r="N102" s="107"/>
      <c r="O102" s="107"/>
      <c r="P102" s="107"/>
      <c r="Q102" s="107"/>
      <c r="R102" s="688"/>
      <c r="S102" s="688"/>
      <c r="T102" s="689"/>
      <c r="U102" s="689"/>
      <c r="V102" s="690"/>
      <c r="W102" s="690" t="str">
        <f>'M2 (E123)'!W105</f>
        <v>RELEASE</v>
      </c>
      <c r="X102" s="690"/>
      <c r="Y102" s="622"/>
      <c r="Z102" s="380"/>
      <c r="AA102" s="380"/>
      <c r="AB102" s="380"/>
      <c r="AC102" s="380"/>
      <c r="AD102" s="380">
        <f>'M1 (E122)'!AD111</f>
        <v>21</v>
      </c>
      <c r="AE102" s="380"/>
      <c r="AF102" s="816"/>
      <c r="AG102" s="613" t="s">
        <v>477</v>
      </c>
      <c r="AH102" s="613" t="str">
        <f t="shared" si="7"/>
        <v>RELEASE</v>
      </c>
    </row>
    <row r="103" spans="1:39" ht="16.899999999999999" customHeight="1" outlineLevel="1">
      <c r="A103" s="369">
        <f t="shared" si="8"/>
        <v>94</v>
      </c>
      <c r="B103" s="493"/>
      <c r="C103" s="325"/>
      <c r="D103" s="310"/>
      <c r="E103" s="310"/>
      <c r="F103" s="497"/>
      <c r="G103" s="495" t="s">
        <v>816</v>
      </c>
      <c r="H103" s="496"/>
      <c r="I103" s="351"/>
      <c r="J103" s="230" t="s">
        <v>442</v>
      </c>
      <c r="K103" s="110"/>
      <c r="L103" s="107"/>
      <c r="M103" s="107"/>
      <c r="N103" s="107"/>
      <c r="O103" s="107"/>
      <c r="P103" s="107"/>
      <c r="Q103" s="107"/>
      <c r="R103" s="688"/>
      <c r="S103" s="688"/>
      <c r="T103" s="689"/>
      <c r="U103" s="689"/>
      <c r="V103" s="690"/>
      <c r="W103" s="690" t="str">
        <f>'M2 (E123)'!W106</f>
        <v>FOR REVIEW</v>
      </c>
      <c r="X103" s="690"/>
      <c r="Y103" s="622"/>
      <c r="Z103" s="380"/>
      <c r="AA103" s="380"/>
      <c r="AB103" s="380"/>
      <c r="AC103" s="380"/>
      <c r="AD103" s="380">
        <f>'M1 (E122)'!AD112</f>
        <v>8</v>
      </c>
      <c r="AE103" s="380"/>
      <c r="AF103" s="816"/>
      <c r="AG103" s="613" t="s">
        <v>19</v>
      </c>
      <c r="AH103" s="613" t="str">
        <f t="shared" si="7"/>
        <v>FOR REVIEW</v>
      </c>
    </row>
    <row r="104" spans="1:39" ht="16.899999999999999" customHeight="1" outlineLevel="1">
      <c r="A104" s="369">
        <f t="shared" si="8"/>
        <v>95</v>
      </c>
      <c r="B104" s="493"/>
      <c r="C104" s="325"/>
      <c r="D104" s="310"/>
      <c r="E104" s="310"/>
      <c r="F104" s="497"/>
      <c r="G104" s="495" t="s">
        <v>443</v>
      </c>
      <c r="H104" s="496"/>
      <c r="I104" s="351"/>
      <c r="J104" s="673" t="s">
        <v>444</v>
      </c>
      <c r="K104" s="110"/>
      <c r="L104" s="107"/>
      <c r="M104" s="107"/>
      <c r="N104" s="107"/>
      <c r="O104" s="107"/>
      <c r="P104" s="107"/>
      <c r="Q104" s="107"/>
      <c r="R104" s="688"/>
      <c r="S104" s="688"/>
      <c r="T104" s="689"/>
      <c r="U104" s="689"/>
      <c r="V104" s="690"/>
      <c r="W104" s="690" t="str">
        <f>'M2 (E123)'!W107</f>
        <v>RELEASE</v>
      </c>
      <c r="X104" s="690"/>
      <c r="Y104" s="622"/>
      <c r="Z104" s="380"/>
      <c r="AA104" s="380"/>
      <c r="AB104" s="380"/>
      <c r="AC104" s="380"/>
      <c r="AD104" s="380">
        <f>'M1 (E122)'!AD113</f>
        <v>0.9</v>
      </c>
      <c r="AE104" s="380"/>
      <c r="AF104" s="816"/>
      <c r="AG104" s="613" t="s">
        <v>19</v>
      </c>
      <c r="AH104" s="613" t="str">
        <f t="shared" si="7"/>
        <v>RELEASE</v>
      </c>
    </row>
    <row r="105" spans="1:39" ht="16.899999999999999" customHeight="1" outlineLevel="1">
      <c r="A105" s="369">
        <f t="shared" si="8"/>
        <v>96</v>
      </c>
      <c r="B105" s="493"/>
      <c r="C105" s="325"/>
      <c r="D105" s="310"/>
      <c r="E105" s="310"/>
      <c r="F105" s="497"/>
      <c r="G105" s="495" t="s">
        <v>459</v>
      </c>
      <c r="H105" s="496"/>
      <c r="I105" s="351"/>
      <c r="J105" s="516" t="s">
        <v>460</v>
      </c>
      <c r="K105" s="110"/>
      <c r="L105" s="107"/>
      <c r="M105" s="107"/>
      <c r="N105" s="107"/>
      <c r="O105" s="107"/>
      <c r="P105" s="107"/>
      <c r="Q105" s="107"/>
      <c r="R105" s="688"/>
      <c r="S105" s="688"/>
      <c r="T105" s="689"/>
      <c r="U105" s="689"/>
      <c r="V105" s="690"/>
      <c r="W105" s="690" t="str">
        <f>'M2 (E123)'!W108</f>
        <v>RELEASE</v>
      </c>
      <c r="X105" s="690"/>
      <c r="Y105" s="622"/>
      <c r="Z105" s="380"/>
      <c r="AA105" s="380"/>
      <c r="AB105" s="380"/>
      <c r="AC105" s="380"/>
      <c r="AD105" s="380">
        <f>'M1 (E122)'!AD114</f>
        <v>55</v>
      </c>
      <c r="AE105" s="380"/>
      <c r="AF105" s="816"/>
      <c r="AG105" s="613" t="s">
        <v>19</v>
      </c>
      <c r="AH105" s="613" t="str">
        <f t="shared" si="7"/>
        <v>RELEASE</v>
      </c>
    </row>
    <row r="106" spans="1:39" ht="16.899999999999999" customHeight="1" outlineLevel="1">
      <c r="A106" s="369">
        <f t="shared" si="8"/>
        <v>97</v>
      </c>
      <c r="B106" s="493"/>
      <c r="C106" s="325"/>
      <c r="D106" s="310"/>
      <c r="E106" s="310"/>
      <c r="F106" s="497"/>
      <c r="G106" s="495" t="s">
        <v>753</v>
      </c>
      <c r="H106" s="496"/>
      <c r="I106" s="351"/>
      <c r="J106" s="516" t="s">
        <v>817</v>
      </c>
      <c r="K106" s="110"/>
      <c r="L106" s="107"/>
      <c r="M106" s="107"/>
      <c r="N106" s="107"/>
      <c r="O106" s="107"/>
      <c r="P106" s="107"/>
      <c r="Q106" s="107"/>
      <c r="R106" s="688"/>
      <c r="S106" s="688"/>
      <c r="T106" s="689"/>
      <c r="U106" s="689"/>
      <c r="V106" s="690"/>
      <c r="W106" s="690" t="str">
        <f>'M2 (E123)'!W109</f>
        <v>RELEASE</v>
      </c>
      <c r="X106" s="690"/>
      <c r="Y106" s="622"/>
      <c r="Z106" s="380"/>
      <c r="AA106" s="380"/>
      <c r="AB106" s="380"/>
      <c r="AC106" s="380"/>
      <c r="AD106" s="380">
        <f>'M1 (E122)'!AD115</f>
        <v>3.1</v>
      </c>
      <c r="AE106" s="380"/>
      <c r="AF106" s="816"/>
      <c r="AG106" s="613" t="s">
        <v>19</v>
      </c>
      <c r="AH106" s="613" t="str">
        <f t="shared" si="7"/>
        <v>RELEASE</v>
      </c>
    </row>
    <row r="107" spans="1:39" ht="16.899999999999999" customHeight="1" outlineLevel="1">
      <c r="A107" s="369">
        <f t="shared" si="8"/>
        <v>98</v>
      </c>
      <c r="B107" s="493"/>
      <c r="C107" s="325"/>
      <c r="D107" s="310"/>
      <c r="E107" s="310"/>
      <c r="F107" s="497"/>
      <c r="G107" s="495" t="s">
        <v>449</v>
      </c>
      <c r="H107" s="496"/>
      <c r="I107" s="351"/>
      <c r="J107" s="516" t="s">
        <v>450</v>
      </c>
      <c r="K107" s="110"/>
      <c r="L107" s="107"/>
      <c r="M107" s="107"/>
      <c r="N107" s="107"/>
      <c r="O107" s="107"/>
      <c r="P107" s="107"/>
      <c r="Q107" s="107"/>
      <c r="R107" s="688"/>
      <c r="S107" s="688"/>
      <c r="T107" s="689"/>
      <c r="U107" s="689"/>
      <c r="V107" s="690"/>
      <c r="W107" s="690" t="str">
        <f>'M2 (E123)'!W110</f>
        <v>PRE-RELEASE</v>
      </c>
      <c r="X107" s="690"/>
      <c r="Y107" s="622"/>
      <c r="Z107" s="380"/>
      <c r="AA107" s="380"/>
      <c r="AB107" s="380"/>
      <c r="AC107" s="380"/>
      <c r="AD107" s="380">
        <f>'M1 (E122)'!AD116</f>
        <v>30</v>
      </c>
      <c r="AE107" s="380"/>
      <c r="AF107" s="816"/>
      <c r="AG107" s="613" t="s">
        <v>19</v>
      </c>
      <c r="AH107" s="613" t="str">
        <f t="shared" si="7"/>
        <v>PRE-RELEASE</v>
      </c>
    </row>
    <row r="108" spans="1:39" ht="16.5" customHeight="1">
      <c r="A108" s="369">
        <f t="shared" si="8"/>
        <v>99</v>
      </c>
      <c r="B108" s="498"/>
      <c r="C108" s="499"/>
      <c r="D108" s="500"/>
      <c r="E108" s="501"/>
      <c r="F108" s="502"/>
      <c r="G108" s="503" t="str">
        <f>'M2 (E123)'!G111</f>
        <v>258E1200800</v>
      </c>
      <c r="H108" s="504"/>
      <c r="I108" s="517"/>
      <c r="J108" s="741" t="str">
        <f>'M2 (E123)'!J111</f>
        <v>CABLE DIRECTOR ON REAR ROOF FRAME</v>
      </c>
      <c r="K108" s="677"/>
      <c r="L108" s="677"/>
      <c r="M108" s="677"/>
      <c r="N108" s="677"/>
      <c r="O108" s="677"/>
      <c r="P108" s="677"/>
      <c r="Q108" s="677"/>
      <c r="R108" s="691"/>
      <c r="S108" s="692"/>
      <c r="T108" s="692"/>
      <c r="U108" s="693"/>
      <c r="V108" s="693"/>
      <c r="W108" s="690" t="str">
        <f>'M2 (E123)'!W111</f>
        <v>FOR REVIEW</v>
      </c>
      <c r="X108" s="693"/>
      <c r="Y108" s="709"/>
      <c r="Z108" s="677"/>
      <c r="AA108" s="677"/>
      <c r="AB108" s="870"/>
      <c r="AC108" s="870"/>
      <c r="AD108" s="870"/>
      <c r="AE108" s="870"/>
      <c r="AG108" s="872"/>
      <c r="AH108" s="872"/>
      <c r="AI108" s="178"/>
      <c r="AJ108" s="178"/>
      <c r="AK108" s="178"/>
      <c r="AL108" s="178"/>
      <c r="AM108" s="178"/>
    </row>
    <row r="109" spans="1:39" ht="16.5" customHeight="1">
      <c r="A109" s="505"/>
      <c r="B109" s="506"/>
      <c r="C109" s="507"/>
      <c r="D109" s="508"/>
      <c r="E109" s="509"/>
      <c r="F109" s="510"/>
      <c r="G109" s="511"/>
      <c r="H109" s="512"/>
      <c r="I109" s="520"/>
      <c r="J109" s="789" t="s">
        <v>972</v>
      </c>
      <c r="K109" s="521"/>
      <c r="L109" s="522"/>
      <c r="M109" s="522"/>
      <c r="N109" s="522"/>
      <c r="O109" s="522"/>
      <c r="P109" s="522"/>
      <c r="Q109" s="522"/>
      <c r="R109" s="144"/>
      <c r="S109" s="526"/>
      <c r="T109" s="526"/>
      <c r="U109" s="522"/>
      <c r="V109" s="522"/>
      <c r="W109" s="527"/>
      <c r="X109" s="521"/>
      <c r="Y109" s="223"/>
      <c r="Z109" s="522"/>
      <c r="AA109" s="155"/>
      <c r="AB109" s="144"/>
      <c r="AC109" s="144"/>
      <c r="AD109" s="144"/>
      <c r="AE109" s="177"/>
      <c r="AG109" s="872"/>
      <c r="AH109" s="872"/>
      <c r="AI109" s="178"/>
      <c r="AJ109" s="178"/>
      <c r="AK109" s="178"/>
      <c r="AL109" s="178"/>
      <c r="AM109" s="178"/>
    </row>
    <row r="110" spans="1:39" ht="16.5" customHeight="1">
      <c r="A110" s="40" t="s">
        <v>638</v>
      </c>
      <c r="B110" s="41"/>
      <c r="C110" s="41"/>
      <c r="D110" s="41"/>
      <c r="E110" s="41"/>
      <c r="F110" s="41"/>
      <c r="G110" s="41"/>
      <c r="H110" s="41"/>
      <c r="I110" s="41"/>
      <c r="J110" s="77"/>
      <c r="K110" s="122" t="s">
        <v>639</v>
      </c>
      <c r="L110" s="77"/>
      <c r="M110" s="77"/>
      <c r="N110" s="77"/>
      <c r="O110" s="77"/>
      <c r="P110" s="77"/>
      <c r="Q110" s="77"/>
      <c r="R110" s="118"/>
      <c r="S110" s="77"/>
      <c r="T110" s="77"/>
      <c r="U110" s="119"/>
      <c r="V110" s="120"/>
      <c r="W110" s="121"/>
      <c r="X110" s="122" t="s">
        <v>638</v>
      </c>
      <c r="Y110" s="175"/>
      <c r="Z110" s="120"/>
      <c r="AA110" s="155"/>
      <c r="AC110" s="144"/>
      <c r="AE110" s="177"/>
      <c r="AG110" s="872"/>
      <c r="AH110" s="872"/>
      <c r="AI110" s="178"/>
      <c r="AJ110" s="178"/>
      <c r="AK110" s="178"/>
      <c r="AL110" s="178"/>
      <c r="AM110" s="178"/>
    </row>
    <row r="111" spans="1:39" ht="16.5" customHeight="1">
      <c r="A111" s="40" t="s">
        <v>640</v>
      </c>
      <c r="B111" s="41"/>
      <c r="C111" s="41"/>
      <c r="D111" s="41"/>
      <c r="E111" s="41"/>
      <c r="F111" s="41"/>
      <c r="G111" s="41"/>
      <c r="H111" s="41"/>
      <c r="I111" s="41"/>
      <c r="J111" s="77"/>
      <c r="K111" s="122" t="s">
        <v>641</v>
      </c>
      <c r="L111" s="77"/>
      <c r="M111" s="77"/>
      <c r="N111" s="77"/>
      <c r="O111" s="77"/>
      <c r="P111" s="77"/>
      <c r="Q111" s="77"/>
      <c r="R111" s="118"/>
      <c r="S111" s="77"/>
      <c r="T111" s="77"/>
      <c r="U111" s="119"/>
      <c r="V111" s="121"/>
      <c r="W111" s="123"/>
      <c r="X111" s="122" t="s">
        <v>642</v>
      </c>
      <c r="Y111" s="175"/>
      <c r="Z111" s="120"/>
      <c r="AA111" s="155"/>
      <c r="AC111" s="144"/>
      <c r="AE111" s="177"/>
      <c r="AG111" s="872"/>
      <c r="AH111" s="872"/>
      <c r="AI111" s="178"/>
      <c r="AJ111" s="178"/>
      <c r="AK111" s="178"/>
      <c r="AL111" s="178"/>
      <c r="AM111" s="178"/>
    </row>
    <row r="112" spans="1:39" ht="16.5" customHeight="1">
      <c r="A112" s="42"/>
      <c r="B112" s="41"/>
      <c r="C112" s="41"/>
      <c r="D112" s="41"/>
      <c r="E112" s="41"/>
      <c r="F112" s="41"/>
      <c r="G112" s="41"/>
      <c r="H112" s="41"/>
      <c r="I112" s="41"/>
      <c r="J112" s="77"/>
      <c r="K112" s="742"/>
      <c r="L112" s="79"/>
      <c r="M112" s="79"/>
      <c r="N112" s="79"/>
      <c r="O112" s="79"/>
      <c r="P112" s="79"/>
      <c r="Q112" s="79"/>
      <c r="R112" s="118"/>
      <c r="S112" s="79"/>
      <c r="T112" s="79"/>
      <c r="U112" s="119"/>
      <c r="V112" s="120"/>
      <c r="W112" s="123"/>
      <c r="X112" s="124"/>
      <c r="Y112" s="175"/>
      <c r="Z112" s="120"/>
      <c r="AA112" s="155"/>
      <c r="AC112" s="144"/>
      <c r="AE112" s="177"/>
      <c r="AG112" s="872"/>
      <c r="AH112" s="872"/>
      <c r="AI112" s="178"/>
      <c r="AJ112" s="178"/>
      <c r="AK112" s="178"/>
      <c r="AL112" s="178"/>
      <c r="AM112" s="178"/>
    </row>
    <row r="113" spans="1:39" ht="16.5" customHeight="1">
      <c r="A113" s="40"/>
      <c r="B113" s="41"/>
      <c r="C113" s="41"/>
      <c r="D113" s="41"/>
      <c r="E113" s="41"/>
      <c r="F113" s="41"/>
      <c r="G113" s="41"/>
      <c r="H113" s="41"/>
      <c r="I113" s="41"/>
      <c r="J113" s="77"/>
      <c r="K113" s="742"/>
      <c r="L113" s="79"/>
      <c r="M113" s="79"/>
      <c r="N113" s="79"/>
      <c r="O113" s="79"/>
      <c r="P113" s="79"/>
      <c r="Q113" s="79"/>
      <c r="R113" s="118"/>
      <c r="S113" s="79"/>
      <c r="T113" s="79"/>
      <c r="U113" s="119"/>
      <c r="V113" s="120"/>
      <c r="W113" s="123"/>
      <c r="X113" s="124"/>
      <c r="Y113" s="175"/>
      <c r="Z113" s="120"/>
      <c r="AA113" s="155"/>
      <c r="AC113" s="144"/>
      <c r="AE113" s="177"/>
      <c r="AG113" s="872"/>
      <c r="AH113" s="872"/>
      <c r="AI113" s="178"/>
      <c r="AJ113" s="178"/>
      <c r="AK113" s="178"/>
      <c r="AL113" s="178"/>
      <c r="AM113" s="178"/>
    </row>
    <row r="114" spans="1:39" ht="16.5" customHeight="1">
      <c r="A114" s="40"/>
      <c r="B114" s="41"/>
      <c r="C114" s="41"/>
      <c r="D114" s="41"/>
      <c r="E114" s="41"/>
      <c r="F114" s="41"/>
      <c r="G114" s="41"/>
      <c r="H114" s="41"/>
      <c r="I114" s="41"/>
      <c r="J114" s="77"/>
      <c r="K114" s="742"/>
      <c r="L114" s="79"/>
      <c r="M114" s="79"/>
      <c r="N114" s="79"/>
      <c r="O114" s="79"/>
      <c r="P114" s="79"/>
      <c r="Q114" s="79"/>
      <c r="R114" s="118"/>
      <c r="S114" s="79"/>
      <c r="T114" s="79"/>
      <c r="U114" s="119"/>
      <c r="V114" s="120"/>
      <c r="W114" s="123"/>
      <c r="X114" s="124"/>
      <c r="Y114" s="175"/>
      <c r="Z114" s="120"/>
      <c r="AA114" s="155"/>
      <c r="AC114" s="144"/>
      <c r="AE114" s="177"/>
      <c r="AG114" s="872"/>
      <c r="AH114" s="872"/>
      <c r="AI114" s="178"/>
      <c r="AJ114" s="178"/>
      <c r="AK114" s="178"/>
      <c r="AL114" s="178"/>
      <c r="AM114" s="178"/>
    </row>
    <row r="115" spans="1:39" ht="16.5" customHeight="1">
      <c r="A115" s="40"/>
      <c r="B115" s="41"/>
      <c r="C115" s="41"/>
      <c r="D115" s="41"/>
      <c r="E115" s="41"/>
      <c r="F115" s="41"/>
      <c r="G115" s="41"/>
      <c r="H115" s="41"/>
      <c r="I115" s="41"/>
      <c r="J115" s="77"/>
      <c r="K115" s="742"/>
      <c r="L115" s="79"/>
      <c r="M115" s="79"/>
      <c r="N115" s="79"/>
      <c r="O115" s="79"/>
      <c r="P115" s="79"/>
      <c r="Q115" s="79"/>
      <c r="R115" s="118"/>
      <c r="S115" s="79"/>
      <c r="T115" s="79"/>
      <c r="U115" s="119"/>
      <c r="V115" s="120"/>
      <c r="W115" s="123"/>
      <c r="X115" s="124"/>
      <c r="Y115" s="175"/>
      <c r="Z115" s="120"/>
      <c r="AA115" s="155"/>
      <c r="AC115" s="144"/>
      <c r="AE115" s="177"/>
      <c r="AG115" s="872"/>
      <c r="AH115" s="872"/>
      <c r="AI115" s="178"/>
      <c r="AJ115" s="178"/>
      <c r="AK115" s="178"/>
      <c r="AL115" s="178"/>
      <c r="AM115" s="178"/>
    </row>
    <row r="116" spans="1:39" ht="16.5" customHeight="1">
      <c r="A116" s="40"/>
      <c r="B116" s="41"/>
      <c r="C116" s="41"/>
      <c r="D116" s="41"/>
      <c r="E116" s="41"/>
      <c r="F116" s="41"/>
      <c r="G116" s="41"/>
      <c r="H116" s="41"/>
      <c r="I116" s="41"/>
      <c r="J116" s="77"/>
      <c r="K116" s="742"/>
      <c r="L116" s="79"/>
      <c r="M116" s="79"/>
      <c r="N116" s="79"/>
      <c r="O116" s="79"/>
      <c r="P116" s="79"/>
      <c r="Q116" s="79"/>
      <c r="R116" s="118"/>
      <c r="S116" s="79"/>
      <c r="T116" s="79"/>
      <c r="U116" s="119"/>
      <c r="V116" s="120"/>
      <c r="W116" s="123"/>
      <c r="X116" s="124"/>
      <c r="Y116" s="175"/>
      <c r="Z116" s="120"/>
      <c r="AA116" s="155"/>
      <c r="AC116" s="144"/>
      <c r="AE116" s="177"/>
      <c r="AG116" s="872"/>
      <c r="AH116" s="872"/>
      <c r="AI116" s="178"/>
      <c r="AJ116" s="178"/>
      <c r="AK116" s="178"/>
      <c r="AL116" s="178"/>
      <c r="AM116" s="178"/>
    </row>
    <row r="117" spans="1:39" ht="16.5" customHeight="1">
      <c r="A117" s="40" t="s">
        <v>644</v>
      </c>
      <c r="B117" s="41"/>
      <c r="C117" s="41"/>
      <c r="D117" s="41"/>
      <c r="E117" s="41"/>
      <c r="F117" s="41"/>
      <c r="G117" s="41"/>
      <c r="H117" s="41"/>
      <c r="I117" s="41"/>
      <c r="J117" s="77"/>
      <c r="K117" s="848" t="s">
        <v>645</v>
      </c>
      <c r="L117" s="79"/>
      <c r="M117" s="79"/>
      <c r="N117" s="79"/>
      <c r="O117" s="79"/>
      <c r="P117" s="79"/>
      <c r="Q117" s="79"/>
      <c r="R117" s="118"/>
      <c r="S117" s="79"/>
      <c r="T117" s="79"/>
      <c r="U117" s="119"/>
      <c r="V117" s="120"/>
      <c r="W117" s="123"/>
      <c r="X117" s="124" t="s">
        <v>767</v>
      </c>
      <c r="Y117" s="175"/>
      <c r="Z117" s="120"/>
      <c r="AA117" s="155"/>
      <c r="AC117" s="144"/>
      <c r="AE117" s="177"/>
      <c r="AG117" s="872"/>
      <c r="AH117" s="872"/>
      <c r="AI117" s="178"/>
      <c r="AJ117" s="178"/>
      <c r="AK117" s="178"/>
      <c r="AL117" s="178"/>
      <c r="AM117" s="178"/>
    </row>
    <row r="118" spans="1:39" ht="16.5" customHeight="1">
      <c r="A118" s="43"/>
      <c r="B118" s="44"/>
      <c r="C118" s="44"/>
      <c r="D118" s="44"/>
      <c r="E118" s="44"/>
      <c r="F118" s="44"/>
      <c r="G118" s="44"/>
      <c r="H118" s="44"/>
      <c r="I118" s="44"/>
      <c r="J118" s="80"/>
      <c r="K118" s="743"/>
      <c r="L118" s="80"/>
      <c r="M118" s="80"/>
      <c r="N118" s="80"/>
      <c r="O118" s="80"/>
      <c r="P118" s="80"/>
      <c r="Q118" s="80"/>
      <c r="R118" s="125"/>
      <c r="S118" s="125"/>
      <c r="T118" s="125"/>
      <c r="U118" s="125"/>
      <c r="V118" s="126"/>
      <c r="W118" s="127"/>
      <c r="X118" s="128"/>
      <c r="Y118" s="179"/>
      <c r="Z118" s="126"/>
      <c r="AA118" s="181"/>
      <c r="AB118" s="182"/>
      <c r="AC118" s="182"/>
      <c r="AD118" s="182"/>
      <c r="AE118" s="183"/>
      <c r="AG118" s="872"/>
      <c r="AH118" s="872"/>
      <c r="AI118" s="178"/>
      <c r="AJ118" s="178"/>
      <c r="AK118" s="178"/>
      <c r="AL118" s="178"/>
      <c r="AM118" s="178"/>
    </row>
    <row r="119" spans="1:39" ht="17" customHeight="1">
      <c r="A119" s="45"/>
      <c r="B119" s="46"/>
      <c r="C119" s="46"/>
      <c r="D119" s="46"/>
      <c r="E119" s="46"/>
      <c r="F119" s="46"/>
      <c r="G119" s="46"/>
      <c r="H119" s="46"/>
      <c r="I119" s="81"/>
      <c r="J119" s="52"/>
      <c r="K119" s="138"/>
      <c r="L119" s="82"/>
      <c r="M119" s="82"/>
      <c r="N119" s="82"/>
      <c r="O119" s="82"/>
      <c r="P119" s="82"/>
      <c r="Q119" s="82"/>
      <c r="R119" s="82"/>
      <c r="S119" s="82"/>
      <c r="T119" s="82"/>
      <c r="U119" s="129"/>
      <c r="Y119" s="184"/>
      <c r="Z119" s="138"/>
      <c r="AG119" s="872"/>
      <c r="AH119" s="872"/>
      <c r="AI119" s="178"/>
      <c r="AJ119" s="178"/>
      <c r="AK119" s="178"/>
      <c r="AL119" s="178"/>
      <c r="AM119" s="178"/>
    </row>
    <row r="120" spans="1:39" ht="35" customHeight="1">
      <c r="A120" s="45"/>
      <c r="B120" s="46"/>
      <c r="C120" s="46"/>
      <c r="D120" s="46"/>
      <c r="E120" s="46"/>
      <c r="F120" s="46"/>
      <c r="G120" s="46"/>
      <c r="H120" s="46"/>
      <c r="I120" s="1295" t="s">
        <v>5</v>
      </c>
      <c r="J120" s="1298" t="s">
        <v>647</v>
      </c>
      <c r="K120" s="1318" t="s">
        <v>648</v>
      </c>
      <c r="L120" s="1318"/>
      <c r="M120" s="1318" t="s">
        <v>649</v>
      </c>
      <c r="N120" s="1318"/>
      <c r="O120" s="1319" t="s">
        <v>650</v>
      </c>
      <c r="P120" s="1343"/>
      <c r="Q120" s="1360" t="s">
        <v>651</v>
      </c>
      <c r="R120" s="1360"/>
      <c r="S120" s="1360" t="s">
        <v>652</v>
      </c>
      <c r="T120" s="1368" t="s">
        <v>680</v>
      </c>
      <c r="U120" s="1360" t="s">
        <v>654</v>
      </c>
      <c r="V120" s="132"/>
      <c r="Y120" s="185"/>
      <c r="Z120" s="710"/>
      <c r="AG120" s="872"/>
      <c r="AH120" s="872"/>
      <c r="AI120" s="178"/>
      <c r="AJ120" s="178"/>
      <c r="AK120" s="178"/>
      <c r="AL120" s="178"/>
      <c r="AM120" s="178"/>
    </row>
    <row r="121" spans="1:39" ht="35" customHeight="1">
      <c r="A121" s="45"/>
      <c r="B121" s="46"/>
      <c r="C121" s="46"/>
      <c r="D121" s="46"/>
      <c r="E121" s="46"/>
      <c r="F121" s="46"/>
      <c r="G121" s="46"/>
      <c r="H121" s="46"/>
      <c r="I121" s="1295"/>
      <c r="J121" s="1298"/>
      <c r="K121" s="1318"/>
      <c r="L121" s="1318"/>
      <c r="M121" s="1318"/>
      <c r="N121" s="1318"/>
      <c r="O121" s="1319"/>
      <c r="P121" s="1343"/>
      <c r="Q121" s="1360"/>
      <c r="R121" s="1360"/>
      <c r="S121" s="1360"/>
      <c r="T121" s="1368"/>
      <c r="U121" s="1360"/>
      <c r="V121" s="132"/>
      <c r="AG121" s="872"/>
      <c r="AH121" s="872"/>
      <c r="AI121" s="178"/>
      <c r="AJ121" s="178"/>
      <c r="AK121" s="178"/>
      <c r="AL121" s="178"/>
      <c r="AM121" s="178"/>
    </row>
    <row r="122" spans="1:39" ht="15.75" hidden="1" customHeight="1">
      <c r="A122" s="45"/>
      <c r="B122" s="46"/>
      <c r="C122" s="46"/>
      <c r="D122" s="46"/>
      <c r="E122" s="46"/>
      <c r="F122" s="46"/>
      <c r="G122" s="46"/>
      <c r="H122" s="46"/>
      <c r="I122" s="84">
        <v>1</v>
      </c>
      <c r="J122" s="744" t="str">
        <f>J10</f>
        <v>BOM RAW MATERIAL</v>
      </c>
      <c r="K122" s="1275">
        <f>COUNT(A10:A11)</f>
        <v>2</v>
      </c>
      <c r="L122" s="1275"/>
      <c r="M122" s="1275">
        <f>COUNTIF(W10:W11,"release")</f>
        <v>2</v>
      </c>
      <c r="N122" s="1275"/>
      <c r="O122" s="1276">
        <f t="shared" ref="O122:O127" si="9">M122/K122</f>
        <v>1</v>
      </c>
      <c r="P122" s="1322"/>
      <c r="Q122" s="1348"/>
      <c r="R122" s="1348"/>
      <c r="S122" s="474"/>
      <c r="T122" s="107"/>
      <c r="U122" s="694"/>
      <c r="V122" s="132"/>
      <c r="AG122" s="872"/>
      <c r="AH122" s="872"/>
      <c r="AI122" s="178"/>
      <c r="AJ122" s="178"/>
      <c r="AK122" s="178"/>
      <c r="AL122" s="178"/>
      <c r="AM122" s="178"/>
    </row>
    <row r="123" spans="1:39" ht="15.75" hidden="1" customHeight="1">
      <c r="A123" s="45"/>
      <c r="B123" s="46"/>
      <c r="C123" s="46"/>
      <c r="D123" s="46"/>
      <c r="E123" s="46"/>
      <c r="F123" s="46"/>
      <c r="G123" s="46"/>
      <c r="H123" s="46"/>
      <c r="I123" s="84"/>
      <c r="J123" s="94"/>
      <c r="K123" s="1327"/>
      <c r="L123" s="1365"/>
      <c r="M123" s="1365"/>
      <c r="N123" s="1365"/>
      <c r="O123" s="1365"/>
      <c r="P123" s="1365"/>
      <c r="Q123" s="1348"/>
      <c r="R123" s="1348"/>
      <c r="S123" s="474"/>
      <c r="T123" s="107"/>
      <c r="U123" s="694"/>
      <c r="V123" s="132"/>
      <c r="AG123" s="872"/>
      <c r="AH123" s="872"/>
      <c r="AI123" s="178"/>
      <c r="AJ123" s="178"/>
      <c r="AK123" s="178"/>
      <c r="AL123" s="178"/>
      <c r="AM123" s="178"/>
    </row>
    <row r="124" spans="1:39" ht="15.75" customHeight="1">
      <c r="A124" s="45"/>
      <c r="B124" s="46"/>
      <c r="C124" s="46"/>
      <c r="D124" s="46"/>
      <c r="E124" s="46"/>
      <c r="F124" s="46"/>
      <c r="G124" s="46"/>
      <c r="H124" s="46"/>
      <c r="I124" s="84" t="s">
        <v>819</v>
      </c>
      <c r="J124" s="85" t="str">
        <f>J17</f>
        <v>MAIN COSTRUCTION OF UNDERFRAME T1, T2, T3</v>
      </c>
      <c r="K124" s="1275">
        <f>COUNT(A17:A23)</f>
        <v>7</v>
      </c>
      <c r="L124" s="1275"/>
      <c r="M124" s="1275">
        <f>COUNTIF(W16:W23,"release")</f>
        <v>7</v>
      </c>
      <c r="N124" s="1275"/>
      <c r="O124" s="1276">
        <f t="shared" si="9"/>
        <v>1</v>
      </c>
      <c r="P124" s="1322"/>
      <c r="Q124" s="1352">
        <f>AC17</f>
        <v>4306</v>
      </c>
      <c r="R124" s="1352"/>
      <c r="S124" s="695">
        <v>3844</v>
      </c>
      <c r="T124" s="696"/>
      <c r="U124" s="694">
        <v>0</v>
      </c>
      <c r="V124" s="138"/>
      <c r="AG124" s="872"/>
      <c r="AH124" s="872"/>
      <c r="AI124" s="178"/>
      <c r="AJ124" s="178"/>
      <c r="AK124" s="178"/>
      <c r="AL124" s="178"/>
      <c r="AM124" s="178"/>
    </row>
    <row r="125" spans="1:39" ht="15.75" customHeight="1">
      <c r="A125" s="45"/>
      <c r="B125" s="46"/>
      <c r="C125" s="46"/>
      <c r="D125" s="46"/>
      <c r="E125" s="46"/>
      <c r="F125" s="46"/>
      <c r="G125" s="46"/>
      <c r="H125" s="46"/>
      <c r="I125" s="84" t="s">
        <v>820</v>
      </c>
      <c r="J125" s="85" t="str">
        <f>J57</f>
        <v>SIDEWALL CONSTRUCTION T</v>
      </c>
      <c r="K125" s="1275">
        <f>COUNT(A57:A66)</f>
        <v>10</v>
      </c>
      <c r="L125" s="1275"/>
      <c r="M125" s="1275">
        <f>COUNTIF(W56:W66,"release")</f>
        <v>10</v>
      </c>
      <c r="N125" s="1275"/>
      <c r="O125" s="1276">
        <f t="shared" si="9"/>
        <v>1</v>
      </c>
      <c r="P125" s="1322"/>
      <c r="Q125" s="1352">
        <f>AC57</f>
        <v>1723</v>
      </c>
      <c r="R125" s="1352"/>
      <c r="S125" s="474"/>
      <c r="T125" s="107"/>
      <c r="U125" s="694">
        <v>0</v>
      </c>
      <c r="V125" s="138"/>
      <c r="AG125" s="872"/>
      <c r="AH125" s="872"/>
      <c r="AI125" s="178"/>
      <c r="AJ125" s="178"/>
      <c r="AK125" s="178"/>
      <c r="AL125" s="178"/>
      <c r="AM125" s="178"/>
    </row>
    <row r="126" spans="1:39" ht="15.75" customHeight="1">
      <c r="A126" s="45"/>
      <c r="B126" s="46"/>
      <c r="C126" s="46"/>
      <c r="D126" s="46"/>
      <c r="E126" s="46"/>
      <c r="F126" s="46"/>
      <c r="G126" s="46"/>
      <c r="H126" s="46"/>
      <c r="I126" s="84" t="s">
        <v>821</v>
      </c>
      <c r="J126" s="85" t="str">
        <f>J82</f>
        <v>MAIN CONSTRUCTION OF ENDWALL</v>
      </c>
      <c r="K126" s="1275">
        <f>COUNT(A82:A84)</f>
        <v>3</v>
      </c>
      <c r="L126" s="1275"/>
      <c r="M126" s="1275">
        <f>COUNTIF(W81:W84,"release")</f>
        <v>3</v>
      </c>
      <c r="N126" s="1275"/>
      <c r="O126" s="1276">
        <f t="shared" si="9"/>
        <v>1</v>
      </c>
      <c r="P126" s="1322"/>
      <c r="Q126" s="1352">
        <f>AC82</f>
        <v>362</v>
      </c>
      <c r="R126" s="1352"/>
      <c r="S126" s="474"/>
      <c r="T126" s="107"/>
      <c r="U126" s="694">
        <v>0</v>
      </c>
      <c r="V126" s="138"/>
      <c r="AG126" s="872"/>
      <c r="AH126" s="872"/>
      <c r="AI126" s="178"/>
      <c r="AJ126" s="178"/>
      <c r="AK126" s="178"/>
      <c r="AL126" s="178"/>
      <c r="AM126" s="178"/>
    </row>
    <row r="127" spans="1:39" ht="15.75" customHeight="1">
      <c r="A127" s="45"/>
      <c r="B127" s="46"/>
      <c r="C127" s="46"/>
      <c r="D127" s="46"/>
      <c r="E127" s="46"/>
      <c r="F127" s="46"/>
      <c r="G127" s="46"/>
      <c r="H127" s="46"/>
      <c r="I127" s="84" t="s">
        <v>822</v>
      </c>
      <c r="J127" s="85" t="str">
        <f>J92</f>
        <v>MAIN CONSTRUCTION OF ROOF T</v>
      </c>
      <c r="K127" s="1275">
        <f>COUNT(A92:A97)</f>
        <v>6</v>
      </c>
      <c r="L127" s="1275"/>
      <c r="M127" s="1275">
        <f>COUNTIF(W92:W97,"release")</f>
        <v>6</v>
      </c>
      <c r="N127" s="1275"/>
      <c r="O127" s="1276">
        <f t="shared" si="9"/>
        <v>1</v>
      </c>
      <c r="P127" s="1322"/>
      <c r="Q127" s="1352">
        <f>AC92</f>
        <v>1516</v>
      </c>
      <c r="R127" s="1352"/>
      <c r="S127" s="474"/>
      <c r="T127" s="107"/>
      <c r="U127" s="694">
        <v>0</v>
      </c>
      <c r="V127" s="138"/>
      <c r="AG127" s="872"/>
      <c r="AH127" s="872"/>
      <c r="AI127" s="178"/>
      <c r="AJ127" s="178"/>
      <c r="AK127" s="178"/>
      <c r="AL127" s="178"/>
      <c r="AM127" s="178"/>
    </row>
    <row r="128" spans="1:39" ht="15.75" customHeight="1">
      <c r="A128" s="45"/>
      <c r="B128" s="46"/>
      <c r="C128" s="46"/>
      <c r="D128" s="46"/>
      <c r="E128" s="46"/>
      <c r="F128" s="46"/>
      <c r="G128" s="46"/>
      <c r="H128" s="46"/>
      <c r="I128" s="87"/>
      <c r="J128" s="92" t="s">
        <v>662</v>
      </c>
      <c r="K128" s="1281">
        <f>SUM(K122:L127)</f>
        <v>28</v>
      </c>
      <c r="L128" s="1281"/>
      <c r="M128" s="1281">
        <f>SUM(M122:N127)</f>
        <v>28</v>
      </c>
      <c r="N128" s="1281"/>
      <c r="O128" s="1282">
        <f>(M128/K128)*0.8</f>
        <v>0.8</v>
      </c>
      <c r="P128" s="1325"/>
      <c r="Q128" s="1352">
        <f>SUM(Q124:R127)</f>
        <v>7907</v>
      </c>
      <c r="R128" s="1352"/>
      <c r="S128" s="474"/>
      <c r="T128" s="107"/>
      <c r="U128" s="694"/>
      <c r="V128" s="138"/>
      <c r="AG128" s="872"/>
      <c r="AH128" s="872"/>
      <c r="AI128" s="178"/>
      <c r="AJ128" s="178"/>
      <c r="AK128" s="178"/>
      <c r="AL128" s="178"/>
      <c r="AM128" s="178"/>
    </row>
    <row r="129" spans="1:43" ht="15.75" customHeight="1">
      <c r="A129" s="45"/>
      <c r="B129" s="46"/>
      <c r="C129" s="46"/>
      <c r="D129" s="46"/>
      <c r="E129" s="46"/>
      <c r="F129" s="46"/>
      <c r="G129" s="46"/>
      <c r="H129" s="46"/>
      <c r="I129" s="87"/>
      <c r="J129" s="88"/>
      <c r="K129" s="89"/>
      <c r="L129" s="89"/>
      <c r="M129" s="89"/>
      <c r="N129" s="89"/>
      <c r="O129" s="90"/>
      <c r="P129" s="90"/>
      <c r="Q129" s="1352"/>
      <c r="R129" s="1352"/>
      <c r="S129" s="474"/>
      <c r="T129" s="107"/>
      <c r="U129" s="694"/>
      <c r="V129" s="138"/>
      <c r="AG129" s="872"/>
      <c r="AH129" s="872"/>
      <c r="AI129" s="178"/>
      <c r="AJ129" s="178"/>
      <c r="AK129" s="178"/>
      <c r="AL129" s="178"/>
      <c r="AM129" s="178"/>
    </row>
    <row r="130" spans="1:43" ht="15.75" customHeight="1">
      <c r="A130" s="45"/>
      <c r="B130" s="46"/>
      <c r="C130" s="46"/>
      <c r="D130" s="46"/>
      <c r="E130" s="46"/>
      <c r="F130" s="46"/>
      <c r="G130" s="46"/>
      <c r="H130" s="46"/>
      <c r="I130" s="84" t="s">
        <v>819</v>
      </c>
      <c r="J130" s="85" t="str">
        <f>J24</f>
        <v>FLOOR CONSTRUCTION</v>
      </c>
      <c r="K130" s="1275">
        <f>COUNT(A24:A25)</f>
        <v>2</v>
      </c>
      <c r="L130" s="1275"/>
      <c r="M130" s="1275">
        <f>COUNTIF(W24:W25,"release")</f>
        <v>1</v>
      </c>
      <c r="N130" s="1275"/>
      <c r="O130" s="1276">
        <f t="shared" ref="O130:O136" si="10">M130/K130</f>
        <v>0.5</v>
      </c>
      <c r="P130" s="1322"/>
      <c r="Q130" s="1352">
        <f>AC24</f>
        <v>344</v>
      </c>
      <c r="R130" s="1352"/>
      <c r="S130" s="474"/>
      <c r="T130" s="107"/>
      <c r="U130" s="694">
        <v>0</v>
      </c>
      <c r="V130" s="138"/>
      <c r="AG130" s="872"/>
      <c r="AH130" s="872"/>
      <c r="AI130" s="178"/>
      <c r="AJ130" s="178"/>
      <c r="AK130" s="178"/>
      <c r="AL130" s="178"/>
      <c r="AM130" s="178"/>
    </row>
    <row r="131" spans="1:43" ht="15.75" customHeight="1">
      <c r="A131" s="45"/>
      <c r="B131" s="46"/>
      <c r="C131" s="46"/>
      <c r="D131" s="46"/>
      <c r="E131" s="46"/>
      <c r="F131" s="46"/>
      <c r="G131" s="46"/>
      <c r="H131" s="46"/>
      <c r="I131" s="84" t="s">
        <v>820</v>
      </c>
      <c r="J131" s="85" t="str">
        <f>J26</f>
        <v>ARR SUPORTING FRAME FOR FLOOR</v>
      </c>
      <c r="K131" s="1275">
        <f>COUNT(A26:A32)</f>
        <v>7</v>
      </c>
      <c r="L131" s="1275"/>
      <c r="M131" s="1275">
        <f>COUNTIF(W26:W32,"release")</f>
        <v>5</v>
      </c>
      <c r="N131" s="1275"/>
      <c r="O131" s="1276">
        <f t="shared" si="10"/>
        <v>0.71428571428571397</v>
      </c>
      <c r="P131" s="1322"/>
      <c r="Q131" s="1352">
        <f>AC26</f>
        <v>197</v>
      </c>
      <c r="R131" s="1352"/>
      <c r="S131" s="474"/>
      <c r="T131" s="107"/>
      <c r="U131" s="694">
        <v>0</v>
      </c>
      <c r="V131" s="138"/>
      <c r="AG131" s="872"/>
      <c r="AH131" s="872"/>
      <c r="AI131" s="178"/>
      <c r="AJ131" s="178"/>
      <c r="AK131" s="178"/>
      <c r="AL131" s="178"/>
      <c r="AM131" s="178"/>
    </row>
    <row r="132" spans="1:43" ht="15.75" customHeight="1">
      <c r="A132" s="45"/>
      <c r="B132" s="46"/>
      <c r="C132" s="46"/>
      <c r="D132" s="46"/>
      <c r="E132" s="46"/>
      <c r="F132" s="46"/>
      <c r="G132" s="46"/>
      <c r="H132" s="46"/>
      <c r="I132" s="84" t="s">
        <v>821</v>
      </c>
      <c r="J132" s="85" t="str">
        <f>J33</f>
        <v>ARRANGEMENT  BRACKET &amp; FRAME ON U/F</v>
      </c>
      <c r="K132" s="1275">
        <f>COUNT(A33:A55)</f>
        <v>23</v>
      </c>
      <c r="L132" s="1275"/>
      <c r="M132" s="1275">
        <f>COUNTIF(W33:W55,"release")</f>
        <v>3</v>
      </c>
      <c r="N132" s="1275"/>
      <c r="O132" s="1276">
        <f t="shared" si="10"/>
        <v>0.13043478260869601</v>
      </c>
      <c r="P132" s="1322"/>
      <c r="Q132" s="1352">
        <f>AC33</f>
        <v>158.54</v>
      </c>
      <c r="R132" s="1352"/>
      <c r="S132" s="474"/>
      <c r="T132" s="107"/>
      <c r="U132" s="694">
        <v>21</v>
      </c>
      <c r="V132" s="1361">
        <f>SUM(Q132:R136)</f>
        <v>718.94</v>
      </c>
      <c r="AG132" s="872"/>
      <c r="AH132" s="872"/>
      <c r="AI132" s="178"/>
      <c r="AJ132" s="178"/>
      <c r="AK132" s="178"/>
      <c r="AL132" s="178"/>
      <c r="AM132" s="178"/>
    </row>
    <row r="133" spans="1:43" ht="15.75" customHeight="1">
      <c r="A133" s="45"/>
      <c r="B133" s="46"/>
      <c r="C133" s="46"/>
      <c r="D133" s="46"/>
      <c r="E133" s="46"/>
      <c r="F133" s="46"/>
      <c r="G133" s="46"/>
      <c r="H133" s="46"/>
      <c r="I133" s="84" t="s">
        <v>822</v>
      </c>
      <c r="J133" s="85" t="str">
        <f>J67</f>
        <v>ARR BRACKET ON SIDE WALL T1</v>
      </c>
      <c r="K133" s="1275">
        <f>COUNT(A68:A75)</f>
        <v>8</v>
      </c>
      <c r="L133" s="1275"/>
      <c r="M133" s="1275">
        <f>COUNTIF(W68:W75,"release")</f>
        <v>7</v>
      </c>
      <c r="N133" s="1275"/>
      <c r="O133" s="1276">
        <f t="shared" si="10"/>
        <v>0.875</v>
      </c>
      <c r="P133" s="1322"/>
      <c r="Q133" s="1352">
        <f>AC67</f>
        <v>278.5</v>
      </c>
      <c r="R133" s="1352"/>
      <c r="S133" s="474"/>
      <c r="T133" s="107"/>
      <c r="U133" s="694">
        <f>'M1 (E122)'!W149</f>
        <v>2</v>
      </c>
      <c r="V133" s="1362"/>
      <c r="AG133" s="872"/>
      <c r="AH133" s="872"/>
      <c r="AI133" s="178"/>
      <c r="AJ133" s="178"/>
      <c r="AK133" s="178"/>
      <c r="AL133" s="178"/>
      <c r="AM133" s="178"/>
    </row>
    <row r="134" spans="1:43" ht="15.75" customHeight="1">
      <c r="A134" s="45"/>
      <c r="B134" s="46"/>
      <c r="C134" s="46"/>
      <c r="D134" s="46"/>
      <c r="E134" s="46"/>
      <c r="F134" s="46"/>
      <c r="G134" s="46"/>
      <c r="H134" s="46"/>
      <c r="I134" s="84" t="s">
        <v>823</v>
      </c>
      <c r="J134" s="85" t="str">
        <f>J85</f>
        <v>ARR BRACKET ON ENDWALL T</v>
      </c>
      <c r="K134" s="1275">
        <f>COUNT(A86:A90)</f>
        <v>5</v>
      </c>
      <c r="L134" s="1275"/>
      <c r="M134" s="1275">
        <f>COUNTIF(W86:W90,"release")</f>
        <v>4</v>
      </c>
      <c r="N134" s="1275"/>
      <c r="O134" s="1276">
        <f t="shared" si="10"/>
        <v>0.8</v>
      </c>
      <c r="P134" s="1322"/>
      <c r="Q134" s="1352">
        <f>AC85</f>
        <v>19.899999999999999</v>
      </c>
      <c r="R134" s="1352"/>
      <c r="S134" s="474"/>
      <c r="T134" s="107"/>
      <c r="U134" s="694">
        <f>'M1 (E122)'!W150</f>
        <v>2</v>
      </c>
      <c r="V134" s="1362"/>
      <c r="AG134" s="872"/>
      <c r="AH134" s="872"/>
      <c r="AI134" s="178"/>
      <c r="AJ134" s="178"/>
      <c r="AK134" s="178"/>
      <c r="AL134" s="178"/>
      <c r="AM134" s="178"/>
    </row>
    <row r="135" spans="1:43" ht="15.75" customHeight="1">
      <c r="A135" s="45"/>
      <c r="B135" s="46"/>
      <c r="C135" s="46"/>
      <c r="D135" s="46"/>
      <c r="E135" s="46"/>
      <c r="F135" s="46"/>
      <c r="G135" s="46"/>
      <c r="H135" s="46"/>
      <c r="I135" s="84" t="s">
        <v>824</v>
      </c>
      <c r="J135" s="85" t="str">
        <f>J98</f>
        <v>ARR CEILLING FRAMING T1</v>
      </c>
      <c r="K135" s="1275">
        <f>COUNT(A98:A99)</f>
        <v>2</v>
      </c>
      <c r="L135" s="1275"/>
      <c r="M135" s="1275">
        <f>COUNTIF(W98:W99,"release")</f>
        <v>0</v>
      </c>
      <c r="N135" s="1275"/>
      <c r="O135" s="1276">
        <f t="shared" si="10"/>
        <v>0</v>
      </c>
      <c r="P135" s="1322"/>
      <c r="Q135" s="1352">
        <f>AC98</f>
        <v>144</v>
      </c>
      <c r="R135" s="1352"/>
      <c r="S135" s="474"/>
      <c r="T135" s="697"/>
      <c r="U135" s="694">
        <v>0</v>
      </c>
      <c r="V135" s="1362"/>
      <c r="AG135" s="872"/>
      <c r="AH135" s="872"/>
      <c r="AI135" s="178"/>
      <c r="AJ135" s="178"/>
      <c r="AK135" s="178"/>
      <c r="AL135" s="178"/>
      <c r="AM135" s="178"/>
    </row>
    <row r="136" spans="1:43" ht="15" customHeight="1">
      <c r="A136" s="45"/>
      <c r="B136" s="46"/>
      <c r="C136" s="46"/>
      <c r="D136" s="46"/>
      <c r="E136" s="46"/>
      <c r="F136" s="46"/>
      <c r="G136" s="46"/>
      <c r="H136" s="46"/>
      <c r="I136" s="84" t="s">
        <v>825</v>
      </c>
      <c r="J136" s="85" t="str">
        <f>J101</f>
        <v>ARR BRACKET ON ROOF T1</v>
      </c>
      <c r="K136" s="1275">
        <f>COUNT(A102:A107)</f>
        <v>6</v>
      </c>
      <c r="L136" s="1275"/>
      <c r="M136" s="1275">
        <f>COUNTIF(W102:W107,"release")</f>
        <v>4</v>
      </c>
      <c r="N136" s="1275"/>
      <c r="O136" s="1276">
        <f t="shared" si="10"/>
        <v>0.66666666666666696</v>
      </c>
      <c r="P136" s="1322"/>
      <c r="Q136" s="1352">
        <f>AC101</f>
        <v>118</v>
      </c>
      <c r="R136" s="1352"/>
      <c r="S136" s="474"/>
      <c r="T136" s="474"/>
      <c r="U136" s="694">
        <v>4</v>
      </c>
      <c r="V136" s="1362"/>
      <c r="AG136" s="872"/>
      <c r="AH136" s="872"/>
      <c r="AI136" s="178"/>
      <c r="AJ136" s="178"/>
      <c r="AK136" s="178"/>
      <c r="AL136" s="178"/>
      <c r="AM136" s="178"/>
    </row>
    <row r="137" spans="1:43">
      <c r="I137" s="87"/>
      <c r="J137" s="92" t="s">
        <v>664</v>
      </c>
      <c r="K137" s="1280">
        <f>SUM(K130:L136)</f>
        <v>53</v>
      </c>
      <c r="L137" s="1281"/>
      <c r="M137" s="1281">
        <f>SUM(M130:N136)</f>
        <v>24</v>
      </c>
      <c r="N137" s="1281"/>
      <c r="O137" s="1282">
        <f>(M137/K137)*0.2</f>
        <v>9.0566037735849106E-2</v>
      </c>
      <c r="P137" s="1325"/>
      <c r="Q137" s="1352">
        <f>SUM(Q130:R136)</f>
        <v>1259.94</v>
      </c>
      <c r="R137" s="1352"/>
      <c r="S137" s="474"/>
      <c r="T137" s="474"/>
      <c r="U137" s="694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>
      <c r="I138" s="87"/>
      <c r="J138" s="94"/>
      <c r="K138" s="95"/>
      <c r="L138" s="95"/>
      <c r="M138" s="95"/>
      <c r="N138" s="95"/>
      <c r="O138" s="95"/>
      <c r="P138" s="95"/>
      <c r="Q138" s="1352"/>
      <c r="R138" s="1352"/>
      <c r="S138" s="474"/>
      <c r="T138" s="474"/>
      <c r="U138" s="694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>
      <c r="I139" s="189"/>
      <c r="J139" s="190" t="s">
        <v>826</v>
      </c>
      <c r="K139" s="1290">
        <f>SUM(K124:L136)</f>
        <v>107</v>
      </c>
      <c r="L139" s="1290"/>
      <c r="M139" s="1290">
        <f>SUM(M124:N136)</f>
        <v>78</v>
      </c>
      <c r="N139" s="1290"/>
      <c r="O139" s="1291"/>
      <c r="P139" s="1354"/>
      <c r="Q139" s="1352">
        <f>Q128+Q137</f>
        <v>9166.94</v>
      </c>
      <c r="R139" s="1352"/>
      <c r="S139" s="474"/>
      <c r="T139" s="474"/>
      <c r="U139" s="694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>
      <c r="I140" s="711"/>
      <c r="J140" s="763" t="s">
        <v>473</v>
      </c>
      <c r="K140" s="1355"/>
      <c r="L140" s="1355"/>
      <c r="M140" s="1356"/>
      <c r="N140" s="1356"/>
      <c r="O140" s="1357">
        <f>O128+O137</f>
        <v>0.89056603773584897</v>
      </c>
      <c r="P140" s="1358"/>
      <c r="Q140" s="1344"/>
      <c r="R140" s="1366"/>
      <c r="U140" s="694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>
      <c r="I141" s="188" t="s">
        <v>666</v>
      </c>
      <c r="J141" s="5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ht="35" customHeight="1">
      <c r="A142" s="45"/>
      <c r="B142" s="46"/>
      <c r="C142" s="46"/>
      <c r="D142" s="46"/>
      <c r="E142" s="46"/>
      <c r="F142" s="46"/>
      <c r="G142" s="46"/>
      <c r="H142" s="46"/>
      <c r="I142" s="1295" t="s">
        <v>5</v>
      </c>
      <c r="J142" s="1298" t="s">
        <v>647</v>
      </c>
      <c r="K142" s="1318" t="s">
        <v>648</v>
      </c>
      <c r="L142" s="1318"/>
      <c r="M142" s="1318" t="s">
        <v>649</v>
      </c>
      <c r="N142" s="1318"/>
      <c r="O142" s="1319" t="s">
        <v>650</v>
      </c>
      <c r="P142" s="1319"/>
      <c r="Q142" s="1319" t="s">
        <v>667</v>
      </c>
      <c r="R142" s="1319"/>
      <c r="S142" s="1301"/>
      <c r="T142" s="1304"/>
      <c r="U142" s="131"/>
      <c r="V142" s="132"/>
      <c r="Y142" s="185"/>
      <c r="Z142" s="710"/>
      <c r="AG142" s="872"/>
      <c r="AH142" s="872"/>
      <c r="AI142" s="178"/>
      <c r="AJ142" s="178"/>
      <c r="AK142" s="178"/>
      <c r="AL142" s="178"/>
      <c r="AM142" s="178"/>
    </row>
    <row r="143" spans="1:43" ht="35" customHeight="1">
      <c r="A143" s="45"/>
      <c r="B143" s="46"/>
      <c r="C143" s="46"/>
      <c r="D143" s="46"/>
      <c r="E143" s="46"/>
      <c r="F143" s="46"/>
      <c r="G143" s="46"/>
      <c r="H143" s="46"/>
      <c r="I143" s="1295"/>
      <c r="J143" s="1298"/>
      <c r="K143" s="1318"/>
      <c r="L143" s="1318"/>
      <c r="M143" s="1318"/>
      <c r="N143" s="1318"/>
      <c r="O143" s="1319"/>
      <c r="P143" s="1319"/>
      <c r="Q143" s="1319"/>
      <c r="R143" s="1319"/>
      <c r="S143" s="1301"/>
      <c r="T143" s="1304"/>
      <c r="U143" s="82"/>
      <c r="V143" s="132"/>
      <c r="AG143" s="872"/>
      <c r="AH143" s="872"/>
      <c r="AI143" s="178"/>
      <c r="AJ143" s="178"/>
      <c r="AK143" s="178"/>
      <c r="AL143" s="178"/>
      <c r="AM143" s="178"/>
    </row>
    <row r="144" spans="1:43" ht="15.75" customHeight="1">
      <c r="A144" s="45"/>
      <c r="B144" s="46"/>
      <c r="C144" s="46"/>
      <c r="D144" s="46"/>
      <c r="E144" s="46"/>
      <c r="F144" s="46"/>
      <c r="G144" s="46"/>
      <c r="H144" s="46"/>
      <c r="I144" s="84">
        <v>1</v>
      </c>
      <c r="J144" s="85" t="str">
        <f>J15</f>
        <v>CARBODY SHEEL  T1</v>
      </c>
      <c r="K144" s="1275">
        <f>COUNT(A15)</f>
        <v>1</v>
      </c>
      <c r="L144" s="1275"/>
      <c r="M144" s="1275">
        <f>COUNTIF(W15,"release")</f>
        <v>0</v>
      </c>
      <c r="N144" s="1275"/>
      <c r="O144" s="1276">
        <f>M144/K144</f>
        <v>0</v>
      </c>
      <c r="P144" s="1276"/>
      <c r="Q144" s="1289" t="s">
        <v>668</v>
      </c>
      <c r="R144" s="1289"/>
      <c r="S144" s="194"/>
      <c r="T144" s="5"/>
      <c r="U144" s="82"/>
      <c r="V144" s="132"/>
      <c r="AG144" s="872"/>
      <c r="AH144" s="872"/>
      <c r="AI144" s="178"/>
      <c r="AJ144" s="178"/>
      <c r="AK144" s="178"/>
      <c r="AL144" s="178"/>
      <c r="AM144" s="178"/>
    </row>
    <row r="145" spans="1:39" ht="15.75" customHeight="1">
      <c r="A145" s="45"/>
      <c r="B145" s="46"/>
      <c r="C145" s="46"/>
      <c r="D145" s="46"/>
      <c r="E145" s="46"/>
      <c r="F145" s="46"/>
      <c r="G145" s="46"/>
      <c r="H145" s="46"/>
      <c r="I145" s="84">
        <v>2</v>
      </c>
      <c r="J145" s="85" t="str">
        <f>J56</f>
        <v>SIDEWALL ARRANGEMENT T1</v>
      </c>
      <c r="K145" s="1275">
        <f>COUNT(A56)</f>
        <v>1</v>
      </c>
      <c r="L145" s="1275"/>
      <c r="M145" s="1275">
        <f>COUNTIF(W56,"release")</f>
        <v>0</v>
      </c>
      <c r="N145" s="1275"/>
      <c r="O145" s="1276">
        <f>M145/K145</f>
        <v>0</v>
      </c>
      <c r="P145" s="1276"/>
      <c r="Q145" s="1289" t="s">
        <v>668</v>
      </c>
      <c r="R145" s="1289"/>
      <c r="S145" s="194"/>
      <c r="T145" s="5"/>
      <c r="U145" s="82"/>
      <c r="V145" s="132"/>
      <c r="AG145" s="872"/>
      <c r="AH145" s="872"/>
      <c r="AI145" s="178"/>
      <c r="AJ145" s="178"/>
      <c r="AK145" s="178"/>
      <c r="AL145" s="178"/>
      <c r="AM145" s="178"/>
    </row>
    <row r="146" spans="1:39" ht="15.75" customHeight="1">
      <c r="A146" s="45"/>
      <c r="B146" s="46"/>
      <c r="C146" s="46"/>
      <c r="D146" s="46"/>
      <c r="E146" s="46"/>
      <c r="F146" s="46"/>
      <c r="G146" s="46"/>
      <c r="H146" s="46"/>
      <c r="I146" s="84">
        <v>3</v>
      </c>
      <c r="J146" s="85" t="str">
        <f>J81</f>
        <v>ENDWALL ARRANGEMENT T1</v>
      </c>
      <c r="K146" s="1275">
        <f>COUNT(A81)</f>
        <v>1</v>
      </c>
      <c r="L146" s="1275"/>
      <c r="M146" s="1275">
        <f>COUNTIF(W81,"release")</f>
        <v>0</v>
      </c>
      <c r="N146" s="1275"/>
      <c r="O146" s="1276">
        <f>M146/K146</f>
        <v>0</v>
      </c>
      <c r="P146" s="1276"/>
      <c r="Q146" s="1289" t="s">
        <v>668</v>
      </c>
      <c r="R146" s="1289"/>
      <c r="S146" s="194"/>
      <c r="T146" s="5"/>
      <c r="U146" s="82"/>
      <c r="V146" s="138"/>
      <c r="AG146" s="872"/>
      <c r="AH146" s="872"/>
      <c r="AI146" s="178"/>
      <c r="AJ146" s="178"/>
      <c r="AK146" s="178"/>
      <c r="AL146" s="178"/>
      <c r="AM146" s="178"/>
    </row>
    <row r="147" spans="1:39" ht="15.75" customHeight="1">
      <c r="A147" s="45"/>
      <c r="B147" s="46"/>
      <c r="C147" s="46"/>
      <c r="D147" s="46"/>
      <c r="E147" s="46"/>
      <c r="F147" s="46"/>
      <c r="G147" s="46"/>
      <c r="H147" s="46"/>
      <c r="I147" s="84">
        <v>4</v>
      </c>
      <c r="J147" s="85" t="str">
        <f>J91</f>
        <v>ROOF ARRANGEMENT  T1</v>
      </c>
      <c r="K147" s="1275">
        <f>COUNT(A91)</f>
        <v>1</v>
      </c>
      <c r="L147" s="1275"/>
      <c r="M147" s="1275">
        <f>COUNTIF(W91,"release")</f>
        <v>0</v>
      </c>
      <c r="N147" s="1275"/>
      <c r="O147" s="1276">
        <f>M147/K147</f>
        <v>0</v>
      </c>
      <c r="P147" s="1276"/>
      <c r="Q147" s="1289" t="s">
        <v>668</v>
      </c>
      <c r="R147" s="1289"/>
      <c r="S147" s="194"/>
      <c r="T147" s="5"/>
      <c r="U147" s="82"/>
      <c r="V147" s="138"/>
      <c r="AG147" s="872"/>
      <c r="AH147" s="872"/>
      <c r="AI147" s="178"/>
      <c r="AJ147" s="178"/>
      <c r="AK147" s="178"/>
      <c r="AL147" s="178"/>
      <c r="AM147" s="178"/>
    </row>
    <row r="148" spans="1:39" ht="15.75" customHeight="1">
      <c r="A148" s="45"/>
      <c r="B148" s="46"/>
      <c r="C148" s="46"/>
      <c r="D148" s="46"/>
      <c r="E148" s="46"/>
      <c r="F148" s="46"/>
      <c r="G148" s="46"/>
      <c r="H148" s="46"/>
      <c r="I148" s="91"/>
      <c r="J148" s="94"/>
      <c r="K148" s="95"/>
      <c r="L148" s="95"/>
      <c r="M148" s="95"/>
      <c r="N148" s="95"/>
      <c r="O148" s="95"/>
      <c r="P148" s="95"/>
      <c r="Q148" s="95"/>
      <c r="R148" s="95"/>
      <c r="S148" s="141"/>
      <c r="T148" s="5"/>
      <c r="U148" s="82"/>
      <c r="V148" s="138"/>
      <c r="AG148" s="872"/>
      <c r="AH148" s="872"/>
      <c r="AI148" s="178"/>
      <c r="AJ148" s="178"/>
      <c r="AK148" s="178"/>
      <c r="AL148" s="178"/>
      <c r="AM148" s="178"/>
    </row>
    <row r="149" spans="1:39" ht="15.75" customHeight="1">
      <c r="A149" s="45"/>
      <c r="B149" s="46"/>
      <c r="C149" s="46"/>
      <c r="D149" s="46"/>
      <c r="E149" s="46"/>
      <c r="F149" s="46"/>
      <c r="G149" s="46"/>
      <c r="H149" s="46"/>
      <c r="I149" s="189"/>
      <c r="J149" s="190" t="s">
        <v>669</v>
      </c>
      <c r="K149" s="1290">
        <f>SUM(K144:L147)</f>
        <v>4</v>
      </c>
      <c r="L149" s="1290"/>
      <c r="M149" s="1290">
        <f>SUM(M144:N147)</f>
        <v>0</v>
      </c>
      <c r="N149" s="1290"/>
      <c r="O149" s="1291"/>
      <c r="P149" s="1291"/>
      <c r="Q149" s="1286"/>
      <c r="R149" s="1286"/>
      <c r="S149" s="141"/>
      <c r="T149" s="142"/>
      <c r="U149" s="82"/>
      <c r="V149" s="138"/>
      <c r="AG149" s="872"/>
      <c r="AH149" s="872"/>
      <c r="AI149" s="178"/>
      <c r="AJ149" s="178"/>
      <c r="AK149" s="178"/>
      <c r="AL149" s="178"/>
      <c r="AM149" s="178"/>
    </row>
    <row r="150" spans="1:39" ht="15" customHeight="1">
      <c r="A150" s="45"/>
      <c r="B150" s="46"/>
      <c r="C150" s="46"/>
      <c r="D150" s="46"/>
      <c r="E150" s="46"/>
      <c r="F150" s="46"/>
      <c r="G150" s="46"/>
      <c r="H150" s="46"/>
      <c r="I150" s="192"/>
      <c r="J150" s="97" t="s">
        <v>670</v>
      </c>
      <c r="K150" s="1292"/>
      <c r="L150" s="1292"/>
      <c r="M150" s="1261"/>
      <c r="N150" s="1261"/>
      <c r="O150" s="1293">
        <f>M149/K149</f>
        <v>0</v>
      </c>
      <c r="P150" s="1293"/>
      <c r="Q150" s="1286"/>
      <c r="R150" s="1286"/>
      <c r="S150" s="143"/>
      <c r="T150" s="144"/>
      <c r="AG150" s="872"/>
      <c r="AH150" s="872"/>
      <c r="AI150" s="178"/>
      <c r="AJ150" s="178"/>
      <c r="AK150" s="178"/>
      <c r="AL150" s="178"/>
      <c r="AM150" s="178"/>
    </row>
  </sheetData>
  <mergeCells count="129">
    <mergeCell ref="V132:V136"/>
    <mergeCell ref="W8:W9"/>
    <mergeCell ref="X8:X9"/>
    <mergeCell ref="Y8:Y9"/>
    <mergeCell ref="Z8:Z9"/>
    <mergeCell ref="AA8:AA9"/>
    <mergeCell ref="AB8:AB9"/>
    <mergeCell ref="AG1:AG2"/>
    <mergeCell ref="AJ1:AJ2"/>
    <mergeCell ref="I142:I143"/>
    <mergeCell ref="J8:J9"/>
    <mergeCell ref="J120:J121"/>
    <mergeCell ref="J142:J143"/>
    <mergeCell ref="K8:K9"/>
    <mergeCell ref="S120:S121"/>
    <mergeCell ref="S142:S143"/>
    <mergeCell ref="T120:T121"/>
    <mergeCell ref="T142:T143"/>
    <mergeCell ref="K120:L121"/>
    <mergeCell ref="M120:N121"/>
    <mergeCell ref="O120:P121"/>
    <mergeCell ref="Q120:R121"/>
    <mergeCell ref="K142:L143"/>
    <mergeCell ref="M142:N143"/>
    <mergeCell ref="O142:P143"/>
    <mergeCell ref="Q142:R143"/>
    <mergeCell ref="K147:L147"/>
    <mergeCell ref="M147:N147"/>
    <mergeCell ref="O147:P147"/>
    <mergeCell ref="Q147:R147"/>
    <mergeCell ref="K149:L149"/>
    <mergeCell ref="M149:N149"/>
    <mergeCell ref="O149:P149"/>
    <mergeCell ref="Q149:R149"/>
    <mergeCell ref="K150:L150"/>
    <mergeCell ref="M150:N150"/>
    <mergeCell ref="O150:P150"/>
    <mergeCell ref="Q150:R150"/>
    <mergeCell ref="K144:L144"/>
    <mergeCell ref="M144:N144"/>
    <mergeCell ref="O144:P144"/>
    <mergeCell ref="Q144:R144"/>
    <mergeCell ref="K145:L145"/>
    <mergeCell ref="M145:N145"/>
    <mergeCell ref="O145:P145"/>
    <mergeCell ref="Q145:R145"/>
    <mergeCell ref="K146:L146"/>
    <mergeCell ref="M146:N146"/>
    <mergeCell ref="O146:P146"/>
    <mergeCell ref="Q146:R146"/>
    <mergeCell ref="Q138:R138"/>
    <mergeCell ref="K139:L139"/>
    <mergeCell ref="M139:N139"/>
    <mergeCell ref="O139:P139"/>
    <mergeCell ref="Q139:R139"/>
    <mergeCell ref="K140:L140"/>
    <mergeCell ref="M140:N140"/>
    <mergeCell ref="O140:P140"/>
    <mergeCell ref="Q140:R140"/>
    <mergeCell ref="K135:L135"/>
    <mergeCell ref="M135:N135"/>
    <mergeCell ref="O135:P135"/>
    <mergeCell ref="Q135:R135"/>
    <mergeCell ref="K136:L136"/>
    <mergeCell ref="M136:N136"/>
    <mergeCell ref="O136:P136"/>
    <mergeCell ref="Q136:R136"/>
    <mergeCell ref="K137:L137"/>
    <mergeCell ref="M137:N137"/>
    <mergeCell ref="O137:P137"/>
    <mergeCell ref="Q137:R137"/>
    <mergeCell ref="K132:L132"/>
    <mergeCell ref="M132:N132"/>
    <mergeCell ref="O132:P132"/>
    <mergeCell ref="Q132:R132"/>
    <mergeCell ref="K133:L133"/>
    <mergeCell ref="M133:N133"/>
    <mergeCell ref="O133:P133"/>
    <mergeCell ref="Q133:R133"/>
    <mergeCell ref="K134:L134"/>
    <mergeCell ref="M134:N134"/>
    <mergeCell ref="O134:P134"/>
    <mergeCell ref="Q134:R134"/>
    <mergeCell ref="Q129:R129"/>
    <mergeCell ref="K130:L130"/>
    <mergeCell ref="M130:N130"/>
    <mergeCell ref="O130:P130"/>
    <mergeCell ref="Q130:R130"/>
    <mergeCell ref="K131:L131"/>
    <mergeCell ref="M131:N131"/>
    <mergeCell ref="O131:P131"/>
    <mergeCell ref="Q131:R131"/>
    <mergeCell ref="K126:L126"/>
    <mergeCell ref="M126:N126"/>
    <mergeCell ref="O126:P126"/>
    <mergeCell ref="Q126:R126"/>
    <mergeCell ref="K127:L127"/>
    <mergeCell ref="M127:N127"/>
    <mergeCell ref="O127:P127"/>
    <mergeCell ref="Q127:R127"/>
    <mergeCell ref="K128:L128"/>
    <mergeCell ref="M128:N128"/>
    <mergeCell ref="O128:P128"/>
    <mergeCell ref="Q128:R128"/>
    <mergeCell ref="K123:P123"/>
    <mergeCell ref="Q123:R123"/>
    <mergeCell ref="K124:L124"/>
    <mergeCell ref="M124:N124"/>
    <mergeCell ref="O124:P124"/>
    <mergeCell ref="Q124:R124"/>
    <mergeCell ref="K125:L125"/>
    <mergeCell ref="M125:N125"/>
    <mergeCell ref="O125:P125"/>
    <mergeCell ref="Q125:R125"/>
    <mergeCell ref="AH1:AI1"/>
    <mergeCell ref="A2:I2"/>
    <mergeCell ref="AC6:AE6"/>
    <mergeCell ref="AC7:AE7"/>
    <mergeCell ref="B8:I8"/>
    <mergeCell ref="L8:Q8"/>
    <mergeCell ref="R8:V8"/>
    <mergeCell ref="AC8:AE8"/>
    <mergeCell ref="K122:L122"/>
    <mergeCell ref="M122:N122"/>
    <mergeCell ref="O122:P122"/>
    <mergeCell ref="Q122:R122"/>
    <mergeCell ref="A8:A9"/>
    <mergeCell ref="I120:I121"/>
    <mergeCell ref="U120:U121"/>
  </mergeCells>
  <printOptions horizontalCentered="1"/>
  <pageMargins left="0" right="0" top="0.1" bottom="0.1" header="0.51041666666666696" footer="7.9166666666666705E-2"/>
  <pageSetup paperSize="9" scale="46" firstPageNumber="0" orientation="landscape" useFirstPageNumber="1" horizontalDpi="300" verticalDpi="300"/>
  <headerFooter>
    <oddFooter>&amp;LForm No.IV-1.043 Rev.0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43"/>
  <sheetViews>
    <sheetView showGridLines="0" zoomScale="55" zoomScaleNormal="55" workbookViewId="0">
      <pane xSplit="10" ySplit="9" topLeftCell="K96" activePane="bottomRight" state="frozen"/>
      <selection pane="topRight"/>
      <selection pane="bottomLeft"/>
      <selection pane="bottomRight" activeCell="J102" sqref="J102"/>
    </sheetView>
  </sheetViews>
  <sheetFormatPr defaultColWidth="11.33203125" defaultRowHeight="15.5"/>
  <cols>
    <col min="1" max="1" width="5.1640625" style="2" customWidth="1"/>
    <col min="2" max="7" width="3.08203125" style="3" customWidth="1"/>
    <col min="8" max="8" width="3.5" style="3" customWidth="1"/>
    <col min="9" max="9" width="13.6640625" style="4" customWidth="1"/>
    <col min="10" max="10" width="62.4140625" style="25" customWidth="1"/>
    <col min="11" max="11" width="5.08203125" style="6" customWidth="1"/>
    <col min="12" max="17" width="5.58203125" style="6" customWidth="1"/>
    <col min="18" max="18" width="12.33203125" hidden="1" customWidth="1"/>
    <col min="19" max="19" width="15.33203125" hidden="1" customWidth="1"/>
    <col min="20" max="20" width="28.75" hidden="1" customWidth="1"/>
    <col min="21" max="21" width="11.4140625" hidden="1" customWidth="1"/>
    <col min="22" max="22" width="9" style="7" customWidth="1"/>
    <col min="23" max="23" width="12.4140625" style="7" customWidth="1"/>
    <col min="24" max="24" width="10.25" style="7" customWidth="1"/>
    <col min="25" max="25" width="17" style="1" hidden="1" customWidth="1"/>
    <col min="26" max="26" width="9.83203125" style="7" customWidth="1"/>
    <col min="27" max="27" width="12.1640625" style="7" customWidth="1"/>
    <col min="28" max="28" width="13.33203125" customWidth="1"/>
    <col min="29" max="31" width="11.4140625" customWidth="1"/>
    <col min="1014" max="1025" width="11.08203125" customWidth="1"/>
  </cols>
  <sheetData>
    <row r="1" spans="1:35" ht="18" customHeight="1">
      <c r="A1" s="9"/>
      <c r="B1" s="4"/>
      <c r="C1" s="4"/>
      <c r="D1" s="4"/>
      <c r="E1" s="4"/>
      <c r="F1" s="4"/>
      <c r="G1" s="4"/>
      <c r="H1" s="4"/>
      <c r="I1" s="50"/>
      <c r="J1" s="716"/>
      <c r="K1" s="53"/>
      <c r="L1" s="53"/>
      <c r="M1" s="53"/>
      <c r="N1" s="53"/>
      <c r="O1" s="53"/>
      <c r="P1" s="53"/>
      <c r="Q1" s="53"/>
      <c r="R1" s="99" t="s">
        <v>461</v>
      </c>
      <c r="S1" s="99"/>
      <c r="T1" s="100" t="s">
        <v>827</v>
      </c>
      <c r="U1" s="101"/>
      <c r="V1" s="102"/>
      <c r="W1" s="102"/>
      <c r="X1" s="102"/>
      <c r="Y1" s="606"/>
      <c r="Z1" s="102"/>
      <c r="AA1" s="607"/>
      <c r="AC1" s="146" t="s">
        <v>463</v>
      </c>
      <c r="AD1" s="147"/>
      <c r="AE1" s="148">
        <v>8000</v>
      </c>
      <c r="AF1" s="1342"/>
      <c r="AG1" s="1261" t="s">
        <v>464</v>
      </c>
      <c r="AH1" s="1261"/>
      <c r="AI1" s="1316" t="s">
        <v>28</v>
      </c>
    </row>
    <row r="2" spans="1:35" ht="18" customHeight="1">
      <c r="A2" s="1262"/>
      <c r="B2" s="1262"/>
      <c r="C2" s="1262"/>
      <c r="D2" s="1262"/>
      <c r="E2" s="1262"/>
      <c r="F2" s="1262"/>
      <c r="G2" s="1262"/>
      <c r="H2" s="1262"/>
      <c r="I2" s="1262"/>
      <c r="J2" s="717" t="s">
        <v>465</v>
      </c>
      <c r="K2" s="55"/>
      <c r="L2" s="55"/>
      <c r="M2" s="55"/>
      <c r="N2" s="55"/>
      <c r="O2" s="55"/>
      <c r="P2" s="55"/>
      <c r="Q2" s="55"/>
      <c r="R2" s="103" t="s">
        <v>466</v>
      </c>
      <c r="S2" s="103"/>
      <c r="T2" s="104" t="s">
        <v>467</v>
      </c>
      <c r="AA2" s="155"/>
      <c r="AC2" s="149" t="s">
        <v>774</v>
      </c>
      <c r="AD2" s="147"/>
      <c r="AE2" s="726">
        <f>SUM(Z10:Z100)</f>
        <v>9169.24</v>
      </c>
      <c r="AF2" s="1342"/>
      <c r="AG2" s="96" t="s">
        <v>469</v>
      </c>
      <c r="AH2" s="641" t="s">
        <v>13</v>
      </c>
      <c r="AI2" s="1316"/>
    </row>
    <row r="3" spans="1:35" ht="18" customHeight="1">
      <c r="A3" s="10"/>
      <c r="B3" s="11"/>
      <c r="C3" s="11"/>
      <c r="D3" s="11"/>
      <c r="E3" s="11"/>
      <c r="F3" s="11"/>
      <c r="G3" s="11"/>
      <c r="H3" s="11"/>
      <c r="I3" s="11"/>
      <c r="J3" s="717" t="s">
        <v>470</v>
      </c>
      <c r="K3" s="55"/>
      <c r="L3" s="55"/>
      <c r="M3" s="55"/>
      <c r="N3" s="55"/>
      <c r="O3" s="55"/>
      <c r="P3" s="55"/>
      <c r="Q3" s="55"/>
      <c r="R3" s="103" t="s">
        <v>471</v>
      </c>
      <c r="S3" s="103"/>
      <c r="T3" s="105" t="s">
        <v>472</v>
      </c>
      <c r="Y3" s="609"/>
      <c r="Z3" s="610"/>
      <c r="AA3" s="611"/>
      <c r="AC3" s="152" t="s">
        <v>473</v>
      </c>
      <c r="AD3" s="153"/>
      <c r="AE3" s="154">
        <f>S171</f>
        <v>0</v>
      </c>
      <c r="AF3" s="612" t="s">
        <v>474</v>
      </c>
      <c r="AG3" s="398">
        <f>COUNTIF($AF$17:$AF$100,"PDR")</f>
        <v>30</v>
      </c>
      <c r="AH3" s="398">
        <f>COUNTIFS($AF$17:$AF$100,"PDR",$AG$17:$AG$100,"RELEASE")</f>
        <v>30</v>
      </c>
      <c r="AI3" s="399">
        <f>AH3/AG3</f>
        <v>1</v>
      </c>
    </row>
    <row r="4" spans="1:35" ht="18" customHeight="1">
      <c r="A4" s="10"/>
      <c r="B4" s="11"/>
      <c r="C4" s="11"/>
      <c r="D4" s="11"/>
      <c r="E4" s="11"/>
      <c r="F4" s="11"/>
      <c r="G4" s="11"/>
      <c r="H4" s="11"/>
      <c r="I4" s="11"/>
      <c r="J4" s="717"/>
      <c r="K4" s="55"/>
      <c r="L4" s="55"/>
      <c r="M4" s="55"/>
      <c r="N4" s="55"/>
      <c r="O4" s="55"/>
      <c r="P4" s="55"/>
      <c r="Q4" s="55"/>
      <c r="R4" s="103" t="s">
        <v>475</v>
      </c>
      <c r="S4" s="103"/>
      <c r="T4" s="105" t="s">
        <v>476</v>
      </c>
      <c r="AA4" s="155"/>
      <c r="AC4" s="156"/>
      <c r="AD4" s="156"/>
      <c r="AE4" s="157"/>
      <c r="AF4" s="612" t="s">
        <v>477</v>
      </c>
      <c r="AG4" s="398">
        <f>COUNTIF($AF$17:$AF$100,"IDR")</f>
        <v>2</v>
      </c>
      <c r="AH4" s="398">
        <f>COUNTIFS($AF$17:$AF$100,"IDR",$AG$17:$AG$100,"RELEASE")</f>
        <v>2</v>
      </c>
      <c r="AI4" s="399">
        <f>AH4/AG4</f>
        <v>1</v>
      </c>
    </row>
    <row r="5" spans="1:35" ht="18" customHeight="1">
      <c r="A5" s="10"/>
      <c r="B5" s="11"/>
      <c r="C5" s="11"/>
      <c r="D5" s="11"/>
      <c r="E5" s="11"/>
      <c r="F5" s="11"/>
      <c r="G5" s="11"/>
      <c r="H5" s="11"/>
      <c r="I5" s="11"/>
      <c r="J5" s="717"/>
      <c r="K5" s="55"/>
      <c r="L5" s="55"/>
      <c r="M5" s="55"/>
      <c r="N5" s="55"/>
      <c r="O5" s="55"/>
      <c r="P5" s="55"/>
      <c r="Q5" s="55"/>
      <c r="R5" s="103" t="s">
        <v>478</v>
      </c>
      <c r="S5" s="103"/>
      <c r="T5" s="105" t="s">
        <v>479</v>
      </c>
      <c r="AA5" s="155"/>
      <c r="AC5" s="158"/>
      <c r="AD5" s="158"/>
      <c r="AE5" s="159"/>
      <c r="AF5" s="612" t="s">
        <v>19</v>
      </c>
      <c r="AG5" s="398">
        <f>COUNTIF($AF$17:$AF$100,"FDR")</f>
        <v>37</v>
      </c>
      <c r="AH5" s="398">
        <v>18</v>
      </c>
      <c r="AI5" s="399">
        <f>AH5/AG5</f>
        <v>0.48648648648648701</v>
      </c>
    </row>
    <row r="6" spans="1:35" ht="18" customHeight="1">
      <c r="A6" s="10"/>
      <c r="B6" s="11"/>
      <c r="C6" s="11"/>
      <c r="D6" s="11"/>
      <c r="E6" s="11"/>
      <c r="F6" s="11"/>
      <c r="G6" s="11"/>
      <c r="H6" s="11"/>
      <c r="I6" s="11"/>
      <c r="J6" s="717"/>
      <c r="K6" s="56"/>
      <c r="L6" s="56"/>
      <c r="M6" s="56"/>
      <c r="N6" s="56"/>
      <c r="O6" s="56"/>
      <c r="P6" s="56"/>
      <c r="Q6" s="56"/>
      <c r="R6" s="103" t="s">
        <v>480</v>
      </c>
      <c r="S6" s="103"/>
      <c r="T6" s="105" t="s">
        <v>874</v>
      </c>
      <c r="AA6" s="155"/>
      <c r="AC6" s="1263"/>
      <c r="AD6" s="1263"/>
      <c r="AE6" s="1263"/>
      <c r="AF6" s="613"/>
      <c r="AG6" s="400">
        <f>SUM(AG3:AG5)</f>
        <v>69</v>
      </c>
      <c r="AH6" s="400">
        <f>SUM(AH3:AH5)</f>
        <v>50</v>
      </c>
    </row>
    <row r="7" spans="1:35" ht="18" customHeight="1">
      <c r="A7" s="9"/>
      <c r="B7" s="4"/>
      <c r="C7" s="4"/>
      <c r="D7" s="4"/>
      <c r="E7" s="4"/>
      <c r="F7" s="4"/>
      <c r="G7" s="4"/>
      <c r="H7" s="4"/>
      <c r="J7" s="718"/>
      <c r="K7" s="59"/>
      <c r="L7" s="576"/>
      <c r="M7" s="576"/>
      <c r="N7" s="576"/>
      <c r="O7" s="576"/>
      <c r="P7" s="576"/>
      <c r="Q7" s="576"/>
      <c r="AA7" s="155"/>
      <c r="AC7" s="1263" t="s">
        <v>482</v>
      </c>
      <c r="AD7" s="1263"/>
      <c r="AE7" s="1263"/>
      <c r="AF7" s="613"/>
      <c r="AG7" s="613"/>
    </row>
    <row r="8" spans="1:35" ht="18" customHeight="1">
      <c r="A8" s="1294" t="s">
        <v>483</v>
      </c>
      <c r="B8" s="1264" t="s">
        <v>484</v>
      </c>
      <c r="C8" s="1264"/>
      <c r="D8" s="1264"/>
      <c r="E8" s="1264"/>
      <c r="F8" s="1264"/>
      <c r="G8" s="1264"/>
      <c r="H8" s="1264"/>
      <c r="I8" s="1264"/>
      <c r="J8" s="1367" t="s">
        <v>485</v>
      </c>
      <c r="K8" s="1265" t="s">
        <v>486</v>
      </c>
      <c r="L8" s="1265" t="s">
        <v>487</v>
      </c>
      <c r="M8" s="1265"/>
      <c r="N8" s="1265"/>
      <c r="O8" s="1265"/>
      <c r="P8" s="1265"/>
      <c r="Q8" s="1265"/>
      <c r="R8" s="1267" t="s">
        <v>488</v>
      </c>
      <c r="S8" s="1267"/>
      <c r="T8" s="1267"/>
      <c r="U8" s="1267"/>
      <c r="V8" s="1267"/>
      <c r="W8" s="1267" t="s">
        <v>489</v>
      </c>
      <c r="X8" s="1267" t="s">
        <v>490</v>
      </c>
      <c r="Y8" s="1348" t="s">
        <v>672</v>
      </c>
      <c r="Z8" s="1266" t="s">
        <v>468</v>
      </c>
      <c r="AA8" s="1266" t="s">
        <v>776</v>
      </c>
      <c r="AB8" s="1376" t="s">
        <v>777</v>
      </c>
      <c r="AC8" s="1267" t="s">
        <v>468</v>
      </c>
      <c r="AD8" s="1267"/>
      <c r="AE8" s="1267"/>
      <c r="AF8" s="613"/>
      <c r="AG8" s="613"/>
    </row>
    <row r="9" spans="1:35" ht="16.899999999999999" customHeight="1">
      <c r="A9" s="1294"/>
      <c r="B9" s="288">
        <v>1</v>
      </c>
      <c r="C9" s="289">
        <v>2</v>
      </c>
      <c r="D9" s="290">
        <v>3</v>
      </c>
      <c r="E9" s="291">
        <v>4</v>
      </c>
      <c r="F9" s="292">
        <v>5</v>
      </c>
      <c r="G9" s="293">
        <v>6</v>
      </c>
      <c r="H9" s="294">
        <v>7</v>
      </c>
      <c r="I9" s="340">
        <v>8</v>
      </c>
      <c r="J9" s="1367"/>
      <c r="K9" s="1265"/>
      <c r="L9" s="60" t="s">
        <v>498</v>
      </c>
      <c r="M9" s="60" t="s">
        <v>21</v>
      </c>
      <c r="N9" s="60" t="s">
        <v>22</v>
      </c>
      <c r="O9" s="60" t="s">
        <v>23</v>
      </c>
      <c r="P9" s="60" t="s">
        <v>24</v>
      </c>
      <c r="Q9" s="60" t="s">
        <v>25</v>
      </c>
      <c r="R9" s="110" t="s">
        <v>499</v>
      </c>
      <c r="S9" s="110" t="s">
        <v>500</v>
      </c>
      <c r="T9" s="110" t="s">
        <v>501</v>
      </c>
      <c r="U9" s="110" t="s">
        <v>502</v>
      </c>
      <c r="V9" s="107" t="s">
        <v>503</v>
      </c>
      <c r="W9" s="1267"/>
      <c r="X9" s="1267"/>
      <c r="Y9" s="1348"/>
      <c r="Z9" s="1266" t="s">
        <v>504</v>
      </c>
      <c r="AA9" s="1266"/>
      <c r="AB9" s="1376"/>
      <c r="AC9" s="110" t="s">
        <v>505</v>
      </c>
      <c r="AD9" s="110" t="s">
        <v>506</v>
      </c>
      <c r="AE9" s="110" t="s">
        <v>507</v>
      </c>
      <c r="AF9" s="613"/>
      <c r="AG9" s="613"/>
    </row>
    <row r="10" spans="1:35" ht="16.899999999999999" customHeight="1">
      <c r="A10" s="295">
        <v>1</v>
      </c>
      <c r="B10" s="715" t="s">
        <v>516</v>
      </c>
      <c r="C10" s="4"/>
      <c r="D10" s="4"/>
      <c r="E10" s="4"/>
      <c r="F10" s="4"/>
      <c r="G10" s="4"/>
      <c r="H10" s="4"/>
      <c r="I10" s="309"/>
      <c r="J10" s="719" t="s">
        <v>517</v>
      </c>
      <c r="K10" s="110"/>
      <c r="L10" s="107"/>
      <c r="M10" s="107"/>
      <c r="N10" s="107"/>
      <c r="O10" s="107"/>
      <c r="P10" s="107"/>
      <c r="Q10" s="107"/>
      <c r="R10" s="724"/>
      <c r="S10" s="363"/>
      <c r="T10" s="364"/>
      <c r="U10" s="364"/>
      <c r="V10" s="107"/>
      <c r="W10" s="107" t="s">
        <v>13</v>
      </c>
      <c r="X10" s="107"/>
      <c r="Y10" s="69"/>
      <c r="Z10" s="727"/>
      <c r="AA10" s="727"/>
      <c r="AB10" s="728"/>
      <c r="AC10" s="727"/>
      <c r="AD10" s="727"/>
      <c r="AE10" s="727"/>
      <c r="AF10" s="613"/>
      <c r="AG10" s="613"/>
    </row>
    <row r="11" spans="1:35" ht="16.899999999999999" customHeight="1">
      <c r="A11" s="295">
        <v>2</v>
      </c>
      <c r="B11" s="539" t="s">
        <v>518</v>
      </c>
      <c r="C11" s="24"/>
      <c r="D11" s="24"/>
      <c r="E11" s="25"/>
      <c r="F11" s="24"/>
      <c r="G11" s="25"/>
      <c r="H11" s="25"/>
      <c r="I11" s="341"/>
      <c r="J11" s="342" t="s">
        <v>519</v>
      </c>
      <c r="K11" s="110"/>
      <c r="L11" s="107"/>
      <c r="M11" s="107"/>
      <c r="N11" s="107"/>
      <c r="O11" s="107"/>
      <c r="P11" s="107"/>
      <c r="Q11" s="107"/>
      <c r="R11" s="725"/>
      <c r="S11" s="363"/>
      <c r="T11" s="364"/>
      <c r="U11" s="364"/>
      <c r="V11" s="107"/>
      <c r="W11" s="107" t="s">
        <v>13</v>
      </c>
      <c r="X11" s="107"/>
      <c r="Y11" s="69"/>
      <c r="Z11" s="727"/>
      <c r="AA11" s="727"/>
      <c r="AB11" s="728"/>
      <c r="AC11" s="727"/>
      <c r="AD11" s="727"/>
      <c r="AE11" s="727"/>
      <c r="AF11" s="613"/>
      <c r="AG11" s="613"/>
    </row>
    <row r="12" spans="1:35" ht="16.899999999999999" customHeight="1">
      <c r="A12" s="295">
        <v>3</v>
      </c>
      <c r="B12" s="320" t="s">
        <v>875</v>
      </c>
      <c r="C12" s="4"/>
      <c r="D12" s="4"/>
      <c r="E12" s="4"/>
      <c r="F12" s="4"/>
      <c r="G12" s="4"/>
      <c r="H12" s="4"/>
      <c r="I12" s="309"/>
      <c r="J12" s="578" t="s">
        <v>830</v>
      </c>
      <c r="K12" s="110"/>
      <c r="L12" s="107"/>
      <c r="M12" s="107"/>
      <c r="N12" s="107"/>
      <c r="O12" s="107"/>
      <c r="P12" s="107"/>
      <c r="Q12" s="107"/>
      <c r="R12" s="363"/>
      <c r="S12" s="363"/>
      <c r="T12" s="364"/>
      <c r="U12" s="364"/>
      <c r="V12" s="107"/>
      <c r="W12" s="107"/>
      <c r="X12" s="107"/>
      <c r="Y12" s="69"/>
      <c r="Z12" s="727"/>
      <c r="AA12" s="727"/>
      <c r="AB12" s="728"/>
      <c r="AC12" s="727"/>
      <c r="AD12" s="727"/>
      <c r="AE12" s="727"/>
      <c r="AF12" s="613"/>
      <c r="AG12" s="613"/>
    </row>
    <row r="13" spans="1:35" ht="16.899999999999999" customHeight="1">
      <c r="A13" s="369">
        <f t="shared" ref="A13:A22" si="0">A12+1</f>
        <v>4</v>
      </c>
      <c r="B13" s="324"/>
      <c r="C13" s="540" t="s">
        <v>522</v>
      </c>
      <c r="D13" s="297"/>
      <c r="E13" s="297"/>
      <c r="F13" s="297"/>
      <c r="G13" s="297"/>
      <c r="H13" s="297"/>
      <c r="J13" s="579" t="s">
        <v>523</v>
      </c>
      <c r="K13" s="110"/>
      <c r="L13" s="107"/>
      <c r="M13" s="107"/>
      <c r="N13" s="107"/>
      <c r="O13" s="107"/>
      <c r="P13" s="107"/>
      <c r="Q13" s="107"/>
      <c r="R13" s="363"/>
      <c r="S13" s="363"/>
      <c r="T13" s="364"/>
      <c r="U13" s="364"/>
      <c r="V13" s="107"/>
      <c r="W13" s="107"/>
      <c r="X13" s="107"/>
      <c r="Y13" s="69"/>
      <c r="Z13" s="193"/>
      <c r="AA13" s="193"/>
      <c r="AB13" s="474"/>
      <c r="AC13" s="193"/>
      <c r="AD13" s="193"/>
      <c r="AE13" s="193"/>
      <c r="AF13" s="613"/>
      <c r="AG13" s="613"/>
    </row>
    <row r="14" spans="1:35" ht="16.899999999999999" customHeight="1">
      <c r="A14" s="369">
        <f t="shared" si="0"/>
        <v>5</v>
      </c>
      <c r="B14" s="324"/>
      <c r="C14" s="541" t="s">
        <v>876</v>
      </c>
      <c r="D14" s="297"/>
      <c r="E14" s="297"/>
      <c r="F14" s="297"/>
      <c r="G14" s="297"/>
      <c r="H14" s="297"/>
      <c r="J14" s="579" t="s">
        <v>877</v>
      </c>
      <c r="K14" s="110">
        <v>1</v>
      </c>
      <c r="L14" s="107"/>
      <c r="M14" s="107"/>
      <c r="N14" s="107"/>
      <c r="O14" s="107"/>
      <c r="P14" s="107"/>
      <c r="Q14" s="107"/>
      <c r="R14" s="363"/>
      <c r="S14" s="363"/>
      <c r="T14" s="364"/>
      <c r="U14" s="364"/>
      <c r="V14" s="107"/>
      <c r="W14" s="107"/>
      <c r="X14" s="107"/>
      <c r="Y14" s="69"/>
      <c r="Z14" s="193"/>
      <c r="AA14" s="193"/>
      <c r="AB14" s="474"/>
      <c r="AC14" s="193"/>
      <c r="AD14" s="193"/>
      <c r="AE14" s="193"/>
      <c r="AF14" s="613"/>
      <c r="AG14" s="613"/>
    </row>
    <row r="15" spans="1:35" ht="16.899999999999999" customHeight="1">
      <c r="A15" s="369">
        <f t="shared" si="0"/>
        <v>6</v>
      </c>
      <c r="B15" s="324"/>
      <c r="C15" s="542"/>
      <c r="D15" s="543" t="s">
        <v>878</v>
      </c>
      <c r="E15" s="297"/>
      <c r="F15" s="297"/>
      <c r="G15" s="297"/>
      <c r="H15" s="297"/>
      <c r="J15" s="579" t="s">
        <v>879</v>
      </c>
      <c r="K15" s="110">
        <v>1</v>
      </c>
      <c r="L15" s="107"/>
      <c r="M15" s="107"/>
      <c r="N15" s="107"/>
      <c r="O15" s="107"/>
      <c r="P15" s="107"/>
      <c r="Q15" s="107"/>
      <c r="R15" s="363"/>
      <c r="S15" s="363"/>
      <c r="T15" s="364"/>
      <c r="U15" s="364"/>
      <c r="V15" s="107" t="s">
        <v>572</v>
      </c>
      <c r="W15" s="107"/>
      <c r="X15" s="107"/>
      <c r="Y15" s="69"/>
      <c r="Z15" s="193"/>
      <c r="AA15" s="193"/>
      <c r="AB15" s="474"/>
      <c r="AC15" s="193"/>
      <c r="AD15" s="193"/>
      <c r="AE15" s="193"/>
      <c r="AF15" s="613"/>
      <c r="AG15" s="613"/>
    </row>
    <row r="16" spans="1:35" ht="16.899999999999999" customHeight="1">
      <c r="A16" s="369">
        <f t="shared" si="0"/>
        <v>7</v>
      </c>
      <c r="B16" s="324"/>
      <c r="C16" s="542"/>
      <c r="D16" s="544"/>
      <c r="E16" s="545" t="s">
        <v>40</v>
      </c>
      <c r="F16" s="297"/>
      <c r="G16" s="297"/>
      <c r="H16" s="297"/>
      <c r="J16" s="577" t="s">
        <v>880</v>
      </c>
      <c r="K16" s="110">
        <v>1</v>
      </c>
      <c r="L16" s="65"/>
      <c r="M16" s="65"/>
      <c r="N16" s="107"/>
      <c r="O16" s="107"/>
      <c r="P16" s="65" t="s">
        <v>32</v>
      </c>
      <c r="Q16" s="107"/>
      <c r="R16" s="363"/>
      <c r="S16" s="363"/>
      <c r="T16" s="368"/>
      <c r="U16" s="368"/>
      <c r="V16" s="98"/>
      <c r="W16" s="107"/>
      <c r="X16" s="107"/>
      <c r="Y16" s="69"/>
      <c r="Z16" s="519">
        <f>SUM(AC17:AC33)</f>
        <v>4989.4399999999996</v>
      </c>
      <c r="AA16" s="193"/>
      <c r="AB16" s="729"/>
      <c r="AC16" s="369"/>
      <c r="AD16" s="369"/>
      <c r="AE16" s="369"/>
      <c r="AF16" s="613"/>
      <c r="AG16" s="613"/>
    </row>
    <row r="17" spans="1:33" ht="16.899999999999999" customHeight="1">
      <c r="A17" s="369">
        <f t="shared" si="0"/>
        <v>8</v>
      </c>
      <c r="B17" s="324"/>
      <c r="C17" s="542"/>
      <c r="D17" s="326"/>
      <c r="E17" s="546"/>
      <c r="F17" s="425" t="s">
        <v>89</v>
      </c>
      <c r="G17" s="297"/>
      <c r="H17" s="297"/>
      <c r="J17" s="577" t="s">
        <v>90</v>
      </c>
      <c r="K17" s="110">
        <v>1</v>
      </c>
      <c r="L17" s="65"/>
      <c r="M17" s="65"/>
      <c r="N17" s="65"/>
      <c r="O17" s="65" t="s">
        <v>32</v>
      </c>
      <c r="P17" s="65" t="s">
        <v>32</v>
      </c>
      <c r="Q17" s="65" t="s">
        <v>32</v>
      </c>
      <c r="R17" s="363"/>
      <c r="S17" s="363"/>
      <c r="T17" s="368"/>
      <c r="U17" s="368"/>
      <c r="V17" s="98"/>
      <c r="W17" s="107" t="s">
        <v>13</v>
      </c>
      <c r="X17" s="107"/>
      <c r="Y17" s="69"/>
      <c r="Z17" s="193"/>
      <c r="AA17" s="193"/>
      <c r="AB17" s="729"/>
      <c r="AC17" s="625">
        <f>'T1 (E124)'!AC17</f>
        <v>4306</v>
      </c>
      <c r="AD17" s="193"/>
      <c r="AE17" s="193"/>
      <c r="AF17" s="613" t="s">
        <v>474</v>
      </c>
      <c r="AG17" s="613" t="str">
        <f>W17</f>
        <v>RELEASE</v>
      </c>
    </row>
    <row r="18" spans="1:33" ht="16.899999999999999" customHeight="1">
      <c r="A18" s="369">
        <f t="shared" si="0"/>
        <v>9</v>
      </c>
      <c r="B18" s="547"/>
      <c r="C18" s="548"/>
      <c r="D18" s="410"/>
      <c r="E18" s="23"/>
      <c r="F18" s="328"/>
      <c r="G18" s="314" t="s">
        <v>95</v>
      </c>
      <c r="H18" s="4"/>
      <c r="I18" s="309"/>
      <c r="J18" s="233" t="s">
        <v>96</v>
      </c>
      <c r="K18" s="110">
        <v>2</v>
      </c>
      <c r="L18" s="107"/>
      <c r="M18" s="65"/>
      <c r="N18" s="65"/>
      <c r="O18" s="65" t="s">
        <v>32</v>
      </c>
      <c r="P18" s="65" t="s">
        <v>32</v>
      </c>
      <c r="Q18" s="65" t="s">
        <v>32</v>
      </c>
      <c r="R18" s="363"/>
      <c r="S18" s="363"/>
      <c r="T18" s="368"/>
      <c r="U18" s="368"/>
      <c r="V18" s="98"/>
      <c r="W18" s="107" t="s">
        <v>13</v>
      </c>
      <c r="X18" s="107"/>
      <c r="Y18" s="69"/>
      <c r="Z18" s="193"/>
      <c r="AA18" s="193"/>
      <c r="AB18" s="729"/>
      <c r="AC18" s="193"/>
      <c r="AD18" s="193"/>
      <c r="AE18" s="193"/>
      <c r="AF18" s="613" t="s">
        <v>474</v>
      </c>
      <c r="AG18" s="613" t="str">
        <f t="shared" ref="AG18:AG70" si="1">W18</f>
        <v>RELEASE</v>
      </c>
    </row>
    <row r="19" spans="1:33" ht="16.899999999999999" customHeight="1">
      <c r="A19" s="369">
        <f t="shared" si="0"/>
        <v>10</v>
      </c>
      <c r="B19" s="547"/>
      <c r="C19" s="548"/>
      <c r="D19" s="410"/>
      <c r="E19" s="23"/>
      <c r="F19" s="328"/>
      <c r="G19" s="315"/>
      <c r="H19" s="316" t="s">
        <v>97</v>
      </c>
      <c r="I19" s="347"/>
      <c r="J19" s="233" t="s">
        <v>685</v>
      </c>
      <c r="K19" s="110">
        <v>1</v>
      </c>
      <c r="L19" s="107"/>
      <c r="M19" s="65"/>
      <c r="N19" s="65"/>
      <c r="O19" s="65" t="s">
        <v>32</v>
      </c>
      <c r="P19" s="65" t="s">
        <v>32</v>
      </c>
      <c r="Q19" s="65" t="s">
        <v>32</v>
      </c>
      <c r="R19" s="363"/>
      <c r="S19" s="363"/>
      <c r="T19" s="368"/>
      <c r="U19" s="368"/>
      <c r="V19" s="98"/>
      <c r="W19" s="107" t="s">
        <v>13</v>
      </c>
      <c r="X19" s="107"/>
      <c r="Y19" s="69"/>
      <c r="Z19" s="193"/>
      <c r="AA19" s="193"/>
      <c r="AB19" s="729"/>
      <c r="AC19" s="193"/>
      <c r="AD19" s="193"/>
      <c r="AE19" s="193"/>
      <c r="AF19" s="613" t="s">
        <v>474</v>
      </c>
      <c r="AG19" s="613" t="str">
        <f t="shared" si="1"/>
        <v>RELEASE</v>
      </c>
    </row>
    <row r="20" spans="1:33" ht="16.899999999999999" customHeight="1">
      <c r="A20" s="369">
        <f t="shared" si="0"/>
        <v>11</v>
      </c>
      <c r="B20" s="547"/>
      <c r="C20" s="548"/>
      <c r="D20" s="410"/>
      <c r="E20" s="23"/>
      <c r="F20" s="328"/>
      <c r="G20" s="312"/>
      <c r="H20" s="313" t="s">
        <v>101</v>
      </c>
      <c r="I20" s="348"/>
      <c r="J20" s="233" t="s">
        <v>102</v>
      </c>
      <c r="K20" s="110">
        <v>1</v>
      </c>
      <c r="L20" s="107"/>
      <c r="M20" s="65"/>
      <c r="N20" s="65"/>
      <c r="O20" s="65" t="s">
        <v>32</v>
      </c>
      <c r="P20" s="65" t="s">
        <v>32</v>
      </c>
      <c r="Q20" s="65" t="s">
        <v>32</v>
      </c>
      <c r="R20" s="363"/>
      <c r="S20" s="363"/>
      <c r="T20" s="368"/>
      <c r="U20" s="368"/>
      <c r="V20" s="98"/>
      <c r="W20" s="107" t="s">
        <v>13</v>
      </c>
      <c r="X20" s="107"/>
      <c r="Y20" s="69"/>
      <c r="Z20" s="193"/>
      <c r="AA20" s="193"/>
      <c r="AB20" s="729"/>
      <c r="AC20" s="193"/>
      <c r="AD20" s="193"/>
      <c r="AE20" s="193"/>
      <c r="AF20" s="613" t="s">
        <v>474</v>
      </c>
      <c r="AG20" s="613" t="str">
        <f t="shared" si="1"/>
        <v>RELEASE</v>
      </c>
    </row>
    <row r="21" spans="1:33" ht="16.899999999999999" customHeight="1">
      <c r="A21" s="369">
        <f t="shared" si="0"/>
        <v>12</v>
      </c>
      <c r="B21" s="547"/>
      <c r="C21" s="548"/>
      <c r="D21" s="410"/>
      <c r="E21" s="23"/>
      <c r="F21" s="328"/>
      <c r="G21" s="317" t="s">
        <v>536</v>
      </c>
      <c r="H21" s="549"/>
      <c r="I21" s="347"/>
      <c r="J21" s="233" t="s">
        <v>537</v>
      </c>
      <c r="K21" s="110">
        <v>4</v>
      </c>
      <c r="L21" s="107"/>
      <c r="M21" s="65" t="s">
        <v>32</v>
      </c>
      <c r="N21" s="65" t="s">
        <v>32</v>
      </c>
      <c r="O21" s="65" t="s">
        <v>32</v>
      </c>
      <c r="P21" s="65" t="s">
        <v>32</v>
      </c>
      <c r="Q21" s="65" t="s">
        <v>32</v>
      </c>
      <c r="R21" s="363"/>
      <c r="S21" s="363"/>
      <c r="T21" s="370"/>
      <c r="U21" s="370"/>
      <c r="V21" s="107"/>
      <c r="W21" s="107" t="s">
        <v>13</v>
      </c>
      <c r="X21" s="107"/>
      <c r="Y21" s="69"/>
      <c r="Z21" s="193"/>
      <c r="AA21" s="193"/>
      <c r="AB21" s="474"/>
      <c r="AC21" s="193"/>
      <c r="AD21" s="193"/>
      <c r="AE21" s="193"/>
      <c r="AF21" s="613" t="s">
        <v>474</v>
      </c>
      <c r="AG21" s="613" t="str">
        <f t="shared" si="1"/>
        <v>RELEASE</v>
      </c>
    </row>
    <row r="22" spans="1:33" ht="16.899999999999999" customHeight="1">
      <c r="A22" s="369">
        <f t="shared" si="0"/>
        <v>13</v>
      </c>
      <c r="B22" s="547"/>
      <c r="C22" s="548"/>
      <c r="D22" s="410"/>
      <c r="E22" s="23"/>
      <c r="F22" s="328"/>
      <c r="G22" s="550" t="s">
        <v>105</v>
      </c>
      <c r="H22" s="551"/>
      <c r="I22" s="351"/>
      <c r="J22" s="230" t="s">
        <v>686</v>
      </c>
      <c r="K22" s="110">
        <v>1</v>
      </c>
      <c r="L22" s="107"/>
      <c r="M22" s="65" t="s">
        <v>32</v>
      </c>
      <c r="N22" s="65" t="s">
        <v>32</v>
      </c>
      <c r="O22" s="65" t="s">
        <v>32</v>
      </c>
      <c r="P22" s="65" t="s">
        <v>32</v>
      </c>
      <c r="Q22" s="65" t="s">
        <v>32</v>
      </c>
      <c r="R22" s="363"/>
      <c r="S22" s="363"/>
      <c r="T22" s="370"/>
      <c r="U22" s="370"/>
      <c r="V22" s="107"/>
      <c r="W22" s="107" t="str">
        <f>'TC1 (E121)'!W28</f>
        <v>RELEASE</v>
      </c>
      <c r="X22" s="107"/>
      <c r="Y22" s="69"/>
      <c r="Z22" s="193"/>
      <c r="AA22" s="193"/>
      <c r="AB22" s="474"/>
      <c r="AC22" s="193"/>
      <c r="AD22" s="193"/>
      <c r="AE22" s="193"/>
      <c r="AF22" s="613" t="s">
        <v>474</v>
      </c>
      <c r="AG22" s="613" t="str">
        <f t="shared" si="1"/>
        <v>RELEASE</v>
      </c>
    </row>
    <row r="23" spans="1:33" ht="16.899999999999999" customHeight="1">
      <c r="A23" s="369">
        <f t="shared" ref="A23:A40" si="2">A22+1</f>
        <v>14</v>
      </c>
      <c r="B23" s="547"/>
      <c r="C23" s="548"/>
      <c r="D23" s="410"/>
      <c r="E23" s="23"/>
      <c r="F23" s="328"/>
      <c r="G23" s="552" t="s">
        <v>107</v>
      </c>
      <c r="H23" s="448"/>
      <c r="I23" s="448"/>
      <c r="J23" s="233" t="s">
        <v>108</v>
      </c>
      <c r="K23" s="110">
        <v>4</v>
      </c>
      <c r="L23" s="65" t="s">
        <v>32</v>
      </c>
      <c r="M23" s="65" t="s">
        <v>32</v>
      </c>
      <c r="N23" s="65" t="s">
        <v>32</v>
      </c>
      <c r="O23" s="65" t="s">
        <v>32</v>
      </c>
      <c r="P23" s="65" t="s">
        <v>32</v>
      </c>
      <c r="Q23" s="65" t="s">
        <v>32</v>
      </c>
      <c r="R23" s="363"/>
      <c r="S23" s="363"/>
      <c r="T23" s="110"/>
      <c r="U23" s="110"/>
      <c r="V23" s="107"/>
      <c r="W23" s="107" t="s">
        <v>13</v>
      </c>
      <c r="X23" s="107"/>
      <c r="Y23" s="69"/>
      <c r="Z23" s="193"/>
      <c r="AA23" s="193"/>
      <c r="AB23" s="474"/>
      <c r="AC23" s="193"/>
      <c r="AD23" s="193"/>
      <c r="AE23" s="193"/>
      <c r="AF23" s="613" t="s">
        <v>474</v>
      </c>
      <c r="AG23" s="613" t="str">
        <f t="shared" si="1"/>
        <v>RELEASE</v>
      </c>
    </row>
    <row r="24" spans="1:33" ht="16.899999999999999" customHeight="1">
      <c r="A24" s="369">
        <f t="shared" si="2"/>
        <v>15</v>
      </c>
      <c r="B24" s="547"/>
      <c r="C24" s="548"/>
      <c r="D24" s="410"/>
      <c r="E24" s="23"/>
      <c r="F24" s="553" t="s">
        <v>881</v>
      </c>
      <c r="G24" s="550"/>
      <c r="H24" s="448"/>
      <c r="I24" s="448"/>
      <c r="J24" s="233" t="s">
        <v>837</v>
      </c>
      <c r="K24" s="110"/>
      <c r="L24" s="65"/>
      <c r="M24" s="65"/>
      <c r="N24" s="65"/>
      <c r="O24" s="65"/>
      <c r="P24" s="65"/>
      <c r="Q24" s="65"/>
      <c r="R24" s="363"/>
      <c r="S24" s="363"/>
      <c r="T24" s="110"/>
      <c r="U24" s="110"/>
      <c r="V24" s="107"/>
      <c r="W24" s="107"/>
      <c r="X24" s="107"/>
      <c r="Y24" s="69"/>
      <c r="Z24" s="193"/>
      <c r="AA24" s="193"/>
      <c r="AB24" s="474"/>
      <c r="AC24" s="625">
        <f>'T1 (E124)'!AC24</f>
        <v>344</v>
      </c>
      <c r="AD24" s="193"/>
      <c r="AE24" s="193"/>
      <c r="AF24" s="613"/>
      <c r="AG24" s="613">
        <f t="shared" si="1"/>
        <v>0</v>
      </c>
    </row>
    <row r="25" spans="1:33" ht="16.899999999999999" customHeight="1">
      <c r="A25" s="369">
        <f t="shared" si="2"/>
        <v>16</v>
      </c>
      <c r="B25" s="547"/>
      <c r="C25" s="548"/>
      <c r="D25" s="410"/>
      <c r="E25" s="23"/>
      <c r="F25" s="555"/>
      <c r="G25" s="552" t="s">
        <v>213</v>
      </c>
      <c r="H25" s="556"/>
      <c r="I25" s="429"/>
      <c r="J25" s="577" t="s">
        <v>208</v>
      </c>
      <c r="K25" s="110"/>
      <c r="L25" s="107"/>
      <c r="M25" s="107"/>
      <c r="N25" s="107"/>
      <c r="O25" s="107"/>
      <c r="P25" s="107"/>
      <c r="Q25" s="107"/>
      <c r="R25" s="363"/>
      <c r="S25" s="363"/>
      <c r="T25" s="110"/>
      <c r="U25" s="110"/>
      <c r="V25" s="107"/>
      <c r="W25" s="107" t="s">
        <v>13</v>
      </c>
      <c r="X25" s="107"/>
      <c r="Y25" s="69"/>
      <c r="Z25" s="193"/>
      <c r="AA25" s="193"/>
      <c r="AB25" s="474"/>
      <c r="AC25" s="193"/>
      <c r="AD25" s="193"/>
      <c r="AE25" s="193"/>
      <c r="AF25" s="613" t="s">
        <v>474</v>
      </c>
      <c r="AG25" s="613" t="str">
        <f t="shared" si="1"/>
        <v>RELEASE</v>
      </c>
    </row>
    <row r="26" spans="1:33" ht="16.899999999999999" customHeight="1">
      <c r="A26" s="369">
        <f t="shared" si="2"/>
        <v>17</v>
      </c>
      <c r="B26" s="324"/>
      <c r="C26" s="325"/>
      <c r="D26" s="326"/>
      <c r="E26" s="327"/>
      <c r="F26" s="553" t="s">
        <v>882</v>
      </c>
      <c r="G26" s="557"/>
      <c r="H26" s="558"/>
      <c r="I26" s="351"/>
      <c r="J26" s="580" t="s">
        <v>839</v>
      </c>
      <c r="K26" s="110"/>
      <c r="L26" s="107"/>
      <c r="M26" s="107"/>
      <c r="N26" s="107"/>
      <c r="O26" s="107"/>
      <c r="P26" s="65" t="s">
        <v>32</v>
      </c>
      <c r="Q26" s="107"/>
      <c r="R26" s="363"/>
      <c r="S26" s="363"/>
      <c r="T26" s="110"/>
      <c r="U26" s="110"/>
      <c r="V26" s="107"/>
      <c r="W26" s="107"/>
      <c r="X26" s="107"/>
      <c r="Y26" s="69"/>
      <c r="Z26" s="193"/>
      <c r="AA26" s="193"/>
      <c r="AB26" s="474"/>
      <c r="AC26" s="625">
        <f>'T1 (E124)'!AC26</f>
        <v>197</v>
      </c>
      <c r="AD26" s="193"/>
      <c r="AE26" s="193"/>
      <c r="AF26" s="613"/>
      <c r="AG26" s="613">
        <f t="shared" si="1"/>
        <v>0</v>
      </c>
    </row>
    <row r="27" spans="1:33" ht="16.899999999999999" customHeight="1">
      <c r="A27" s="369">
        <f t="shared" si="2"/>
        <v>18</v>
      </c>
      <c r="B27" s="324"/>
      <c r="C27" s="325"/>
      <c r="D27" s="326"/>
      <c r="E27" s="327"/>
      <c r="F27" s="328"/>
      <c r="G27" s="550" t="s">
        <v>235</v>
      </c>
      <c r="H27" s="496"/>
      <c r="I27" s="309"/>
      <c r="J27" s="230" t="s">
        <v>228</v>
      </c>
      <c r="K27" s="110"/>
      <c r="L27" s="107"/>
      <c r="M27" s="107"/>
      <c r="O27" s="107"/>
      <c r="P27" s="107"/>
      <c r="Q27" s="107"/>
      <c r="R27" s="363"/>
      <c r="S27" s="363"/>
      <c r="T27" s="110"/>
      <c r="U27" s="110"/>
      <c r="V27" s="107"/>
      <c r="W27" s="107" t="s">
        <v>13</v>
      </c>
      <c r="X27" s="107"/>
      <c r="Y27" s="69"/>
      <c r="Z27" s="193"/>
      <c r="AA27" s="193"/>
      <c r="AB27" s="474"/>
      <c r="AC27" s="193"/>
      <c r="AD27" s="193"/>
      <c r="AE27" s="193"/>
      <c r="AF27" s="613" t="s">
        <v>474</v>
      </c>
      <c r="AG27" s="613" t="str">
        <f t="shared" si="1"/>
        <v>RELEASE</v>
      </c>
    </row>
    <row r="28" spans="1:33" ht="16.899999999999999" customHeight="1">
      <c r="A28" s="369">
        <f t="shared" si="2"/>
        <v>19</v>
      </c>
      <c r="B28" s="324"/>
      <c r="C28" s="325"/>
      <c r="D28" s="326"/>
      <c r="E28" s="327"/>
      <c r="F28" s="328"/>
      <c r="G28" s="550" t="s">
        <v>236</v>
      </c>
      <c r="H28" s="496"/>
      <c r="I28" s="309"/>
      <c r="J28" s="581" t="s">
        <v>219</v>
      </c>
      <c r="K28" s="110"/>
      <c r="L28" s="107"/>
      <c r="M28" s="107"/>
      <c r="N28" s="107"/>
      <c r="O28" s="107"/>
      <c r="P28" s="107"/>
      <c r="Q28" s="107"/>
      <c r="R28" s="363"/>
      <c r="S28" s="363"/>
      <c r="T28" s="110"/>
      <c r="U28" s="110"/>
      <c r="V28" s="107"/>
      <c r="W28" s="107" t="s">
        <v>13</v>
      </c>
      <c r="X28" s="107"/>
      <c r="Y28" s="69"/>
      <c r="Z28" s="193"/>
      <c r="AA28" s="193"/>
      <c r="AB28" s="474"/>
      <c r="AC28" s="193"/>
      <c r="AD28" s="193"/>
      <c r="AE28" s="193"/>
      <c r="AF28" s="613" t="s">
        <v>474</v>
      </c>
      <c r="AG28" s="613" t="str">
        <f t="shared" si="1"/>
        <v>RELEASE</v>
      </c>
    </row>
    <row r="29" spans="1:33" ht="16.899999999999999" customHeight="1">
      <c r="A29" s="369">
        <f t="shared" si="2"/>
        <v>20</v>
      </c>
      <c r="B29" s="324"/>
      <c r="C29" s="325"/>
      <c r="D29" s="559"/>
      <c r="E29" s="327"/>
      <c r="F29" s="328"/>
      <c r="G29" s="550" t="s">
        <v>237</v>
      </c>
      <c r="H29" s="496"/>
      <c r="I29" s="309"/>
      <c r="J29" s="582" t="s">
        <v>221</v>
      </c>
      <c r="K29" s="110"/>
      <c r="L29" s="107"/>
      <c r="M29" s="107"/>
      <c r="N29" s="107"/>
      <c r="O29" s="107"/>
      <c r="P29" s="107"/>
      <c r="Q29" s="107"/>
      <c r="R29" s="363"/>
      <c r="S29" s="363"/>
      <c r="T29" s="110"/>
      <c r="U29" s="110"/>
      <c r="V29" s="107"/>
      <c r="W29" s="107" t="s">
        <v>13</v>
      </c>
      <c r="X29" s="107"/>
      <c r="Y29" s="69"/>
      <c r="Z29" s="193"/>
      <c r="AA29" s="193"/>
      <c r="AB29" s="474"/>
      <c r="AC29" s="193"/>
      <c r="AD29" s="193"/>
      <c r="AE29" s="193"/>
      <c r="AF29" s="613" t="s">
        <v>474</v>
      </c>
      <c r="AG29" s="613" t="str">
        <f t="shared" si="1"/>
        <v>RELEASE</v>
      </c>
    </row>
    <row r="30" spans="1:33" ht="16.899999999999999" customHeight="1">
      <c r="A30" s="369">
        <f t="shared" si="2"/>
        <v>21</v>
      </c>
      <c r="B30" s="324"/>
      <c r="C30" s="325"/>
      <c r="D30" s="559"/>
      <c r="E30" s="327"/>
      <c r="F30" s="328"/>
      <c r="G30" s="550" t="s">
        <v>238</v>
      </c>
      <c r="H30" s="496"/>
      <c r="I30" s="309"/>
      <c r="J30" s="233" t="s">
        <v>232</v>
      </c>
      <c r="K30" s="110"/>
      <c r="L30" s="107"/>
      <c r="M30" s="107"/>
      <c r="N30" s="107"/>
      <c r="O30" s="107"/>
      <c r="P30" s="107"/>
      <c r="Q30" s="107"/>
      <c r="R30" s="363"/>
      <c r="S30" s="363"/>
      <c r="T30" s="110"/>
      <c r="U30" s="110"/>
      <c r="V30" s="107"/>
      <c r="W30" s="107" t="str">
        <f>'T1 (E124)'!W30</f>
        <v>RELEASE</v>
      </c>
      <c r="X30" s="107"/>
      <c r="Y30" s="69"/>
      <c r="Z30" s="193"/>
      <c r="AA30" s="193"/>
      <c r="AB30" s="474"/>
      <c r="AC30" s="193"/>
      <c r="AD30" s="193"/>
      <c r="AE30" s="193"/>
      <c r="AF30" s="613" t="s">
        <v>19</v>
      </c>
      <c r="AG30" s="613" t="str">
        <f t="shared" si="1"/>
        <v>RELEASE</v>
      </c>
    </row>
    <row r="31" spans="1:33" ht="16.899999999999999" customHeight="1">
      <c r="A31" s="369">
        <f t="shared" si="2"/>
        <v>22</v>
      </c>
      <c r="B31" s="297"/>
      <c r="C31" s="297"/>
      <c r="D31" s="560"/>
      <c r="E31" s="307"/>
      <c r="F31" s="311"/>
      <c r="G31" s="550" t="s">
        <v>239</v>
      </c>
      <c r="H31" s="496"/>
      <c r="I31" s="309"/>
      <c r="J31" s="233" t="str">
        <f>'T1 (E124)'!J31</f>
        <v>TAPPING FOR INTERIOR CABINET</v>
      </c>
      <c r="K31" s="110"/>
      <c r="L31" s="107"/>
      <c r="M31" s="107"/>
      <c r="N31" s="107"/>
      <c r="O31" s="107"/>
      <c r="P31" s="107"/>
      <c r="Q31" s="107"/>
      <c r="R31" s="363"/>
      <c r="S31" s="363"/>
      <c r="T31" s="110"/>
      <c r="U31" s="110"/>
      <c r="V31" s="107"/>
      <c r="W31" s="107" t="str">
        <f>'T1 (E124)'!W31</f>
        <v>RELEASE</v>
      </c>
      <c r="X31" s="107"/>
      <c r="Y31" s="69"/>
      <c r="Z31" s="193"/>
      <c r="AA31" s="193"/>
      <c r="AB31" s="474"/>
      <c r="AC31" s="193"/>
      <c r="AD31" s="193"/>
      <c r="AE31" s="193"/>
      <c r="AF31" s="613" t="s">
        <v>19</v>
      </c>
      <c r="AG31" s="613" t="str">
        <f t="shared" si="1"/>
        <v>RELEASE</v>
      </c>
    </row>
    <row r="32" spans="1:33" s="284" customFormat="1" ht="16.899999999999999" customHeight="1">
      <c r="A32" s="561">
        <f t="shared" si="2"/>
        <v>23</v>
      </c>
      <c r="B32" s="333"/>
      <c r="C32" s="333"/>
      <c r="D32" s="562"/>
      <c r="E32" s="563"/>
      <c r="F32" s="335"/>
      <c r="G32" s="564" t="s">
        <v>841</v>
      </c>
      <c r="H32" s="565"/>
      <c r="I32" s="583"/>
      <c r="J32" s="453" t="s">
        <v>695</v>
      </c>
      <c r="K32" s="590"/>
      <c r="L32" s="358"/>
      <c r="M32" s="358"/>
      <c r="N32" s="358"/>
      <c r="O32" s="358"/>
      <c r="P32" s="358"/>
      <c r="Q32" s="358"/>
      <c r="R32" s="371"/>
      <c r="S32" s="371"/>
      <c r="T32" s="593"/>
      <c r="U32" s="593"/>
      <c r="V32" s="358"/>
      <c r="W32" s="358"/>
      <c r="X32" s="358"/>
      <c r="Y32" s="390"/>
      <c r="Z32" s="730"/>
      <c r="AA32" s="730"/>
      <c r="AB32" s="731"/>
      <c r="AC32" s="730"/>
      <c r="AD32" s="730"/>
      <c r="AE32" s="730"/>
      <c r="AF32" s="626"/>
      <c r="AG32" s="613">
        <f t="shared" si="1"/>
        <v>0</v>
      </c>
    </row>
    <row r="33" spans="1:33" ht="16.899999999999999" customHeight="1">
      <c r="A33" s="369">
        <f t="shared" si="2"/>
        <v>24</v>
      </c>
      <c r="B33" s="324"/>
      <c r="C33" s="325"/>
      <c r="D33" s="326"/>
      <c r="E33" s="327"/>
      <c r="F33" s="553" t="s">
        <v>883</v>
      </c>
      <c r="G33" s="566"/>
      <c r="H33" s="496"/>
      <c r="I33" s="309"/>
      <c r="J33" s="230" t="s">
        <v>843</v>
      </c>
      <c r="K33" s="110"/>
      <c r="L33" s="107"/>
      <c r="M33" s="107"/>
      <c r="N33" s="107"/>
      <c r="O33" s="107"/>
      <c r="P33" s="65" t="s">
        <v>32</v>
      </c>
      <c r="Q33" s="107"/>
      <c r="R33" s="363"/>
      <c r="S33" s="363"/>
      <c r="T33" s="370"/>
      <c r="U33" s="370"/>
      <c r="V33" s="107"/>
      <c r="W33" s="369"/>
      <c r="X33" s="107"/>
      <c r="Y33" s="69"/>
      <c r="Z33" s="193"/>
      <c r="AA33" s="193"/>
      <c r="AB33" s="732"/>
      <c r="AC33" s="628">
        <f>SUM(AD35:AD49)</f>
        <v>142.44</v>
      </c>
      <c r="AD33" s="369"/>
      <c r="AE33" s="369"/>
      <c r="AF33" s="613"/>
      <c r="AG33" s="613">
        <f t="shared" si="1"/>
        <v>0</v>
      </c>
    </row>
    <row r="34" spans="1:33" ht="16.899999999999999" customHeight="1">
      <c r="A34" s="369">
        <f t="shared" si="2"/>
        <v>25</v>
      </c>
      <c r="B34" s="324"/>
      <c r="C34" s="325"/>
      <c r="D34" s="559"/>
      <c r="E34" s="327"/>
      <c r="F34" s="411"/>
      <c r="G34" s="322" t="s">
        <v>240</v>
      </c>
      <c r="H34" s="330"/>
      <c r="I34" s="354"/>
      <c r="J34" s="720" t="s">
        <v>241</v>
      </c>
      <c r="K34" s="110">
        <v>1</v>
      </c>
      <c r="L34" s="107"/>
      <c r="M34" s="65" t="s">
        <v>32</v>
      </c>
      <c r="N34" s="65" t="s">
        <v>32</v>
      </c>
      <c r="O34" s="65" t="s">
        <v>32</v>
      </c>
      <c r="P34" s="65" t="s">
        <v>32</v>
      </c>
      <c r="Q34" s="65" t="s">
        <v>32</v>
      </c>
      <c r="R34" s="363"/>
      <c r="S34" s="363"/>
      <c r="T34" s="370"/>
      <c r="U34" s="370"/>
      <c r="V34" s="107"/>
      <c r="W34" s="107">
        <f>'T1 (E124)'!W34</f>
        <v>0</v>
      </c>
      <c r="X34" s="107"/>
      <c r="Y34" s="69"/>
      <c r="Z34" s="193"/>
      <c r="AA34" s="193"/>
      <c r="AB34" s="474"/>
      <c r="AC34" s="193"/>
      <c r="AD34" s="193"/>
      <c r="AE34" s="193"/>
      <c r="AF34" s="613" t="s">
        <v>19</v>
      </c>
      <c r="AG34" s="613">
        <f t="shared" si="1"/>
        <v>0</v>
      </c>
    </row>
    <row r="35" spans="1:33" ht="16.899999999999999" customHeight="1">
      <c r="A35" s="369">
        <f t="shared" si="2"/>
        <v>26</v>
      </c>
      <c r="B35" s="324"/>
      <c r="C35" s="325"/>
      <c r="D35" s="559"/>
      <c r="E35" s="327"/>
      <c r="F35" s="411"/>
      <c r="G35" s="322" t="s">
        <v>242</v>
      </c>
      <c r="H35" s="330"/>
      <c r="I35" s="354"/>
      <c r="J35" s="720" t="s">
        <v>243</v>
      </c>
      <c r="K35" s="110">
        <v>1</v>
      </c>
      <c r="L35" s="107"/>
      <c r="M35" s="65" t="s">
        <v>32</v>
      </c>
      <c r="N35" s="65" t="s">
        <v>32</v>
      </c>
      <c r="O35" s="65" t="s">
        <v>32</v>
      </c>
      <c r="P35" s="65" t="s">
        <v>32</v>
      </c>
      <c r="Q35" s="65" t="s">
        <v>32</v>
      </c>
      <c r="R35" s="363"/>
      <c r="S35" s="363"/>
      <c r="T35" s="370"/>
      <c r="U35" s="370"/>
      <c r="V35" s="107"/>
      <c r="W35" s="107" t="str">
        <f>'T1 (E124)'!W35</f>
        <v>RELEASE</v>
      </c>
      <c r="X35" s="107"/>
      <c r="Y35" s="69"/>
      <c r="Z35" s="193">
        <f>'M1 (E122)'!AD36</f>
        <v>1.7</v>
      </c>
      <c r="AA35" s="193"/>
      <c r="AB35" s="474"/>
      <c r="AC35" s="193"/>
      <c r="AD35" s="193">
        <f>'M1 (E122)'!AD36</f>
        <v>1.7</v>
      </c>
      <c r="AE35" s="193"/>
      <c r="AF35" s="613" t="s">
        <v>19</v>
      </c>
      <c r="AG35" s="613" t="str">
        <f t="shared" si="1"/>
        <v>RELEASE</v>
      </c>
    </row>
    <row r="36" spans="1:33" ht="16.899999999999999" customHeight="1">
      <c r="A36" s="369">
        <f t="shared" si="2"/>
        <v>27</v>
      </c>
      <c r="B36" s="324"/>
      <c r="C36" s="325"/>
      <c r="D36" s="410"/>
      <c r="E36" s="23"/>
      <c r="F36" s="411"/>
      <c r="G36" s="322" t="s">
        <v>844</v>
      </c>
      <c r="H36" s="330"/>
      <c r="I36" s="354"/>
      <c r="J36" s="721" t="s">
        <v>245</v>
      </c>
      <c r="K36" s="110">
        <v>1</v>
      </c>
      <c r="L36" s="107"/>
      <c r="M36" s="65"/>
      <c r="N36" s="65"/>
      <c r="O36" s="65" t="s">
        <v>32</v>
      </c>
      <c r="P36" s="65" t="s">
        <v>32</v>
      </c>
      <c r="Q36" s="65" t="s">
        <v>32</v>
      </c>
      <c r="R36" s="363"/>
      <c r="S36" s="363"/>
      <c r="T36" s="370"/>
      <c r="U36" s="368"/>
      <c r="V36" s="107"/>
      <c r="W36" s="107" t="str">
        <f>'T1 (E124)'!W36</f>
        <v>FOR REVIEW</v>
      </c>
      <c r="X36" s="107"/>
      <c r="Y36" s="69"/>
      <c r="Z36" s="193">
        <f>'M1 (E122)'!AD37</f>
        <v>15.6</v>
      </c>
      <c r="AA36" s="193"/>
      <c r="AB36" s="474"/>
      <c r="AC36" s="193"/>
      <c r="AD36" s="193">
        <f>'M1 (E122)'!AD37</f>
        <v>15.6</v>
      </c>
      <c r="AE36" s="193"/>
      <c r="AF36" s="613" t="s">
        <v>19</v>
      </c>
      <c r="AG36" s="613" t="str">
        <f t="shared" si="1"/>
        <v>FOR REVIEW</v>
      </c>
    </row>
    <row r="37" spans="1:33" ht="16.899999999999999" customHeight="1">
      <c r="A37" s="369">
        <f t="shared" si="2"/>
        <v>28</v>
      </c>
      <c r="B37" s="324"/>
      <c r="C37" s="325"/>
      <c r="D37" s="410"/>
      <c r="E37" s="23"/>
      <c r="F37" s="411"/>
      <c r="G37" s="322" t="s">
        <v>246</v>
      </c>
      <c r="H37" s="331"/>
      <c r="I37" s="331"/>
      <c r="J37" s="722" t="s">
        <v>247</v>
      </c>
      <c r="K37" s="110">
        <v>1</v>
      </c>
      <c r="L37" s="107"/>
      <c r="M37" s="65" t="s">
        <v>32</v>
      </c>
      <c r="N37" s="65" t="s">
        <v>32</v>
      </c>
      <c r="O37" s="65" t="s">
        <v>32</v>
      </c>
      <c r="P37" s="65" t="s">
        <v>32</v>
      </c>
      <c r="Q37" s="65" t="s">
        <v>32</v>
      </c>
      <c r="R37" s="363"/>
      <c r="S37" s="363"/>
      <c r="T37" s="370"/>
      <c r="U37" s="368"/>
      <c r="V37" s="107"/>
      <c r="W37" s="107" t="str">
        <f>'T1 (E124)'!W37</f>
        <v>RELEASE</v>
      </c>
      <c r="X37" s="107"/>
      <c r="Y37" s="69"/>
      <c r="Z37" s="193">
        <f>'M1 (E122)'!AD38</f>
        <v>1.1000000000000001</v>
      </c>
      <c r="AA37" s="193"/>
      <c r="AB37" s="474"/>
      <c r="AC37" s="193"/>
      <c r="AD37" s="193">
        <f>'M1 (E122)'!AD38</f>
        <v>1.1000000000000001</v>
      </c>
      <c r="AE37" s="193"/>
      <c r="AF37" s="613" t="s">
        <v>19</v>
      </c>
      <c r="AG37" s="613" t="str">
        <f t="shared" si="1"/>
        <v>RELEASE</v>
      </c>
    </row>
    <row r="38" spans="1:33" ht="16.899999999999999" customHeight="1">
      <c r="A38" s="369">
        <f t="shared" si="2"/>
        <v>29</v>
      </c>
      <c r="B38" s="324"/>
      <c r="C38" s="325"/>
      <c r="D38" s="326"/>
      <c r="E38" s="327"/>
      <c r="F38" s="411"/>
      <c r="G38" s="567" t="s">
        <v>316</v>
      </c>
      <c r="H38" s="568"/>
      <c r="I38" s="585"/>
      <c r="J38" s="723" t="s">
        <v>317</v>
      </c>
      <c r="K38" s="110">
        <v>1</v>
      </c>
      <c r="L38" s="107"/>
      <c r="M38" s="107"/>
      <c r="N38" s="107"/>
      <c r="O38" s="65" t="s">
        <v>32</v>
      </c>
      <c r="P38" s="65" t="s">
        <v>32</v>
      </c>
      <c r="Q38" s="65" t="s">
        <v>32</v>
      </c>
      <c r="R38" s="363"/>
      <c r="S38" s="363"/>
      <c r="T38" s="370"/>
      <c r="U38" s="368"/>
      <c r="V38" s="107"/>
      <c r="W38" s="107" t="str">
        <f>'T1 (E124)'!W38</f>
        <v>FOR REVIEW</v>
      </c>
      <c r="X38" s="107"/>
      <c r="Y38" s="69"/>
      <c r="Z38" s="193"/>
      <c r="AA38" s="193"/>
      <c r="AB38" s="474"/>
      <c r="AC38" s="193"/>
      <c r="AD38" s="193">
        <f>'TC1 (E121)'!AD49</f>
        <v>3.8</v>
      </c>
      <c r="AE38" s="193"/>
      <c r="AF38" s="613" t="s">
        <v>19</v>
      </c>
      <c r="AG38" s="613" t="str">
        <f t="shared" si="1"/>
        <v>FOR REVIEW</v>
      </c>
    </row>
    <row r="39" spans="1:33" ht="16.899999999999999" customHeight="1">
      <c r="A39" s="369">
        <f t="shared" si="2"/>
        <v>30</v>
      </c>
      <c r="B39" s="324"/>
      <c r="C39" s="325"/>
      <c r="D39" s="410"/>
      <c r="E39" s="23"/>
      <c r="F39" s="411"/>
      <c r="G39" s="567" t="s">
        <v>318</v>
      </c>
      <c r="H39" s="568"/>
      <c r="I39" s="585"/>
      <c r="J39" s="723" t="s">
        <v>319</v>
      </c>
      <c r="K39" s="110">
        <v>1</v>
      </c>
      <c r="L39" s="107"/>
      <c r="M39" s="107"/>
      <c r="N39" s="107"/>
      <c r="O39" s="65" t="s">
        <v>32</v>
      </c>
      <c r="P39" s="65" t="s">
        <v>32</v>
      </c>
      <c r="Q39" s="65" t="s">
        <v>32</v>
      </c>
      <c r="R39" s="363"/>
      <c r="S39" s="363"/>
      <c r="T39" s="370"/>
      <c r="U39" s="368"/>
      <c r="V39" s="107"/>
      <c r="W39" s="107" t="str">
        <f>'T1 (E124)'!W39</f>
        <v>FOR REVIEW</v>
      </c>
      <c r="X39" s="107"/>
      <c r="Y39" s="69"/>
      <c r="Z39" s="193"/>
      <c r="AA39" s="193"/>
      <c r="AB39" s="474"/>
      <c r="AC39" s="193"/>
      <c r="AD39" s="193">
        <f>'M1 (E122)'!AD45</f>
        <v>0.66</v>
      </c>
      <c r="AE39" s="193"/>
      <c r="AF39" s="613" t="s">
        <v>19</v>
      </c>
      <c r="AG39" s="613" t="str">
        <f t="shared" si="1"/>
        <v>FOR REVIEW</v>
      </c>
    </row>
    <row r="40" spans="1:33" ht="16.899999999999999" customHeight="1">
      <c r="A40" s="369">
        <f t="shared" si="2"/>
        <v>31</v>
      </c>
      <c r="B40" s="324"/>
      <c r="C40" s="325"/>
      <c r="D40" s="410"/>
      <c r="E40" s="23"/>
      <c r="F40" s="411"/>
      <c r="G40" s="567" t="s">
        <v>320</v>
      </c>
      <c r="H40" s="568"/>
      <c r="I40" s="585"/>
      <c r="J40" s="723" t="s">
        <v>321</v>
      </c>
      <c r="K40" s="110">
        <v>1</v>
      </c>
      <c r="L40" s="107"/>
      <c r="M40" s="107"/>
      <c r="N40" s="107"/>
      <c r="O40" s="65" t="s">
        <v>32</v>
      </c>
      <c r="P40" s="65" t="s">
        <v>32</v>
      </c>
      <c r="Q40" s="65" t="s">
        <v>32</v>
      </c>
      <c r="R40" s="363"/>
      <c r="S40" s="363"/>
      <c r="T40" s="370"/>
      <c r="U40" s="370"/>
      <c r="V40" s="107"/>
      <c r="W40" s="107" t="str">
        <f>'T1 (E124)'!W40</f>
        <v>RELEASE</v>
      </c>
      <c r="X40" s="107"/>
      <c r="Y40" s="69"/>
      <c r="Z40" s="193"/>
      <c r="AA40" s="193"/>
      <c r="AB40" s="474"/>
      <c r="AC40" s="193"/>
      <c r="AD40" s="193">
        <f>'TC1 (E121)'!AD54</f>
        <v>14.78</v>
      </c>
      <c r="AE40" s="474"/>
      <c r="AF40" s="613" t="s">
        <v>19</v>
      </c>
      <c r="AG40" s="613" t="str">
        <f t="shared" si="1"/>
        <v>RELEASE</v>
      </c>
    </row>
    <row r="41" spans="1:33" s="284" customFormat="1" ht="16.899999999999999" customHeight="1">
      <c r="A41" s="561">
        <f t="shared" ref="A41:A50" si="3">A40+1</f>
        <v>32</v>
      </c>
      <c r="B41" s="412"/>
      <c r="C41" s="413"/>
      <c r="D41" s="414"/>
      <c r="E41" s="415"/>
      <c r="F41" s="416"/>
      <c r="G41" s="569" t="s">
        <v>848</v>
      </c>
      <c r="H41" s="570"/>
      <c r="I41" s="588"/>
      <c r="J41" s="589" t="s">
        <v>568</v>
      </c>
      <c r="K41" s="590"/>
      <c r="L41" s="358"/>
      <c r="M41" s="358"/>
      <c r="N41" s="358"/>
      <c r="O41" s="359" t="s">
        <v>32</v>
      </c>
      <c r="P41" s="359" t="s">
        <v>32</v>
      </c>
      <c r="Q41" s="359" t="s">
        <v>32</v>
      </c>
      <c r="R41" s="371"/>
      <c r="S41" s="371"/>
      <c r="T41" s="372"/>
      <c r="U41" s="372"/>
      <c r="V41" s="358"/>
      <c r="W41" s="358"/>
      <c r="X41" s="358"/>
      <c r="Y41" s="390"/>
      <c r="Z41" s="730"/>
      <c r="AA41" s="730"/>
      <c r="AB41" s="731"/>
      <c r="AC41" s="730"/>
      <c r="AD41" s="730"/>
      <c r="AE41" s="731"/>
      <c r="AF41" s="626" t="s">
        <v>19</v>
      </c>
      <c r="AG41" s="626">
        <f t="shared" si="1"/>
        <v>0</v>
      </c>
    </row>
    <row r="42" spans="1:33" ht="16.899999999999999" customHeight="1">
      <c r="A42" s="369">
        <f t="shared" si="3"/>
        <v>33</v>
      </c>
      <c r="B42" s="324"/>
      <c r="C42" s="325"/>
      <c r="D42" s="410"/>
      <c r="E42" s="23"/>
      <c r="F42" s="411"/>
      <c r="G42" s="495" t="s">
        <v>884</v>
      </c>
      <c r="H42" s="496"/>
      <c r="I42" s="309"/>
      <c r="J42" s="723" t="s">
        <v>323</v>
      </c>
      <c r="K42" s="110"/>
      <c r="L42" s="107"/>
      <c r="M42" s="107"/>
      <c r="N42" s="107"/>
      <c r="O42" s="65"/>
      <c r="P42" s="65" t="s">
        <v>32</v>
      </c>
      <c r="Q42" s="65" t="s">
        <v>32</v>
      </c>
      <c r="R42" s="363"/>
      <c r="S42" s="363"/>
      <c r="T42" s="370"/>
      <c r="U42" s="368"/>
      <c r="V42" s="107" t="s">
        <v>572</v>
      </c>
      <c r="W42" s="107" t="s">
        <v>555</v>
      </c>
      <c r="X42" s="107"/>
      <c r="Y42" s="69"/>
      <c r="Z42" s="193"/>
      <c r="AA42" s="193"/>
      <c r="AB42" s="474"/>
      <c r="AC42" s="193"/>
      <c r="AD42" s="193">
        <f>'T1 (E124)'!AD42</f>
        <v>32</v>
      </c>
      <c r="AE42" s="733"/>
      <c r="AF42" s="613" t="s">
        <v>19</v>
      </c>
      <c r="AG42" s="613" t="str">
        <f t="shared" si="1"/>
        <v>FOR REVIEW</v>
      </c>
    </row>
    <row r="43" spans="1:33" ht="16.899999999999999" customHeight="1">
      <c r="A43" s="369">
        <f t="shared" si="3"/>
        <v>34</v>
      </c>
      <c r="B43" s="324"/>
      <c r="C43" s="325"/>
      <c r="D43" s="410"/>
      <c r="E43" s="23"/>
      <c r="F43" s="411"/>
      <c r="G43" s="495" t="s">
        <v>885</v>
      </c>
      <c r="H43" s="496"/>
      <c r="I43" s="309"/>
      <c r="J43" s="723" t="s">
        <v>325</v>
      </c>
      <c r="K43" s="110"/>
      <c r="L43" s="107"/>
      <c r="M43" s="107"/>
      <c r="N43" s="107"/>
      <c r="O43" s="65"/>
      <c r="P43" s="65" t="s">
        <v>32</v>
      </c>
      <c r="Q43" s="65"/>
      <c r="R43" s="363"/>
      <c r="S43" s="363"/>
      <c r="T43" s="370"/>
      <c r="U43" s="368"/>
      <c r="V43" s="107" t="s">
        <v>572</v>
      </c>
      <c r="W43" s="107" t="s">
        <v>555</v>
      </c>
      <c r="X43" s="107"/>
      <c r="Y43" s="69"/>
      <c r="Z43" s="193"/>
      <c r="AA43" s="193"/>
      <c r="AB43" s="474"/>
      <c r="AC43" s="193"/>
      <c r="AD43" s="193">
        <f>'T1 (E124)'!AD43</f>
        <v>20.8</v>
      </c>
      <c r="AE43" s="193"/>
      <c r="AF43" s="613" t="s">
        <v>19</v>
      </c>
      <c r="AG43" s="613" t="str">
        <f t="shared" si="1"/>
        <v>FOR REVIEW</v>
      </c>
    </row>
    <row r="44" spans="1:33" s="284" customFormat="1" ht="16.899999999999999" customHeight="1">
      <c r="A44" s="561">
        <f t="shared" si="3"/>
        <v>35</v>
      </c>
      <c r="B44" s="412"/>
      <c r="C44" s="413"/>
      <c r="D44" s="414"/>
      <c r="E44" s="415"/>
      <c r="F44" s="416"/>
      <c r="G44" s="569" t="s">
        <v>346</v>
      </c>
      <c r="H44" s="570"/>
      <c r="I44" s="588"/>
      <c r="J44" s="589" t="s">
        <v>311</v>
      </c>
      <c r="K44" s="590"/>
      <c r="L44" s="358"/>
      <c r="M44" s="358"/>
      <c r="N44" s="358"/>
      <c r="O44" s="358"/>
      <c r="P44" s="359" t="s">
        <v>32</v>
      </c>
      <c r="Q44" s="358"/>
      <c r="R44" s="371"/>
      <c r="S44" s="371"/>
      <c r="T44" s="372"/>
      <c r="U44" s="372"/>
      <c r="V44" s="358" t="s">
        <v>572</v>
      </c>
      <c r="W44" s="358" t="s">
        <v>886</v>
      </c>
      <c r="X44" s="358"/>
      <c r="Y44" s="390"/>
      <c r="Z44" s="730"/>
      <c r="AA44" s="730"/>
      <c r="AB44" s="731"/>
      <c r="AC44" s="730"/>
      <c r="AD44" s="734">
        <v>10</v>
      </c>
      <c r="AE44" s="730"/>
      <c r="AF44" s="626" t="s">
        <v>19</v>
      </c>
      <c r="AG44" s="626" t="str">
        <f t="shared" si="1"/>
        <v>F</v>
      </c>
    </row>
    <row r="45" spans="1:33" ht="16.899999999999999" customHeight="1">
      <c r="A45" s="369">
        <f t="shared" si="3"/>
        <v>36</v>
      </c>
      <c r="B45" s="324"/>
      <c r="C45" s="325"/>
      <c r="D45" s="410"/>
      <c r="E45" s="23"/>
      <c r="F45" s="411"/>
      <c r="G45" s="495" t="s">
        <v>347</v>
      </c>
      <c r="H45" s="496"/>
      <c r="I45" s="309"/>
      <c r="J45" s="723" t="s">
        <v>887</v>
      </c>
      <c r="K45" s="110"/>
      <c r="L45" s="107"/>
      <c r="M45" s="107"/>
      <c r="N45" s="107"/>
      <c r="O45" s="107"/>
      <c r="P45" s="65" t="s">
        <v>32</v>
      </c>
      <c r="Q45" s="107"/>
      <c r="R45" s="363"/>
      <c r="S45" s="363"/>
      <c r="T45" s="370"/>
      <c r="U45" s="368"/>
      <c r="V45" s="107" t="s">
        <v>572</v>
      </c>
      <c r="W45" s="107" t="s">
        <v>561</v>
      </c>
      <c r="X45" s="107"/>
      <c r="Y45" s="69"/>
      <c r="Z45" s="193"/>
      <c r="AA45" s="193"/>
      <c r="AB45" s="474"/>
      <c r="AC45" s="193"/>
      <c r="AD45" s="735">
        <v>20</v>
      </c>
      <c r="AE45" s="736"/>
      <c r="AF45" s="613" t="s">
        <v>19</v>
      </c>
      <c r="AG45" s="613" t="str">
        <f t="shared" si="1"/>
        <v>PRE-RELEASE</v>
      </c>
    </row>
    <row r="46" spans="1:33" ht="16.899999999999999" customHeight="1">
      <c r="A46" s="369">
        <f t="shared" si="3"/>
        <v>37</v>
      </c>
      <c r="B46" s="324"/>
      <c r="C46" s="325"/>
      <c r="D46" s="410"/>
      <c r="E46" s="23"/>
      <c r="F46" s="411"/>
      <c r="G46" s="495" t="s">
        <v>349</v>
      </c>
      <c r="H46" s="496"/>
      <c r="I46" s="309"/>
      <c r="J46" s="723" t="s">
        <v>888</v>
      </c>
      <c r="K46" s="110"/>
      <c r="L46" s="107"/>
      <c r="M46" s="107"/>
      <c r="N46" s="107"/>
      <c r="O46" s="107"/>
      <c r="P46" s="65" t="s">
        <v>32</v>
      </c>
      <c r="Q46" s="107"/>
      <c r="R46" s="363"/>
      <c r="S46" s="363"/>
      <c r="T46" s="370"/>
      <c r="U46" s="368"/>
      <c r="V46" s="107" t="s">
        <v>572</v>
      </c>
      <c r="W46" s="107" t="s">
        <v>555</v>
      </c>
      <c r="X46" s="107"/>
      <c r="Y46" s="69"/>
      <c r="Z46" s="193"/>
      <c r="AA46" s="193"/>
      <c r="AB46" s="474"/>
      <c r="AC46" s="193"/>
      <c r="AD46" s="735">
        <v>10</v>
      </c>
      <c r="AE46" s="193"/>
      <c r="AF46" s="613" t="s">
        <v>19</v>
      </c>
      <c r="AG46" s="613" t="str">
        <f t="shared" si="1"/>
        <v>FOR REVIEW</v>
      </c>
    </row>
    <row r="47" spans="1:33" s="284" customFormat="1" ht="16.899999999999999" customHeight="1">
      <c r="A47" s="561">
        <f t="shared" si="3"/>
        <v>38</v>
      </c>
      <c r="B47" s="412"/>
      <c r="C47" s="413"/>
      <c r="D47" s="414"/>
      <c r="E47" s="415"/>
      <c r="F47" s="416"/>
      <c r="G47" s="569" t="s">
        <v>889</v>
      </c>
      <c r="H47" s="570"/>
      <c r="I47" s="588"/>
      <c r="J47" s="589" t="s">
        <v>566</v>
      </c>
      <c r="K47" s="590"/>
      <c r="L47" s="358"/>
      <c r="M47" s="358"/>
      <c r="N47" s="358"/>
      <c r="O47" s="358"/>
      <c r="P47" s="359" t="s">
        <v>32</v>
      </c>
      <c r="Q47" s="358"/>
      <c r="R47" s="371"/>
      <c r="S47" s="371"/>
      <c r="T47" s="372"/>
      <c r="U47" s="372"/>
      <c r="V47" s="358"/>
      <c r="W47" s="358"/>
      <c r="X47" s="358"/>
      <c r="Y47" s="390"/>
      <c r="Z47" s="730"/>
      <c r="AA47" s="730"/>
      <c r="AB47" s="731"/>
      <c r="AC47" s="730"/>
      <c r="AD47" s="734">
        <f>'T1 (E124)'!AD53</f>
        <v>0</v>
      </c>
      <c r="AE47" s="730"/>
      <c r="AF47" s="626" t="s">
        <v>19</v>
      </c>
      <c r="AG47" s="626">
        <f t="shared" si="1"/>
        <v>0</v>
      </c>
    </row>
    <row r="48" spans="1:33" ht="16.899999999999999" customHeight="1">
      <c r="A48" s="369">
        <f t="shared" si="3"/>
        <v>39</v>
      </c>
      <c r="B48" s="324"/>
      <c r="C48" s="325"/>
      <c r="D48" s="410"/>
      <c r="E48" s="23"/>
      <c r="F48" s="411"/>
      <c r="G48" s="495" t="s">
        <v>350</v>
      </c>
      <c r="H48" s="496"/>
      <c r="I48" s="309"/>
      <c r="J48" s="586" t="s">
        <v>301</v>
      </c>
      <c r="K48" s="110"/>
      <c r="L48" s="107"/>
      <c r="M48" s="107"/>
      <c r="N48" s="107"/>
      <c r="O48" s="107"/>
      <c r="P48" s="65" t="s">
        <v>32</v>
      </c>
      <c r="Q48" s="107"/>
      <c r="R48" s="363"/>
      <c r="S48" s="363"/>
      <c r="T48" s="370"/>
      <c r="U48" s="368"/>
      <c r="V48" s="107" t="s">
        <v>572</v>
      </c>
      <c r="W48" s="107" t="s">
        <v>573</v>
      </c>
      <c r="X48" s="107"/>
      <c r="Y48" s="69"/>
      <c r="Z48" s="193"/>
      <c r="AA48" s="193"/>
      <c r="AB48" s="474"/>
      <c r="AC48" s="193"/>
      <c r="AD48" s="735">
        <f>'T1 (E124)'!AD54</f>
        <v>5</v>
      </c>
      <c r="AE48" s="736"/>
      <c r="AF48" s="613" t="s">
        <v>19</v>
      </c>
      <c r="AG48" s="613" t="str">
        <f t="shared" si="1"/>
        <v>WORKING</v>
      </c>
    </row>
    <row r="49" spans="1:33" ht="16.899999999999999" customHeight="1">
      <c r="A49" s="369">
        <f t="shared" si="3"/>
        <v>40</v>
      </c>
      <c r="B49" s="324"/>
      <c r="C49" s="325"/>
      <c r="D49" s="410"/>
      <c r="E49" s="23"/>
      <c r="F49" s="411"/>
      <c r="G49" s="495" t="s">
        <v>351</v>
      </c>
      <c r="H49" s="496"/>
      <c r="I49" s="309"/>
      <c r="J49" s="586" t="s">
        <v>303</v>
      </c>
      <c r="K49" s="110"/>
      <c r="L49" s="107"/>
      <c r="M49" s="107"/>
      <c r="N49" s="107"/>
      <c r="O49" s="107"/>
      <c r="P49" s="65" t="s">
        <v>32</v>
      </c>
      <c r="Q49" s="107"/>
      <c r="R49" s="363"/>
      <c r="S49" s="363"/>
      <c r="T49" s="370"/>
      <c r="U49" s="368"/>
      <c r="V49" s="107" t="s">
        <v>572</v>
      </c>
      <c r="W49" s="107" t="s">
        <v>573</v>
      </c>
      <c r="X49" s="107"/>
      <c r="Y49" s="69"/>
      <c r="Z49" s="193"/>
      <c r="AA49" s="193"/>
      <c r="AB49" s="474"/>
      <c r="AC49" s="193"/>
      <c r="AD49" s="735">
        <f>'T1 (E124)'!AD55</f>
        <v>7</v>
      </c>
      <c r="AE49" s="193"/>
      <c r="AF49" s="613" t="s">
        <v>19</v>
      </c>
      <c r="AG49" s="613" t="str">
        <f t="shared" si="1"/>
        <v>WORKING</v>
      </c>
    </row>
    <row r="50" spans="1:33" ht="16.899999999999999" customHeight="1">
      <c r="A50" s="369">
        <f t="shared" si="3"/>
        <v>41</v>
      </c>
      <c r="B50" s="324"/>
      <c r="C50" s="325"/>
      <c r="D50" s="410"/>
      <c r="E50" s="296" t="s">
        <v>54</v>
      </c>
      <c r="F50" s="411"/>
      <c r="G50" s="566"/>
      <c r="H50" s="496"/>
      <c r="I50" s="309"/>
      <c r="J50" s="591" t="s">
        <v>55</v>
      </c>
      <c r="K50" s="110">
        <v>8</v>
      </c>
      <c r="L50" s="107"/>
      <c r="M50" s="65"/>
      <c r="N50" s="107"/>
      <c r="O50" s="107"/>
      <c r="P50" s="65" t="s">
        <v>32</v>
      </c>
      <c r="Q50" s="107"/>
      <c r="R50" s="363"/>
      <c r="S50" s="363"/>
      <c r="T50" s="370"/>
      <c r="U50" s="370"/>
      <c r="V50" s="107"/>
      <c r="W50" s="107"/>
      <c r="X50" s="107"/>
      <c r="Y50" s="69"/>
      <c r="Z50" s="628">
        <f>SUM(AC51:AC61)</f>
        <v>2001.5</v>
      </c>
      <c r="AA50" s="193"/>
      <c r="AB50" s="474"/>
      <c r="AC50" s="193"/>
      <c r="AD50" s="193"/>
      <c r="AE50" s="193"/>
      <c r="AF50" s="613"/>
      <c r="AG50" s="613">
        <f t="shared" si="1"/>
        <v>0</v>
      </c>
    </row>
    <row r="51" spans="1:33" ht="16.899999999999999" customHeight="1">
      <c r="A51" s="369">
        <f t="shared" ref="A51:A75" si="4">A50+1</f>
        <v>42</v>
      </c>
      <c r="B51" s="324"/>
      <c r="C51" s="325"/>
      <c r="D51" s="410"/>
      <c r="E51" s="20"/>
      <c r="F51" s="553" t="s">
        <v>113</v>
      </c>
      <c r="G51" s="566"/>
      <c r="H51" s="496"/>
      <c r="I51" s="309"/>
      <c r="J51" s="230" t="s">
        <v>859</v>
      </c>
      <c r="K51" s="110">
        <v>1</v>
      </c>
      <c r="L51" s="107"/>
      <c r="M51" s="65"/>
      <c r="N51" s="65"/>
      <c r="O51" s="65" t="s">
        <v>32</v>
      </c>
      <c r="P51" s="65" t="s">
        <v>32</v>
      </c>
      <c r="Q51" s="65" t="s">
        <v>32</v>
      </c>
      <c r="R51" s="363"/>
      <c r="S51" s="363"/>
      <c r="T51" s="370"/>
      <c r="U51" s="370"/>
      <c r="V51" s="107"/>
      <c r="W51" s="107" t="s">
        <v>13</v>
      </c>
      <c r="X51" s="107"/>
      <c r="Y51" s="69"/>
      <c r="Z51" s="193"/>
      <c r="AA51" s="193"/>
      <c r="AB51" s="474"/>
      <c r="AC51" s="625">
        <f>'T1 (E124)'!AC57</f>
        <v>1723</v>
      </c>
      <c r="AD51" s="193"/>
      <c r="AE51" s="193"/>
      <c r="AF51" s="613" t="s">
        <v>474</v>
      </c>
      <c r="AG51" s="613" t="str">
        <f t="shared" si="1"/>
        <v>RELEASE</v>
      </c>
    </row>
    <row r="52" spans="1:33" ht="16.899999999999999" customHeight="1">
      <c r="A52" s="369">
        <f t="shared" si="4"/>
        <v>43</v>
      </c>
      <c r="B52" s="324"/>
      <c r="C52" s="325"/>
      <c r="D52" s="410"/>
      <c r="E52" s="23"/>
      <c r="F52" s="328"/>
      <c r="G52" s="322" t="s">
        <v>115</v>
      </c>
      <c r="H52" s="323"/>
      <c r="I52" s="350"/>
      <c r="J52" s="233" t="s">
        <v>586</v>
      </c>
      <c r="K52" s="110">
        <v>2</v>
      </c>
      <c r="L52" s="65" t="s">
        <v>32</v>
      </c>
      <c r="M52" s="65" t="s">
        <v>32</v>
      </c>
      <c r="N52" s="65" t="s">
        <v>32</v>
      </c>
      <c r="O52" s="65" t="s">
        <v>32</v>
      </c>
      <c r="P52" s="65" t="s">
        <v>32</v>
      </c>
      <c r="Q52" s="65" t="s">
        <v>32</v>
      </c>
      <c r="R52" s="363"/>
      <c r="S52" s="363"/>
      <c r="T52" s="370"/>
      <c r="U52" s="370"/>
      <c r="V52" s="107"/>
      <c r="W52" s="107" t="str">
        <f>'TC1 (E121)'!W68</f>
        <v>RELEASE</v>
      </c>
      <c r="X52" s="107"/>
      <c r="Y52" s="69"/>
      <c r="Z52" s="193"/>
      <c r="AA52" s="193"/>
      <c r="AB52" s="474"/>
      <c r="AC52" s="193"/>
      <c r="AD52" s="193"/>
      <c r="AE52" s="193"/>
      <c r="AF52" s="613" t="s">
        <v>474</v>
      </c>
      <c r="AG52" s="613" t="str">
        <f t="shared" si="1"/>
        <v>RELEASE</v>
      </c>
    </row>
    <row r="53" spans="1:33" ht="16.899999999999999" customHeight="1">
      <c r="A53" s="369">
        <f t="shared" si="4"/>
        <v>44</v>
      </c>
      <c r="B53" s="324"/>
      <c r="C53" s="325"/>
      <c r="D53" s="410"/>
      <c r="E53" s="23"/>
      <c r="F53" s="328"/>
      <c r="G53" s="322" t="s">
        <v>117</v>
      </c>
      <c r="H53" s="323"/>
      <c r="I53" s="350"/>
      <c r="J53" s="233" t="s">
        <v>118</v>
      </c>
      <c r="K53" s="110">
        <v>4</v>
      </c>
      <c r="L53" s="65" t="s">
        <v>32</v>
      </c>
      <c r="M53" s="65" t="s">
        <v>32</v>
      </c>
      <c r="N53" s="65" t="s">
        <v>32</v>
      </c>
      <c r="O53" s="65" t="s">
        <v>32</v>
      </c>
      <c r="P53" s="65" t="s">
        <v>32</v>
      </c>
      <c r="Q53" s="65" t="s">
        <v>32</v>
      </c>
      <c r="R53" s="363"/>
      <c r="S53" s="363"/>
      <c r="T53" s="110"/>
      <c r="U53" s="110"/>
      <c r="V53" s="107"/>
      <c r="W53" s="107" t="str">
        <f>'TC1 (E121)'!W69</f>
        <v>RELEASE</v>
      </c>
      <c r="X53" s="107"/>
      <c r="Y53" s="69"/>
      <c r="Z53" s="193"/>
      <c r="AA53" s="193"/>
      <c r="AB53" s="474"/>
      <c r="AC53" s="193"/>
      <c r="AD53" s="193"/>
      <c r="AE53" s="193"/>
      <c r="AF53" s="613" t="s">
        <v>474</v>
      </c>
      <c r="AG53" s="613" t="str">
        <f t="shared" si="1"/>
        <v>RELEASE</v>
      </c>
    </row>
    <row r="54" spans="1:33" ht="16.899999999999999" customHeight="1">
      <c r="A54" s="369">
        <f t="shared" si="4"/>
        <v>45</v>
      </c>
      <c r="B54" s="324"/>
      <c r="C54" s="325"/>
      <c r="D54" s="410"/>
      <c r="E54" s="23"/>
      <c r="F54" s="328"/>
      <c r="G54" s="322" t="s">
        <v>119</v>
      </c>
      <c r="H54" s="323"/>
      <c r="I54" s="350"/>
      <c r="J54" s="233" t="s">
        <v>587</v>
      </c>
      <c r="K54" s="110">
        <v>2</v>
      </c>
      <c r="L54" s="65" t="s">
        <v>32</v>
      </c>
      <c r="M54" s="65" t="s">
        <v>32</v>
      </c>
      <c r="N54" s="65" t="s">
        <v>32</v>
      </c>
      <c r="O54" s="65" t="s">
        <v>32</v>
      </c>
      <c r="P54" s="65" t="s">
        <v>32</v>
      </c>
      <c r="Q54" s="65" t="s">
        <v>32</v>
      </c>
      <c r="R54" s="363"/>
      <c r="S54" s="363"/>
      <c r="T54" s="110"/>
      <c r="U54" s="110"/>
      <c r="V54" s="107"/>
      <c r="W54" s="107" t="str">
        <f>'TC1 (E121)'!W70</f>
        <v>RELEASE</v>
      </c>
      <c r="X54" s="107"/>
      <c r="Y54" s="69"/>
      <c r="Z54" s="193"/>
      <c r="AA54" s="193"/>
      <c r="AB54" s="474"/>
      <c r="AC54" s="193"/>
      <c r="AD54" s="193"/>
      <c r="AE54" s="193"/>
      <c r="AF54" s="613" t="s">
        <v>474</v>
      </c>
      <c r="AG54" s="613" t="str">
        <f t="shared" si="1"/>
        <v>RELEASE</v>
      </c>
    </row>
    <row r="55" spans="1:33" ht="16.899999999999999" customHeight="1">
      <c r="A55" s="369">
        <f t="shared" si="4"/>
        <v>46</v>
      </c>
      <c r="B55" s="324"/>
      <c r="C55" s="325"/>
      <c r="D55" s="410"/>
      <c r="E55" s="23"/>
      <c r="F55" s="328"/>
      <c r="G55" s="322" t="s">
        <v>121</v>
      </c>
      <c r="H55" s="323"/>
      <c r="I55" s="350"/>
      <c r="J55" s="233" t="s">
        <v>722</v>
      </c>
      <c r="K55" s="110">
        <v>2</v>
      </c>
      <c r="L55" s="65" t="s">
        <v>32</v>
      </c>
      <c r="M55" s="65" t="s">
        <v>32</v>
      </c>
      <c r="N55" s="65" t="s">
        <v>32</v>
      </c>
      <c r="O55" s="65" t="s">
        <v>32</v>
      </c>
      <c r="P55" s="65" t="s">
        <v>32</v>
      </c>
      <c r="Q55" s="65" t="s">
        <v>32</v>
      </c>
      <c r="R55" s="363"/>
      <c r="S55" s="363"/>
      <c r="T55" s="364"/>
      <c r="U55" s="364"/>
      <c r="V55" s="107"/>
      <c r="W55" s="107" t="s">
        <v>13</v>
      </c>
      <c r="X55" s="107"/>
      <c r="Y55" s="69"/>
      <c r="Z55" s="193"/>
      <c r="AA55" s="193"/>
      <c r="AB55" s="737"/>
      <c r="AC55" s="738"/>
      <c r="AD55" s="738"/>
      <c r="AE55" s="738"/>
      <c r="AF55" s="613" t="s">
        <v>474</v>
      </c>
      <c r="AG55" s="613" t="str">
        <f t="shared" si="1"/>
        <v>RELEASE</v>
      </c>
    </row>
    <row r="56" spans="1:33" ht="16.899999999999999" customHeight="1">
      <c r="A56" s="369">
        <f t="shared" si="4"/>
        <v>47</v>
      </c>
      <c r="B56" s="324"/>
      <c r="C56" s="325"/>
      <c r="D56" s="410"/>
      <c r="E56" s="23"/>
      <c r="F56" s="328"/>
      <c r="G56" s="322" t="s">
        <v>123</v>
      </c>
      <c r="H56" s="323"/>
      <c r="I56" s="350"/>
      <c r="J56" s="233" t="s">
        <v>124</v>
      </c>
      <c r="K56" s="110">
        <v>8</v>
      </c>
      <c r="L56" s="65" t="s">
        <v>32</v>
      </c>
      <c r="M56" s="65" t="s">
        <v>32</v>
      </c>
      <c r="N56" s="65" t="s">
        <v>32</v>
      </c>
      <c r="O56" s="65" t="s">
        <v>32</v>
      </c>
      <c r="P56" s="65" t="s">
        <v>32</v>
      </c>
      <c r="Q56" s="65" t="s">
        <v>32</v>
      </c>
      <c r="R56" s="363"/>
      <c r="S56" s="363"/>
      <c r="T56" s="370"/>
      <c r="U56" s="370"/>
      <c r="V56" s="107"/>
      <c r="W56" s="369" t="s">
        <v>13</v>
      </c>
      <c r="X56" s="107"/>
      <c r="Y56" s="69"/>
      <c r="Z56" s="193"/>
      <c r="AA56" s="193"/>
      <c r="AB56" s="732"/>
      <c r="AC56" s="369"/>
      <c r="AD56" s="369"/>
      <c r="AE56" s="369"/>
      <c r="AF56" s="613" t="s">
        <v>474</v>
      </c>
      <c r="AG56" s="613" t="str">
        <f t="shared" si="1"/>
        <v>RELEASE</v>
      </c>
    </row>
    <row r="57" spans="1:33" ht="16.899999999999999" customHeight="1">
      <c r="A57" s="369">
        <f t="shared" si="4"/>
        <v>48</v>
      </c>
      <c r="B57" s="324"/>
      <c r="C57" s="325"/>
      <c r="D57" s="410"/>
      <c r="E57" s="23"/>
      <c r="F57" s="328"/>
      <c r="G57" s="571" t="s">
        <v>125</v>
      </c>
      <c r="H57" s="572"/>
      <c r="I57" s="592"/>
      <c r="J57" s="233" t="s">
        <v>860</v>
      </c>
      <c r="K57" s="110">
        <v>1</v>
      </c>
      <c r="L57" s="65"/>
      <c r="M57" s="65"/>
      <c r="N57" s="65"/>
      <c r="O57" s="65" t="s">
        <v>32</v>
      </c>
      <c r="P57" s="65" t="s">
        <v>32</v>
      </c>
      <c r="Q57" s="65" t="s">
        <v>32</v>
      </c>
      <c r="R57" s="363"/>
      <c r="S57" s="363"/>
      <c r="T57" s="370"/>
      <c r="U57" s="370"/>
      <c r="V57" s="107"/>
      <c r="W57" s="369" t="s">
        <v>13</v>
      </c>
      <c r="X57" s="107"/>
      <c r="Y57" s="69"/>
      <c r="Z57" s="193"/>
      <c r="AA57" s="193"/>
      <c r="AB57" s="732"/>
      <c r="AC57" s="369"/>
      <c r="AD57" s="369"/>
      <c r="AE57" s="369"/>
      <c r="AF57" s="613" t="s">
        <v>474</v>
      </c>
      <c r="AG57" s="613" t="str">
        <f t="shared" si="1"/>
        <v>RELEASE</v>
      </c>
    </row>
    <row r="58" spans="1:33" ht="16.899999999999999" customHeight="1">
      <c r="A58" s="369">
        <f t="shared" si="4"/>
        <v>49</v>
      </c>
      <c r="B58" s="324"/>
      <c r="C58" s="325"/>
      <c r="D58" s="410"/>
      <c r="E58" s="23"/>
      <c r="F58" s="328"/>
      <c r="G58" s="571" t="s">
        <v>127</v>
      </c>
      <c r="H58" s="323"/>
      <c r="I58" s="350"/>
      <c r="J58" s="233" t="s">
        <v>724</v>
      </c>
      <c r="K58" s="110">
        <v>4</v>
      </c>
      <c r="L58" s="65" t="s">
        <v>32</v>
      </c>
      <c r="M58" s="65" t="s">
        <v>32</v>
      </c>
      <c r="N58" s="65" t="s">
        <v>32</v>
      </c>
      <c r="O58" s="65" t="s">
        <v>32</v>
      </c>
      <c r="P58" s="65" t="s">
        <v>32</v>
      </c>
      <c r="Q58" s="65" t="s">
        <v>32</v>
      </c>
      <c r="R58" s="363"/>
      <c r="S58" s="363"/>
      <c r="T58" s="370"/>
      <c r="U58" s="370"/>
      <c r="V58" s="107"/>
      <c r="W58" s="369" t="s">
        <v>13</v>
      </c>
      <c r="X58" s="107"/>
      <c r="Y58" s="69"/>
      <c r="Z58" s="193"/>
      <c r="AA58" s="193"/>
      <c r="AB58" s="732"/>
      <c r="AC58" s="369"/>
      <c r="AD58" s="369"/>
      <c r="AE58" s="369"/>
      <c r="AF58" s="613" t="s">
        <v>474</v>
      </c>
      <c r="AG58" s="613" t="str">
        <f t="shared" si="1"/>
        <v>RELEASE</v>
      </c>
    </row>
    <row r="59" spans="1:33" ht="16.899999999999999" customHeight="1">
      <c r="A59" s="369">
        <f t="shared" si="4"/>
        <v>50</v>
      </c>
      <c r="B59" s="324"/>
      <c r="C59" s="325"/>
      <c r="D59" s="410"/>
      <c r="E59" s="23"/>
      <c r="F59" s="328"/>
      <c r="G59" s="571" t="s">
        <v>129</v>
      </c>
      <c r="H59" s="323"/>
      <c r="I59" s="350"/>
      <c r="J59" s="233" t="s">
        <v>725</v>
      </c>
      <c r="K59" s="110">
        <v>2</v>
      </c>
      <c r="L59" s="65" t="s">
        <v>32</v>
      </c>
      <c r="M59" s="65" t="s">
        <v>32</v>
      </c>
      <c r="N59" s="65" t="s">
        <v>32</v>
      </c>
      <c r="O59" s="65" t="s">
        <v>32</v>
      </c>
      <c r="P59" s="65" t="s">
        <v>32</v>
      </c>
      <c r="Q59" s="65" t="s">
        <v>32</v>
      </c>
      <c r="R59" s="363"/>
      <c r="S59" s="363"/>
      <c r="T59" s="370"/>
      <c r="U59" s="370"/>
      <c r="V59" s="107"/>
      <c r="W59" s="369" t="s">
        <v>13</v>
      </c>
      <c r="X59" s="107"/>
      <c r="Y59" s="69"/>
      <c r="Z59" s="193"/>
      <c r="AA59" s="193"/>
      <c r="AB59" s="732"/>
      <c r="AC59" s="369"/>
      <c r="AD59" s="369"/>
      <c r="AE59" s="369"/>
      <c r="AF59" s="613" t="s">
        <v>474</v>
      </c>
      <c r="AG59" s="613" t="str">
        <f t="shared" si="1"/>
        <v>RELEASE</v>
      </c>
    </row>
    <row r="60" spans="1:33" ht="16.899999999999999" customHeight="1">
      <c r="A60" s="369">
        <f t="shared" si="4"/>
        <v>51</v>
      </c>
      <c r="B60" s="324"/>
      <c r="C60" s="325"/>
      <c r="D60" s="410"/>
      <c r="E60" s="23"/>
      <c r="F60" s="328"/>
      <c r="G60" s="571" t="s">
        <v>131</v>
      </c>
      <c r="H60" s="572"/>
      <c r="I60" s="592"/>
      <c r="J60" s="233" t="s">
        <v>726</v>
      </c>
      <c r="K60" s="110">
        <v>2</v>
      </c>
      <c r="L60" s="65" t="s">
        <v>32</v>
      </c>
      <c r="M60" s="65" t="s">
        <v>32</v>
      </c>
      <c r="N60" s="65" t="s">
        <v>32</v>
      </c>
      <c r="O60" s="65" t="s">
        <v>32</v>
      </c>
      <c r="P60" s="65" t="s">
        <v>32</v>
      </c>
      <c r="Q60" s="65" t="s">
        <v>32</v>
      </c>
      <c r="R60" s="363"/>
      <c r="S60" s="363"/>
      <c r="T60" s="370"/>
      <c r="U60" s="370"/>
      <c r="V60" s="107"/>
      <c r="W60" s="369" t="s">
        <v>13</v>
      </c>
      <c r="X60" s="107"/>
      <c r="Y60" s="69"/>
      <c r="Z60" s="193"/>
      <c r="AA60" s="193"/>
      <c r="AB60" s="732"/>
      <c r="AC60" s="369"/>
      <c r="AD60" s="369"/>
      <c r="AE60" s="369"/>
      <c r="AF60" s="613" t="s">
        <v>474</v>
      </c>
      <c r="AG60" s="613" t="str">
        <f t="shared" si="1"/>
        <v>RELEASE</v>
      </c>
    </row>
    <row r="61" spans="1:33" ht="16.899999999999999" customHeight="1">
      <c r="A61" s="369">
        <f t="shared" si="4"/>
        <v>52</v>
      </c>
      <c r="B61" s="324"/>
      <c r="C61" s="325"/>
      <c r="D61" s="410"/>
      <c r="E61" s="23"/>
      <c r="F61" s="553" t="s">
        <v>890</v>
      </c>
      <c r="G61" s="566"/>
      <c r="H61" s="496"/>
      <c r="I61" s="309"/>
      <c r="J61" s="230" t="s">
        <v>891</v>
      </c>
      <c r="K61" s="110"/>
      <c r="L61" s="107"/>
      <c r="M61" s="107"/>
      <c r="N61" s="107"/>
      <c r="O61" s="107"/>
      <c r="P61" s="65" t="s">
        <v>32</v>
      </c>
      <c r="Q61" s="107"/>
      <c r="R61" s="363"/>
      <c r="S61" s="363"/>
      <c r="T61" s="370"/>
      <c r="U61" s="370"/>
      <c r="V61" s="107"/>
      <c r="W61" s="107"/>
      <c r="X61" s="107"/>
      <c r="Y61" s="69"/>
      <c r="Z61" s="193"/>
      <c r="AA61" s="193"/>
      <c r="AB61" s="474"/>
      <c r="AC61" s="625">
        <f>'T1 (E124)'!AC67</f>
        <v>278.5</v>
      </c>
      <c r="AD61" s="193"/>
      <c r="AE61" s="193"/>
      <c r="AF61" s="613"/>
      <c r="AG61" s="613">
        <f t="shared" si="1"/>
        <v>0</v>
      </c>
    </row>
    <row r="62" spans="1:33" ht="16.899999999999999" customHeight="1">
      <c r="A62" s="369">
        <f t="shared" si="4"/>
        <v>53</v>
      </c>
      <c r="B62" s="324"/>
      <c r="C62" s="325"/>
      <c r="D62" s="410"/>
      <c r="E62" s="23"/>
      <c r="F62" s="411"/>
      <c r="G62" s="495" t="s">
        <v>406</v>
      </c>
      <c r="H62" s="496"/>
      <c r="I62" s="351"/>
      <c r="J62" s="230" t="s">
        <v>392</v>
      </c>
      <c r="K62" s="110"/>
      <c r="L62" s="107"/>
      <c r="M62" s="107"/>
      <c r="N62" s="107"/>
      <c r="O62" s="65" t="s">
        <v>32</v>
      </c>
      <c r="P62" s="65" t="s">
        <v>32</v>
      </c>
      <c r="Q62" s="65" t="s">
        <v>32</v>
      </c>
      <c r="R62" s="475" t="str">
        <f>'TC1 (E121)'!$R$89</f>
        <v>PRE-RELEASE</v>
      </c>
      <c r="S62" s="475" t="str">
        <f>'TC1 (E121)'!$R$89</f>
        <v>PRE-RELEASE</v>
      </c>
      <c r="T62" s="364"/>
      <c r="U62" s="364"/>
      <c r="V62" s="107"/>
      <c r="W62" s="369" t="str">
        <f>'T1 (E124)'!W68</f>
        <v>RELEASE</v>
      </c>
      <c r="X62" s="107"/>
      <c r="Y62" s="69"/>
      <c r="Z62" s="193"/>
      <c r="AA62" s="193"/>
      <c r="AB62" s="732"/>
      <c r="AC62" s="369"/>
      <c r="AD62" s="369"/>
      <c r="AE62" s="369"/>
      <c r="AF62" s="613" t="s">
        <v>477</v>
      </c>
      <c r="AG62" s="613" t="str">
        <f t="shared" si="1"/>
        <v>RELEASE</v>
      </c>
    </row>
    <row r="63" spans="1:33" ht="16.899999999999999" customHeight="1">
      <c r="A63" s="369">
        <f t="shared" si="4"/>
        <v>54</v>
      </c>
      <c r="B63" s="324"/>
      <c r="C63" s="325"/>
      <c r="D63" s="410"/>
      <c r="E63" s="23"/>
      <c r="F63" s="411"/>
      <c r="G63" s="495" t="s">
        <v>393</v>
      </c>
      <c r="H63" s="496"/>
      <c r="I63" s="351"/>
      <c r="J63" s="233" t="s">
        <v>382</v>
      </c>
      <c r="K63" s="110"/>
      <c r="L63" s="107"/>
      <c r="M63" s="65" t="s">
        <v>32</v>
      </c>
      <c r="N63" s="65" t="s">
        <v>32</v>
      </c>
      <c r="O63" s="65" t="s">
        <v>32</v>
      </c>
      <c r="P63" s="65" t="s">
        <v>32</v>
      </c>
      <c r="Q63" s="65" t="s">
        <v>32</v>
      </c>
      <c r="R63" s="475" t="str">
        <f>'M1 (E122)'!$R$73</f>
        <v>RELEASE</v>
      </c>
      <c r="S63" s="475" t="str">
        <f>'M1 (E122)'!$S$73</f>
        <v>RELEASE</v>
      </c>
      <c r="T63" s="110"/>
      <c r="U63" s="110"/>
      <c r="V63" s="107"/>
      <c r="W63" s="107" t="str">
        <f>'T1 (E124)'!W69</f>
        <v>RELEASE</v>
      </c>
      <c r="X63" s="107"/>
      <c r="Y63" s="69"/>
      <c r="Z63" s="193"/>
      <c r="AA63" s="193"/>
      <c r="AB63" s="474"/>
      <c r="AC63" s="193"/>
      <c r="AD63" s="193"/>
      <c r="AE63" s="193"/>
      <c r="AF63" s="613" t="s">
        <v>19</v>
      </c>
      <c r="AG63" s="613" t="str">
        <f t="shared" si="1"/>
        <v>RELEASE</v>
      </c>
    </row>
    <row r="64" spans="1:33" ht="16.899999999999999" customHeight="1">
      <c r="A64" s="369">
        <f t="shared" si="4"/>
        <v>55</v>
      </c>
      <c r="B64" s="324"/>
      <c r="C64" s="325"/>
      <c r="D64" s="410"/>
      <c r="E64" s="23"/>
      <c r="F64" s="411"/>
      <c r="G64" s="495" t="s">
        <v>394</v>
      </c>
      <c r="H64" s="496"/>
      <c r="I64" s="351"/>
      <c r="J64" s="233" t="s">
        <v>384</v>
      </c>
      <c r="K64" s="110"/>
      <c r="L64" s="107"/>
      <c r="M64" s="65" t="s">
        <v>32</v>
      </c>
      <c r="N64" s="65" t="s">
        <v>32</v>
      </c>
      <c r="O64" s="65" t="s">
        <v>32</v>
      </c>
      <c r="P64" s="65" t="s">
        <v>32</v>
      </c>
      <c r="Q64" s="65" t="s">
        <v>32</v>
      </c>
      <c r="R64" s="475" t="str">
        <f>'M1 (E122)'!$R$74</f>
        <v>RELEASE</v>
      </c>
      <c r="S64" s="475" t="str">
        <f>'M1 (E122)'!$S$74</f>
        <v>RELEASE</v>
      </c>
      <c r="T64" s="110"/>
      <c r="U64" s="110"/>
      <c r="V64" s="107"/>
      <c r="W64" s="477" t="str">
        <f>'M1 (E122)'!W66</f>
        <v>RELEASE</v>
      </c>
      <c r="X64" s="107"/>
      <c r="Y64" s="69"/>
      <c r="Z64" s="193"/>
      <c r="AA64" s="193"/>
      <c r="AB64" s="474"/>
      <c r="AC64" s="193"/>
      <c r="AD64" s="193"/>
      <c r="AE64" s="193"/>
      <c r="AF64" s="613" t="s">
        <v>19</v>
      </c>
      <c r="AG64" s="613" t="str">
        <f t="shared" si="1"/>
        <v>RELEASE</v>
      </c>
    </row>
    <row r="65" spans="1:33" ht="16.899999999999999" customHeight="1">
      <c r="A65" s="369">
        <f t="shared" si="4"/>
        <v>56</v>
      </c>
      <c r="B65" s="324"/>
      <c r="C65" s="325"/>
      <c r="D65" s="410"/>
      <c r="E65" s="23"/>
      <c r="F65" s="411"/>
      <c r="G65" s="495" t="s">
        <v>395</v>
      </c>
      <c r="H65" s="496"/>
      <c r="I65" s="351"/>
      <c r="J65" s="233" t="s">
        <v>386</v>
      </c>
      <c r="K65" s="110"/>
      <c r="L65" s="107"/>
      <c r="M65" s="65" t="s">
        <v>32</v>
      </c>
      <c r="N65" s="65" t="s">
        <v>32</v>
      </c>
      <c r="O65" s="65" t="s">
        <v>32</v>
      </c>
      <c r="P65" s="65" t="s">
        <v>32</v>
      </c>
      <c r="Q65" s="65" t="s">
        <v>32</v>
      </c>
      <c r="R65" s="475" t="str">
        <f>'M1 (E122)'!$R$75</f>
        <v>RELEASE</v>
      </c>
      <c r="S65" s="475" t="str">
        <f>'M1 (E122)'!$S$75</f>
        <v>RELEASE</v>
      </c>
      <c r="T65" s="364"/>
      <c r="U65" s="364"/>
      <c r="V65" s="107"/>
      <c r="W65" s="107" t="str">
        <f>'T1 (E124)'!W71</f>
        <v>RELEASE</v>
      </c>
      <c r="X65" s="107"/>
      <c r="Y65" s="69"/>
      <c r="Z65" s="193"/>
      <c r="AA65" s="193"/>
      <c r="AB65" s="474"/>
      <c r="AC65" s="193"/>
      <c r="AD65" s="193"/>
      <c r="AE65" s="193"/>
      <c r="AF65" s="613" t="s">
        <v>19</v>
      </c>
      <c r="AG65" s="613" t="str">
        <f t="shared" si="1"/>
        <v>RELEASE</v>
      </c>
    </row>
    <row r="66" spans="1:33" ht="16.899999999999999" customHeight="1">
      <c r="A66" s="369">
        <f t="shared" si="4"/>
        <v>57</v>
      </c>
      <c r="B66" s="324"/>
      <c r="C66" s="325"/>
      <c r="D66" s="410"/>
      <c r="E66" s="23"/>
      <c r="F66" s="411"/>
      <c r="G66" s="495" t="s">
        <v>396</v>
      </c>
      <c r="H66" s="496"/>
      <c r="I66" s="351"/>
      <c r="J66" s="233" t="s">
        <v>397</v>
      </c>
      <c r="K66" s="110"/>
      <c r="L66" s="107"/>
      <c r="M66" s="65" t="s">
        <v>32</v>
      </c>
      <c r="N66" s="65" t="s">
        <v>32</v>
      </c>
      <c r="O66" s="65" t="s">
        <v>32</v>
      </c>
      <c r="P66" s="65" t="s">
        <v>32</v>
      </c>
      <c r="Q66" s="65" t="s">
        <v>32</v>
      </c>
      <c r="R66" s="475"/>
      <c r="S66" s="475"/>
      <c r="T66" s="370"/>
      <c r="U66" s="370"/>
      <c r="V66" s="107"/>
      <c r="W66" s="107" t="str">
        <f>'T1 (E124)'!W72</f>
        <v>RELEASE</v>
      </c>
      <c r="X66" s="107"/>
      <c r="Y66" s="69"/>
      <c r="Z66" s="193"/>
      <c r="AA66" s="193"/>
      <c r="AB66" s="732"/>
      <c r="AC66" s="369"/>
      <c r="AD66" s="369"/>
      <c r="AE66" s="369"/>
      <c r="AF66" s="613" t="s">
        <v>19</v>
      </c>
      <c r="AG66" s="613" t="str">
        <f t="shared" si="1"/>
        <v>RELEASE</v>
      </c>
    </row>
    <row r="67" spans="1:33" ht="16.899999999999999" customHeight="1">
      <c r="A67" s="369">
        <f t="shared" si="4"/>
        <v>58</v>
      </c>
      <c r="B67" s="324"/>
      <c r="C67" s="325"/>
      <c r="D67" s="410"/>
      <c r="E67" s="23"/>
      <c r="F67" s="411"/>
      <c r="G67" s="495" t="s">
        <v>398</v>
      </c>
      <c r="H67" s="496"/>
      <c r="I67" s="351"/>
      <c r="J67" s="233" t="s">
        <v>399</v>
      </c>
      <c r="K67" s="110"/>
      <c r="L67" s="107"/>
      <c r="M67" s="65" t="s">
        <v>32</v>
      </c>
      <c r="N67" s="65" t="s">
        <v>32</v>
      </c>
      <c r="O67" s="65" t="s">
        <v>32</v>
      </c>
      <c r="P67" s="65" t="s">
        <v>32</v>
      </c>
      <c r="Q67" s="65" t="s">
        <v>32</v>
      </c>
      <c r="R67" s="475" t="str">
        <f>'TC1 (E121)'!$R$89</f>
        <v>PRE-RELEASE</v>
      </c>
      <c r="S67" s="475" t="str">
        <f>'TC1 (E121)'!$S$89</f>
        <v>PRE-RELEASE</v>
      </c>
      <c r="T67" s="476"/>
      <c r="U67" s="476"/>
      <c r="V67" s="477"/>
      <c r="W67" s="601" t="str">
        <f>'T1 (E124)'!W73</f>
        <v>RELEASE</v>
      </c>
      <c r="X67" s="477"/>
      <c r="Y67" s="483"/>
      <c r="Z67" s="380"/>
      <c r="AA67" s="380"/>
      <c r="AB67" s="380"/>
      <c r="AC67" s="380"/>
      <c r="AD67" s="380"/>
      <c r="AE67" s="484">
        <f>'TC1 (E121)'!$AE$91</f>
        <v>0</v>
      </c>
      <c r="AF67" s="613" t="s">
        <v>19</v>
      </c>
      <c r="AG67" s="613" t="str">
        <f t="shared" si="1"/>
        <v>RELEASE</v>
      </c>
    </row>
    <row r="68" spans="1:33" s="284" customFormat="1" ht="16.899999999999999" customHeight="1">
      <c r="A68" s="561">
        <f t="shared" si="4"/>
        <v>59</v>
      </c>
      <c r="B68" s="412"/>
      <c r="C68" s="413"/>
      <c r="D68" s="414"/>
      <c r="E68" s="415"/>
      <c r="F68" s="416"/>
      <c r="G68" s="569" t="s">
        <v>400</v>
      </c>
      <c r="H68" s="570"/>
      <c r="I68" s="428"/>
      <c r="J68" s="453" t="s">
        <v>401</v>
      </c>
      <c r="K68" s="590"/>
      <c r="L68" s="358"/>
      <c r="M68" s="359" t="s">
        <v>32</v>
      </c>
      <c r="N68" s="359" t="s">
        <v>32</v>
      </c>
      <c r="O68" s="359" t="s">
        <v>32</v>
      </c>
      <c r="P68" s="359" t="s">
        <v>32</v>
      </c>
      <c r="Q68" s="359" t="s">
        <v>32</v>
      </c>
      <c r="R68" s="602" t="str">
        <f>'TC1 (E121)'!R86</f>
        <v>PRE-RELEASE</v>
      </c>
      <c r="S68" s="602" t="str">
        <f>'TC1 (E121)'!S86</f>
        <v>PRE-RELEASE</v>
      </c>
      <c r="T68" s="372"/>
      <c r="U68" s="372"/>
      <c r="V68" s="358"/>
      <c r="W68" s="358" t="str">
        <f>'T1 (E124)'!W74</f>
        <v>FOR REVIEW</v>
      </c>
      <c r="X68" s="358"/>
      <c r="Y68" s="390"/>
      <c r="Z68" s="730"/>
      <c r="AA68" s="730"/>
      <c r="AB68" s="731"/>
      <c r="AC68" s="730"/>
      <c r="AD68" s="730"/>
      <c r="AE68" s="730"/>
      <c r="AF68" s="626" t="s">
        <v>19</v>
      </c>
      <c r="AG68" s="626" t="str">
        <f t="shared" si="1"/>
        <v>FOR REVIEW</v>
      </c>
    </row>
    <row r="69" spans="1:33" ht="16.899999999999999" customHeight="1">
      <c r="A69" s="369">
        <f t="shared" si="4"/>
        <v>60</v>
      </c>
      <c r="B69" s="324"/>
      <c r="C69" s="325"/>
      <c r="D69" s="410"/>
      <c r="E69" s="23"/>
      <c r="F69" s="411"/>
      <c r="G69" s="495" t="s">
        <v>402</v>
      </c>
      <c r="H69" s="496"/>
      <c r="I69" s="351"/>
      <c r="J69" s="233" t="s">
        <v>403</v>
      </c>
      <c r="K69" s="110"/>
      <c r="L69" s="107"/>
      <c r="M69" s="65" t="s">
        <v>32</v>
      </c>
      <c r="N69" s="65" t="s">
        <v>32</v>
      </c>
      <c r="O69" s="65" t="s">
        <v>32</v>
      </c>
      <c r="P69" s="65" t="s">
        <v>32</v>
      </c>
      <c r="Q69" s="65" t="s">
        <v>32</v>
      </c>
      <c r="R69" s="475" t="str">
        <f>'TC1 (E121)'!$R$93</f>
        <v>FOR REVIEW</v>
      </c>
      <c r="S69" s="475" t="str">
        <f>'TC1 (E121)'!$S$93</f>
        <v>FOR REVIEW</v>
      </c>
      <c r="T69" s="370"/>
      <c r="U69" s="370"/>
      <c r="V69" s="107"/>
      <c r="W69" s="107" t="str">
        <f>'T1 (E124)'!W75</f>
        <v>RELEASE</v>
      </c>
      <c r="X69" s="107"/>
      <c r="Y69" s="69"/>
      <c r="Z69" s="193"/>
      <c r="AA69" s="193"/>
      <c r="AB69" s="474"/>
      <c r="AC69" s="193"/>
      <c r="AD69" s="193"/>
      <c r="AE69" s="193"/>
      <c r="AF69" s="613" t="s">
        <v>19</v>
      </c>
      <c r="AG69" s="613" t="str">
        <f t="shared" si="1"/>
        <v>RELEASE</v>
      </c>
    </row>
    <row r="70" spans="1:33" ht="16.899999999999999" customHeight="1">
      <c r="A70" s="369">
        <f t="shared" si="4"/>
        <v>61</v>
      </c>
      <c r="B70" s="324"/>
      <c r="C70" s="325"/>
      <c r="D70" s="410"/>
      <c r="E70" s="23"/>
      <c r="F70" s="411"/>
      <c r="G70" s="567" t="s">
        <v>404</v>
      </c>
      <c r="H70" s="642"/>
      <c r="I70" s="585"/>
      <c r="J70" s="663" t="s">
        <v>731</v>
      </c>
      <c r="K70" s="664"/>
      <c r="L70" s="69"/>
      <c r="M70" s="65" t="s">
        <v>32</v>
      </c>
      <c r="N70" s="65" t="s">
        <v>32</v>
      </c>
      <c r="O70" s="65" t="s">
        <v>32</v>
      </c>
      <c r="P70" s="65" t="s">
        <v>32</v>
      </c>
      <c r="Q70" s="65" t="s">
        <v>32</v>
      </c>
      <c r="R70" s="475" t="str">
        <f>'M1 (E122)'!$R$80</f>
        <v>RELEASE</v>
      </c>
      <c r="S70" s="475" t="str">
        <f>'M1 (E122)'!$S$80</f>
        <v>RELEASE</v>
      </c>
      <c r="T70" s="370"/>
      <c r="U70" s="370"/>
      <c r="V70" s="107"/>
      <c r="W70" s="107" t="str">
        <f>'T1 (E124)'!W76</f>
        <v>RELEASE</v>
      </c>
      <c r="X70" s="107"/>
      <c r="Y70" s="69"/>
      <c r="Z70" s="193"/>
      <c r="AA70" s="193"/>
      <c r="AB70" s="474"/>
      <c r="AC70" s="193"/>
      <c r="AD70" s="193"/>
      <c r="AE70" s="193"/>
      <c r="AF70" s="613" t="s">
        <v>19</v>
      </c>
      <c r="AG70" s="613" t="str">
        <f t="shared" si="1"/>
        <v>RELEASE</v>
      </c>
    </row>
    <row r="71" spans="1:33" s="284" customFormat="1" ht="16.899999999999999" customHeight="1">
      <c r="A71" s="369">
        <f t="shared" si="4"/>
        <v>62</v>
      </c>
      <c r="B71" s="412"/>
      <c r="C71" s="413"/>
      <c r="D71" s="414"/>
      <c r="E71" s="415"/>
      <c r="F71" s="416"/>
      <c r="G71" s="643" t="s">
        <v>600</v>
      </c>
      <c r="H71" s="644"/>
      <c r="I71" s="665"/>
      <c r="J71" s="666" t="s">
        <v>732</v>
      </c>
      <c r="K71" s="667"/>
      <c r="L71" s="359" t="s">
        <v>32</v>
      </c>
      <c r="M71" s="359" t="s">
        <v>32</v>
      </c>
      <c r="N71" s="359" t="s">
        <v>32</v>
      </c>
      <c r="O71" s="359" t="s">
        <v>32</v>
      </c>
      <c r="P71" s="359" t="s">
        <v>32</v>
      </c>
      <c r="Q71" s="359" t="s">
        <v>32</v>
      </c>
      <c r="R71" s="747"/>
      <c r="S71" s="747"/>
      <c r="T71" s="372"/>
      <c r="U71" s="372"/>
      <c r="V71" s="358" t="s">
        <v>598</v>
      </c>
      <c r="W71" s="358"/>
      <c r="X71" s="358"/>
      <c r="Y71" s="390"/>
      <c r="Z71" s="730"/>
      <c r="AA71" s="730"/>
      <c r="AB71" s="731"/>
      <c r="AC71" s="730"/>
      <c r="AD71" s="730"/>
      <c r="AE71" s="730"/>
      <c r="AF71" s="626"/>
      <c r="AG71" s="626"/>
    </row>
    <row r="72" spans="1:33" ht="16.899999999999999" customHeight="1">
      <c r="A72" s="369">
        <f t="shared" si="4"/>
        <v>63</v>
      </c>
      <c r="B72" s="324"/>
      <c r="C72" s="325"/>
      <c r="D72" s="410"/>
      <c r="E72" s="23"/>
      <c r="F72" s="411"/>
      <c r="G72" s="649" t="str">
        <f>'T1 (E124)'!G78</f>
        <v>228E1241200</v>
      </c>
      <c r="H72" s="496"/>
      <c r="I72" s="351"/>
      <c r="J72" s="668" t="str">
        <f>'T1 (E124)'!J78</f>
        <v>HOLE FOR INDICATOR LAMP ON SIDEWALL</v>
      </c>
      <c r="K72" s="110"/>
      <c r="L72" s="107"/>
      <c r="M72" s="107"/>
      <c r="N72" s="107"/>
      <c r="O72" s="107"/>
      <c r="P72" s="65"/>
      <c r="Q72" s="107"/>
      <c r="R72" s="725"/>
      <c r="S72" s="725"/>
      <c r="T72" s="370"/>
      <c r="U72" s="370"/>
      <c r="V72" s="107"/>
      <c r="W72" s="107"/>
      <c r="X72" s="107"/>
      <c r="Y72" s="69"/>
      <c r="Z72" s="628"/>
      <c r="AA72" s="193"/>
      <c r="AB72" s="474"/>
      <c r="AC72" s="193"/>
      <c r="AD72" s="193"/>
      <c r="AE72" s="193"/>
      <c r="AF72" s="613"/>
      <c r="AG72" s="613"/>
    </row>
    <row r="73" spans="1:33" s="536" customFormat="1" ht="16.899999999999999" customHeight="1">
      <c r="A73" s="369">
        <f t="shared" si="4"/>
        <v>64</v>
      </c>
      <c r="B73" s="441"/>
      <c r="C73" s="645"/>
      <c r="D73" s="646"/>
      <c r="E73" s="647"/>
      <c r="F73" s="648"/>
      <c r="G73" s="652" t="str">
        <f>'T1 (E124)'!G79</f>
        <v>228E1201300</v>
      </c>
      <c r="H73" s="653"/>
      <c r="I73" s="433"/>
      <c r="J73" s="668" t="str">
        <f>'T1 (E124)'!J79</f>
        <v>STIFFENER ON TAPPING SIDEWALL</v>
      </c>
      <c r="K73" s="739"/>
      <c r="L73" s="458"/>
      <c r="M73" s="458"/>
      <c r="N73" s="458"/>
      <c r="O73" s="458"/>
      <c r="P73" s="471"/>
      <c r="Q73" s="458"/>
      <c r="R73" s="748"/>
      <c r="S73" s="748"/>
      <c r="T73" s="480"/>
      <c r="U73" s="480"/>
      <c r="V73" s="458"/>
      <c r="W73" s="458"/>
      <c r="X73" s="458"/>
      <c r="Y73" s="488"/>
      <c r="Z73" s="628"/>
      <c r="AA73" s="519"/>
      <c r="AB73" s="524"/>
      <c r="AC73" s="519"/>
      <c r="AD73" s="519"/>
      <c r="AE73" s="519"/>
      <c r="AF73" s="704"/>
      <c r="AG73" s="704"/>
    </row>
    <row r="74" spans="1:33" ht="16.899999999999999" customHeight="1">
      <c r="A74" s="369">
        <f t="shared" si="4"/>
        <v>65</v>
      </c>
      <c r="B74" s="324"/>
      <c r="C74" s="325"/>
      <c r="D74" s="410"/>
      <c r="E74" s="296" t="s">
        <v>68</v>
      </c>
      <c r="F74" s="411"/>
      <c r="G74" s="566"/>
      <c r="H74" s="496"/>
      <c r="I74" s="309"/>
      <c r="J74" s="230" t="s">
        <v>69</v>
      </c>
      <c r="K74" s="110"/>
      <c r="L74" s="107"/>
      <c r="M74" s="107"/>
      <c r="N74" s="107"/>
      <c r="O74" s="107"/>
      <c r="P74" s="65" t="s">
        <v>32</v>
      </c>
      <c r="Q74" s="107"/>
      <c r="R74" s="363"/>
      <c r="S74" s="363"/>
      <c r="T74" s="370"/>
      <c r="U74" s="370"/>
      <c r="V74" s="107"/>
      <c r="W74" s="107"/>
      <c r="X74" s="107"/>
      <c r="Y74" s="69"/>
      <c r="Z74" s="628">
        <f>SUM(AC75:AC78)</f>
        <v>381.9</v>
      </c>
      <c r="AA74" s="193"/>
      <c r="AB74" s="474"/>
      <c r="AC74" s="193"/>
      <c r="AD74" s="193"/>
      <c r="AE74" s="193"/>
      <c r="AF74" s="613"/>
      <c r="AG74" s="613">
        <f t="shared" ref="AG74:AG92" si="5">W74</f>
        <v>0</v>
      </c>
    </row>
    <row r="75" spans="1:33" ht="16.899999999999999" customHeight="1">
      <c r="A75" s="369">
        <f t="shared" si="4"/>
        <v>66</v>
      </c>
      <c r="B75" s="324"/>
      <c r="C75" s="325"/>
      <c r="D75" s="410"/>
      <c r="E75" s="23"/>
      <c r="F75" s="553" t="s">
        <v>158</v>
      </c>
      <c r="G75" s="297"/>
      <c r="H75" s="309"/>
      <c r="I75" s="459"/>
      <c r="J75" s="670" t="s">
        <v>609</v>
      </c>
      <c r="K75" s="110"/>
      <c r="L75" s="65" t="s">
        <v>32</v>
      </c>
      <c r="M75" s="65" t="s">
        <v>32</v>
      </c>
      <c r="N75" s="65" t="s">
        <v>32</v>
      </c>
      <c r="O75" s="65" t="s">
        <v>32</v>
      </c>
      <c r="P75" s="65" t="s">
        <v>32</v>
      </c>
      <c r="Q75" s="65" t="s">
        <v>32</v>
      </c>
      <c r="R75" s="363"/>
      <c r="S75" s="363"/>
      <c r="T75" s="370"/>
      <c r="U75" s="370"/>
      <c r="V75" s="107"/>
      <c r="W75" s="107" t="s">
        <v>13</v>
      </c>
      <c r="X75" s="107"/>
      <c r="Y75" s="69"/>
      <c r="Z75" s="193"/>
      <c r="AA75" s="193"/>
      <c r="AB75" s="474"/>
      <c r="AC75" s="755">
        <f>'T1 (E124)'!AC82</f>
        <v>362</v>
      </c>
      <c r="AD75" s="193"/>
      <c r="AE75" s="193"/>
      <c r="AF75" s="613" t="s">
        <v>474</v>
      </c>
      <c r="AG75" s="613" t="str">
        <f t="shared" si="5"/>
        <v>RELEASE</v>
      </c>
    </row>
    <row r="76" spans="1:33" ht="16.899999999999999" customHeight="1">
      <c r="A76" s="369">
        <f t="shared" ref="A76:A94" si="6">A75+1</f>
        <v>67</v>
      </c>
      <c r="B76" s="324"/>
      <c r="C76" s="325"/>
      <c r="D76" s="410"/>
      <c r="E76" s="23"/>
      <c r="F76" s="422"/>
      <c r="G76" s="308" t="s">
        <v>160</v>
      </c>
      <c r="H76" s="309"/>
      <c r="I76" s="459"/>
      <c r="J76" s="670" t="s">
        <v>161</v>
      </c>
      <c r="K76" s="110"/>
      <c r="L76" s="65" t="s">
        <v>32</v>
      </c>
      <c r="M76" s="65" t="s">
        <v>32</v>
      </c>
      <c r="N76" s="65" t="s">
        <v>32</v>
      </c>
      <c r="O76" s="65" t="s">
        <v>32</v>
      </c>
      <c r="P76" s="65" t="s">
        <v>32</v>
      </c>
      <c r="Q76" s="65" t="s">
        <v>32</v>
      </c>
      <c r="R76" s="363"/>
      <c r="S76" s="363"/>
      <c r="T76" s="370"/>
      <c r="U76" s="370"/>
      <c r="V76" s="107"/>
      <c r="W76" s="107" t="s">
        <v>13</v>
      </c>
      <c r="X76" s="107"/>
      <c r="Y76" s="69"/>
      <c r="Z76" s="193"/>
      <c r="AA76" s="193"/>
      <c r="AB76" s="474"/>
      <c r="AC76" s="193"/>
      <c r="AD76" s="193"/>
      <c r="AE76" s="193"/>
      <c r="AF76" s="613" t="s">
        <v>474</v>
      </c>
      <c r="AG76" s="613" t="str">
        <f t="shared" si="5"/>
        <v>RELEASE</v>
      </c>
    </row>
    <row r="77" spans="1:33" ht="16.899999999999999" customHeight="1">
      <c r="A77" s="369">
        <f t="shared" si="6"/>
        <v>68</v>
      </c>
      <c r="B77" s="324"/>
      <c r="C77" s="325"/>
      <c r="D77" s="410"/>
      <c r="E77" s="23"/>
      <c r="F77" s="423"/>
      <c r="G77" s="308" t="s">
        <v>162</v>
      </c>
      <c r="H77" s="424"/>
      <c r="I77" s="429"/>
      <c r="J77" s="670" t="s">
        <v>864</v>
      </c>
      <c r="K77" s="110"/>
      <c r="L77" s="65" t="s">
        <v>32</v>
      </c>
      <c r="M77" s="65" t="s">
        <v>32</v>
      </c>
      <c r="N77" s="65" t="s">
        <v>32</v>
      </c>
      <c r="O77" s="65" t="s">
        <v>32</v>
      </c>
      <c r="P77" s="65" t="s">
        <v>32</v>
      </c>
      <c r="Q77" s="65" t="s">
        <v>32</v>
      </c>
      <c r="R77" s="363"/>
      <c r="S77" s="363"/>
      <c r="T77" s="370"/>
      <c r="U77" s="370"/>
      <c r="V77" s="107"/>
      <c r="W77" s="107" t="s">
        <v>13</v>
      </c>
      <c r="X77" s="107"/>
      <c r="Y77" s="69"/>
      <c r="Z77" s="193"/>
      <c r="AA77" s="193"/>
      <c r="AB77" s="474"/>
      <c r="AC77" s="193"/>
      <c r="AD77" s="193"/>
      <c r="AE77" s="193"/>
      <c r="AF77" s="613" t="s">
        <v>474</v>
      </c>
      <c r="AG77" s="613" t="str">
        <f t="shared" si="5"/>
        <v>RELEASE</v>
      </c>
    </row>
    <row r="78" spans="1:33" ht="16.899999999999999" customHeight="1">
      <c r="A78" s="369">
        <f t="shared" si="6"/>
        <v>69</v>
      </c>
      <c r="B78" s="297"/>
      <c r="C78" s="297"/>
      <c r="D78" s="310"/>
      <c r="E78" s="311"/>
      <c r="F78" s="425" t="s">
        <v>806</v>
      </c>
      <c r="G78" s="448"/>
      <c r="H78" s="448"/>
      <c r="I78" s="350"/>
      <c r="J78" s="230" t="s">
        <v>892</v>
      </c>
      <c r="K78" s="110"/>
      <c r="L78" s="65"/>
      <c r="M78" s="65"/>
      <c r="N78" s="65"/>
      <c r="O78" s="65"/>
      <c r="P78" s="65" t="s">
        <v>32</v>
      </c>
      <c r="Q78" s="107"/>
      <c r="R78" s="363"/>
      <c r="S78" s="363"/>
      <c r="T78" s="370"/>
      <c r="U78" s="370"/>
      <c r="V78" s="107"/>
      <c r="W78" s="107"/>
      <c r="X78" s="107"/>
      <c r="Y78" s="69"/>
      <c r="Z78" s="193"/>
      <c r="AA78" s="193"/>
      <c r="AB78" s="474"/>
      <c r="AC78" s="625">
        <f>'T1 (E124)'!AC85</f>
        <v>19.899999999999999</v>
      </c>
      <c r="AD78" s="193"/>
      <c r="AE78" s="193"/>
      <c r="AF78" s="613"/>
      <c r="AG78" s="613">
        <f t="shared" si="5"/>
        <v>0</v>
      </c>
    </row>
    <row r="79" spans="1:33" ht="16.899999999999999" customHeight="1">
      <c r="A79" s="369">
        <f t="shared" si="6"/>
        <v>70</v>
      </c>
      <c r="B79" s="297"/>
      <c r="C79" s="297"/>
      <c r="D79" s="310"/>
      <c r="E79" s="311"/>
      <c r="F79" s="654"/>
      <c r="G79" s="322" t="s">
        <v>417</v>
      </c>
      <c r="H79" s="654"/>
      <c r="I79" s="351"/>
      <c r="J79" s="233" t="s">
        <v>408</v>
      </c>
      <c r="K79" s="110"/>
      <c r="L79" s="107"/>
      <c r="M79" s="107"/>
      <c r="N79" s="107"/>
      <c r="O79" s="107"/>
      <c r="P79" s="107"/>
      <c r="Q79" s="107"/>
      <c r="R79" s="749"/>
      <c r="S79" s="749"/>
      <c r="T79" s="750"/>
      <c r="U79" s="750"/>
      <c r="V79" s="751"/>
      <c r="W79" s="751" t="str">
        <f>'T1 (E124)'!W86</f>
        <v>RELEASE</v>
      </c>
      <c r="X79" s="752"/>
      <c r="Y79" s="69"/>
      <c r="Z79" s="756"/>
      <c r="AA79" s="757"/>
      <c r="AB79" s="758"/>
      <c r="AC79" s="759"/>
      <c r="AD79" s="759"/>
      <c r="AE79" s="757"/>
      <c r="AF79" s="613" t="s">
        <v>19</v>
      </c>
      <c r="AG79" s="613" t="str">
        <f t="shared" si="5"/>
        <v>RELEASE</v>
      </c>
    </row>
    <row r="80" spans="1:33" ht="16.899999999999999" customHeight="1">
      <c r="A80" s="369">
        <f t="shared" si="6"/>
        <v>71</v>
      </c>
      <c r="B80" s="297"/>
      <c r="C80" s="297"/>
      <c r="D80" s="310"/>
      <c r="E80" s="311"/>
      <c r="F80" s="654"/>
      <c r="G80" s="322" t="s">
        <v>418</v>
      </c>
      <c r="H80" s="654"/>
      <c r="I80" s="351"/>
      <c r="J80" s="233" t="s">
        <v>410</v>
      </c>
      <c r="K80" s="110"/>
      <c r="L80" s="107"/>
      <c r="M80" s="107"/>
      <c r="N80" s="107"/>
      <c r="O80" s="107"/>
      <c r="P80" s="107"/>
      <c r="Q80" s="107"/>
      <c r="R80" s="688"/>
      <c r="S80" s="688"/>
      <c r="T80" s="689"/>
      <c r="U80" s="689"/>
      <c r="V80" s="690"/>
      <c r="W80" s="690" t="str">
        <f>'T1 (E124)'!W87</f>
        <v>RELEASE</v>
      </c>
      <c r="X80" s="753"/>
      <c r="Y80" s="69"/>
      <c r="Z80" s="760"/>
      <c r="AA80" s="707"/>
      <c r="AB80" s="708"/>
      <c r="AC80" s="706"/>
      <c r="AD80" s="706"/>
      <c r="AE80" s="707"/>
      <c r="AF80" s="613" t="s">
        <v>19</v>
      </c>
      <c r="AG80" s="613" t="str">
        <f t="shared" si="5"/>
        <v>RELEASE</v>
      </c>
    </row>
    <row r="81" spans="1:33" ht="16.899999999999999" customHeight="1">
      <c r="A81" s="369">
        <f t="shared" si="6"/>
        <v>72</v>
      </c>
      <c r="B81" s="297"/>
      <c r="C81" s="297"/>
      <c r="D81" s="310"/>
      <c r="E81" s="311"/>
      <c r="F81" s="654"/>
      <c r="G81" s="322" t="s">
        <v>419</v>
      </c>
      <c r="H81" s="654"/>
      <c r="I81" s="351"/>
      <c r="J81" s="233" t="s">
        <v>412</v>
      </c>
      <c r="K81" s="110"/>
      <c r="L81" s="107"/>
      <c r="M81" s="107"/>
      <c r="N81" s="107"/>
      <c r="O81" s="107"/>
      <c r="P81" s="107"/>
      <c r="Q81" s="107"/>
      <c r="R81" s="688"/>
      <c r="S81" s="688"/>
      <c r="T81" s="689"/>
      <c r="U81" s="689"/>
      <c r="V81" s="690"/>
      <c r="W81" s="690" t="str">
        <f>'T1 (E124)'!W88</f>
        <v>RELEASE</v>
      </c>
      <c r="X81" s="753"/>
      <c r="Y81" s="69"/>
      <c r="Z81" s="760"/>
      <c r="AA81" s="707"/>
      <c r="AB81" s="708"/>
      <c r="AC81" s="706"/>
      <c r="AD81" s="706"/>
      <c r="AE81" s="707"/>
      <c r="AF81" s="613" t="s">
        <v>19</v>
      </c>
      <c r="AG81" s="613" t="str">
        <f t="shared" si="5"/>
        <v>RELEASE</v>
      </c>
    </row>
    <row r="82" spans="1:33" ht="16.899999999999999" customHeight="1">
      <c r="A82" s="369">
        <f t="shared" si="6"/>
        <v>73</v>
      </c>
      <c r="B82" s="297"/>
      <c r="C82" s="297"/>
      <c r="D82" s="310"/>
      <c r="E82" s="311"/>
      <c r="F82" s="654"/>
      <c r="G82" s="322" t="s">
        <v>420</v>
      </c>
      <c r="H82" s="654"/>
      <c r="I82" s="351"/>
      <c r="J82" s="233" t="s">
        <v>414</v>
      </c>
      <c r="K82" s="110"/>
      <c r="L82" s="107"/>
      <c r="M82" s="107"/>
      <c r="N82" s="107"/>
      <c r="O82" s="107"/>
      <c r="P82" s="107"/>
      <c r="Q82" s="107"/>
      <c r="R82" s="688"/>
      <c r="S82" s="688"/>
      <c r="T82" s="689"/>
      <c r="U82" s="689"/>
      <c r="V82" s="690"/>
      <c r="W82" s="690"/>
      <c r="X82" s="753"/>
      <c r="Y82" s="69"/>
      <c r="Z82" s="760"/>
      <c r="AA82" s="707"/>
      <c r="AB82" s="708"/>
      <c r="AC82" s="706"/>
      <c r="AD82" s="706"/>
      <c r="AE82" s="707"/>
      <c r="AF82" s="613" t="s">
        <v>19</v>
      </c>
      <c r="AG82" s="613">
        <f t="shared" si="5"/>
        <v>0</v>
      </c>
    </row>
    <row r="83" spans="1:33" ht="16.899999999999999" customHeight="1">
      <c r="A83" s="369">
        <f t="shared" si="6"/>
        <v>74</v>
      </c>
      <c r="B83" s="297"/>
      <c r="C83" s="297"/>
      <c r="D83" s="445"/>
      <c r="E83" s="311"/>
      <c r="F83" s="654"/>
      <c r="G83" s="308" t="s">
        <v>421</v>
      </c>
      <c r="H83" s="426"/>
      <c r="I83" s="429"/>
      <c r="J83" s="233" t="s">
        <v>612</v>
      </c>
      <c r="K83" s="110"/>
      <c r="L83" s="107"/>
      <c r="M83" s="107"/>
      <c r="N83" s="107"/>
      <c r="O83" s="107"/>
      <c r="P83" s="107"/>
      <c r="Q83" s="107"/>
      <c r="R83" s="688" t="s">
        <v>561</v>
      </c>
      <c r="S83" s="688" t="s">
        <v>561</v>
      </c>
      <c r="T83" s="689"/>
      <c r="U83" s="689"/>
      <c r="V83" s="690"/>
      <c r="W83" s="477" t="s">
        <v>13</v>
      </c>
      <c r="X83" s="753"/>
      <c r="Y83" s="69"/>
      <c r="Z83" s="760"/>
      <c r="AA83" s="707"/>
      <c r="AB83" s="708"/>
      <c r="AC83" s="706"/>
      <c r="AD83" s="706"/>
      <c r="AE83" s="707"/>
      <c r="AF83" s="613" t="s">
        <v>19</v>
      </c>
      <c r="AG83" s="613" t="str">
        <f t="shared" si="5"/>
        <v>RELEASE</v>
      </c>
    </row>
    <row r="84" spans="1:33" ht="16.899999999999999" customHeight="1">
      <c r="A84" s="369">
        <f t="shared" si="6"/>
        <v>75</v>
      </c>
      <c r="B84" s="324"/>
      <c r="C84" s="325"/>
      <c r="D84" s="310"/>
      <c r="E84" s="296" t="s">
        <v>893</v>
      </c>
      <c r="F84" s="411"/>
      <c r="G84" s="566"/>
      <c r="H84" s="496"/>
      <c r="I84" s="309"/>
      <c r="J84" s="230" t="s">
        <v>894</v>
      </c>
      <c r="K84" s="110"/>
      <c r="L84" s="107"/>
      <c r="M84" s="65"/>
      <c r="N84" s="107"/>
      <c r="O84" s="107"/>
      <c r="P84" s="65" t="s">
        <v>32</v>
      </c>
      <c r="Q84" s="107"/>
      <c r="R84" s="688"/>
      <c r="S84" s="688"/>
      <c r="T84" s="689"/>
      <c r="U84" s="689"/>
      <c r="V84" s="690"/>
      <c r="W84" s="690"/>
      <c r="X84" s="753"/>
      <c r="Y84" s="69"/>
      <c r="Z84" s="628">
        <f>SUM(AC85:AC94)</f>
        <v>1778</v>
      </c>
      <c r="AA84" s="707"/>
      <c r="AB84" s="708"/>
      <c r="AC84" s="706"/>
      <c r="AD84" s="706"/>
      <c r="AE84" s="707"/>
      <c r="AF84" s="613"/>
      <c r="AG84" s="613">
        <f t="shared" si="5"/>
        <v>0</v>
      </c>
    </row>
    <row r="85" spans="1:33" ht="16.899999999999999" customHeight="1">
      <c r="A85" s="369">
        <f t="shared" si="6"/>
        <v>76</v>
      </c>
      <c r="B85" s="324"/>
      <c r="C85" s="325"/>
      <c r="D85" s="310"/>
      <c r="E85" s="655"/>
      <c r="F85" s="320" t="s">
        <v>179</v>
      </c>
      <c r="G85" s="297"/>
      <c r="H85" s="297"/>
      <c r="I85" s="309"/>
      <c r="J85" s="233" t="s">
        <v>895</v>
      </c>
      <c r="K85" s="110"/>
      <c r="L85" s="107"/>
      <c r="M85" s="65"/>
      <c r="N85" s="107"/>
      <c r="O85" s="107"/>
      <c r="P85" s="65" t="s">
        <v>32</v>
      </c>
      <c r="Q85" s="107"/>
      <c r="R85" s="688"/>
      <c r="S85" s="688"/>
      <c r="T85" s="689"/>
      <c r="U85" s="689"/>
      <c r="V85" s="690"/>
      <c r="W85" s="690" t="s">
        <v>13</v>
      </c>
      <c r="X85" s="753"/>
      <c r="Y85" s="69"/>
      <c r="Z85" s="760"/>
      <c r="AA85" s="707"/>
      <c r="AB85" s="708"/>
      <c r="AC85" s="625">
        <f>'T1 (E124)'!AC92</f>
        <v>1516</v>
      </c>
      <c r="AD85" s="706"/>
      <c r="AE85" s="707"/>
      <c r="AF85" s="613" t="s">
        <v>474</v>
      </c>
      <c r="AG85" s="613" t="str">
        <f t="shared" si="5"/>
        <v>RELEASE</v>
      </c>
    </row>
    <row r="86" spans="1:33" ht="16.899999999999999" customHeight="1">
      <c r="A86" s="369">
        <f t="shared" si="6"/>
        <v>77</v>
      </c>
      <c r="B86" s="324"/>
      <c r="C86" s="325"/>
      <c r="D86" s="310"/>
      <c r="E86" s="309"/>
      <c r="F86" s="311"/>
      <c r="G86" s="322" t="s">
        <v>199</v>
      </c>
      <c r="H86" s="297"/>
      <c r="I86" s="309"/>
      <c r="J86" s="233" t="s">
        <v>809</v>
      </c>
      <c r="K86" s="110"/>
      <c r="L86" s="107"/>
      <c r="M86" s="65" t="s">
        <v>32</v>
      </c>
      <c r="N86" s="65" t="s">
        <v>32</v>
      </c>
      <c r="O86" s="65" t="s">
        <v>32</v>
      </c>
      <c r="P86" s="65" t="s">
        <v>32</v>
      </c>
      <c r="Q86" s="65" t="s">
        <v>32</v>
      </c>
      <c r="R86" s="688"/>
      <c r="S86" s="688"/>
      <c r="T86" s="689"/>
      <c r="U86" s="689"/>
      <c r="V86" s="690"/>
      <c r="W86" s="690" t="s">
        <v>13</v>
      </c>
      <c r="X86" s="753"/>
      <c r="Y86" s="69"/>
      <c r="Z86" s="760"/>
      <c r="AA86" s="707"/>
      <c r="AB86" s="708"/>
      <c r="AC86" s="706"/>
      <c r="AD86" s="706"/>
      <c r="AE86" s="707"/>
      <c r="AF86" s="613" t="s">
        <v>474</v>
      </c>
      <c r="AG86" s="613" t="str">
        <f t="shared" si="5"/>
        <v>RELEASE</v>
      </c>
    </row>
    <row r="87" spans="1:33" ht="16.899999999999999" customHeight="1">
      <c r="A87" s="369">
        <f t="shared" si="6"/>
        <v>78</v>
      </c>
      <c r="B87" s="324"/>
      <c r="C87" s="325"/>
      <c r="D87" s="310"/>
      <c r="E87" s="310"/>
      <c r="F87" s="446"/>
      <c r="G87" s="322" t="s">
        <v>201</v>
      </c>
      <c r="H87" s="297"/>
      <c r="I87" s="309"/>
      <c r="J87" s="233" t="s">
        <v>810</v>
      </c>
      <c r="K87" s="110"/>
      <c r="L87" s="107"/>
      <c r="M87" s="65" t="s">
        <v>32</v>
      </c>
      <c r="N87" s="65" t="s">
        <v>32</v>
      </c>
      <c r="O87" s="65" t="s">
        <v>32</v>
      </c>
      <c r="P87" s="65" t="s">
        <v>32</v>
      </c>
      <c r="Q87" s="65" t="s">
        <v>32</v>
      </c>
      <c r="R87" s="688"/>
      <c r="S87" s="688"/>
      <c r="T87" s="689"/>
      <c r="U87" s="689"/>
      <c r="V87" s="690"/>
      <c r="W87" s="690" t="s">
        <v>13</v>
      </c>
      <c r="X87" s="753"/>
      <c r="Y87" s="69"/>
      <c r="Z87" s="760"/>
      <c r="AA87" s="707"/>
      <c r="AB87" s="708"/>
      <c r="AC87" s="706"/>
      <c r="AD87" s="706"/>
      <c r="AE87" s="707"/>
      <c r="AF87" s="613" t="s">
        <v>474</v>
      </c>
      <c r="AG87" s="613" t="str">
        <f t="shared" si="5"/>
        <v>RELEASE</v>
      </c>
    </row>
    <row r="88" spans="1:33" ht="16.899999999999999" customHeight="1">
      <c r="A88" s="369">
        <f t="shared" si="6"/>
        <v>79</v>
      </c>
      <c r="B88" s="324"/>
      <c r="C88" s="325"/>
      <c r="D88" s="310"/>
      <c r="E88" s="309"/>
      <c r="F88" s="311"/>
      <c r="G88" s="322" t="s">
        <v>185</v>
      </c>
      <c r="H88" s="447"/>
      <c r="I88" s="448"/>
      <c r="J88" s="233" t="s">
        <v>186</v>
      </c>
      <c r="K88" s="110"/>
      <c r="L88" s="107"/>
      <c r="M88" s="65" t="s">
        <v>32</v>
      </c>
      <c r="N88" s="65" t="s">
        <v>32</v>
      </c>
      <c r="O88" s="65" t="s">
        <v>32</v>
      </c>
      <c r="P88" s="65" t="s">
        <v>32</v>
      </c>
      <c r="Q88" s="65" t="s">
        <v>32</v>
      </c>
      <c r="R88" s="688"/>
      <c r="S88" s="688"/>
      <c r="T88" s="689"/>
      <c r="U88" s="689"/>
      <c r="V88" s="690"/>
      <c r="W88" s="477" t="s">
        <v>13</v>
      </c>
      <c r="X88" s="753"/>
      <c r="Y88" s="69"/>
      <c r="Z88" s="760"/>
      <c r="AA88" s="707"/>
      <c r="AB88" s="708"/>
      <c r="AC88" s="706"/>
      <c r="AD88" s="706"/>
      <c r="AE88" s="707"/>
      <c r="AF88" s="613" t="s">
        <v>474</v>
      </c>
      <c r="AG88" s="613" t="str">
        <f t="shared" si="5"/>
        <v>RELEASE</v>
      </c>
    </row>
    <row r="89" spans="1:33" ht="16.899999999999999" customHeight="1">
      <c r="A89" s="369">
        <f t="shared" si="6"/>
        <v>80</v>
      </c>
      <c r="B89" s="324"/>
      <c r="C89" s="325"/>
      <c r="D89" s="310"/>
      <c r="E89" s="309"/>
      <c r="F89" s="311"/>
      <c r="G89" s="322" t="s">
        <v>203</v>
      </c>
      <c r="H89" s="448"/>
      <c r="I89" s="350"/>
      <c r="J89" s="233" t="s">
        <v>746</v>
      </c>
      <c r="K89" s="110"/>
      <c r="L89" s="107"/>
      <c r="M89" s="65" t="s">
        <v>32</v>
      </c>
      <c r="N89" s="65" t="s">
        <v>32</v>
      </c>
      <c r="O89" s="65" t="s">
        <v>32</v>
      </c>
      <c r="P89" s="65" t="s">
        <v>32</v>
      </c>
      <c r="Q89" s="65" t="s">
        <v>32</v>
      </c>
      <c r="R89" s="688"/>
      <c r="S89" s="688"/>
      <c r="T89" s="689"/>
      <c r="U89" s="689"/>
      <c r="V89" s="690"/>
      <c r="W89" s="477" t="s">
        <v>13</v>
      </c>
      <c r="X89" s="753"/>
      <c r="Y89" s="69"/>
      <c r="Z89" s="760"/>
      <c r="AA89" s="707"/>
      <c r="AB89" s="708"/>
      <c r="AC89" s="706"/>
      <c r="AD89" s="706"/>
      <c r="AE89" s="707"/>
      <c r="AF89" s="613" t="s">
        <v>474</v>
      </c>
      <c r="AG89" s="613" t="str">
        <f t="shared" si="5"/>
        <v>RELEASE</v>
      </c>
    </row>
    <row r="90" spans="1:33" ht="16.899999999999999" customHeight="1">
      <c r="A90" s="369">
        <f t="shared" si="6"/>
        <v>81</v>
      </c>
      <c r="B90" s="324"/>
      <c r="C90" s="325"/>
      <c r="D90" s="309"/>
      <c r="E90" s="310"/>
      <c r="F90" s="407"/>
      <c r="G90" s="571" t="s">
        <v>205</v>
      </c>
      <c r="H90" s="656"/>
      <c r="I90" s="656"/>
      <c r="J90" s="233" t="s">
        <v>206</v>
      </c>
      <c r="K90" s="110"/>
      <c r="L90" s="107"/>
      <c r="M90" s="65" t="s">
        <v>32</v>
      </c>
      <c r="N90" s="65" t="s">
        <v>32</v>
      </c>
      <c r="O90" s="65" t="s">
        <v>32</v>
      </c>
      <c r="P90" s="65" t="s">
        <v>32</v>
      </c>
      <c r="Q90" s="65" t="s">
        <v>32</v>
      </c>
      <c r="R90" s="688"/>
      <c r="S90" s="688"/>
      <c r="T90" s="689"/>
      <c r="U90" s="689"/>
      <c r="V90" s="690"/>
      <c r="W90" s="477" t="s">
        <v>13</v>
      </c>
      <c r="X90" s="753"/>
      <c r="Y90" s="69"/>
      <c r="Z90" s="760"/>
      <c r="AA90" s="707"/>
      <c r="AB90" s="708"/>
      <c r="AC90" s="706"/>
      <c r="AD90" s="706"/>
      <c r="AE90" s="707"/>
      <c r="AF90" s="613" t="s">
        <v>474</v>
      </c>
      <c r="AG90" s="613" t="str">
        <f t="shared" si="5"/>
        <v>RELEASE</v>
      </c>
    </row>
    <row r="91" spans="1:33" ht="16.899999999999999" customHeight="1">
      <c r="A91" s="369">
        <f t="shared" si="6"/>
        <v>82</v>
      </c>
      <c r="B91" s="324"/>
      <c r="C91" s="325"/>
      <c r="D91" s="310"/>
      <c r="E91" s="309"/>
      <c r="F91" s="553" t="s">
        <v>896</v>
      </c>
      <c r="G91" s="566"/>
      <c r="H91" s="496"/>
      <c r="I91" s="309"/>
      <c r="J91" s="230" t="s">
        <v>897</v>
      </c>
      <c r="K91" s="110"/>
      <c r="L91" s="107"/>
      <c r="M91" s="107"/>
      <c r="N91" s="107"/>
      <c r="O91" s="107"/>
      <c r="P91" s="65" t="s">
        <v>32</v>
      </c>
      <c r="Q91" s="107"/>
      <c r="R91" s="688"/>
      <c r="S91" s="688"/>
      <c r="T91" s="689"/>
      <c r="U91" s="689"/>
      <c r="V91" s="690"/>
      <c r="W91" s="690"/>
      <c r="X91" s="753"/>
      <c r="Y91" s="69"/>
      <c r="Z91" s="760"/>
      <c r="AA91" s="707"/>
      <c r="AB91" s="708"/>
      <c r="AC91" s="625">
        <f>'T1 (E124)'!AC98</f>
        <v>144</v>
      </c>
      <c r="AD91" s="706"/>
      <c r="AE91" s="707"/>
      <c r="AF91" s="613"/>
      <c r="AG91" s="613">
        <f t="shared" si="5"/>
        <v>0</v>
      </c>
    </row>
    <row r="92" spans="1:33" ht="16.899999999999999" customHeight="1">
      <c r="A92" s="369">
        <f t="shared" si="6"/>
        <v>83</v>
      </c>
      <c r="B92" s="324"/>
      <c r="C92" s="325"/>
      <c r="D92" s="310"/>
      <c r="E92" s="310"/>
      <c r="F92" s="555"/>
      <c r="G92" s="495" t="s">
        <v>437</v>
      </c>
      <c r="H92" s="496"/>
      <c r="I92" s="351"/>
      <c r="J92" s="230" t="s">
        <v>871</v>
      </c>
      <c r="K92" s="110"/>
      <c r="L92" s="107"/>
      <c r="M92" s="107"/>
      <c r="N92" s="107"/>
      <c r="O92" s="107"/>
      <c r="P92" s="107"/>
      <c r="Q92" s="107"/>
      <c r="R92" s="688"/>
      <c r="S92" s="688"/>
      <c r="T92" s="689"/>
      <c r="U92" s="689"/>
      <c r="V92" s="690"/>
      <c r="W92" s="690"/>
      <c r="X92" s="753"/>
      <c r="Y92" s="69"/>
      <c r="Z92" s="760"/>
      <c r="AA92" s="707"/>
      <c r="AB92" s="708"/>
      <c r="AC92" s="706"/>
      <c r="AD92" s="706"/>
      <c r="AE92" s="707"/>
      <c r="AF92" s="613" t="s">
        <v>19</v>
      </c>
      <c r="AG92" s="613">
        <f t="shared" si="5"/>
        <v>0</v>
      </c>
    </row>
    <row r="93" spans="1:33" ht="16.899999999999999" customHeight="1">
      <c r="A93" s="369">
        <f t="shared" si="6"/>
        <v>84</v>
      </c>
      <c r="B93" s="324"/>
      <c r="C93" s="325"/>
      <c r="D93" s="310"/>
      <c r="E93" s="310"/>
      <c r="F93" s="328"/>
      <c r="G93" s="657" t="str">
        <f>'T1 (E124)'!G100</f>
        <v>255E1200400</v>
      </c>
      <c r="H93" s="658"/>
      <c r="I93" s="671"/>
      <c r="J93" s="672" t="str">
        <f>'T1 (E124)'!J100</f>
        <v>BRACKET FOR ROLL FILTER</v>
      </c>
      <c r="K93" s="110"/>
      <c r="L93" s="107"/>
      <c r="M93" s="107"/>
      <c r="N93" s="107"/>
      <c r="O93" s="107"/>
      <c r="P93" s="65"/>
      <c r="Q93" s="107"/>
      <c r="R93" s="688"/>
      <c r="S93" s="688"/>
      <c r="T93" s="689"/>
      <c r="U93" s="689"/>
      <c r="V93" s="690"/>
      <c r="W93" s="690" t="str">
        <f>'T1 (E124)'!W100</f>
        <v>RELEASE</v>
      </c>
      <c r="X93" s="753"/>
      <c r="Y93" s="69"/>
      <c r="Z93" s="760"/>
      <c r="AA93" s="707"/>
      <c r="AB93" s="708"/>
      <c r="AC93" s="761"/>
      <c r="AD93" s="706"/>
      <c r="AE93" s="707"/>
      <c r="AF93" s="613"/>
      <c r="AG93" s="613"/>
    </row>
    <row r="94" spans="1:33" ht="16.899999999999999" customHeight="1">
      <c r="A94" s="369">
        <f t="shared" si="6"/>
        <v>85</v>
      </c>
      <c r="B94" s="493"/>
      <c r="C94" s="325"/>
      <c r="D94" s="310"/>
      <c r="E94" s="310"/>
      <c r="F94" s="553" t="s">
        <v>898</v>
      </c>
      <c r="G94" s="566"/>
      <c r="H94" s="496"/>
      <c r="I94" s="351"/>
      <c r="J94" s="230" t="s">
        <v>899</v>
      </c>
      <c r="K94" s="110"/>
      <c r="L94" s="107"/>
      <c r="M94" s="107"/>
      <c r="N94" s="107"/>
      <c r="O94" s="107"/>
      <c r="P94" s="65" t="s">
        <v>32</v>
      </c>
      <c r="Q94" s="107"/>
      <c r="R94" s="688"/>
      <c r="S94" s="688"/>
      <c r="T94" s="689"/>
      <c r="U94" s="689"/>
      <c r="V94" s="690"/>
      <c r="W94" s="690"/>
      <c r="X94" s="753"/>
      <c r="Y94" s="69"/>
      <c r="Z94" s="760"/>
      <c r="AA94" s="707"/>
      <c r="AB94" s="708"/>
      <c r="AC94" s="625">
        <f>'T1 (E124)'!AC101</f>
        <v>118</v>
      </c>
      <c r="AD94" s="706"/>
      <c r="AE94" s="707"/>
      <c r="AF94" s="613"/>
      <c r="AG94" s="613">
        <f t="shared" ref="AG94:AG100" si="7">W94</f>
        <v>0</v>
      </c>
    </row>
    <row r="95" spans="1:33" ht="16.899999999999999" customHeight="1">
      <c r="A95" s="369">
        <f t="shared" ref="A95:A101" si="8">A94+1</f>
        <v>86</v>
      </c>
      <c r="B95" s="493"/>
      <c r="C95" s="325"/>
      <c r="D95" s="310"/>
      <c r="E95" s="310"/>
      <c r="F95" s="494"/>
      <c r="G95" s="495" t="s">
        <v>458</v>
      </c>
      <c r="H95" s="496"/>
      <c r="I95" s="351"/>
      <c r="J95" s="663" t="s">
        <v>440</v>
      </c>
      <c r="K95" s="110"/>
      <c r="L95" s="107"/>
      <c r="M95" s="107"/>
      <c r="N95" s="107"/>
      <c r="O95" s="107"/>
      <c r="P95" s="107"/>
      <c r="Q95" s="107"/>
      <c r="R95" s="688"/>
      <c r="S95" s="688"/>
      <c r="T95" s="689"/>
      <c r="U95" s="689"/>
      <c r="V95" s="690"/>
      <c r="W95" s="690" t="str">
        <f>'T1 (E124)'!W102</f>
        <v>RELEASE</v>
      </c>
      <c r="X95" s="753"/>
      <c r="Y95" s="69"/>
      <c r="Z95" s="760"/>
      <c r="AA95" s="707"/>
      <c r="AB95" s="708"/>
      <c r="AC95" s="706"/>
      <c r="AD95" s="706"/>
      <c r="AE95" s="707"/>
      <c r="AF95" s="613" t="s">
        <v>477</v>
      </c>
      <c r="AG95" s="613" t="str">
        <f t="shared" si="7"/>
        <v>RELEASE</v>
      </c>
    </row>
    <row r="96" spans="1:33" ht="16.899999999999999" customHeight="1">
      <c r="A96" s="369">
        <f t="shared" si="8"/>
        <v>87</v>
      </c>
      <c r="B96" s="493"/>
      <c r="C96" s="325"/>
      <c r="D96" s="310"/>
      <c r="E96" s="310"/>
      <c r="F96" s="497"/>
      <c r="G96" s="495" t="s">
        <v>816</v>
      </c>
      <c r="H96" s="496"/>
      <c r="I96" s="351"/>
      <c r="J96" s="230" t="s">
        <v>442</v>
      </c>
      <c r="K96" s="110"/>
      <c r="L96" s="107"/>
      <c r="M96" s="107"/>
      <c r="N96" s="107"/>
      <c r="O96" s="107"/>
      <c r="P96" s="107"/>
      <c r="Q96" s="107"/>
      <c r="R96" s="688"/>
      <c r="S96" s="688"/>
      <c r="T96" s="689"/>
      <c r="U96" s="689"/>
      <c r="V96" s="690"/>
      <c r="W96" s="690" t="str">
        <f>'T1 (E124)'!W103</f>
        <v>FOR REVIEW</v>
      </c>
      <c r="X96" s="753"/>
      <c r="Y96" s="69"/>
      <c r="Z96" s="760"/>
      <c r="AA96" s="707"/>
      <c r="AB96" s="708"/>
      <c r="AC96" s="706"/>
      <c r="AD96" s="706"/>
      <c r="AE96" s="707"/>
      <c r="AF96" s="613" t="s">
        <v>19</v>
      </c>
      <c r="AG96" s="613" t="str">
        <f t="shared" si="7"/>
        <v>FOR REVIEW</v>
      </c>
    </row>
    <row r="97" spans="1:38" ht="16.899999999999999" customHeight="1">
      <c r="A97" s="369">
        <f t="shared" si="8"/>
        <v>88</v>
      </c>
      <c r="B97" s="493"/>
      <c r="C97" s="325"/>
      <c r="D97" s="310"/>
      <c r="E97" s="310"/>
      <c r="F97" s="497"/>
      <c r="G97" s="495" t="s">
        <v>443</v>
      </c>
      <c r="H97" s="496"/>
      <c r="I97" s="351"/>
      <c r="J97" s="673" t="s">
        <v>444</v>
      </c>
      <c r="K97" s="110"/>
      <c r="L97" s="107"/>
      <c r="M97" s="107"/>
      <c r="N97" s="107"/>
      <c r="O97" s="107"/>
      <c r="P97" s="107"/>
      <c r="Q97" s="107"/>
      <c r="R97" s="688"/>
      <c r="S97" s="688"/>
      <c r="T97" s="689"/>
      <c r="U97" s="689"/>
      <c r="V97" s="690"/>
      <c r="W97" s="690" t="str">
        <f>'T1 (E124)'!W104</f>
        <v>RELEASE</v>
      </c>
      <c r="X97" s="753"/>
      <c r="Y97" s="69"/>
      <c r="Z97" s="760"/>
      <c r="AA97" s="707"/>
      <c r="AB97" s="708"/>
      <c r="AC97" s="706"/>
      <c r="AD97" s="706"/>
      <c r="AE97" s="707"/>
      <c r="AF97" s="613" t="s">
        <v>19</v>
      </c>
      <c r="AG97" s="613" t="str">
        <f t="shared" si="7"/>
        <v>RELEASE</v>
      </c>
    </row>
    <row r="98" spans="1:38" ht="16.899999999999999" customHeight="1">
      <c r="A98" s="369">
        <f t="shared" si="8"/>
        <v>89</v>
      </c>
      <c r="B98" s="493"/>
      <c r="C98" s="325"/>
      <c r="D98" s="310"/>
      <c r="E98" s="310"/>
      <c r="F98" s="497"/>
      <c r="G98" s="495" t="s">
        <v>459</v>
      </c>
      <c r="H98" s="496"/>
      <c r="I98" s="351"/>
      <c r="J98" s="516" t="s">
        <v>460</v>
      </c>
      <c r="K98" s="110"/>
      <c r="L98" s="107"/>
      <c r="M98" s="107"/>
      <c r="N98" s="107"/>
      <c r="O98" s="107"/>
      <c r="P98" s="107"/>
      <c r="Q98" s="107"/>
      <c r="R98" s="688"/>
      <c r="S98" s="688"/>
      <c r="T98" s="689"/>
      <c r="U98" s="689"/>
      <c r="V98" s="690"/>
      <c r="W98" s="690" t="str">
        <f>'T1 (E124)'!W105</f>
        <v>RELEASE</v>
      </c>
      <c r="X98" s="753"/>
      <c r="Y98" s="69"/>
      <c r="Z98" s="760"/>
      <c r="AA98" s="707"/>
      <c r="AB98" s="708"/>
      <c r="AC98" s="706"/>
      <c r="AD98" s="706"/>
      <c r="AE98" s="707"/>
      <c r="AF98" s="613" t="s">
        <v>19</v>
      </c>
      <c r="AG98" s="613" t="str">
        <f t="shared" si="7"/>
        <v>RELEASE</v>
      </c>
    </row>
    <row r="99" spans="1:38" ht="16.899999999999999" customHeight="1">
      <c r="A99" s="369">
        <f t="shared" si="8"/>
        <v>90</v>
      </c>
      <c r="B99" s="493"/>
      <c r="C99" s="325"/>
      <c r="D99" s="310"/>
      <c r="E99" s="310"/>
      <c r="F99" s="497"/>
      <c r="G99" s="495" t="s">
        <v>753</v>
      </c>
      <c r="H99" s="496"/>
      <c r="I99" s="351"/>
      <c r="J99" s="516" t="s">
        <v>817</v>
      </c>
      <c r="K99" s="110"/>
      <c r="L99" s="107"/>
      <c r="M99" s="107"/>
      <c r="N99" s="107"/>
      <c r="O99" s="107"/>
      <c r="P99" s="107"/>
      <c r="Q99" s="107"/>
      <c r="R99" s="688"/>
      <c r="S99" s="688"/>
      <c r="T99" s="689"/>
      <c r="U99" s="689"/>
      <c r="V99" s="690"/>
      <c r="W99" s="690" t="str">
        <f>'T1 (E124)'!W106</f>
        <v>RELEASE</v>
      </c>
      <c r="X99" s="753"/>
      <c r="Y99" s="69"/>
      <c r="Z99" s="760"/>
      <c r="AA99" s="707"/>
      <c r="AB99" s="708"/>
      <c r="AC99" s="706"/>
      <c r="AD99" s="706"/>
      <c r="AE99" s="707"/>
      <c r="AF99" s="613" t="s">
        <v>19</v>
      </c>
      <c r="AG99" s="613" t="str">
        <f t="shared" si="7"/>
        <v>RELEASE</v>
      </c>
    </row>
    <row r="100" spans="1:38" ht="16.899999999999999" customHeight="1">
      <c r="A100" s="369">
        <f t="shared" si="8"/>
        <v>91</v>
      </c>
      <c r="B100" s="493"/>
      <c r="C100" s="325"/>
      <c r="D100" s="310"/>
      <c r="E100" s="310"/>
      <c r="F100" s="497"/>
      <c r="G100" s="495" t="s">
        <v>449</v>
      </c>
      <c r="H100" s="496"/>
      <c r="I100" s="351"/>
      <c r="J100" s="516" t="s">
        <v>450</v>
      </c>
      <c r="K100" s="110"/>
      <c r="L100" s="107"/>
      <c r="M100" s="107"/>
      <c r="N100" s="107"/>
      <c r="O100" s="107"/>
      <c r="P100" s="107"/>
      <c r="Q100" s="107"/>
      <c r="R100" s="688"/>
      <c r="S100" s="688"/>
      <c r="T100" s="689"/>
      <c r="U100" s="689"/>
      <c r="V100" s="690"/>
      <c r="W100" s="690" t="str">
        <f>'T1 (E124)'!W107</f>
        <v>PRE-RELEASE</v>
      </c>
      <c r="X100" s="753"/>
      <c r="Y100" s="69"/>
      <c r="Z100" s="760"/>
      <c r="AA100" s="707"/>
      <c r="AB100" s="708"/>
      <c r="AC100" s="706"/>
      <c r="AD100" s="706"/>
      <c r="AE100" s="707"/>
      <c r="AF100" s="613" t="s">
        <v>19</v>
      </c>
      <c r="AG100" s="613" t="str">
        <f t="shared" si="7"/>
        <v>PRE-RELEASE</v>
      </c>
    </row>
    <row r="101" spans="1:38" ht="16.5" customHeight="1">
      <c r="A101" s="369">
        <f t="shared" si="8"/>
        <v>92</v>
      </c>
      <c r="B101" s="498"/>
      <c r="C101" s="499"/>
      <c r="D101" s="500"/>
      <c r="E101" s="501"/>
      <c r="F101" s="502"/>
      <c r="G101" s="503" t="str">
        <f>'T1 (E124)'!G108</f>
        <v>258E1200800</v>
      </c>
      <c r="H101" s="504"/>
      <c r="I101" s="740"/>
      <c r="J101" s="741" t="str">
        <f>'T1 (E124)'!J108</f>
        <v>CABLE DIRECTOR ON REAR ROOF FRAME</v>
      </c>
      <c r="K101" s="677"/>
      <c r="L101" s="677"/>
      <c r="M101" s="677"/>
      <c r="N101" s="677"/>
      <c r="O101" s="677"/>
      <c r="P101" s="677"/>
      <c r="Q101" s="677"/>
      <c r="R101" s="691"/>
      <c r="S101" s="692"/>
      <c r="T101" s="692"/>
      <c r="U101" s="693"/>
      <c r="V101" s="693"/>
      <c r="W101" s="690" t="str">
        <f>'T1 (E124)'!W108</f>
        <v>FOR REVIEW</v>
      </c>
      <c r="X101" s="693"/>
      <c r="Y101" s="762"/>
      <c r="Z101" s="693"/>
      <c r="AA101" s="693"/>
      <c r="AB101" s="691"/>
      <c r="AC101" s="691"/>
      <c r="AD101" s="691"/>
      <c r="AE101" s="691"/>
      <c r="AI101" s="178"/>
      <c r="AJ101" s="178"/>
      <c r="AK101" s="178"/>
      <c r="AL101" s="178"/>
    </row>
    <row r="102" spans="1:38" ht="16.5" customHeight="1">
      <c r="A102" s="505"/>
      <c r="B102" s="506"/>
      <c r="C102" s="507"/>
      <c r="D102" s="508"/>
      <c r="E102" s="509"/>
      <c r="F102" s="510"/>
      <c r="G102" s="511"/>
      <c r="H102" s="512"/>
      <c r="I102" s="520"/>
      <c r="J102" s="789" t="s">
        <v>972</v>
      </c>
      <c r="K102" s="521"/>
      <c r="L102" s="522"/>
      <c r="M102" s="522"/>
      <c r="N102" s="522"/>
      <c r="O102" s="522"/>
      <c r="P102" s="522"/>
      <c r="Q102" s="522"/>
      <c r="R102" s="144"/>
      <c r="S102" s="526"/>
      <c r="T102" s="526"/>
      <c r="U102" s="522"/>
      <c r="V102" s="522"/>
      <c r="W102" s="527"/>
      <c r="X102" s="521"/>
      <c r="Y102" s="223"/>
      <c r="Z102" s="522"/>
      <c r="AA102" s="155"/>
      <c r="AB102" s="144"/>
      <c r="AC102" s="144"/>
      <c r="AD102" s="144"/>
      <c r="AE102" s="177"/>
      <c r="AI102" s="178"/>
      <c r="AJ102" s="178"/>
      <c r="AK102" s="178"/>
      <c r="AL102" s="178"/>
    </row>
    <row r="103" spans="1:38" ht="16.5" customHeight="1">
      <c r="A103" s="40" t="s">
        <v>638</v>
      </c>
      <c r="B103" s="41"/>
      <c r="C103" s="41"/>
      <c r="D103" s="41"/>
      <c r="E103" s="41"/>
      <c r="F103" s="41"/>
      <c r="G103" s="41"/>
      <c r="H103" s="41"/>
      <c r="I103" s="41"/>
      <c r="J103" s="77"/>
      <c r="K103" s="124" t="s">
        <v>639</v>
      </c>
      <c r="L103" s="77"/>
      <c r="M103" s="77"/>
      <c r="N103" s="77"/>
      <c r="O103" s="77"/>
      <c r="P103" s="77"/>
      <c r="Q103" s="77"/>
      <c r="R103" s="118"/>
      <c r="S103" s="77"/>
      <c r="T103" s="77"/>
      <c r="U103" s="119"/>
      <c r="V103" s="120"/>
      <c r="W103" s="121"/>
      <c r="X103" s="122" t="s">
        <v>638</v>
      </c>
      <c r="Y103" s="175"/>
      <c r="Z103" s="120"/>
      <c r="AA103" s="155"/>
      <c r="AC103" s="144"/>
      <c r="AE103" s="177"/>
      <c r="AI103" s="178"/>
      <c r="AJ103" s="178"/>
      <c r="AK103" s="178"/>
      <c r="AL103" s="178"/>
    </row>
    <row r="104" spans="1:38" ht="16.5" customHeight="1">
      <c r="A104" s="40" t="s">
        <v>640</v>
      </c>
      <c r="B104" s="41"/>
      <c r="C104" s="41"/>
      <c r="D104" s="41"/>
      <c r="E104" s="41"/>
      <c r="F104" s="41"/>
      <c r="G104" s="41"/>
      <c r="H104" s="41"/>
      <c r="I104" s="41"/>
      <c r="J104" s="77"/>
      <c r="K104" s="124" t="s">
        <v>641</v>
      </c>
      <c r="L104" s="77"/>
      <c r="M104" s="77"/>
      <c r="N104" s="77"/>
      <c r="O104" s="77"/>
      <c r="P104" s="77"/>
      <c r="Q104" s="77"/>
      <c r="R104" s="118"/>
      <c r="S104" s="77"/>
      <c r="T104" s="77"/>
      <c r="U104" s="119"/>
      <c r="V104" s="121"/>
      <c r="W104" s="123"/>
      <c r="X104" s="122" t="s">
        <v>642</v>
      </c>
      <c r="Y104" s="175"/>
      <c r="Z104" s="120"/>
      <c r="AA104" s="155"/>
      <c r="AC104" s="144"/>
      <c r="AE104" s="177"/>
      <c r="AI104" s="178"/>
      <c r="AJ104" s="178"/>
      <c r="AK104" s="178"/>
      <c r="AL104" s="178"/>
    </row>
    <row r="105" spans="1:38" ht="16.5" customHeight="1">
      <c r="A105" s="42"/>
      <c r="B105" s="41"/>
      <c r="C105" s="41"/>
      <c r="D105" s="41"/>
      <c r="E105" s="41"/>
      <c r="F105" s="41"/>
      <c r="G105" s="41"/>
      <c r="H105" s="41"/>
      <c r="I105" s="41"/>
      <c r="J105" s="77"/>
      <c r="K105" s="742"/>
      <c r="L105" s="79"/>
      <c r="M105" s="79"/>
      <c r="N105" s="79"/>
      <c r="O105" s="79"/>
      <c r="P105" s="79"/>
      <c r="Q105" s="79"/>
      <c r="R105" s="118"/>
      <c r="S105" s="79"/>
      <c r="T105" s="79"/>
      <c r="U105" s="119"/>
      <c r="V105" s="120"/>
      <c r="W105" s="123"/>
      <c r="X105" s="124"/>
      <c r="Y105" s="175"/>
      <c r="Z105" s="120"/>
      <c r="AA105" s="155"/>
      <c r="AC105" s="144"/>
      <c r="AE105" s="177"/>
      <c r="AI105" s="178"/>
      <c r="AJ105" s="178"/>
      <c r="AK105" s="178"/>
      <c r="AL105" s="178"/>
    </row>
    <row r="106" spans="1:38" ht="16.5" customHeight="1">
      <c r="A106" s="40"/>
      <c r="B106" s="41"/>
      <c r="C106" s="41"/>
      <c r="D106" s="41"/>
      <c r="E106" s="41"/>
      <c r="F106" s="41"/>
      <c r="G106" s="41"/>
      <c r="H106" s="41"/>
      <c r="I106" s="41"/>
      <c r="J106" s="77"/>
      <c r="K106" s="742"/>
      <c r="L106" s="79"/>
      <c r="M106" s="79"/>
      <c r="N106" s="79"/>
      <c r="O106" s="79"/>
      <c r="P106" s="79"/>
      <c r="Q106" s="79"/>
      <c r="R106" s="118"/>
      <c r="S106" s="79"/>
      <c r="T106" s="79"/>
      <c r="U106" s="119"/>
      <c r="V106" s="120"/>
      <c r="W106" s="123"/>
      <c r="X106" s="124"/>
      <c r="Y106" s="175"/>
      <c r="Z106" s="120"/>
      <c r="AA106" s="155"/>
      <c r="AC106" s="144"/>
      <c r="AE106" s="177"/>
      <c r="AI106" s="178"/>
      <c r="AJ106" s="178"/>
      <c r="AK106" s="178"/>
      <c r="AL106" s="178"/>
    </row>
    <row r="107" spans="1:38" ht="16.5" customHeight="1">
      <c r="A107" s="40"/>
      <c r="B107" s="41"/>
      <c r="C107" s="41"/>
      <c r="D107" s="41"/>
      <c r="E107" s="41"/>
      <c r="F107" s="41"/>
      <c r="G107" s="41"/>
      <c r="H107" s="41"/>
      <c r="I107" s="41"/>
      <c r="J107" s="77"/>
      <c r="K107" s="742"/>
      <c r="L107" s="79"/>
      <c r="M107" s="79"/>
      <c r="N107" s="79"/>
      <c r="O107" s="79"/>
      <c r="P107" s="79"/>
      <c r="Q107" s="79"/>
      <c r="R107" s="118"/>
      <c r="S107" s="79"/>
      <c r="T107" s="79"/>
      <c r="U107" s="119"/>
      <c r="V107" s="120"/>
      <c r="W107" s="123"/>
      <c r="X107" s="124"/>
      <c r="Y107" s="175"/>
      <c r="Z107" s="120"/>
      <c r="AA107" s="155"/>
      <c r="AC107" s="144"/>
      <c r="AE107" s="177"/>
      <c r="AI107" s="178"/>
      <c r="AJ107" s="178"/>
      <c r="AK107" s="178"/>
      <c r="AL107" s="178"/>
    </row>
    <row r="108" spans="1:38" ht="16.5" customHeight="1">
      <c r="A108" s="40"/>
      <c r="B108" s="41"/>
      <c r="C108" s="41"/>
      <c r="D108" s="41"/>
      <c r="E108" s="41"/>
      <c r="F108" s="41"/>
      <c r="G108" s="41"/>
      <c r="H108" s="41"/>
      <c r="I108" s="41"/>
      <c r="J108" s="77"/>
      <c r="K108" s="742"/>
      <c r="L108" s="79"/>
      <c r="M108" s="79"/>
      <c r="N108" s="79"/>
      <c r="O108" s="79"/>
      <c r="P108" s="79"/>
      <c r="Q108" s="79"/>
      <c r="R108" s="118"/>
      <c r="S108" s="79"/>
      <c r="T108" s="79"/>
      <c r="U108" s="119"/>
      <c r="V108" s="120"/>
      <c r="W108" s="123"/>
      <c r="X108" s="124"/>
      <c r="Y108" s="175"/>
      <c r="Z108" s="120"/>
      <c r="AA108" s="155"/>
      <c r="AC108" s="144"/>
      <c r="AE108" s="177"/>
      <c r="AF108" s="178"/>
      <c r="AG108" s="178"/>
      <c r="AH108" s="178"/>
      <c r="AI108" s="178"/>
      <c r="AJ108" s="178"/>
      <c r="AK108" s="178"/>
      <c r="AL108" s="178"/>
    </row>
    <row r="109" spans="1:38" ht="16.5" customHeight="1">
      <c r="A109" s="40"/>
      <c r="B109" s="41"/>
      <c r="C109" s="41"/>
      <c r="D109" s="41"/>
      <c r="E109" s="41"/>
      <c r="F109" s="41"/>
      <c r="G109" s="41"/>
      <c r="H109" s="41"/>
      <c r="I109" s="41"/>
      <c r="J109" s="77"/>
      <c r="K109" s="742"/>
      <c r="L109" s="79"/>
      <c r="M109" s="79"/>
      <c r="N109" s="79"/>
      <c r="O109" s="79"/>
      <c r="P109" s="79"/>
      <c r="Q109" s="79"/>
      <c r="R109" s="118"/>
      <c r="S109" s="79"/>
      <c r="T109" s="79"/>
      <c r="U109" s="119"/>
      <c r="V109" s="120"/>
      <c r="W109" s="123"/>
      <c r="X109" s="124"/>
      <c r="Y109" s="175"/>
      <c r="Z109" s="120"/>
      <c r="AA109" s="155"/>
      <c r="AC109" s="144"/>
      <c r="AE109" s="177"/>
      <c r="AF109" s="178"/>
      <c r="AG109" s="178"/>
      <c r="AH109" s="178"/>
      <c r="AI109" s="178"/>
      <c r="AJ109" s="178"/>
      <c r="AK109" s="178"/>
      <c r="AL109" s="178"/>
    </row>
    <row r="110" spans="1:38" ht="16.5" customHeight="1">
      <c r="A110" s="40" t="s">
        <v>644</v>
      </c>
      <c r="B110" s="41"/>
      <c r="C110" s="41"/>
      <c r="D110" s="41"/>
      <c r="E110" s="41"/>
      <c r="F110" s="41"/>
      <c r="G110" s="41"/>
      <c r="H110" s="41"/>
      <c r="I110" s="41"/>
      <c r="J110" s="77"/>
      <c r="K110" s="742" t="s">
        <v>645</v>
      </c>
      <c r="L110" s="79"/>
      <c r="M110" s="79"/>
      <c r="N110" s="79"/>
      <c r="O110" s="79"/>
      <c r="P110" s="79"/>
      <c r="Q110" s="79"/>
      <c r="R110" s="118"/>
      <c r="S110" s="79"/>
      <c r="T110" s="79"/>
      <c r="U110" s="119"/>
      <c r="V110" s="120"/>
      <c r="W110" s="123"/>
      <c r="X110" s="124" t="s">
        <v>767</v>
      </c>
      <c r="Y110" s="175"/>
      <c r="Z110" s="120"/>
      <c r="AA110" s="155"/>
      <c r="AC110" s="144"/>
      <c r="AE110" s="177"/>
      <c r="AF110" s="178"/>
      <c r="AG110" s="178"/>
      <c r="AH110" s="178"/>
      <c r="AI110" s="178"/>
      <c r="AJ110" s="178"/>
      <c r="AK110" s="178"/>
      <c r="AL110" s="178"/>
    </row>
    <row r="111" spans="1:38" ht="16.5" customHeight="1">
      <c r="A111" s="43"/>
      <c r="B111" s="44"/>
      <c r="C111" s="44"/>
      <c r="D111" s="44"/>
      <c r="E111" s="44"/>
      <c r="F111" s="44"/>
      <c r="G111" s="44"/>
      <c r="H111" s="44"/>
      <c r="I111" s="44"/>
      <c r="J111" s="80"/>
      <c r="K111" s="743"/>
      <c r="L111" s="80"/>
      <c r="M111" s="80"/>
      <c r="N111" s="80"/>
      <c r="O111" s="80"/>
      <c r="P111" s="80"/>
      <c r="Q111" s="80"/>
      <c r="R111" s="125"/>
      <c r="S111" s="125"/>
      <c r="T111" s="125"/>
      <c r="U111" s="125"/>
      <c r="V111" s="126"/>
      <c r="W111" s="127"/>
      <c r="X111" s="128"/>
      <c r="Y111" s="179"/>
      <c r="Z111" s="126"/>
      <c r="AA111" s="181"/>
      <c r="AB111" s="182"/>
      <c r="AC111" s="182"/>
      <c r="AD111" s="182"/>
      <c r="AE111" s="183"/>
      <c r="AF111" s="178"/>
      <c r="AG111" s="178"/>
      <c r="AH111" s="178"/>
      <c r="AI111" s="178"/>
      <c r="AJ111" s="178"/>
      <c r="AK111" s="178"/>
      <c r="AL111" s="178"/>
    </row>
    <row r="112" spans="1:38" ht="17" customHeight="1">
      <c r="A112" s="45"/>
      <c r="B112" s="46"/>
      <c r="C112" s="46"/>
      <c r="D112" s="46"/>
      <c r="E112" s="46"/>
      <c r="F112" s="46"/>
      <c r="G112" s="46"/>
      <c r="H112" s="46"/>
      <c r="I112" s="81"/>
      <c r="J112" s="52"/>
      <c r="K112" s="138"/>
      <c r="L112" s="82"/>
      <c r="M112" s="82"/>
      <c r="N112" s="82"/>
      <c r="O112" s="82"/>
      <c r="P112" s="82"/>
      <c r="Q112" s="82"/>
      <c r="R112" s="82"/>
      <c r="S112" s="82"/>
      <c r="T112" s="82"/>
      <c r="U112" s="129"/>
      <c r="Y112" s="184"/>
      <c r="Z112" s="138"/>
      <c r="AF112" s="178"/>
      <c r="AG112" s="178"/>
      <c r="AH112" s="178"/>
      <c r="AI112" s="178"/>
      <c r="AJ112" s="178"/>
      <c r="AK112" s="178"/>
      <c r="AL112" s="178"/>
    </row>
    <row r="113" spans="1:38" ht="35" customHeight="1">
      <c r="A113" s="45"/>
      <c r="B113" s="46"/>
      <c r="C113" s="46"/>
      <c r="D113" s="46"/>
      <c r="E113" s="46"/>
      <c r="F113" s="46"/>
      <c r="G113" s="46"/>
      <c r="H113" s="46"/>
      <c r="I113" s="1295" t="s">
        <v>5</v>
      </c>
      <c r="J113" s="1298" t="s">
        <v>647</v>
      </c>
      <c r="K113" s="1318" t="s">
        <v>648</v>
      </c>
      <c r="L113" s="1318"/>
      <c r="M113" s="1318" t="s">
        <v>649</v>
      </c>
      <c r="N113" s="1318"/>
      <c r="O113" s="1319" t="s">
        <v>650</v>
      </c>
      <c r="P113" s="1343"/>
      <c r="Q113" s="1360" t="s">
        <v>651</v>
      </c>
      <c r="R113" s="1360"/>
      <c r="S113" s="1360" t="s">
        <v>652</v>
      </c>
      <c r="T113" s="1368" t="s">
        <v>680</v>
      </c>
      <c r="U113" s="131"/>
      <c r="V113" s="132"/>
      <c r="W113" s="1375" t="s">
        <v>654</v>
      </c>
      <c r="Y113" s="185"/>
      <c r="Z113" s="710"/>
      <c r="AF113" s="178"/>
      <c r="AG113" s="178"/>
      <c r="AH113" s="178"/>
      <c r="AI113" s="178"/>
      <c r="AJ113" s="178"/>
      <c r="AK113" s="178"/>
      <c r="AL113" s="178"/>
    </row>
    <row r="114" spans="1:38" ht="35" customHeight="1">
      <c r="A114" s="45"/>
      <c r="B114" s="46"/>
      <c r="C114" s="46"/>
      <c r="D114" s="46"/>
      <c r="E114" s="46"/>
      <c r="F114" s="46"/>
      <c r="G114" s="46"/>
      <c r="H114" s="46"/>
      <c r="I114" s="1295"/>
      <c r="J114" s="1298"/>
      <c r="K114" s="1318"/>
      <c r="L114" s="1318"/>
      <c r="M114" s="1318"/>
      <c r="N114" s="1318"/>
      <c r="O114" s="1319"/>
      <c r="P114" s="1343"/>
      <c r="Q114" s="1360"/>
      <c r="R114" s="1360"/>
      <c r="S114" s="1360"/>
      <c r="T114" s="1368"/>
      <c r="U114" s="82"/>
      <c r="V114" s="132"/>
      <c r="W114" s="1375"/>
      <c r="AF114" s="178"/>
      <c r="AG114" s="178"/>
      <c r="AH114" s="178"/>
      <c r="AI114" s="178"/>
      <c r="AJ114" s="178"/>
      <c r="AK114" s="178"/>
      <c r="AL114" s="178"/>
    </row>
    <row r="115" spans="1:38" ht="15.75" customHeight="1">
      <c r="A115" s="45"/>
      <c r="B115" s="46"/>
      <c r="C115" s="46"/>
      <c r="D115" s="46"/>
      <c r="E115" s="46"/>
      <c r="F115" s="46"/>
      <c r="G115" s="46"/>
      <c r="H115" s="46"/>
      <c r="I115" s="84">
        <v>1</v>
      </c>
      <c r="J115" s="744" t="str">
        <f>J10</f>
        <v>BOM RAW MATERIAL</v>
      </c>
      <c r="K115" s="1275">
        <f>COUNT(A10:A11)</f>
        <v>2</v>
      </c>
      <c r="L115" s="1275"/>
      <c r="M115" s="1275">
        <f>COUNTIF(W10:W11,"release")</f>
        <v>2</v>
      </c>
      <c r="N115" s="1275"/>
      <c r="O115" s="1276">
        <f t="shared" ref="O115:O120" si="9">M115/K115</f>
        <v>1</v>
      </c>
      <c r="P115" s="1322"/>
      <c r="Q115" s="1352"/>
      <c r="R115" s="1352"/>
      <c r="S115" s="474"/>
      <c r="T115" s="107"/>
      <c r="U115" s="82"/>
      <c r="V115" s="132"/>
      <c r="W115" s="694"/>
      <c r="AF115" s="178"/>
      <c r="AG115" s="178"/>
      <c r="AH115" s="178"/>
      <c r="AI115" s="178"/>
      <c r="AJ115" s="178"/>
      <c r="AK115" s="178"/>
      <c r="AL115" s="178"/>
    </row>
    <row r="116" spans="1:38" ht="15.75" customHeight="1">
      <c r="A116" s="45"/>
      <c r="B116" s="46"/>
      <c r="C116" s="46"/>
      <c r="D116" s="46"/>
      <c r="E116" s="46"/>
      <c r="F116" s="46"/>
      <c r="G116" s="46"/>
      <c r="H116" s="46"/>
      <c r="I116" s="84"/>
      <c r="J116" s="94"/>
      <c r="K116" s="1327"/>
      <c r="L116" s="1365"/>
      <c r="M116" s="1365"/>
      <c r="N116" s="1365"/>
      <c r="O116" s="1365"/>
      <c r="P116" s="1365"/>
      <c r="Q116" s="1352"/>
      <c r="R116" s="1352"/>
      <c r="S116" s="474"/>
      <c r="T116" s="107"/>
      <c r="U116" s="82"/>
      <c r="V116" s="132"/>
      <c r="W116" s="694"/>
      <c r="AF116" s="178"/>
      <c r="AG116" s="178"/>
      <c r="AH116" s="178"/>
      <c r="AI116" s="178"/>
      <c r="AJ116" s="178"/>
      <c r="AK116" s="178"/>
      <c r="AL116" s="178"/>
    </row>
    <row r="117" spans="1:38" ht="15.75" customHeight="1">
      <c r="A117" s="45"/>
      <c r="B117" s="46"/>
      <c r="C117" s="46"/>
      <c r="D117" s="46"/>
      <c r="E117" s="46"/>
      <c r="F117" s="46"/>
      <c r="G117" s="46"/>
      <c r="H117" s="46"/>
      <c r="I117" s="84" t="s">
        <v>819</v>
      </c>
      <c r="J117" s="85" t="str">
        <f>J17</f>
        <v>MAIN COSTRUCTION OF UNDERFRAME T</v>
      </c>
      <c r="K117" s="1275">
        <f>COUNT(A17:A22)</f>
        <v>6</v>
      </c>
      <c r="L117" s="1275"/>
      <c r="M117" s="1275">
        <f>COUNTIF(W16:W22,"release")</f>
        <v>6</v>
      </c>
      <c r="N117" s="1275"/>
      <c r="O117" s="1276">
        <f t="shared" si="9"/>
        <v>1</v>
      </c>
      <c r="P117" s="1322"/>
      <c r="Q117" s="1352">
        <f>AC17</f>
        <v>4306</v>
      </c>
      <c r="R117" s="1352"/>
      <c r="S117" s="695"/>
      <c r="T117" s="696"/>
      <c r="U117" s="82"/>
      <c r="V117" s="138"/>
      <c r="W117" s="694">
        <v>0</v>
      </c>
      <c r="AF117" s="178"/>
      <c r="AG117" s="178"/>
      <c r="AH117" s="178"/>
      <c r="AI117" s="178"/>
      <c r="AJ117" s="178"/>
      <c r="AK117" s="178"/>
      <c r="AL117" s="178"/>
    </row>
    <row r="118" spans="1:38" ht="15.75" customHeight="1">
      <c r="A118" s="45"/>
      <c r="B118" s="46"/>
      <c r="C118" s="46"/>
      <c r="D118" s="46"/>
      <c r="E118" s="46"/>
      <c r="F118" s="46"/>
      <c r="G118" s="46"/>
      <c r="H118" s="46"/>
      <c r="I118" s="84" t="s">
        <v>820</v>
      </c>
      <c r="J118" s="85" t="str">
        <f>J51</f>
        <v>SIDEWALL CONSTRUCTION T</v>
      </c>
      <c r="K118" s="1275">
        <f>COUNT(A51:A60)</f>
        <v>10</v>
      </c>
      <c r="L118" s="1275"/>
      <c r="M118" s="1275">
        <f>COUNTIF(W50:W60,"release")</f>
        <v>10</v>
      </c>
      <c r="N118" s="1275"/>
      <c r="O118" s="1276">
        <f t="shared" si="9"/>
        <v>1</v>
      </c>
      <c r="P118" s="1322"/>
      <c r="Q118" s="1352">
        <f>AC51</f>
        <v>1723</v>
      </c>
      <c r="R118" s="1352"/>
      <c r="S118" s="474"/>
      <c r="T118" s="107"/>
      <c r="U118" s="82"/>
      <c r="V118" s="138"/>
      <c r="W118" s="694">
        <v>0</v>
      </c>
      <c r="AF118" s="178"/>
      <c r="AG118" s="178"/>
      <c r="AH118" s="178"/>
      <c r="AI118" s="178"/>
      <c r="AJ118" s="178"/>
      <c r="AK118" s="178"/>
      <c r="AL118" s="178"/>
    </row>
    <row r="119" spans="1:38" ht="15.75" customHeight="1">
      <c r="A119" s="45"/>
      <c r="B119" s="46"/>
      <c r="C119" s="46"/>
      <c r="D119" s="46"/>
      <c r="E119" s="46"/>
      <c r="F119" s="46"/>
      <c r="G119" s="46"/>
      <c r="H119" s="46"/>
      <c r="I119" s="84" t="s">
        <v>821</v>
      </c>
      <c r="J119" s="85" t="str">
        <f>J75</f>
        <v>MAIN CONSTRUCTION OF ENDWALL</v>
      </c>
      <c r="K119" s="1275">
        <f>COUNT(A75:A77)</f>
        <v>3</v>
      </c>
      <c r="L119" s="1275"/>
      <c r="M119" s="1275">
        <v>3</v>
      </c>
      <c r="N119" s="1275"/>
      <c r="O119" s="1276">
        <f t="shared" si="9"/>
        <v>1</v>
      </c>
      <c r="P119" s="1322"/>
      <c r="Q119" s="1352">
        <f>AC75</f>
        <v>362</v>
      </c>
      <c r="R119" s="1352"/>
      <c r="S119" s="474"/>
      <c r="T119" s="107"/>
      <c r="U119" s="82"/>
      <c r="V119" s="138"/>
      <c r="W119" s="694">
        <v>0</v>
      </c>
      <c r="AF119" s="178"/>
      <c r="AG119" s="178"/>
      <c r="AH119" s="178"/>
      <c r="AI119" s="178"/>
      <c r="AJ119" s="178"/>
      <c r="AK119" s="178"/>
      <c r="AL119" s="178"/>
    </row>
    <row r="120" spans="1:38" ht="15.75" customHeight="1">
      <c r="A120" s="45"/>
      <c r="B120" s="46"/>
      <c r="C120" s="46"/>
      <c r="D120" s="46"/>
      <c r="E120" s="46"/>
      <c r="F120" s="46"/>
      <c r="G120" s="46"/>
      <c r="H120" s="46"/>
      <c r="I120" s="84" t="s">
        <v>822</v>
      </c>
      <c r="J120" s="85" t="str">
        <f>J85</f>
        <v>MAIN CONSTRUCTION OF ROOF M &amp; T</v>
      </c>
      <c r="K120" s="1275">
        <f>COUNT(A85:A90)</f>
        <v>6</v>
      </c>
      <c r="L120" s="1275"/>
      <c r="M120" s="1275">
        <f>COUNTIF(W84:W90,"release")</f>
        <v>6</v>
      </c>
      <c r="N120" s="1275"/>
      <c r="O120" s="1276">
        <f t="shared" si="9"/>
        <v>1</v>
      </c>
      <c r="P120" s="1322"/>
      <c r="Q120" s="1324">
        <f>AC85</f>
        <v>1516</v>
      </c>
      <c r="R120" s="1369"/>
      <c r="S120" s="474"/>
      <c r="T120" s="107"/>
      <c r="U120" s="82"/>
      <c r="V120" s="138"/>
      <c r="W120" s="694">
        <v>0</v>
      </c>
      <c r="AF120" s="178"/>
      <c r="AG120" s="178"/>
      <c r="AH120" s="178"/>
      <c r="AI120" s="178"/>
      <c r="AJ120" s="178"/>
      <c r="AK120" s="178"/>
      <c r="AL120" s="178"/>
    </row>
    <row r="121" spans="1:38" ht="15.75" customHeight="1">
      <c r="A121" s="45"/>
      <c r="B121" s="46"/>
      <c r="C121" s="46"/>
      <c r="D121" s="46"/>
      <c r="E121" s="46"/>
      <c r="F121" s="46"/>
      <c r="G121" s="46"/>
      <c r="H121" s="46"/>
      <c r="I121" s="87"/>
      <c r="J121" s="92" t="s">
        <v>662</v>
      </c>
      <c r="K121" s="1280">
        <f>SUM(K115:L120)</f>
        <v>27</v>
      </c>
      <c r="L121" s="1281"/>
      <c r="M121" s="1280">
        <f>SUM(M115:N120)</f>
        <v>27</v>
      </c>
      <c r="N121" s="1281"/>
      <c r="O121" s="1282">
        <f>(M121/K121)*0.8</f>
        <v>0.8</v>
      </c>
      <c r="P121" s="1325"/>
      <c r="Q121" s="1352">
        <f>SUM(Q117:R120)</f>
        <v>7907</v>
      </c>
      <c r="R121" s="1352"/>
      <c r="S121" s="474"/>
      <c r="T121" s="107"/>
      <c r="U121" s="82"/>
      <c r="V121" s="138"/>
      <c r="W121" s="694"/>
      <c r="AF121" s="178"/>
      <c r="AG121" s="178"/>
      <c r="AH121" s="178"/>
      <c r="AI121" s="178"/>
      <c r="AJ121" s="178"/>
      <c r="AK121" s="178"/>
      <c r="AL121" s="178"/>
    </row>
    <row r="122" spans="1:38" ht="15.75" customHeight="1">
      <c r="A122" s="45"/>
      <c r="B122" s="46"/>
      <c r="C122" s="46"/>
      <c r="D122" s="46"/>
      <c r="E122" s="46"/>
      <c r="F122" s="46"/>
      <c r="G122" s="46"/>
      <c r="H122" s="46"/>
      <c r="I122" s="745"/>
      <c r="J122" s="746"/>
      <c r="K122" s="140"/>
      <c r="L122" s="140"/>
      <c r="M122" s="140"/>
      <c r="N122" s="140"/>
      <c r="O122" s="140"/>
      <c r="P122" s="140"/>
      <c r="Q122" s="1352"/>
      <c r="R122" s="1352"/>
      <c r="S122" s="474"/>
      <c r="T122" s="107"/>
      <c r="U122" s="82"/>
      <c r="V122" s="138"/>
      <c r="W122" s="694"/>
      <c r="AF122" s="178"/>
      <c r="AG122" s="178"/>
      <c r="AH122" s="178"/>
      <c r="AI122" s="178"/>
      <c r="AJ122" s="178"/>
      <c r="AK122" s="178"/>
      <c r="AL122" s="178"/>
    </row>
    <row r="123" spans="1:38" ht="15.75" customHeight="1">
      <c r="A123" s="45"/>
      <c r="B123" s="46"/>
      <c r="C123" s="46"/>
      <c r="D123" s="46"/>
      <c r="E123" s="46"/>
      <c r="F123" s="46"/>
      <c r="G123" s="46"/>
      <c r="H123" s="46"/>
      <c r="I123" s="84" t="s">
        <v>819</v>
      </c>
      <c r="J123" s="85" t="str">
        <f>J24</f>
        <v>FLOOR CONSTRUCTION</v>
      </c>
      <c r="K123" s="1275">
        <f>COUNT(A24:A25)</f>
        <v>2</v>
      </c>
      <c r="L123" s="1275"/>
      <c r="M123" s="1275">
        <f>COUNTIF(W24:W25,"release")</f>
        <v>1</v>
      </c>
      <c r="N123" s="1275"/>
      <c r="O123" s="1276">
        <f t="shared" ref="O123:O129" si="10">M123/K123</f>
        <v>0.5</v>
      </c>
      <c r="P123" s="1322"/>
      <c r="Q123" s="1352">
        <f>AC24</f>
        <v>344</v>
      </c>
      <c r="R123" s="1352"/>
      <c r="S123" s="474"/>
      <c r="T123" s="107"/>
      <c r="U123" s="82"/>
      <c r="V123" s="138"/>
      <c r="W123" s="694">
        <v>0</v>
      </c>
      <c r="AF123" s="178"/>
      <c r="AG123" s="178"/>
      <c r="AH123" s="178"/>
      <c r="AI123" s="178"/>
      <c r="AJ123" s="178"/>
      <c r="AK123" s="178"/>
      <c r="AL123" s="178"/>
    </row>
    <row r="124" spans="1:38" ht="15.75" customHeight="1">
      <c r="A124" s="45"/>
      <c r="B124" s="46"/>
      <c r="C124" s="46"/>
      <c r="D124" s="46"/>
      <c r="E124" s="46"/>
      <c r="F124" s="46"/>
      <c r="G124" s="46"/>
      <c r="H124" s="46"/>
      <c r="I124" s="84" t="s">
        <v>820</v>
      </c>
      <c r="J124" s="85" t="str">
        <f>J26</f>
        <v>ARR SUPORTING FRAME FOR FLOOR</v>
      </c>
      <c r="K124" s="1275">
        <f>COUNT(A27:A32)</f>
        <v>6</v>
      </c>
      <c r="L124" s="1275"/>
      <c r="M124" s="1275">
        <f>COUNTIF(W27:W32,"release")</f>
        <v>5</v>
      </c>
      <c r="N124" s="1275"/>
      <c r="O124" s="1276">
        <f t="shared" si="10"/>
        <v>0.83333333333333304</v>
      </c>
      <c r="P124" s="1322"/>
      <c r="Q124" s="1352">
        <f>AC26</f>
        <v>197</v>
      </c>
      <c r="R124" s="1352"/>
      <c r="S124" s="474"/>
      <c r="T124" s="107"/>
      <c r="U124" s="82"/>
      <c r="V124" s="138"/>
      <c r="W124" s="694">
        <v>0</v>
      </c>
      <c r="AF124" s="178"/>
      <c r="AG124" s="178"/>
      <c r="AH124" s="178"/>
      <c r="AI124" s="178"/>
      <c r="AJ124" s="178"/>
      <c r="AK124" s="178"/>
      <c r="AL124" s="178"/>
    </row>
    <row r="125" spans="1:38" ht="15.75" customHeight="1">
      <c r="A125" s="45"/>
      <c r="B125" s="46"/>
      <c r="C125" s="46"/>
      <c r="D125" s="46"/>
      <c r="E125" s="46"/>
      <c r="F125" s="46"/>
      <c r="G125" s="46"/>
      <c r="H125" s="46"/>
      <c r="I125" s="84" t="s">
        <v>821</v>
      </c>
      <c r="J125" s="85" t="str">
        <f>J33</f>
        <v>ARRANGEMENT  BRACKET &amp; FRAME ON U/F</v>
      </c>
      <c r="K125" s="1275">
        <f>COUNT(A33:A49)</f>
        <v>17</v>
      </c>
      <c r="L125" s="1275"/>
      <c r="M125" s="1275">
        <f>COUNTIF(W33:W49,"release")</f>
        <v>3</v>
      </c>
      <c r="N125" s="1275"/>
      <c r="O125" s="1276">
        <f t="shared" si="10"/>
        <v>0.17647058823529399</v>
      </c>
      <c r="P125" s="1322"/>
      <c r="Q125" s="1352">
        <f>AC33</f>
        <v>142.44</v>
      </c>
      <c r="R125" s="1352"/>
      <c r="S125" s="474"/>
      <c r="T125" s="107"/>
      <c r="U125" s="82"/>
      <c r="V125" s="138"/>
      <c r="W125" s="694">
        <v>15</v>
      </c>
      <c r="AF125" s="178"/>
      <c r="AG125" s="178"/>
      <c r="AH125" s="178"/>
      <c r="AI125" s="178"/>
      <c r="AJ125" s="178"/>
      <c r="AK125" s="178"/>
      <c r="AL125" s="178"/>
    </row>
    <row r="126" spans="1:38" ht="15.75" customHeight="1">
      <c r="A126" s="45"/>
      <c r="B126" s="46"/>
      <c r="C126" s="46"/>
      <c r="D126" s="46"/>
      <c r="E126" s="46"/>
      <c r="F126" s="46"/>
      <c r="G126" s="46"/>
      <c r="H126" s="46"/>
      <c r="I126" s="84" t="s">
        <v>822</v>
      </c>
      <c r="J126" s="85" t="str">
        <f>J61</f>
        <v>ARR BRACKET ON SIDE WALL T2</v>
      </c>
      <c r="K126" s="1275">
        <f>COUNT(A62:A69)</f>
        <v>8</v>
      </c>
      <c r="L126" s="1275"/>
      <c r="M126" s="1275">
        <f>COUNTIF(W62:W69,"release")</f>
        <v>7</v>
      </c>
      <c r="N126" s="1275"/>
      <c r="O126" s="1276">
        <f t="shared" si="10"/>
        <v>0.875</v>
      </c>
      <c r="P126" s="1322"/>
      <c r="Q126" s="1352">
        <f>AC61</f>
        <v>278.5</v>
      </c>
      <c r="R126" s="1352"/>
      <c r="S126" s="474"/>
      <c r="T126" s="107"/>
      <c r="U126" s="754">
        <f>SUM(Q126:R129)</f>
        <v>560.4</v>
      </c>
      <c r="V126" s="138"/>
      <c r="W126" s="694">
        <f>'M1 (E122)'!W149</f>
        <v>2</v>
      </c>
      <c r="AF126" s="178"/>
      <c r="AG126" s="178"/>
      <c r="AH126" s="178"/>
      <c r="AI126" s="178"/>
      <c r="AJ126" s="178"/>
      <c r="AK126" s="178"/>
      <c r="AL126" s="178"/>
    </row>
    <row r="127" spans="1:38" ht="15.75" customHeight="1">
      <c r="A127" s="45"/>
      <c r="B127" s="46"/>
      <c r="C127" s="46"/>
      <c r="D127" s="46"/>
      <c r="E127" s="46"/>
      <c r="F127" s="46"/>
      <c r="G127" s="46"/>
      <c r="H127" s="46"/>
      <c r="I127" s="84" t="s">
        <v>823</v>
      </c>
      <c r="J127" s="85" t="str">
        <f>J78</f>
        <v>ARR BRACKET ON ENDWALL T2</v>
      </c>
      <c r="K127" s="1275">
        <f>COUNT(A79:A83)</f>
        <v>5</v>
      </c>
      <c r="L127" s="1275"/>
      <c r="M127" s="1275">
        <f>COUNTIF(W79:W83,"release")</f>
        <v>4</v>
      </c>
      <c r="N127" s="1275"/>
      <c r="O127" s="1276">
        <f t="shared" si="10"/>
        <v>0.8</v>
      </c>
      <c r="P127" s="1322"/>
      <c r="Q127" s="1370">
        <f>AC78</f>
        <v>19.899999999999999</v>
      </c>
      <c r="R127" s="1370"/>
      <c r="S127" s="474"/>
      <c r="T127" s="107"/>
      <c r="U127" s="82"/>
      <c r="V127" s="138"/>
      <c r="W127" s="694">
        <f>'M1 (E122)'!W150</f>
        <v>2</v>
      </c>
      <c r="AF127" s="178"/>
      <c r="AG127" s="178"/>
      <c r="AH127" s="178"/>
      <c r="AI127" s="178"/>
      <c r="AJ127" s="178"/>
      <c r="AK127" s="178"/>
      <c r="AL127" s="178"/>
    </row>
    <row r="128" spans="1:38" ht="15.75" customHeight="1">
      <c r="A128" s="45"/>
      <c r="B128" s="46"/>
      <c r="C128" s="46"/>
      <c r="D128" s="46"/>
      <c r="E128" s="46"/>
      <c r="F128" s="46"/>
      <c r="G128" s="46"/>
      <c r="H128" s="46"/>
      <c r="I128" s="84" t="s">
        <v>824</v>
      </c>
      <c r="J128" s="85" t="str">
        <f>J91</f>
        <v>ARR CEILLING FRAMING T2</v>
      </c>
      <c r="K128" s="1275">
        <f>COUNT(A91:A92)</f>
        <v>2</v>
      </c>
      <c r="L128" s="1275"/>
      <c r="M128" s="1275">
        <f>COUNTIF(W91:W92,"release")</f>
        <v>0</v>
      </c>
      <c r="N128" s="1275"/>
      <c r="O128" s="1276">
        <f t="shared" si="10"/>
        <v>0</v>
      </c>
      <c r="P128" s="1322"/>
      <c r="Q128" s="1371">
        <f>AC91</f>
        <v>144</v>
      </c>
      <c r="R128" s="1371"/>
      <c r="S128" s="474"/>
      <c r="T128" s="697"/>
      <c r="U128" s="82"/>
      <c r="V128" s="138"/>
      <c r="W128" s="694">
        <v>0</v>
      </c>
      <c r="AF128" s="178"/>
      <c r="AG128" s="178"/>
      <c r="AH128" s="178"/>
      <c r="AI128" s="178"/>
      <c r="AJ128" s="178"/>
      <c r="AK128" s="178"/>
      <c r="AL128" s="178"/>
    </row>
    <row r="129" spans="1:42" ht="15" customHeight="1">
      <c r="A129" s="45"/>
      <c r="B129" s="46"/>
      <c r="C129" s="46"/>
      <c r="D129" s="46"/>
      <c r="E129" s="46"/>
      <c r="F129" s="46"/>
      <c r="G129" s="46"/>
      <c r="H129" s="46"/>
      <c r="I129" s="84" t="s">
        <v>825</v>
      </c>
      <c r="J129" s="85" t="str">
        <f>J94</f>
        <v>ARR BRACKET ON ROOF T2</v>
      </c>
      <c r="K129" s="1275">
        <f>COUNT(A95:A100)</f>
        <v>6</v>
      </c>
      <c r="L129" s="1275"/>
      <c r="M129" s="1275">
        <f>COUNTIF(W95:W100,"release")</f>
        <v>4</v>
      </c>
      <c r="N129" s="1275"/>
      <c r="O129" s="1276">
        <f t="shared" si="10"/>
        <v>0.66666666666666696</v>
      </c>
      <c r="P129" s="1322"/>
      <c r="Q129" s="1371">
        <f>AC94</f>
        <v>118</v>
      </c>
      <c r="R129" s="1371"/>
      <c r="S129" s="474"/>
      <c r="T129" s="474"/>
      <c r="W129" s="698">
        <v>4</v>
      </c>
      <c r="AF129" s="178"/>
      <c r="AG129" s="178"/>
      <c r="AH129" s="178"/>
      <c r="AI129" s="178"/>
      <c r="AJ129" s="178"/>
      <c r="AK129" s="178"/>
      <c r="AL129" s="178"/>
    </row>
    <row r="130" spans="1:42">
      <c r="I130" s="87"/>
      <c r="J130" s="92" t="s">
        <v>664</v>
      </c>
      <c r="K130" s="1280">
        <f>SUM(K123:L129)</f>
        <v>46</v>
      </c>
      <c r="L130" s="1281"/>
      <c r="M130" s="1281">
        <f>SUM(M123:N129)</f>
        <v>24</v>
      </c>
      <c r="N130" s="1281"/>
      <c r="O130" s="1282">
        <f>(M130/K130)*0.2</f>
        <v>0.104347826086957</v>
      </c>
      <c r="P130" s="1325"/>
      <c r="Q130" s="1372">
        <f>SUM(Q123:R129)</f>
        <v>1243.8399999999999</v>
      </c>
      <c r="R130" s="1372"/>
      <c r="S130" s="474"/>
      <c r="T130" s="474"/>
      <c r="W130" s="699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>
      <c r="I131" s="87"/>
      <c r="J131" s="94"/>
      <c r="K131" s="95"/>
      <c r="L131" s="95"/>
      <c r="M131" s="95"/>
      <c r="N131" s="95"/>
      <c r="O131" s="95"/>
      <c r="P131" s="95"/>
      <c r="Q131" s="1373"/>
      <c r="R131" s="1374"/>
      <c r="S131" s="474"/>
      <c r="T131" s="474"/>
      <c r="W131" s="699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>
      <c r="I132" s="189"/>
      <c r="J132" s="190" t="s">
        <v>900</v>
      </c>
      <c r="K132" s="1290">
        <f>SUM(K115:L129)</f>
        <v>100</v>
      </c>
      <c r="L132" s="1290"/>
      <c r="M132" s="1290">
        <f>SUM(M115:N129)</f>
        <v>78</v>
      </c>
      <c r="N132" s="1290"/>
      <c r="O132" s="1291"/>
      <c r="P132" s="1354"/>
      <c r="Q132" s="1372">
        <f>Q121+Q130</f>
        <v>9150.84</v>
      </c>
      <c r="R132" s="1372"/>
      <c r="S132" s="474"/>
      <c r="T132" s="474"/>
      <c r="W132" s="699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>
      <c r="I133" s="711"/>
      <c r="J133" s="763" t="s">
        <v>473</v>
      </c>
      <c r="K133" s="1355"/>
      <c r="L133" s="1355"/>
      <c r="M133" s="1356"/>
      <c r="N133" s="1356"/>
      <c r="O133" s="1357">
        <f>O121+O130</f>
        <v>0.90434782608695696</v>
      </c>
      <c r="P133" s="1358"/>
      <c r="Q133" s="1372"/>
      <c r="R133" s="1372"/>
      <c r="W133" s="699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>
      <c r="I134" s="188" t="s">
        <v>666</v>
      </c>
      <c r="J134" s="5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35" customHeight="1">
      <c r="A135" s="45"/>
      <c r="B135" s="46"/>
      <c r="C135" s="46"/>
      <c r="D135" s="46"/>
      <c r="E135" s="46"/>
      <c r="F135" s="46"/>
      <c r="G135" s="46"/>
      <c r="H135" s="46"/>
      <c r="I135" s="1295" t="s">
        <v>5</v>
      </c>
      <c r="J135" s="1298" t="s">
        <v>647</v>
      </c>
      <c r="K135" s="1318" t="s">
        <v>648</v>
      </c>
      <c r="L135" s="1318"/>
      <c r="M135" s="1318" t="s">
        <v>649</v>
      </c>
      <c r="N135" s="1318"/>
      <c r="O135" s="1319" t="s">
        <v>650</v>
      </c>
      <c r="P135" s="1319"/>
      <c r="Q135" s="1319" t="s">
        <v>667</v>
      </c>
      <c r="R135" s="1319"/>
      <c r="S135" s="1301"/>
      <c r="T135" s="1304"/>
      <c r="U135" s="131"/>
      <c r="V135" s="132"/>
      <c r="Y135" s="185"/>
      <c r="Z135" s="710"/>
      <c r="AF135" s="178"/>
      <c r="AG135" s="178"/>
      <c r="AH135" s="178"/>
      <c r="AI135" s="178"/>
      <c r="AJ135" s="178"/>
      <c r="AK135" s="178"/>
      <c r="AL135" s="178"/>
    </row>
    <row r="136" spans="1:42" ht="35" customHeight="1">
      <c r="A136" s="45"/>
      <c r="B136" s="46"/>
      <c r="C136" s="46"/>
      <c r="D136" s="46"/>
      <c r="E136" s="46"/>
      <c r="F136" s="46"/>
      <c r="G136" s="46"/>
      <c r="H136" s="46"/>
      <c r="I136" s="1295"/>
      <c r="J136" s="1298"/>
      <c r="K136" s="1318"/>
      <c r="L136" s="1318"/>
      <c r="M136" s="1318"/>
      <c r="N136" s="1318"/>
      <c r="O136" s="1319"/>
      <c r="P136" s="1319"/>
      <c r="Q136" s="1319"/>
      <c r="R136" s="1319"/>
      <c r="S136" s="1301"/>
      <c r="T136" s="1304"/>
      <c r="U136" s="82"/>
      <c r="V136" s="132"/>
      <c r="AF136" s="178"/>
      <c r="AG136" s="178"/>
      <c r="AH136" s="178"/>
      <c r="AI136" s="178"/>
      <c r="AJ136" s="178"/>
      <c r="AK136" s="178"/>
      <c r="AL136" s="178"/>
    </row>
    <row r="137" spans="1:42" ht="15.75" customHeight="1">
      <c r="A137" s="45"/>
      <c r="B137" s="46"/>
      <c r="C137" s="46"/>
      <c r="D137" s="46"/>
      <c r="E137" s="46"/>
      <c r="F137" s="46"/>
      <c r="G137" s="46"/>
      <c r="H137" s="46"/>
      <c r="I137" s="84">
        <v>1</v>
      </c>
      <c r="J137" s="85" t="str">
        <f>J15</f>
        <v>CARBODY SHEEL  T2</v>
      </c>
      <c r="K137" s="1275">
        <f>COUNT(A15)</f>
        <v>1</v>
      </c>
      <c r="L137" s="1275"/>
      <c r="M137" s="1275">
        <f>COUNTIF(W15,"release")</f>
        <v>0</v>
      </c>
      <c r="N137" s="1275"/>
      <c r="O137" s="1276">
        <f>M137/K137</f>
        <v>0</v>
      </c>
      <c r="P137" s="1276"/>
      <c r="Q137" s="1289" t="s">
        <v>668</v>
      </c>
      <c r="R137" s="1289"/>
      <c r="S137" s="194"/>
      <c r="T137" s="5"/>
      <c r="U137" s="82"/>
      <c r="V137" s="132"/>
      <c r="AF137" s="178"/>
      <c r="AG137" s="178"/>
      <c r="AH137" s="178"/>
      <c r="AI137" s="178"/>
      <c r="AJ137" s="178"/>
      <c r="AK137" s="178"/>
      <c r="AL137" s="178"/>
    </row>
    <row r="138" spans="1:42" ht="15.75" customHeight="1">
      <c r="A138" s="45"/>
      <c r="B138" s="46"/>
      <c r="C138" s="46"/>
      <c r="D138" s="46"/>
      <c r="E138" s="46"/>
      <c r="F138" s="46"/>
      <c r="G138" s="46"/>
      <c r="H138" s="46"/>
      <c r="I138" s="84">
        <v>2</v>
      </c>
      <c r="J138" s="85" t="str">
        <f>J50</f>
        <v>SIDEWALL ARRANGEMENT T2</v>
      </c>
      <c r="K138" s="1275">
        <f>COUNT(A50)</f>
        <v>1</v>
      </c>
      <c r="L138" s="1275"/>
      <c r="M138" s="1275">
        <f>COUNTIF(W50,"release")</f>
        <v>0</v>
      </c>
      <c r="N138" s="1275"/>
      <c r="O138" s="1276">
        <f>M138/K138</f>
        <v>0</v>
      </c>
      <c r="P138" s="1276"/>
      <c r="Q138" s="1289" t="s">
        <v>668</v>
      </c>
      <c r="R138" s="1289"/>
      <c r="S138" s="194"/>
      <c r="T138" s="5"/>
      <c r="U138" s="82"/>
      <c r="V138" s="132"/>
      <c r="AF138" s="178"/>
      <c r="AG138" s="178"/>
      <c r="AH138" s="178"/>
      <c r="AI138" s="178"/>
      <c r="AJ138" s="178"/>
      <c r="AK138" s="178"/>
      <c r="AL138" s="178"/>
    </row>
    <row r="139" spans="1:42" ht="15.75" customHeight="1">
      <c r="A139" s="45"/>
      <c r="B139" s="46"/>
      <c r="C139" s="46"/>
      <c r="D139" s="46"/>
      <c r="E139" s="46"/>
      <c r="F139" s="46"/>
      <c r="G139" s="46"/>
      <c r="H139" s="46"/>
      <c r="I139" s="84">
        <v>3</v>
      </c>
      <c r="J139" s="85" t="str">
        <f>J74</f>
        <v>ENDWALL ARRANGEMENT T2</v>
      </c>
      <c r="K139" s="1275">
        <f>COUNT(A74)</f>
        <v>1</v>
      </c>
      <c r="L139" s="1275"/>
      <c r="M139" s="1275">
        <f>COUNTIF(W74,"release")</f>
        <v>0</v>
      </c>
      <c r="N139" s="1275"/>
      <c r="O139" s="1276">
        <f>M139/K139</f>
        <v>0</v>
      </c>
      <c r="P139" s="1276"/>
      <c r="Q139" s="1289" t="s">
        <v>668</v>
      </c>
      <c r="R139" s="1289"/>
      <c r="S139" s="194"/>
      <c r="T139" s="5"/>
      <c r="U139" s="82"/>
      <c r="V139" s="138"/>
      <c r="AF139" s="178"/>
      <c r="AG139" s="178"/>
      <c r="AH139" s="178"/>
      <c r="AI139" s="178"/>
      <c r="AJ139" s="178"/>
      <c r="AK139" s="178"/>
      <c r="AL139" s="178"/>
    </row>
    <row r="140" spans="1:42" ht="15.75" customHeight="1">
      <c r="A140" s="45"/>
      <c r="B140" s="46"/>
      <c r="C140" s="46"/>
      <c r="D140" s="46"/>
      <c r="E140" s="46"/>
      <c r="F140" s="46"/>
      <c r="G140" s="46"/>
      <c r="H140" s="46"/>
      <c r="I140" s="84">
        <v>4</v>
      </c>
      <c r="J140" s="85" t="str">
        <f>J84</f>
        <v>ROOF ARRANGEMENT  T2</v>
      </c>
      <c r="K140" s="1275">
        <f>COUNT(A84)</f>
        <v>1</v>
      </c>
      <c r="L140" s="1275"/>
      <c r="M140" s="1275">
        <f>COUNTIF(W84,"release")</f>
        <v>0</v>
      </c>
      <c r="N140" s="1275"/>
      <c r="O140" s="1276">
        <f>M140/K140</f>
        <v>0</v>
      </c>
      <c r="P140" s="1276"/>
      <c r="Q140" s="1289" t="s">
        <v>668</v>
      </c>
      <c r="R140" s="1289"/>
      <c r="S140" s="194"/>
      <c r="T140" s="5"/>
      <c r="U140" s="82"/>
      <c r="V140" s="138"/>
      <c r="AF140" s="178"/>
      <c r="AG140" s="178"/>
      <c r="AH140" s="178"/>
      <c r="AI140" s="178"/>
      <c r="AJ140" s="178"/>
      <c r="AK140" s="178"/>
      <c r="AL140" s="178"/>
    </row>
    <row r="141" spans="1:42" ht="15.75" customHeight="1">
      <c r="A141" s="45"/>
      <c r="B141" s="46"/>
      <c r="C141" s="46"/>
      <c r="D141" s="46"/>
      <c r="E141" s="46"/>
      <c r="F141" s="46"/>
      <c r="G141" s="46"/>
      <c r="H141" s="46"/>
      <c r="I141" s="91"/>
      <c r="J141" s="94"/>
      <c r="K141" s="95"/>
      <c r="L141" s="95"/>
      <c r="M141" s="95"/>
      <c r="N141" s="95"/>
      <c r="O141" s="95"/>
      <c r="P141" s="95"/>
      <c r="Q141" s="95"/>
      <c r="R141" s="95"/>
      <c r="S141" s="141"/>
      <c r="T141" s="5"/>
      <c r="U141" s="82"/>
      <c r="V141" s="138"/>
      <c r="AF141" s="178"/>
      <c r="AG141" s="178"/>
      <c r="AH141" s="178"/>
      <c r="AI141" s="178"/>
      <c r="AJ141" s="178"/>
      <c r="AK141" s="178"/>
      <c r="AL141" s="178"/>
    </row>
    <row r="142" spans="1:42" ht="15.75" customHeight="1">
      <c r="A142" s="45"/>
      <c r="B142" s="46"/>
      <c r="C142" s="46"/>
      <c r="D142" s="46"/>
      <c r="E142" s="46"/>
      <c r="F142" s="46"/>
      <c r="G142" s="46"/>
      <c r="H142" s="46"/>
      <c r="I142" s="189"/>
      <c r="J142" s="190" t="s">
        <v>669</v>
      </c>
      <c r="K142" s="1290">
        <f>SUM(K137:L140)</f>
        <v>4</v>
      </c>
      <c r="L142" s="1290"/>
      <c r="M142" s="1290">
        <f>SUM(M137:N140)</f>
        <v>0</v>
      </c>
      <c r="N142" s="1290"/>
      <c r="O142" s="1291"/>
      <c r="P142" s="1291"/>
      <c r="Q142" s="1286"/>
      <c r="R142" s="1286"/>
      <c r="S142" s="141"/>
      <c r="T142" s="142"/>
      <c r="U142" s="82"/>
      <c r="V142" s="138"/>
      <c r="AF142" s="178"/>
      <c r="AG142" s="178"/>
      <c r="AH142" s="178"/>
      <c r="AI142" s="178"/>
      <c r="AJ142" s="178"/>
      <c r="AK142" s="178"/>
      <c r="AL142" s="178"/>
    </row>
    <row r="143" spans="1:42" ht="15" customHeight="1">
      <c r="A143" s="45"/>
      <c r="B143" s="46"/>
      <c r="C143" s="46"/>
      <c r="D143" s="46"/>
      <c r="E143" s="46"/>
      <c r="F143" s="46"/>
      <c r="G143" s="46"/>
      <c r="H143" s="46"/>
      <c r="I143" s="192"/>
      <c r="J143" s="97" t="s">
        <v>670</v>
      </c>
      <c r="K143" s="1292"/>
      <c r="L143" s="1292"/>
      <c r="M143" s="1261"/>
      <c r="N143" s="1261"/>
      <c r="O143" s="1293">
        <f>M142/K142</f>
        <v>0</v>
      </c>
      <c r="P143" s="1293"/>
      <c r="Q143" s="1286"/>
      <c r="R143" s="1286"/>
      <c r="S143" s="143"/>
      <c r="T143" s="144"/>
      <c r="AF143" s="178"/>
      <c r="AG143" s="178"/>
      <c r="AH143" s="178"/>
      <c r="AI143" s="178"/>
      <c r="AJ143" s="178"/>
      <c r="AK143" s="178"/>
      <c r="AL143" s="178"/>
    </row>
  </sheetData>
  <mergeCells count="128">
    <mergeCell ref="AI1:AI2"/>
    <mergeCell ref="K113:L114"/>
    <mergeCell ref="M113:N114"/>
    <mergeCell ref="O113:P114"/>
    <mergeCell ref="Q113:R114"/>
    <mergeCell ref="K135:L136"/>
    <mergeCell ref="M135:N136"/>
    <mergeCell ref="O135:P136"/>
    <mergeCell ref="Q135:R136"/>
    <mergeCell ref="I135:I136"/>
    <mergeCell ref="J8:J9"/>
    <mergeCell ref="J113:J114"/>
    <mergeCell ref="J135:J136"/>
    <mergeCell ref="K8:K9"/>
    <mergeCell ref="S113:S114"/>
    <mergeCell ref="S135:S136"/>
    <mergeCell ref="T113:T114"/>
    <mergeCell ref="T135:T136"/>
    <mergeCell ref="K140:L140"/>
    <mergeCell ref="M140:N140"/>
    <mergeCell ref="O140:P140"/>
    <mergeCell ref="Q140:R140"/>
    <mergeCell ref="K142:L142"/>
    <mergeCell ref="M142:N142"/>
    <mergeCell ref="O142:P142"/>
    <mergeCell ref="Q142:R142"/>
    <mergeCell ref="K143:L143"/>
    <mergeCell ref="M143:N143"/>
    <mergeCell ref="O143:P143"/>
    <mergeCell ref="Q143:R143"/>
    <mergeCell ref="K137:L137"/>
    <mergeCell ref="M137:N137"/>
    <mergeCell ref="O137:P137"/>
    <mergeCell ref="Q137:R137"/>
    <mergeCell ref="K138:L138"/>
    <mergeCell ref="M138:N138"/>
    <mergeCell ref="O138:P138"/>
    <mergeCell ref="Q138:R138"/>
    <mergeCell ref="K139:L139"/>
    <mergeCell ref="M139:N139"/>
    <mergeCell ref="O139:P139"/>
    <mergeCell ref="Q139:R139"/>
    <mergeCell ref="Q131:R131"/>
    <mergeCell ref="K132:L132"/>
    <mergeCell ref="M132:N132"/>
    <mergeCell ref="O132:P132"/>
    <mergeCell ref="Q132:R132"/>
    <mergeCell ref="K133:L133"/>
    <mergeCell ref="M133:N133"/>
    <mergeCell ref="O133:P133"/>
    <mergeCell ref="Q133:R133"/>
    <mergeCell ref="K128:L128"/>
    <mergeCell ref="M128:N128"/>
    <mergeCell ref="O128:P128"/>
    <mergeCell ref="Q128:R128"/>
    <mergeCell ref="K129:L129"/>
    <mergeCell ref="M129:N129"/>
    <mergeCell ref="O129:P129"/>
    <mergeCell ref="Q129:R129"/>
    <mergeCell ref="K130:L130"/>
    <mergeCell ref="M130:N130"/>
    <mergeCell ref="O130:P130"/>
    <mergeCell ref="Q130:R130"/>
    <mergeCell ref="K125:L125"/>
    <mergeCell ref="M125:N125"/>
    <mergeCell ref="O125:P125"/>
    <mergeCell ref="Q125:R125"/>
    <mergeCell ref="K126:L126"/>
    <mergeCell ref="M126:N126"/>
    <mergeCell ref="O126:P126"/>
    <mergeCell ref="Q126:R126"/>
    <mergeCell ref="K127:L127"/>
    <mergeCell ref="M127:N127"/>
    <mergeCell ref="O127:P127"/>
    <mergeCell ref="Q127:R127"/>
    <mergeCell ref="Q122:R122"/>
    <mergeCell ref="K123:L123"/>
    <mergeCell ref="M123:N123"/>
    <mergeCell ref="O123:P123"/>
    <mergeCell ref="Q123:R123"/>
    <mergeCell ref="K124:L124"/>
    <mergeCell ref="M124:N124"/>
    <mergeCell ref="O124:P124"/>
    <mergeCell ref="Q124:R124"/>
    <mergeCell ref="K119:L119"/>
    <mergeCell ref="M119:N119"/>
    <mergeCell ref="O119:P119"/>
    <mergeCell ref="Q119:R119"/>
    <mergeCell ref="K120:L120"/>
    <mergeCell ref="M120:N120"/>
    <mergeCell ref="O120:P120"/>
    <mergeCell ref="Q120:R120"/>
    <mergeCell ref="K121:L121"/>
    <mergeCell ref="M121:N121"/>
    <mergeCell ref="O121:P121"/>
    <mergeCell ref="Q121:R121"/>
    <mergeCell ref="K116:P116"/>
    <mergeCell ref="Q116:R116"/>
    <mergeCell ref="K117:L117"/>
    <mergeCell ref="M117:N117"/>
    <mergeCell ref="O117:P117"/>
    <mergeCell ref="Q117:R117"/>
    <mergeCell ref="K118:L118"/>
    <mergeCell ref="M118:N118"/>
    <mergeCell ref="O118:P118"/>
    <mergeCell ref="Q118:R118"/>
    <mergeCell ref="AG1:AH1"/>
    <mergeCell ref="A2:I2"/>
    <mergeCell ref="AC6:AE6"/>
    <mergeCell ref="AC7:AE7"/>
    <mergeCell ref="B8:I8"/>
    <mergeCell ref="L8:Q8"/>
    <mergeCell ref="R8:V8"/>
    <mergeCell ref="AC8:AE8"/>
    <mergeCell ref="K115:L115"/>
    <mergeCell ref="M115:N115"/>
    <mergeCell ref="O115:P115"/>
    <mergeCell ref="Q115:R115"/>
    <mergeCell ref="A8:A9"/>
    <mergeCell ref="I113:I114"/>
    <mergeCell ref="W8:W9"/>
    <mergeCell ref="W113:W114"/>
    <mergeCell ref="X8:X9"/>
    <mergeCell ref="Y8:Y9"/>
    <mergeCell ref="Z8:Z9"/>
    <mergeCell ref="AA8:AA9"/>
    <mergeCell ref="AB8:AB9"/>
    <mergeCell ref="AF1:AF2"/>
  </mergeCells>
  <printOptions horizontalCentered="1"/>
  <pageMargins left="0" right="0" top="0.1" bottom="0.1" header="0.51041666666666696" footer="7.9166666666666705E-2"/>
  <pageSetup paperSize="9" scale="46" firstPageNumber="0" orientation="landscape" useFirstPageNumber="1" horizontalDpi="300" verticalDpi="300"/>
  <headerFooter>
    <oddFooter>&amp;LForm No.IV-1.043 Rev.0</oddFooter>
  </headerFooter>
  <ignoredErrors>
    <ignoredError sqref="K115" formulaRange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41"/>
  <sheetViews>
    <sheetView showGridLines="0" zoomScale="41" zoomScaleNormal="70" workbookViewId="0">
      <pane xSplit="10" ySplit="9" topLeftCell="K95" activePane="bottomRight" state="frozen"/>
      <selection pane="topRight"/>
      <selection pane="bottomLeft"/>
      <selection pane="bottomRight" activeCell="J98" sqref="J98"/>
    </sheetView>
  </sheetViews>
  <sheetFormatPr defaultColWidth="11.33203125" defaultRowHeight="15.5"/>
  <cols>
    <col min="1" max="1" width="5.1640625" style="2" customWidth="1"/>
    <col min="2" max="7" width="3.08203125" style="3" customWidth="1"/>
    <col min="8" max="8" width="3.5" style="3" customWidth="1"/>
    <col min="9" max="9" width="13.6640625" style="4" customWidth="1"/>
    <col min="10" max="10" width="62.4140625" style="537" customWidth="1"/>
    <col min="11" max="11" width="5.08203125" style="6" customWidth="1"/>
    <col min="12" max="17" width="5.58203125" style="6" customWidth="1"/>
    <col min="18" max="18" width="12.33203125" hidden="1" customWidth="1"/>
    <col min="19" max="19" width="15.33203125" hidden="1" customWidth="1"/>
    <col min="20" max="20" width="28.75" hidden="1" customWidth="1"/>
    <col min="21" max="21" width="11.4140625" hidden="1" customWidth="1"/>
    <col min="22" max="22" width="9" style="7" customWidth="1"/>
    <col min="23" max="23" width="12.4140625" style="7" customWidth="1"/>
    <col min="24" max="24" width="10.25" style="7" customWidth="1"/>
    <col min="25" max="25" width="17" style="1" hidden="1" customWidth="1"/>
    <col min="26" max="26" width="9.83203125" style="7" customWidth="1"/>
    <col min="27" max="27" width="12.1640625" style="7" customWidth="1"/>
    <col min="28" max="28" width="13.33203125" customWidth="1"/>
    <col min="29" max="31" width="11.4140625" customWidth="1"/>
    <col min="1014" max="1025" width="11.08203125" customWidth="1"/>
  </cols>
  <sheetData>
    <row r="1" spans="1:35" ht="18" customHeight="1">
      <c r="A1" s="9"/>
      <c r="B1" s="4"/>
      <c r="C1" s="4"/>
      <c r="D1" s="4"/>
      <c r="E1" s="4"/>
      <c r="F1" s="4"/>
      <c r="G1" s="4"/>
      <c r="H1" s="4"/>
      <c r="I1" s="50"/>
      <c r="J1" s="573"/>
      <c r="K1" s="53"/>
      <c r="L1" s="53"/>
      <c r="M1" s="53"/>
      <c r="N1" s="53"/>
      <c r="O1" s="53"/>
      <c r="P1" s="53"/>
      <c r="Q1" s="53"/>
      <c r="R1" s="99" t="s">
        <v>461</v>
      </c>
      <c r="S1" s="99"/>
      <c r="T1" s="100" t="s">
        <v>827</v>
      </c>
      <c r="U1" s="101"/>
      <c r="V1" s="102"/>
      <c r="W1" s="102"/>
      <c r="X1" s="102"/>
      <c r="Y1" s="606"/>
      <c r="Z1" s="102"/>
      <c r="AA1" s="607"/>
      <c r="AC1" s="146" t="s">
        <v>463</v>
      </c>
      <c r="AD1" s="147"/>
      <c r="AE1" s="148">
        <v>8000</v>
      </c>
      <c r="AF1" s="1342"/>
      <c r="AG1" s="1261" t="s">
        <v>464</v>
      </c>
      <c r="AH1" s="1261"/>
      <c r="AI1" s="1316" t="s">
        <v>28</v>
      </c>
    </row>
    <row r="2" spans="1:35" ht="18" customHeight="1">
      <c r="A2" s="1262"/>
      <c r="B2" s="1262"/>
      <c r="C2" s="1262"/>
      <c r="D2" s="1262"/>
      <c r="E2" s="1262"/>
      <c r="F2" s="1262"/>
      <c r="G2" s="1262"/>
      <c r="H2" s="1262"/>
      <c r="I2" s="1262"/>
      <c r="J2" s="574" t="s">
        <v>465</v>
      </c>
      <c r="K2" s="55"/>
      <c r="L2" s="55"/>
      <c r="M2" s="55"/>
      <c r="N2" s="55"/>
      <c r="O2" s="55"/>
      <c r="P2" s="55"/>
      <c r="Q2" s="55"/>
      <c r="R2" s="103" t="s">
        <v>466</v>
      </c>
      <c r="S2" s="103"/>
      <c r="T2" s="104" t="s">
        <v>467</v>
      </c>
      <c r="AA2" s="155"/>
      <c r="AC2" s="149" t="s">
        <v>774</v>
      </c>
      <c r="AD2" s="147"/>
      <c r="AE2" s="148">
        <f>SUM(Z10:Z74)</f>
        <v>0</v>
      </c>
      <c r="AF2" s="1342"/>
      <c r="AG2" s="96" t="s">
        <v>469</v>
      </c>
      <c r="AH2" s="641" t="s">
        <v>13</v>
      </c>
      <c r="AI2" s="1316"/>
    </row>
    <row r="3" spans="1:35" ht="18" customHeight="1">
      <c r="A3" s="10"/>
      <c r="B3" s="11"/>
      <c r="C3" s="11"/>
      <c r="D3" s="11"/>
      <c r="E3" s="11"/>
      <c r="F3" s="11"/>
      <c r="G3" s="11"/>
      <c r="H3" s="11"/>
      <c r="I3" s="11"/>
      <c r="J3" s="574" t="s">
        <v>470</v>
      </c>
      <c r="K3" s="55"/>
      <c r="L3" s="55"/>
      <c r="M3" s="55"/>
      <c r="N3" s="55"/>
      <c r="O3" s="55"/>
      <c r="P3" s="55"/>
      <c r="Q3" s="55"/>
      <c r="R3" s="103" t="s">
        <v>471</v>
      </c>
      <c r="S3" s="103"/>
      <c r="T3" s="105" t="s">
        <v>472</v>
      </c>
      <c r="Y3" s="609"/>
      <c r="Z3" s="610"/>
      <c r="AA3" s="611"/>
      <c r="AC3" s="152" t="s">
        <v>473</v>
      </c>
      <c r="AD3" s="153"/>
      <c r="AE3" s="154">
        <f>O125</f>
        <v>0.66666666666666696</v>
      </c>
      <c r="AF3" s="612" t="s">
        <v>474</v>
      </c>
      <c r="AG3" s="398">
        <f>COUNTIF($AF$17:$AF$96,"PDR")</f>
        <v>30</v>
      </c>
      <c r="AH3" s="398">
        <f>COUNTIFS($AF$17:$AF$96,"PDR",$AG$17:$AG$96,"RELEASE")</f>
        <v>30</v>
      </c>
      <c r="AI3" s="399">
        <f>AH3/AG3</f>
        <v>1</v>
      </c>
    </row>
    <row r="4" spans="1:35" ht="18" customHeight="1">
      <c r="A4" s="10"/>
      <c r="B4" s="11"/>
      <c r="C4" s="11"/>
      <c r="D4" s="11"/>
      <c r="E4" s="11"/>
      <c r="F4" s="11"/>
      <c r="G4" s="11"/>
      <c r="H4" s="11"/>
      <c r="I4" s="11"/>
      <c r="J4" s="574"/>
      <c r="K4" s="55"/>
      <c r="L4" s="55"/>
      <c r="M4" s="55"/>
      <c r="N4" s="55"/>
      <c r="O4" s="55"/>
      <c r="P4" s="55"/>
      <c r="Q4" s="55"/>
      <c r="R4" s="103" t="s">
        <v>475</v>
      </c>
      <c r="S4" s="103"/>
      <c r="T4" s="105" t="s">
        <v>476</v>
      </c>
      <c r="AA4" s="155"/>
      <c r="AC4" s="156"/>
      <c r="AD4" s="156"/>
      <c r="AE4" s="157"/>
      <c r="AF4" s="612" t="s">
        <v>477</v>
      </c>
      <c r="AG4" s="398">
        <f>COUNTIF($AF$17:$AF$96,"IDR")</f>
        <v>2</v>
      </c>
      <c r="AH4" s="398">
        <f>COUNTIFS($AF$17:$AF$96,"IDR",$AG$17:$AG$96,"RELEASE")</f>
        <v>2</v>
      </c>
      <c r="AI4" s="399">
        <f>AH4/AG4</f>
        <v>1</v>
      </c>
    </row>
    <row r="5" spans="1:35" ht="18" customHeight="1">
      <c r="A5" s="10"/>
      <c r="B5" s="11"/>
      <c r="C5" s="11"/>
      <c r="D5" s="11"/>
      <c r="E5" s="11"/>
      <c r="F5" s="11"/>
      <c r="G5" s="11"/>
      <c r="H5" s="11"/>
      <c r="I5" s="11"/>
      <c r="J5" s="574"/>
      <c r="K5" s="55"/>
      <c r="L5" s="55"/>
      <c r="M5" s="55"/>
      <c r="N5" s="55"/>
      <c r="O5" s="55"/>
      <c r="P5" s="55"/>
      <c r="Q5" s="55"/>
      <c r="R5" s="103" t="s">
        <v>478</v>
      </c>
      <c r="S5" s="103"/>
      <c r="T5" s="105" t="s">
        <v>479</v>
      </c>
      <c r="AA5" s="155"/>
      <c r="AC5" s="158"/>
      <c r="AD5" s="158"/>
      <c r="AE5" s="159"/>
      <c r="AF5" s="612" t="s">
        <v>19</v>
      </c>
      <c r="AG5" s="398">
        <f>COUNTIF($AF$17:$AF$96,"FDR")</f>
        <v>33</v>
      </c>
      <c r="AH5" s="398">
        <v>2</v>
      </c>
      <c r="AI5" s="399">
        <f>AH5/AG5</f>
        <v>6.0606060606060601E-2</v>
      </c>
    </row>
    <row r="6" spans="1:35" ht="18" customHeight="1">
      <c r="A6" s="10"/>
      <c r="B6" s="11"/>
      <c r="C6" s="11"/>
      <c r="D6" s="11"/>
      <c r="E6" s="11"/>
      <c r="F6" s="11"/>
      <c r="G6" s="11"/>
      <c r="H6" s="11"/>
      <c r="I6" s="11"/>
      <c r="J6" s="574"/>
      <c r="K6" s="56"/>
      <c r="L6" s="56"/>
      <c r="M6" s="56"/>
      <c r="N6" s="56"/>
      <c r="O6" s="56"/>
      <c r="P6" s="56"/>
      <c r="Q6" s="56"/>
      <c r="R6" s="103" t="s">
        <v>480</v>
      </c>
      <c r="S6" s="103"/>
      <c r="T6" s="105" t="s">
        <v>901</v>
      </c>
      <c r="AA6" s="155"/>
      <c r="AC6" s="1263"/>
      <c r="AD6" s="1263"/>
      <c r="AE6" s="1263"/>
      <c r="AF6" s="613"/>
      <c r="AG6" s="400">
        <f>SUM(AG3:AG5)</f>
        <v>65</v>
      </c>
      <c r="AH6" s="400">
        <f>SUM(AH3:AH5)</f>
        <v>34</v>
      </c>
    </row>
    <row r="7" spans="1:35" ht="18" customHeight="1">
      <c r="A7" s="9"/>
      <c r="B7" s="4"/>
      <c r="C7" s="4"/>
      <c r="D7" s="4"/>
      <c r="E7" s="4"/>
      <c r="F7" s="4"/>
      <c r="G7" s="4"/>
      <c r="H7" s="4"/>
      <c r="J7" s="575"/>
      <c r="K7" s="576"/>
      <c r="L7" s="576"/>
      <c r="M7" s="576"/>
      <c r="N7" s="576"/>
      <c r="O7" s="576"/>
      <c r="P7" s="576"/>
      <c r="Q7" s="576"/>
      <c r="AA7" s="155"/>
      <c r="AC7" s="1263" t="s">
        <v>482</v>
      </c>
      <c r="AD7" s="1263"/>
      <c r="AE7" s="1263"/>
      <c r="AF7" s="613"/>
      <c r="AG7" s="613"/>
    </row>
    <row r="8" spans="1:35" ht="18" customHeight="1">
      <c r="A8" s="1294" t="s">
        <v>483</v>
      </c>
      <c r="B8" s="1264" t="s">
        <v>484</v>
      </c>
      <c r="C8" s="1264"/>
      <c r="D8" s="1264"/>
      <c r="E8" s="1264"/>
      <c r="F8" s="1264"/>
      <c r="G8" s="1264"/>
      <c r="H8" s="1264"/>
      <c r="I8" s="1264"/>
      <c r="J8" s="1382" t="s">
        <v>485</v>
      </c>
      <c r="K8" s="1265" t="s">
        <v>486</v>
      </c>
      <c r="L8" s="1265" t="s">
        <v>487</v>
      </c>
      <c r="M8" s="1265"/>
      <c r="N8" s="1265"/>
      <c r="O8" s="1265"/>
      <c r="P8" s="1265"/>
      <c r="Q8" s="1265"/>
      <c r="R8" s="1267" t="s">
        <v>488</v>
      </c>
      <c r="S8" s="1267"/>
      <c r="T8" s="1267"/>
      <c r="U8" s="1267"/>
      <c r="V8" s="1267"/>
      <c r="W8" s="1267" t="s">
        <v>489</v>
      </c>
      <c r="X8" s="1267" t="s">
        <v>490</v>
      </c>
      <c r="Y8" s="1348" t="s">
        <v>672</v>
      </c>
      <c r="Z8" s="1266" t="s">
        <v>468</v>
      </c>
      <c r="AA8" s="1266" t="s">
        <v>776</v>
      </c>
      <c r="AB8" s="1376" t="s">
        <v>777</v>
      </c>
      <c r="AC8" s="1267" t="s">
        <v>468</v>
      </c>
      <c r="AD8" s="1267"/>
      <c r="AE8" s="1267"/>
      <c r="AF8" s="613"/>
      <c r="AG8" s="613"/>
    </row>
    <row r="9" spans="1:35" ht="16.899999999999999" customHeight="1">
      <c r="A9" s="1381"/>
      <c r="B9" s="12">
        <v>1</v>
      </c>
      <c r="C9" s="289">
        <v>2</v>
      </c>
      <c r="D9" s="290">
        <v>3</v>
      </c>
      <c r="E9" s="291">
        <v>4</v>
      </c>
      <c r="F9" s="292">
        <v>5</v>
      </c>
      <c r="G9" s="293">
        <v>6</v>
      </c>
      <c r="H9" s="294">
        <v>7</v>
      </c>
      <c r="I9" s="340">
        <v>8</v>
      </c>
      <c r="J9" s="1383"/>
      <c r="K9" s="1265"/>
      <c r="L9" s="60" t="s">
        <v>498</v>
      </c>
      <c r="M9" s="60" t="s">
        <v>21</v>
      </c>
      <c r="N9" s="60" t="s">
        <v>22</v>
      </c>
      <c r="O9" s="60" t="s">
        <v>23</v>
      </c>
      <c r="P9" s="60" t="s">
        <v>24</v>
      </c>
      <c r="Q9" s="60" t="s">
        <v>25</v>
      </c>
      <c r="R9" s="110" t="s">
        <v>499</v>
      </c>
      <c r="S9" s="110" t="s">
        <v>500</v>
      </c>
      <c r="T9" s="110" t="s">
        <v>501</v>
      </c>
      <c r="U9" s="110" t="s">
        <v>502</v>
      </c>
      <c r="V9" s="107" t="s">
        <v>503</v>
      </c>
      <c r="W9" s="1267"/>
      <c r="X9" s="1267"/>
      <c r="Y9" s="1348"/>
      <c r="Z9" s="1266" t="s">
        <v>504</v>
      </c>
      <c r="AA9" s="1266"/>
      <c r="AB9" s="1376"/>
      <c r="AC9" s="110" t="s">
        <v>505</v>
      </c>
      <c r="AD9" s="110" t="s">
        <v>506</v>
      </c>
      <c r="AE9" s="110" t="s">
        <v>507</v>
      </c>
      <c r="AF9" s="613"/>
      <c r="AG9" s="613"/>
    </row>
    <row r="10" spans="1:35" ht="16.899999999999999" customHeight="1">
      <c r="A10" s="538">
        <v>1</v>
      </c>
      <c r="B10" s="434" t="s">
        <v>516</v>
      </c>
      <c r="C10" s="4"/>
      <c r="D10" s="4"/>
      <c r="E10" s="4"/>
      <c r="F10" s="4"/>
      <c r="G10" s="4"/>
      <c r="H10" s="4"/>
      <c r="I10" s="309"/>
      <c r="J10" s="577" t="s">
        <v>517</v>
      </c>
      <c r="K10" s="364"/>
      <c r="L10" s="107"/>
      <c r="M10" s="107"/>
      <c r="N10" s="107"/>
      <c r="O10" s="107"/>
      <c r="P10" s="107"/>
      <c r="Q10" s="107"/>
      <c r="R10" s="594"/>
      <c r="S10" s="594"/>
      <c r="T10" s="595"/>
      <c r="U10" s="595"/>
      <c r="V10" s="596"/>
      <c r="W10" s="596" t="s">
        <v>13</v>
      </c>
      <c r="X10" s="596"/>
      <c r="Y10" s="483"/>
      <c r="Z10" s="614"/>
      <c r="AA10" s="615"/>
      <c r="AB10" s="616"/>
      <c r="AC10" s="614"/>
      <c r="AD10" s="614"/>
      <c r="AE10" s="615"/>
      <c r="AF10" s="613"/>
      <c r="AG10" s="613"/>
    </row>
    <row r="11" spans="1:35" ht="16.899999999999999" customHeight="1">
      <c r="A11" s="538">
        <v>2</v>
      </c>
      <c r="B11" s="539" t="s">
        <v>518</v>
      </c>
      <c r="C11" s="24"/>
      <c r="D11" s="24"/>
      <c r="E11" s="25"/>
      <c r="F11" s="24"/>
      <c r="G11" s="25"/>
      <c r="H11" s="25"/>
      <c r="I11" s="341"/>
      <c r="J11" s="342" t="s">
        <v>519</v>
      </c>
      <c r="K11" s="364"/>
      <c r="L11" s="107"/>
      <c r="M11" s="107"/>
      <c r="N11" s="107"/>
      <c r="O11" s="107"/>
      <c r="P11" s="107"/>
      <c r="Q11" s="107"/>
      <c r="R11" s="594"/>
      <c r="S11" s="594"/>
      <c r="T11" s="595"/>
      <c r="U11" s="595"/>
      <c r="V11" s="596"/>
      <c r="W11" s="596" t="s">
        <v>13</v>
      </c>
      <c r="X11" s="596"/>
      <c r="Y11" s="483"/>
      <c r="Z11" s="614"/>
      <c r="AA11" s="615"/>
      <c r="AB11" s="616"/>
      <c r="AC11" s="614"/>
      <c r="AD11" s="614"/>
      <c r="AE11" s="615"/>
      <c r="AF11" s="613"/>
      <c r="AG11" s="613"/>
    </row>
    <row r="12" spans="1:35" ht="16.899999999999999" customHeight="1">
      <c r="A12" s="295">
        <v>3</v>
      </c>
      <c r="B12" s="320" t="s">
        <v>902</v>
      </c>
      <c r="C12" s="4"/>
      <c r="D12" s="4"/>
      <c r="E12" s="4"/>
      <c r="F12" s="4"/>
      <c r="G12" s="4"/>
      <c r="H12" s="4"/>
      <c r="I12" s="309"/>
      <c r="J12" s="578" t="s">
        <v>830</v>
      </c>
      <c r="K12" s="364"/>
      <c r="L12" s="107"/>
      <c r="M12" s="107"/>
      <c r="N12" s="107"/>
      <c r="O12" s="107"/>
      <c r="P12" s="107"/>
      <c r="Q12" s="107"/>
      <c r="R12" s="594"/>
      <c r="S12" s="594"/>
      <c r="T12" s="595"/>
      <c r="U12" s="595"/>
      <c r="V12" s="596"/>
      <c r="W12" s="596"/>
      <c r="X12" s="596"/>
      <c r="Y12" s="617"/>
      <c r="Z12" s="614"/>
      <c r="AA12" s="615"/>
      <c r="AB12" s="616"/>
      <c r="AC12" s="614"/>
      <c r="AD12" s="614"/>
      <c r="AE12" s="615"/>
      <c r="AF12" s="613"/>
      <c r="AG12" s="613"/>
    </row>
    <row r="13" spans="1:35" ht="16.899999999999999" customHeight="1">
      <c r="A13" s="369">
        <f t="shared" ref="A13:A46" si="0">A12+1</f>
        <v>4</v>
      </c>
      <c r="B13" s="324"/>
      <c r="C13" s="540" t="s">
        <v>522</v>
      </c>
      <c r="D13" s="297"/>
      <c r="E13" s="297"/>
      <c r="F13" s="297"/>
      <c r="G13" s="297"/>
      <c r="H13" s="297"/>
      <c r="J13" s="579" t="s">
        <v>523</v>
      </c>
      <c r="K13" s="364"/>
      <c r="L13" s="107"/>
      <c r="M13" s="107"/>
      <c r="N13" s="107"/>
      <c r="O13" s="107"/>
      <c r="P13" s="107"/>
      <c r="Q13" s="107"/>
      <c r="R13" s="475"/>
      <c r="S13" s="475"/>
      <c r="T13" s="597"/>
      <c r="U13" s="597"/>
      <c r="V13" s="477"/>
      <c r="W13" s="477"/>
      <c r="X13" s="477"/>
      <c r="Y13" s="618"/>
      <c r="Z13" s="619"/>
      <c r="AA13" s="620"/>
      <c r="AB13" s="621"/>
      <c r="AC13" s="619"/>
      <c r="AD13" s="619"/>
      <c r="AE13" s="620"/>
      <c r="AF13" s="613"/>
      <c r="AG13" s="613"/>
    </row>
    <row r="14" spans="1:35" ht="16.899999999999999" customHeight="1">
      <c r="A14" s="369">
        <f t="shared" si="0"/>
        <v>5</v>
      </c>
      <c r="B14" s="324"/>
      <c r="C14" s="541" t="s">
        <v>903</v>
      </c>
      <c r="D14" s="297"/>
      <c r="E14" s="297"/>
      <c r="F14" s="297"/>
      <c r="G14" s="297"/>
      <c r="H14" s="297"/>
      <c r="J14" s="579" t="s">
        <v>904</v>
      </c>
      <c r="K14" s="364"/>
      <c r="L14" s="107"/>
      <c r="M14" s="107"/>
      <c r="N14" s="107"/>
      <c r="O14" s="107"/>
      <c r="P14" s="107"/>
      <c r="Q14" s="107"/>
      <c r="R14" s="475"/>
      <c r="S14" s="475"/>
      <c r="T14" s="597"/>
      <c r="U14" s="597"/>
      <c r="V14" s="477"/>
      <c r="W14" s="477"/>
      <c r="X14" s="477"/>
      <c r="Y14" s="622"/>
      <c r="Z14" s="619"/>
      <c r="AA14" s="620"/>
      <c r="AB14" s="621"/>
      <c r="AC14" s="619"/>
      <c r="AD14" s="619"/>
      <c r="AE14" s="620"/>
      <c r="AF14" s="613"/>
      <c r="AG14" s="613"/>
    </row>
    <row r="15" spans="1:35" ht="16.899999999999999" customHeight="1">
      <c r="A15" s="369">
        <f t="shared" si="0"/>
        <v>6</v>
      </c>
      <c r="B15" s="324"/>
      <c r="C15" s="542"/>
      <c r="D15" s="543" t="s">
        <v>905</v>
      </c>
      <c r="E15" s="297"/>
      <c r="F15" s="297"/>
      <c r="G15" s="297"/>
      <c r="H15" s="297"/>
      <c r="J15" s="579" t="s">
        <v>906</v>
      </c>
      <c r="K15" s="364"/>
      <c r="L15" s="107"/>
      <c r="M15" s="107"/>
      <c r="N15" s="107"/>
      <c r="O15" s="107"/>
      <c r="P15" s="107"/>
      <c r="Q15" s="107"/>
      <c r="R15" s="475"/>
      <c r="S15" s="475"/>
      <c r="T15" s="597"/>
      <c r="U15" s="597"/>
      <c r="V15" s="477" t="s">
        <v>572</v>
      </c>
      <c r="W15" s="477"/>
      <c r="X15" s="477"/>
      <c r="Y15" s="618"/>
      <c r="Z15" s="619"/>
      <c r="AA15" s="620"/>
      <c r="AB15" s="621"/>
      <c r="AC15" s="619"/>
      <c r="AD15" s="619"/>
      <c r="AE15" s="620"/>
      <c r="AF15" s="613"/>
      <c r="AG15" s="613"/>
    </row>
    <row r="16" spans="1:35" ht="16.899999999999999" customHeight="1">
      <c r="A16" s="369">
        <f t="shared" si="0"/>
        <v>7</v>
      </c>
      <c r="B16" s="324"/>
      <c r="C16" s="542"/>
      <c r="D16" s="544"/>
      <c r="E16" s="545" t="s">
        <v>42</v>
      </c>
      <c r="F16" s="297"/>
      <c r="G16" s="297"/>
      <c r="H16" s="297"/>
      <c r="J16" s="577" t="s">
        <v>907</v>
      </c>
      <c r="K16" s="364"/>
      <c r="L16" s="65"/>
      <c r="M16" s="65"/>
      <c r="N16" s="107"/>
      <c r="O16" s="107"/>
      <c r="P16" s="107"/>
      <c r="Q16" s="65" t="s">
        <v>32</v>
      </c>
      <c r="R16" s="475"/>
      <c r="S16" s="475"/>
      <c r="T16" s="598"/>
      <c r="U16" s="598"/>
      <c r="V16" s="599"/>
      <c r="W16" s="477"/>
      <c r="X16" s="477"/>
      <c r="Y16" s="618"/>
      <c r="Z16" s="619"/>
      <c r="AA16" s="620"/>
      <c r="AB16" s="623"/>
      <c r="AC16" s="601"/>
      <c r="AD16" s="601"/>
      <c r="AE16" s="624"/>
      <c r="AF16" s="613"/>
      <c r="AG16" s="613"/>
    </row>
    <row r="17" spans="1:35" ht="16.899999999999999" customHeight="1">
      <c r="A17" s="369">
        <f t="shared" si="0"/>
        <v>8</v>
      </c>
      <c r="B17" s="324"/>
      <c r="C17" s="542"/>
      <c r="D17" s="326"/>
      <c r="E17" s="546"/>
      <c r="F17" s="425" t="s">
        <v>89</v>
      </c>
      <c r="G17" s="297"/>
      <c r="H17" s="297"/>
      <c r="J17" s="577" t="s">
        <v>90</v>
      </c>
      <c r="K17" s="110">
        <v>1</v>
      </c>
      <c r="L17" s="65"/>
      <c r="M17" s="65" t="s">
        <v>32</v>
      </c>
      <c r="N17" s="65" t="s">
        <v>32</v>
      </c>
      <c r="O17" s="65" t="s">
        <v>32</v>
      </c>
      <c r="P17" s="65" t="s">
        <v>32</v>
      </c>
      <c r="Q17" s="65" t="s">
        <v>32</v>
      </c>
      <c r="R17" s="475"/>
      <c r="S17" s="475"/>
      <c r="T17" s="598"/>
      <c r="U17" s="598"/>
      <c r="V17" s="599"/>
      <c r="W17" s="477" t="s">
        <v>13</v>
      </c>
      <c r="X17" s="477"/>
      <c r="Y17" s="622"/>
      <c r="Z17" s="619"/>
      <c r="AA17" s="620"/>
      <c r="AB17" s="623"/>
      <c r="AC17" s="625">
        <f>'T1 (E124)'!AC17</f>
        <v>4306</v>
      </c>
      <c r="AD17" s="619"/>
      <c r="AE17" s="620"/>
      <c r="AF17" s="613" t="s">
        <v>474</v>
      </c>
      <c r="AG17" s="613" t="str">
        <f>W17</f>
        <v>RELEASE</v>
      </c>
    </row>
    <row r="18" spans="1:35" ht="16.899999999999999" customHeight="1">
      <c r="A18" s="369">
        <f t="shared" si="0"/>
        <v>9</v>
      </c>
      <c r="B18" s="547"/>
      <c r="C18" s="548"/>
      <c r="D18" s="410"/>
      <c r="E18" s="23"/>
      <c r="F18" s="328"/>
      <c r="G18" s="314" t="s">
        <v>95</v>
      </c>
      <c r="H18" s="4"/>
      <c r="I18" s="309"/>
      <c r="J18" s="233" t="s">
        <v>96</v>
      </c>
      <c r="K18" s="110">
        <v>2</v>
      </c>
      <c r="L18" s="107"/>
      <c r="M18" s="65" t="s">
        <v>32</v>
      </c>
      <c r="N18" s="65" t="s">
        <v>32</v>
      </c>
      <c r="O18" s="65" t="s">
        <v>32</v>
      </c>
      <c r="P18" s="65" t="s">
        <v>32</v>
      </c>
      <c r="Q18" s="65" t="s">
        <v>32</v>
      </c>
      <c r="R18" s="475"/>
      <c r="S18" s="475"/>
      <c r="T18" s="598"/>
      <c r="U18" s="598"/>
      <c r="V18" s="599"/>
      <c r="W18" s="477" t="s">
        <v>13</v>
      </c>
      <c r="X18" s="477"/>
      <c r="Y18" s="618"/>
      <c r="Z18" s="619"/>
      <c r="AA18" s="620"/>
      <c r="AB18" s="623"/>
      <c r="AC18" s="619"/>
      <c r="AD18" s="619"/>
      <c r="AE18" s="620"/>
      <c r="AF18" s="613" t="s">
        <v>474</v>
      </c>
      <c r="AG18" s="613" t="str">
        <f t="shared" ref="AG18:AG66" si="1">W18</f>
        <v>RELEASE</v>
      </c>
    </row>
    <row r="19" spans="1:35" ht="16.899999999999999" customHeight="1">
      <c r="A19" s="369">
        <f t="shared" si="0"/>
        <v>10</v>
      </c>
      <c r="B19" s="547"/>
      <c r="C19" s="548"/>
      <c r="D19" s="410"/>
      <c r="E19" s="23"/>
      <c r="F19" s="328"/>
      <c r="G19" s="315"/>
      <c r="H19" s="316" t="s">
        <v>97</v>
      </c>
      <c r="I19" s="347"/>
      <c r="J19" s="233" t="s">
        <v>685</v>
      </c>
      <c r="K19" s="110">
        <v>1</v>
      </c>
      <c r="L19" s="107"/>
      <c r="M19" s="65" t="s">
        <v>32</v>
      </c>
      <c r="N19" s="65" t="s">
        <v>32</v>
      </c>
      <c r="O19" s="65" t="s">
        <v>32</v>
      </c>
      <c r="P19" s="65" t="s">
        <v>32</v>
      </c>
      <c r="Q19" s="65" t="s">
        <v>32</v>
      </c>
      <c r="R19" s="475"/>
      <c r="S19" s="475"/>
      <c r="T19" s="598"/>
      <c r="U19" s="598"/>
      <c r="V19" s="599"/>
      <c r="W19" s="477" t="s">
        <v>13</v>
      </c>
      <c r="X19" s="477"/>
      <c r="Y19" s="618"/>
      <c r="Z19" s="619"/>
      <c r="AA19" s="620"/>
      <c r="AB19" s="623"/>
      <c r="AC19" s="619"/>
      <c r="AD19" s="619"/>
      <c r="AE19" s="620"/>
      <c r="AF19" s="613" t="s">
        <v>474</v>
      </c>
      <c r="AG19" s="613" t="str">
        <f t="shared" si="1"/>
        <v>RELEASE</v>
      </c>
    </row>
    <row r="20" spans="1:35" ht="16.899999999999999" customHeight="1">
      <c r="A20" s="369">
        <f t="shared" si="0"/>
        <v>11</v>
      </c>
      <c r="B20" s="547"/>
      <c r="C20" s="548"/>
      <c r="D20" s="410"/>
      <c r="E20" s="23"/>
      <c r="F20" s="328"/>
      <c r="G20" s="312"/>
      <c r="H20" s="313" t="s">
        <v>101</v>
      </c>
      <c r="I20" s="348"/>
      <c r="J20" s="233" t="s">
        <v>102</v>
      </c>
      <c r="K20" s="110">
        <v>1</v>
      </c>
      <c r="L20" s="107"/>
      <c r="M20" s="65" t="s">
        <v>32</v>
      </c>
      <c r="N20" s="65" t="s">
        <v>32</v>
      </c>
      <c r="O20" s="65" t="s">
        <v>32</v>
      </c>
      <c r="P20" s="65" t="s">
        <v>32</v>
      </c>
      <c r="Q20" s="65" t="s">
        <v>32</v>
      </c>
      <c r="R20" s="475"/>
      <c r="S20" s="475"/>
      <c r="T20" s="598"/>
      <c r="U20" s="598"/>
      <c r="V20" s="599"/>
      <c r="W20" s="477" t="s">
        <v>13</v>
      </c>
      <c r="X20" s="477"/>
      <c r="Y20" s="618"/>
      <c r="Z20" s="619"/>
      <c r="AA20" s="620"/>
      <c r="AB20" s="623"/>
      <c r="AC20" s="619"/>
      <c r="AD20" s="619"/>
      <c r="AE20" s="620"/>
      <c r="AF20" s="613" t="s">
        <v>474</v>
      </c>
      <c r="AG20" s="613" t="str">
        <f t="shared" si="1"/>
        <v>RELEASE</v>
      </c>
    </row>
    <row r="21" spans="1:35" ht="16.899999999999999" customHeight="1">
      <c r="A21" s="369">
        <f t="shared" si="0"/>
        <v>12</v>
      </c>
      <c r="B21" s="547"/>
      <c r="C21" s="548"/>
      <c r="D21" s="410"/>
      <c r="E21" s="23"/>
      <c r="F21" s="328"/>
      <c r="G21" s="317" t="s">
        <v>536</v>
      </c>
      <c r="H21" s="549"/>
      <c r="I21" s="347"/>
      <c r="J21" s="233" t="s">
        <v>537</v>
      </c>
      <c r="K21" s="107">
        <v>4</v>
      </c>
      <c r="L21" s="65" t="s">
        <v>32</v>
      </c>
      <c r="M21" s="65" t="s">
        <v>32</v>
      </c>
      <c r="N21" s="65" t="s">
        <v>32</v>
      </c>
      <c r="O21" s="65" t="s">
        <v>32</v>
      </c>
      <c r="P21" s="65" t="s">
        <v>32</v>
      </c>
      <c r="Q21" s="65" t="s">
        <v>32</v>
      </c>
      <c r="R21" s="475"/>
      <c r="S21" s="475"/>
      <c r="T21" s="476"/>
      <c r="U21" s="476"/>
      <c r="V21" s="477"/>
      <c r="W21" s="477" t="s">
        <v>13</v>
      </c>
      <c r="X21" s="477"/>
      <c r="Y21" s="618"/>
      <c r="Z21" s="619"/>
      <c r="AA21" s="620"/>
      <c r="AB21" s="621"/>
      <c r="AC21" s="619"/>
      <c r="AD21" s="619"/>
      <c r="AE21" s="620"/>
      <c r="AF21" s="613" t="s">
        <v>474</v>
      </c>
      <c r="AG21" s="613" t="str">
        <f t="shared" si="1"/>
        <v>RELEASE</v>
      </c>
    </row>
    <row r="22" spans="1:35" ht="16.899999999999999" customHeight="1">
      <c r="A22" s="369">
        <f t="shared" si="0"/>
        <v>13</v>
      </c>
      <c r="B22" s="547"/>
      <c r="C22" s="548"/>
      <c r="D22" s="410"/>
      <c r="E22" s="23"/>
      <c r="F22" s="328"/>
      <c r="G22" s="550" t="s">
        <v>105</v>
      </c>
      <c r="H22" s="551"/>
      <c r="I22" s="351"/>
      <c r="J22" s="230" t="s">
        <v>686</v>
      </c>
      <c r="K22" s="110">
        <v>1</v>
      </c>
      <c r="L22" s="107"/>
      <c r="M22" s="65" t="s">
        <v>32</v>
      </c>
      <c r="N22" s="65" t="s">
        <v>32</v>
      </c>
      <c r="O22" s="65" t="s">
        <v>32</v>
      </c>
      <c r="P22" s="65" t="s">
        <v>32</v>
      </c>
      <c r="Q22" s="65" t="s">
        <v>32</v>
      </c>
      <c r="R22" s="475"/>
      <c r="S22" s="475"/>
      <c r="T22" s="476"/>
      <c r="U22" s="476"/>
      <c r="V22" s="477"/>
      <c r="W22" s="477" t="str">
        <f>'TC1 (E121)'!W28</f>
        <v>RELEASE</v>
      </c>
      <c r="X22" s="477"/>
      <c r="Y22" s="622"/>
      <c r="Z22" s="619"/>
      <c r="AA22" s="620"/>
      <c r="AB22" s="621"/>
      <c r="AC22" s="619"/>
      <c r="AD22" s="619"/>
      <c r="AE22" s="620"/>
      <c r="AF22" s="613" t="s">
        <v>474</v>
      </c>
      <c r="AG22" s="613" t="str">
        <f t="shared" si="1"/>
        <v>RELEASE</v>
      </c>
    </row>
    <row r="23" spans="1:35" ht="16.899999999999999" customHeight="1">
      <c r="A23" s="369">
        <f t="shared" si="0"/>
        <v>14</v>
      </c>
      <c r="B23" s="547"/>
      <c r="C23" s="548"/>
      <c r="D23" s="410"/>
      <c r="E23" s="23"/>
      <c r="F23" s="328"/>
      <c r="G23" s="552" t="s">
        <v>107</v>
      </c>
      <c r="H23" s="448"/>
      <c r="I23" s="448"/>
      <c r="J23" s="233" t="s">
        <v>108</v>
      </c>
      <c r="K23" s="110">
        <v>4</v>
      </c>
      <c r="L23" s="107"/>
      <c r="M23" s="65" t="s">
        <v>32</v>
      </c>
      <c r="N23" s="65" t="s">
        <v>32</v>
      </c>
      <c r="O23" s="65" t="s">
        <v>32</v>
      </c>
      <c r="P23" s="65" t="s">
        <v>32</v>
      </c>
      <c r="Q23" s="65" t="s">
        <v>32</v>
      </c>
      <c r="R23" s="475"/>
      <c r="S23" s="475"/>
      <c r="T23" s="476"/>
      <c r="U23" s="476"/>
      <c r="V23" s="477"/>
      <c r="W23" s="477" t="s">
        <v>13</v>
      </c>
      <c r="X23" s="477"/>
      <c r="Y23" s="622"/>
      <c r="Z23" s="619"/>
      <c r="AA23" s="620"/>
      <c r="AB23" s="621"/>
      <c r="AC23" s="619"/>
      <c r="AD23" s="619"/>
      <c r="AE23" s="620"/>
      <c r="AF23" s="613" t="s">
        <v>474</v>
      </c>
      <c r="AG23" s="613" t="str">
        <f t="shared" si="1"/>
        <v>RELEASE</v>
      </c>
    </row>
    <row r="24" spans="1:35" ht="16.899999999999999" customHeight="1">
      <c r="A24" s="369">
        <f t="shared" si="0"/>
        <v>15</v>
      </c>
      <c r="B24" s="547"/>
      <c r="C24" s="548"/>
      <c r="D24" s="410"/>
      <c r="E24" s="23"/>
      <c r="F24" s="553" t="s">
        <v>908</v>
      </c>
      <c r="G24" s="554"/>
      <c r="H24" s="551"/>
      <c r="I24" s="309"/>
      <c r="J24" s="230" t="s">
        <v>837</v>
      </c>
      <c r="K24" s="364"/>
      <c r="L24" s="107"/>
      <c r="M24" s="107"/>
      <c r="N24" s="107"/>
      <c r="O24" s="107"/>
      <c r="P24" s="107"/>
      <c r="Q24" s="65" t="s">
        <v>32</v>
      </c>
      <c r="R24" s="475"/>
      <c r="S24" s="475"/>
      <c r="T24" s="600"/>
      <c r="U24" s="600"/>
      <c r="V24" s="477"/>
      <c r="W24" s="477"/>
      <c r="X24" s="477"/>
      <c r="Y24" s="483"/>
      <c r="Z24" s="619"/>
      <c r="AA24" s="620"/>
      <c r="AB24" s="621"/>
      <c r="AC24" s="625">
        <f>'T1 (E124)'!AC24</f>
        <v>344</v>
      </c>
      <c r="AD24" s="619"/>
      <c r="AE24" s="620"/>
      <c r="AF24" s="613"/>
      <c r="AG24" s="613">
        <f t="shared" si="1"/>
        <v>0</v>
      </c>
    </row>
    <row r="25" spans="1:35" ht="16.899999999999999" customHeight="1">
      <c r="A25" s="369">
        <f t="shared" si="0"/>
        <v>16</v>
      </c>
      <c r="B25" s="547"/>
      <c r="C25" s="548"/>
      <c r="D25" s="410"/>
      <c r="E25" s="23"/>
      <c r="F25" s="555"/>
      <c r="G25" s="552" t="s">
        <v>213</v>
      </c>
      <c r="H25" s="556"/>
      <c r="I25" s="429"/>
      <c r="J25" s="577" t="s">
        <v>208</v>
      </c>
      <c r="K25" s="364"/>
      <c r="L25" s="107"/>
      <c r="M25" s="107"/>
      <c r="N25" s="107"/>
      <c r="O25" s="107"/>
      <c r="P25" s="107"/>
      <c r="Q25" s="107"/>
      <c r="R25" s="475"/>
      <c r="S25" s="475"/>
      <c r="T25" s="600"/>
      <c r="U25" s="600"/>
      <c r="V25" s="477"/>
      <c r="W25" s="477" t="s">
        <v>13</v>
      </c>
      <c r="X25" s="477"/>
      <c r="Y25" s="483"/>
      <c r="Z25" s="619"/>
      <c r="AA25" s="620"/>
      <c r="AB25" s="621"/>
      <c r="AC25" s="619"/>
      <c r="AD25" s="619"/>
      <c r="AE25" s="620"/>
      <c r="AF25" s="613" t="s">
        <v>474</v>
      </c>
      <c r="AG25" s="613" t="str">
        <f t="shared" si="1"/>
        <v>RELEASE</v>
      </c>
    </row>
    <row r="26" spans="1:35" ht="16.899999999999999" customHeight="1">
      <c r="A26" s="369">
        <f t="shared" si="0"/>
        <v>17</v>
      </c>
      <c r="B26" s="324"/>
      <c r="C26" s="325"/>
      <c r="D26" s="326"/>
      <c r="E26" s="327"/>
      <c r="F26" s="553" t="s">
        <v>909</v>
      </c>
      <c r="G26" s="557"/>
      <c r="H26" s="558"/>
      <c r="I26" s="351"/>
      <c r="J26" s="580" t="s">
        <v>839</v>
      </c>
      <c r="K26" s="364"/>
      <c r="L26" s="107"/>
      <c r="M26" s="107"/>
      <c r="N26" s="107"/>
      <c r="O26" s="107"/>
      <c r="P26" s="107"/>
      <c r="Q26" s="65" t="s">
        <v>32</v>
      </c>
      <c r="R26" s="475"/>
      <c r="S26" s="475"/>
      <c r="T26" s="600"/>
      <c r="U26" s="600"/>
      <c r="V26" s="477"/>
      <c r="W26" s="477"/>
      <c r="X26" s="477"/>
      <c r="Y26" s="617"/>
      <c r="Z26" s="619"/>
      <c r="AA26" s="620"/>
      <c r="AB26" s="621"/>
      <c r="AC26" s="625">
        <f>'T1 (E124)'!AC26</f>
        <v>197</v>
      </c>
      <c r="AD26" s="619"/>
      <c r="AE26" s="620"/>
      <c r="AF26" s="613"/>
      <c r="AG26" s="613">
        <f t="shared" si="1"/>
        <v>0</v>
      </c>
    </row>
    <row r="27" spans="1:35" ht="16.899999999999999" customHeight="1">
      <c r="A27" s="369">
        <f t="shared" si="0"/>
        <v>18</v>
      </c>
      <c r="B27" s="324"/>
      <c r="C27" s="325"/>
      <c r="D27" s="326"/>
      <c r="E27" s="327"/>
      <c r="F27" s="328"/>
      <c r="G27" s="550" t="s">
        <v>235</v>
      </c>
      <c r="H27" s="496"/>
      <c r="I27" s="309"/>
      <c r="J27" s="230" t="s">
        <v>228</v>
      </c>
      <c r="K27" s="364"/>
      <c r="L27" s="107"/>
      <c r="M27" s="107"/>
      <c r="N27" s="107"/>
      <c r="O27" s="107"/>
      <c r="P27" s="107"/>
      <c r="Q27" s="107"/>
      <c r="R27" s="475"/>
      <c r="S27" s="475"/>
      <c r="T27" s="600"/>
      <c r="U27" s="600"/>
      <c r="V27" s="477"/>
      <c r="W27" s="477" t="s">
        <v>13</v>
      </c>
      <c r="X27" s="477"/>
      <c r="Y27" s="618"/>
      <c r="Z27" s="619"/>
      <c r="AA27" s="620"/>
      <c r="AB27" s="621"/>
      <c r="AC27" s="619"/>
      <c r="AD27" s="619"/>
      <c r="AE27" s="620"/>
      <c r="AF27" s="613" t="s">
        <v>474</v>
      </c>
      <c r="AG27" s="613" t="str">
        <f t="shared" si="1"/>
        <v>RELEASE</v>
      </c>
    </row>
    <row r="28" spans="1:35" ht="16.899999999999999" customHeight="1">
      <c r="A28" s="369">
        <f t="shared" si="0"/>
        <v>19</v>
      </c>
      <c r="B28" s="324"/>
      <c r="C28" s="325"/>
      <c r="D28" s="326"/>
      <c r="E28" s="327"/>
      <c r="F28" s="328"/>
      <c r="G28" s="550" t="s">
        <v>236</v>
      </c>
      <c r="H28" s="496"/>
      <c r="I28" s="309"/>
      <c r="J28" s="581" t="s">
        <v>219</v>
      </c>
      <c r="K28" s="364"/>
      <c r="L28" s="107"/>
      <c r="M28" s="107"/>
      <c r="N28" s="107"/>
      <c r="O28" s="107"/>
      <c r="P28" s="107"/>
      <c r="Q28" s="107"/>
      <c r="R28" s="475"/>
      <c r="S28" s="475"/>
      <c r="T28" s="600"/>
      <c r="U28" s="600"/>
      <c r="V28" s="477"/>
      <c r="W28" s="477" t="s">
        <v>13</v>
      </c>
      <c r="X28" s="477"/>
      <c r="Y28" s="622"/>
      <c r="Z28" s="619"/>
      <c r="AA28" s="620"/>
      <c r="AB28" s="621"/>
      <c r="AC28" s="619"/>
      <c r="AD28" s="619"/>
      <c r="AE28" s="620"/>
      <c r="AF28" s="613" t="s">
        <v>474</v>
      </c>
      <c r="AG28" s="613" t="str">
        <f t="shared" si="1"/>
        <v>RELEASE</v>
      </c>
    </row>
    <row r="29" spans="1:35" ht="16.899999999999999" customHeight="1">
      <c r="A29" s="369">
        <f t="shared" si="0"/>
        <v>20</v>
      </c>
      <c r="B29" s="324"/>
      <c r="C29" s="325"/>
      <c r="D29" s="559"/>
      <c r="E29" s="327"/>
      <c r="F29" s="328"/>
      <c r="G29" s="550" t="s">
        <v>237</v>
      </c>
      <c r="H29" s="496"/>
      <c r="I29" s="309"/>
      <c r="J29" s="582" t="s">
        <v>221</v>
      </c>
      <c r="K29" s="364"/>
      <c r="L29" s="107"/>
      <c r="M29" s="107"/>
      <c r="N29" s="107"/>
      <c r="O29" s="107"/>
      <c r="P29" s="107"/>
      <c r="Q29" s="107"/>
      <c r="R29" s="475"/>
      <c r="S29" s="475"/>
      <c r="T29" s="600"/>
      <c r="U29" s="600"/>
      <c r="V29" s="477"/>
      <c r="W29" s="477" t="s">
        <v>13</v>
      </c>
      <c r="X29" s="477"/>
      <c r="Y29" s="618"/>
      <c r="Z29" s="619"/>
      <c r="AA29" s="620"/>
      <c r="AB29" s="621"/>
      <c r="AC29" s="619"/>
      <c r="AD29" s="619"/>
      <c r="AE29" s="620"/>
      <c r="AF29" s="613" t="s">
        <v>474</v>
      </c>
      <c r="AG29" s="613" t="str">
        <f t="shared" si="1"/>
        <v>RELEASE</v>
      </c>
    </row>
    <row r="30" spans="1:35" ht="16.899999999999999" customHeight="1">
      <c r="A30" s="369">
        <f t="shared" si="0"/>
        <v>21</v>
      </c>
      <c r="B30" s="324"/>
      <c r="C30" s="325"/>
      <c r="D30" s="559"/>
      <c r="E30" s="327"/>
      <c r="F30" s="328"/>
      <c r="G30" s="550" t="s">
        <v>238</v>
      </c>
      <c r="H30" s="496"/>
      <c r="I30" s="309"/>
      <c r="J30" s="233" t="s">
        <v>232</v>
      </c>
      <c r="K30" s="364"/>
      <c r="L30" s="107"/>
      <c r="M30" s="107"/>
      <c r="N30" s="107"/>
      <c r="O30" s="107"/>
      <c r="P30" s="107"/>
      <c r="Q30" s="107"/>
      <c r="R30" s="475"/>
      <c r="S30" s="475"/>
      <c r="T30" s="600"/>
      <c r="U30" s="600"/>
      <c r="V30" s="477"/>
      <c r="W30" s="477" t="str">
        <f>'T1 (E124)'!W30</f>
        <v>RELEASE</v>
      </c>
      <c r="X30" s="477"/>
      <c r="Y30" s="618"/>
      <c r="Z30" s="619"/>
      <c r="AA30" s="620"/>
      <c r="AB30" s="621"/>
      <c r="AC30" s="619"/>
      <c r="AD30" s="619"/>
      <c r="AE30" s="620"/>
      <c r="AF30" s="613" t="s">
        <v>19</v>
      </c>
      <c r="AG30" s="613" t="str">
        <f t="shared" si="1"/>
        <v>RELEASE</v>
      </c>
    </row>
    <row r="31" spans="1:35" ht="16.899999999999999" customHeight="1">
      <c r="A31" s="369">
        <f t="shared" si="0"/>
        <v>22</v>
      </c>
      <c r="B31" s="297"/>
      <c r="C31" s="297"/>
      <c r="D31" s="560"/>
      <c r="E31" s="307"/>
      <c r="F31" s="311"/>
      <c r="G31" s="550" t="s">
        <v>239</v>
      </c>
      <c r="H31" s="496"/>
      <c r="I31" s="309"/>
      <c r="J31" s="233" t="str">
        <f>'T2 (E125)'!J31</f>
        <v>TAPPING FOR INTERIOR CABINET</v>
      </c>
      <c r="K31" s="364"/>
      <c r="L31" s="107"/>
      <c r="M31" s="107"/>
      <c r="N31" s="107"/>
      <c r="O31" s="107"/>
      <c r="P31" s="107"/>
      <c r="Q31" s="107"/>
      <c r="R31" s="475"/>
      <c r="S31" s="475"/>
      <c r="T31" s="600"/>
      <c r="U31" s="600"/>
      <c r="V31" s="477"/>
      <c r="W31" s="477" t="str">
        <f>'T1 (E124)'!W31</f>
        <v>RELEASE</v>
      </c>
      <c r="X31" s="477"/>
      <c r="Y31" s="622"/>
      <c r="Z31" s="619"/>
      <c r="AA31" s="620"/>
      <c r="AB31" s="621"/>
      <c r="AC31" s="619"/>
      <c r="AD31" s="619"/>
      <c r="AE31" s="620"/>
      <c r="AF31" s="613" t="s">
        <v>19</v>
      </c>
      <c r="AG31" s="613" t="str">
        <f t="shared" si="1"/>
        <v>RELEASE</v>
      </c>
    </row>
    <row r="32" spans="1:35" ht="16.899999999999999" customHeight="1">
      <c r="A32" s="561">
        <f t="shared" si="0"/>
        <v>23</v>
      </c>
      <c r="B32" s="333"/>
      <c r="C32" s="333"/>
      <c r="D32" s="562"/>
      <c r="E32" s="563"/>
      <c r="F32" s="335"/>
      <c r="G32" s="564" t="s">
        <v>841</v>
      </c>
      <c r="H32" s="565"/>
      <c r="I32" s="583"/>
      <c r="J32" s="453" t="s">
        <v>695</v>
      </c>
      <c r="K32" s="364"/>
      <c r="L32" s="107"/>
      <c r="M32" s="107"/>
      <c r="N32" s="107"/>
      <c r="O32" s="107"/>
      <c r="P32" s="107"/>
      <c r="Q32" s="107"/>
      <c r="R32" s="475"/>
      <c r="S32" s="475"/>
      <c r="T32" s="597"/>
      <c r="U32" s="597"/>
      <c r="V32" s="477"/>
      <c r="W32" s="477"/>
      <c r="X32" s="477"/>
      <c r="Y32" s="618"/>
      <c r="Z32" s="619"/>
      <c r="AA32" s="620"/>
      <c r="AB32" s="621"/>
      <c r="AC32" s="619"/>
      <c r="AD32" s="619"/>
      <c r="AE32" s="620"/>
      <c r="AF32" s="626"/>
      <c r="AG32" s="613">
        <f t="shared" si="1"/>
        <v>0</v>
      </c>
      <c r="AH32" s="284"/>
      <c r="AI32" s="284"/>
    </row>
    <row r="33" spans="1:33" ht="16.899999999999999" customHeight="1">
      <c r="A33" s="369">
        <f t="shared" si="0"/>
        <v>24</v>
      </c>
      <c r="B33" s="324"/>
      <c r="C33" s="325"/>
      <c r="D33" s="326"/>
      <c r="E33" s="327"/>
      <c r="F33" s="553" t="s">
        <v>910</v>
      </c>
      <c r="G33" s="566"/>
      <c r="H33" s="496"/>
      <c r="I33" s="309"/>
      <c r="J33" s="230" t="s">
        <v>843</v>
      </c>
      <c r="K33" s="364"/>
      <c r="L33" s="107"/>
      <c r="M33" s="107"/>
      <c r="N33" s="107"/>
      <c r="O33" s="107"/>
      <c r="P33" s="107"/>
      <c r="Q33" s="65" t="s">
        <v>32</v>
      </c>
      <c r="R33" s="475"/>
      <c r="S33" s="475"/>
      <c r="T33" s="476"/>
      <c r="U33" s="476"/>
      <c r="V33" s="477"/>
      <c r="W33" s="601"/>
      <c r="X33" s="477"/>
      <c r="Y33" s="618"/>
      <c r="Z33" s="619"/>
      <c r="AA33" s="620"/>
      <c r="AB33" s="627"/>
      <c r="AC33" s="628">
        <f>SUM(AD34:AD45)</f>
        <v>102.44</v>
      </c>
      <c r="AD33" s="601"/>
      <c r="AE33" s="624"/>
      <c r="AF33" s="613"/>
      <c r="AG33" s="613">
        <f t="shared" si="1"/>
        <v>0</v>
      </c>
    </row>
    <row r="34" spans="1:33" ht="16.899999999999999" customHeight="1">
      <c r="A34" s="369">
        <f t="shared" si="0"/>
        <v>25</v>
      </c>
      <c r="B34" s="324"/>
      <c r="C34" s="325"/>
      <c r="D34" s="559"/>
      <c r="E34" s="327"/>
      <c r="F34" s="411"/>
      <c r="G34" s="322" t="s">
        <v>240</v>
      </c>
      <c r="H34" s="330"/>
      <c r="I34" s="354"/>
      <c r="J34" s="233" t="s">
        <v>241</v>
      </c>
      <c r="K34" s="110">
        <v>1</v>
      </c>
      <c r="L34" s="107"/>
      <c r="M34" s="65" t="s">
        <v>32</v>
      </c>
      <c r="N34" s="65" t="s">
        <v>32</v>
      </c>
      <c r="O34" s="65" t="s">
        <v>32</v>
      </c>
      <c r="P34" s="65" t="s">
        <v>32</v>
      </c>
      <c r="Q34" s="65" t="s">
        <v>32</v>
      </c>
      <c r="R34" s="475"/>
      <c r="S34" s="475"/>
      <c r="T34" s="476"/>
      <c r="U34" s="476"/>
      <c r="V34" s="477"/>
      <c r="W34" s="477">
        <f>'T1 (E124)'!W34</f>
        <v>0</v>
      </c>
      <c r="X34" s="477"/>
      <c r="Y34" s="618"/>
      <c r="Z34" s="619"/>
      <c r="AA34" s="620"/>
      <c r="AB34" s="621"/>
      <c r="AC34" s="619"/>
      <c r="AD34" s="619"/>
      <c r="AE34" s="620"/>
      <c r="AF34" s="613" t="s">
        <v>19</v>
      </c>
      <c r="AG34" s="613">
        <f t="shared" si="1"/>
        <v>0</v>
      </c>
    </row>
    <row r="35" spans="1:33" ht="16.899999999999999" customHeight="1">
      <c r="A35" s="369">
        <f t="shared" si="0"/>
        <v>26</v>
      </c>
      <c r="B35" s="324"/>
      <c r="C35" s="325"/>
      <c r="D35" s="559"/>
      <c r="E35" s="327"/>
      <c r="F35" s="411"/>
      <c r="G35" s="322" t="s">
        <v>242</v>
      </c>
      <c r="H35" s="330"/>
      <c r="I35" s="354"/>
      <c r="J35" s="233" t="s">
        <v>243</v>
      </c>
      <c r="K35" s="110">
        <v>1</v>
      </c>
      <c r="L35" s="107"/>
      <c r="M35" s="65" t="s">
        <v>32</v>
      </c>
      <c r="N35" s="65" t="s">
        <v>32</v>
      </c>
      <c r="O35" s="65" t="s">
        <v>32</v>
      </c>
      <c r="P35" s="65" t="s">
        <v>32</v>
      </c>
      <c r="Q35" s="65" t="s">
        <v>32</v>
      </c>
      <c r="R35" s="475"/>
      <c r="S35" s="475"/>
      <c r="T35" s="476"/>
      <c r="U35" s="476"/>
      <c r="V35" s="477"/>
      <c r="W35" s="477" t="str">
        <f>'T1 (E124)'!W35</f>
        <v>RELEASE</v>
      </c>
      <c r="X35" s="477"/>
      <c r="Y35" s="618"/>
      <c r="Z35" s="619"/>
      <c r="AA35" s="620"/>
      <c r="AB35" s="621"/>
      <c r="AC35" s="619"/>
      <c r="AD35" s="629">
        <f>'T2 (E125)'!AD35</f>
        <v>1.7</v>
      </c>
      <c r="AE35" s="620"/>
      <c r="AF35" s="613" t="s">
        <v>19</v>
      </c>
      <c r="AG35" s="613" t="str">
        <f t="shared" si="1"/>
        <v>RELEASE</v>
      </c>
    </row>
    <row r="36" spans="1:33" ht="16.899999999999999" customHeight="1">
      <c r="A36" s="369">
        <f t="shared" si="0"/>
        <v>27</v>
      </c>
      <c r="B36" s="324"/>
      <c r="C36" s="325"/>
      <c r="D36" s="410"/>
      <c r="E36" s="23"/>
      <c r="F36" s="411"/>
      <c r="G36" s="322" t="s">
        <v>844</v>
      </c>
      <c r="H36" s="330"/>
      <c r="I36" s="354"/>
      <c r="J36" s="85" t="s">
        <v>245</v>
      </c>
      <c r="K36" s="110">
        <v>1</v>
      </c>
      <c r="L36" s="107"/>
      <c r="M36" s="65"/>
      <c r="N36" s="65"/>
      <c r="O36" s="65" t="s">
        <v>32</v>
      </c>
      <c r="P36" s="65" t="s">
        <v>32</v>
      </c>
      <c r="Q36" s="65" t="s">
        <v>32</v>
      </c>
      <c r="R36" s="475"/>
      <c r="S36" s="475"/>
      <c r="T36" s="476"/>
      <c r="U36" s="598"/>
      <c r="V36" s="477"/>
      <c r="W36" s="477" t="str">
        <f>'T1 (E124)'!W36</f>
        <v>FOR REVIEW</v>
      </c>
      <c r="X36" s="477"/>
      <c r="Y36" s="622"/>
      <c r="Z36" s="619"/>
      <c r="AA36" s="620"/>
      <c r="AB36" s="621"/>
      <c r="AC36" s="619"/>
      <c r="AD36" s="629">
        <f>'T2 (E125)'!AD36</f>
        <v>15.6</v>
      </c>
      <c r="AE36" s="620"/>
      <c r="AF36" s="613" t="s">
        <v>19</v>
      </c>
      <c r="AG36" s="613" t="str">
        <f t="shared" si="1"/>
        <v>FOR REVIEW</v>
      </c>
    </row>
    <row r="37" spans="1:33" ht="16.899999999999999" customHeight="1">
      <c r="A37" s="369">
        <f t="shared" si="0"/>
        <v>28</v>
      </c>
      <c r="B37" s="324"/>
      <c r="C37" s="325"/>
      <c r="D37" s="410"/>
      <c r="E37" s="23"/>
      <c r="F37" s="411"/>
      <c r="G37" s="322" t="s">
        <v>246</v>
      </c>
      <c r="H37" s="331"/>
      <c r="I37" s="331"/>
      <c r="J37" s="584" t="s">
        <v>247</v>
      </c>
      <c r="K37" s="110">
        <v>1</v>
      </c>
      <c r="L37" s="107"/>
      <c r="M37" s="65" t="s">
        <v>32</v>
      </c>
      <c r="N37" s="65" t="s">
        <v>32</v>
      </c>
      <c r="O37" s="65" t="s">
        <v>32</v>
      </c>
      <c r="P37" s="65" t="s">
        <v>32</v>
      </c>
      <c r="Q37" s="65" t="s">
        <v>32</v>
      </c>
      <c r="R37" s="475"/>
      <c r="S37" s="475"/>
      <c r="T37" s="476"/>
      <c r="U37" s="598"/>
      <c r="V37" s="477"/>
      <c r="W37" s="477" t="str">
        <f>'T1 (E124)'!W37</f>
        <v>RELEASE</v>
      </c>
      <c r="X37" s="477"/>
      <c r="Y37" s="622"/>
      <c r="Z37" s="619"/>
      <c r="AA37" s="620"/>
      <c r="AB37" s="621"/>
      <c r="AC37" s="619"/>
      <c r="AD37" s="629">
        <f>'T2 (E125)'!AD37</f>
        <v>1.1000000000000001</v>
      </c>
      <c r="AE37" s="620"/>
      <c r="AF37" s="613" t="s">
        <v>19</v>
      </c>
      <c r="AG37" s="613" t="str">
        <f t="shared" si="1"/>
        <v>RELEASE</v>
      </c>
    </row>
    <row r="38" spans="1:33" ht="16.899999999999999" customHeight="1">
      <c r="A38" s="369">
        <f t="shared" si="0"/>
        <v>29</v>
      </c>
      <c r="B38" s="324"/>
      <c r="C38" s="325"/>
      <c r="D38" s="326"/>
      <c r="E38" s="327"/>
      <c r="F38" s="411"/>
      <c r="G38" s="567" t="s">
        <v>316</v>
      </c>
      <c r="H38" s="568"/>
      <c r="I38" s="585"/>
      <c r="J38" s="586" t="s">
        <v>317</v>
      </c>
      <c r="K38" s="110">
        <v>1</v>
      </c>
      <c r="L38" s="107"/>
      <c r="M38" s="107"/>
      <c r="N38" s="107"/>
      <c r="O38" s="65" t="s">
        <v>32</v>
      </c>
      <c r="P38" s="65" t="s">
        <v>32</v>
      </c>
      <c r="Q38" s="65" t="s">
        <v>32</v>
      </c>
      <c r="R38" s="475"/>
      <c r="S38" s="475"/>
      <c r="T38" s="476"/>
      <c r="U38" s="598"/>
      <c r="V38" s="477" t="str">
        <f>'T1 (E124)'!V38</f>
        <v>KAFI</v>
      </c>
      <c r="W38" s="477" t="str">
        <f>'T1 (E124)'!W38</f>
        <v>FOR REVIEW</v>
      </c>
      <c r="X38" s="477"/>
      <c r="Y38" s="483"/>
      <c r="Z38" s="619"/>
      <c r="AA38" s="620"/>
      <c r="AB38" s="621"/>
      <c r="AC38" s="619"/>
      <c r="AD38" s="629">
        <f>'T2 (E125)'!AD38</f>
        <v>3.8</v>
      </c>
      <c r="AE38" s="620"/>
      <c r="AF38" s="613" t="s">
        <v>19</v>
      </c>
      <c r="AG38" s="613" t="str">
        <f t="shared" si="1"/>
        <v>FOR REVIEW</v>
      </c>
    </row>
    <row r="39" spans="1:33" ht="16.899999999999999" customHeight="1">
      <c r="A39" s="369">
        <f t="shared" si="0"/>
        <v>30</v>
      </c>
      <c r="B39" s="324"/>
      <c r="C39" s="325"/>
      <c r="D39" s="410"/>
      <c r="E39" s="23"/>
      <c r="F39" s="411"/>
      <c r="G39" s="567" t="s">
        <v>318</v>
      </c>
      <c r="H39" s="568"/>
      <c r="I39" s="585"/>
      <c r="J39" s="587" t="str">
        <f>'T1 (E124)'!J39</f>
        <v>BRACKET OF BRAKE CONTROL UNIT</v>
      </c>
      <c r="K39" s="110">
        <v>1</v>
      </c>
      <c r="L39" s="107"/>
      <c r="M39" s="107"/>
      <c r="N39" s="107"/>
      <c r="O39" s="65" t="s">
        <v>32</v>
      </c>
      <c r="P39" s="65" t="s">
        <v>32</v>
      </c>
      <c r="Q39" s="65" t="s">
        <v>32</v>
      </c>
      <c r="R39" s="475"/>
      <c r="S39" s="475"/>
      <c r="T39" s="476"/>
      <c r="U39" s="598"/>
      <c r="V39" s="477" t="str">
        <f>'T1 (E124)'!V39</f>
        <v>KAFI</v>
      </c>
      <c r="W39" s="477" t="str">
        <f>'T1 (E124)'!W39</f>
        <v>FOR REVIEW</v>
      </c>
      <c r="X39" s="477"/>
      <c r="Y39" s="483"/>
      <c r="Z39" s="619"/>
      <c r="AA39" s="620"/>
      <c r="AB39" s="621"/>
      <c r="AC39" s="619"/>
      <c r="AD39" s="629">
        <f>'T2 (E125)'!AD39</f>
        <v>0.66</v>
      </c>
      <c r="AE39" s="620"/>
      <c r="AF39" s="613" t="s">
        <v>19</v>
      </c>
      <c r="AG39" s="613" t="str">
        <f t="shared" si="1"/>
        <v>FOR REVIEW</v>
      </c>
    </row>
    <row r="40" spans="1:33" ht="16.899999999999999" customHeight="1">
      <c r="A40" s="369">
        <f t="shared" si="0"/>
        <v>31</v>
      </c>
      <c r="B40" s="324"/>
      <c r="C40" s="325"/>
      <c r="D40" s="410"/>
      <c r="E40" s="23"/>
      <c r="F40" s="411"/>
      <c r="G40" s="567" t="s">
        <v>320</v>
      </c>
      <c r="H40" s="568"/>
      <c r="I40" s="585"/>
      <c r="J40" s="586" t="s">
        <v>321</v>
      </c>
      <c r="K40" s="110">
        <v>1</v>
      </c>
      <c r="L40" s="107"/>
      <c r="M40" s="107"/>
      <c r="N40" s="107"/>
      <c r="O40" s="65" t="s">
        <v>32</v>
      </c>
      <c r="P40" s="65" t="s">
        <v>32</v>
      </c>
      <c r="Q40" s="65" t="s">
        <v>32</v>
      </c>
      <c r="R40" s="475"/>
      <c r="S40" s="475"/>
      <c r="T40" s="476"/>
      <c r="U40" s="476"/>
      <c r="V40" s="477" t="str">
        <f>'T1 (E124)'!V40</f>
        <v>KAFI</v>
      </c>
      <c r="W40" s="477" t="str">
        <f>'T1 (E124)'!W40</f>
        <v>RELEASE</v>
      </c>
      <c r="X40" s="477"/>
      <c r="Y40" s="617"/>
      <c r="Z40" s="619"/>
      <c r="AA40" s="620"/>
      <c r="AB40" s="621"/>
      <c r="AC40" s="619"/>
      <c r="AD40" s="629">
        <f>'T2 (E125)'!AD40</f>
        <v>14.78</v>
      </c>
      <c r="AE40" s="630"/>
      <c r="AF40" s="613" t="s">
        <v>19</v>
      </c>
      <c r="AG40" s="613" t="str">
        <f t="shared" si="1"/>
        <v>RELEASE</v>
      </c>
    </row>
    <row r="41" spans="1:33" s="284" customFormat="1" ht="16.899999999999999" customHeight="1">
      <c r="A41" s="561">
        <f t="shared" si="0"/>
        <v>32</v>
      </c>
      <c r="B41" s="412"/>
      <c r="C41" s="413"/>
      <c r="D41" s="414"/>
      <c r="E41" s="415"/>
      <c r="F41" s="416"/>
      <c r="G41" s="569" t="s">
        <v>848</v>
      </c>
      <c r="H41" s="570"/>
      <c r="I41" s="588"/>
      <c r="J41" s="589" t="s">
        <v>568</v>
      </c>
      <c r="K41" s="590">
        <v>1</v>
      </c>
      <c r="L41" s="358"/>
      <c r="M41" s="358"/>
      <c r="N41" s="358"/>
      <c r="O41" s="359" t="s">
        <v>32</v>
      </c>
      <c r="P41" s="359" t="s">
        <v>32</v>
      </c>
      <c r="Q41" s="359" t="s">
        <v>32</v>
      </c>
      <c r="R41" s="602"/>
      <c r="S41" s="602"/>
      <c r="T41" s="603"/>
      <c r="U41" s="604"/>
      <c r="V41" s="605"/>
      <c r="W41" s="605"/>
      <c r="X41" s="605"/>
      <c r="Y41" s="631"/>
      <c r="Z41" s="632"/>
      <c r="AA41" s="633"/>
      <c r="AB41" s="634"/>
      <c r="AC41" s="632"/>
      <c r="AD41" s="635"/>
      <c r="AE41" s="636"/>
      <c r="AF41" s="626" t="s">
        <v>19</v>
      </c>
      <c r="AG41" s="626">
        <f t="shared" si="1"/>
        <v>0</v>
      </c>
    </row>
    <row r="42" spans="1:33" ht="16.899999999999999" customHeight="1">
      <c r="A42" s="369">
        <f t="shared" si="0"/>
        <v>33</v>
      </c>
      <c r="B42" s="324"/>
      <c r="C42" s="325"/>
      <c r="D42" s="410"/>
      <c r="E42" s="23"/>
      <c r="F42" s="411"/>
      <c r="G42" s="495" t="s">
        <v>884</v>
      </c>
      <c r="H42" s="496"/>
      <c r="I42" s="309"/>
      <c r="J42" s="586" t="s">
        <v>323</v>
      </c>
      <c r="K42" s="110">
        <v>1</v>
      </c>
      <c r="L42" s="107"/>
      <c r="M42" s="107"/>
      <c r="N42" s="107"/>
      <c r="O42" s="65"/>
      <c r="P42" s="65" t="s">
        <v>32</v>
      </c>
      <c r="Q42" s="65" t="s">
        <v>32</v>
      </c>
      <c r="R42" s="475"/>
      <c r="S42" s="475"/>
      <c r="T42" s="476"/>
      <c r="U42" s="598" t="s">
        <v>572</v>
      </c>
      <c r="V42" s="477" t="str">
        <f>'T2 (E125)'!V42</f>
        <v>INDRA</v>
      </c>
      <c r="W42" s="477"/>
      <c r="X42" s="477"/>
      <c r="Y42" s="618"/>
      <c r="Z42" s="619"/>
      <c r="AA42" s="620"/>
      <c r="AB42" s="621"/>
      <c r="AC42" s="619"/>
      <c r="AD42" s="629">
        <f>'T2 (E125)'!AD42</f>
        <v>32</v>
      </c>
      <c r="AE42" s="637"/>
      <c r="AF42" s="613" t="s">
        <v>19</v>
      </c>
      <c r="AG42" s="613">
        <f t="shared" si="1"/>
        <v>0</v>
      </c>
    </row>
    <row r="43" spans="1:33" ht="16.899999999999999" customHeight="1">
      <c r="A43" s="369">
        <f t="shared" si="0"/>
        <v>34</v>
      </c>
      <c r="B43" s="324"/>
      <c r="C43" s="325"/>
      <c r="D43" s="410"/>
      <c r="E43" s="23"/>
      <c r="F43" s="411"/>
      <c r="G43" s="495" t="s">
        <v>324</v>
      </c>
      <c r="H43" s="496"/>
      <c r="I43" s="309"/>
      <c r="J43" s="586" t="s">
        <v>325</v>
      </c>
      <c r="K43" s="110">
        <v>1</v>
      </c>
      <c r="L43" s="107"/>
      <c r="M43" s="107"/>
      <c r="N43" s="107"/>
      <c r="O43" s="65" t="s">
        <v>32</v>
      </c>
      <c r="P43" s="65"/>
      <c r="Q43" s="65" t="s">
        <v>32</v>
      </c>
      <c r="R43" s="475"/>
      <c r="S43" s="475"/>
      <c r="T43" s="476"/>
      <c r="U43" s="598" t="s">
        <v>572</v>
      </c>
      <c r="V43" s="477" t="str">
        <f>'T2 (E125)'!V42</f>
        <v>INDRA</v>
      </c>
      <c r="W43" s="477" t="str">
        <f>'T1 (E124)'!W43</f>
        <v>FOR REVIEW</v>
      </c>
      <c r="X43" s="477"/>
      <c r="Y43" s="618"/>
      <c r="Z43" s="619"/>
      <c r="AA43" s="620"/>
      <c r="AB43" s="621"/>
      <c r="AC43" s="619"/>
      <c r="AD43" s="629">
        <f>'T2 (E125)'!AD43</f>
        <v>20.8</v>
      </c>
      <c r="AE43" s="637"/>
      <c r="AF43" s="613" t="s">
        <v>19</v>
      </c>
      <c r="AG43" s="613" t="str">
        <f t="shared" si="1"/>
        <v>FOR REVIEW</v>
      </c>
    </row>
    <row r="44" spans="1:33" ht="16.899999999999999" customHeight="1">
      <c r="A44" s="369">
        <f t="shared" si="0"/>
        <v>35</v>
      </c>
      <c r="B44" s="324"/>
      <c r="C44" s="325"/>
      <c r="D44" s="410"/>
      <c r="E44" s="23"/>
      <c r="F44" s="411"/>
      <c r="G44" s="495" t="s">
        <v>352</v>
      </c>
      <c r="H44" s="496"/>
      <c r="I44" s="309"/>
      <c r="J44" s="586" t="s">
        <v>301</v>
      </c>
      <c r="K44" s="107">
        <v>1</v>
      </c>
      <c r="L44" s="107"/>
      <c r="M44" s="107"/>
      <c r="N44" s="107"/>
      <c r="O44" s="107"/>
      <c r="P44" s="107"/>
      <c r="Q44" s="65" t="s">
        <v>32</v>
      </c>
      <c r="R44" s="475"/>
      <c r="S44" s="475"/>
      <c r="T44" s="476"/>
      <c r="U44" s="598"/>
      <c r="V44" s="477" t="s">
        <v>572</v>
      </c>
      <c r="W44" s="477" t="s">
        <v>573</v>
      </c>
      <c r="X44" s="477"/>
      <c r="Y44" s="622"/>
      <c r="Z44" s="619"/>
      <c r="AA44" s="620"/>
      <c r="AB44" s="621"/>
      <c r="AC44" s="619"/>
      <c r="AD44" s="629">
        <f>'T2 (E125)'!AD48</f>
        <v>5</v>
      </c>
      <c r="AE44" s="620"/>
      <c r="AF44" s="613" t="s">
        <v>19</v>
      </c>
      <c r="AG44" s="613" t="str">
        <f t="shared" si="1"/>
        <v>WORKING</v>
      </c>
    </row>
    <row r="45" spans="1:33" ht="16.899999999999999" customHeight="1">
      <c r="A45" s="369">
        <f t="shared" si="0"/>
        <v>36</v>
      </c>
      <c r="B45" s="324"/>
      <c r="C45" s="325"/>
      <c r="D45" s="410"/>
      <c r="E45" s="23"/>
      <c r="F45" s="411"/>
      <c r="G45" s="495" t="s">
        <v>353</v>
      </c>
      <c r="H45" s="496"/>
      <c r="I45" s="309"/>
      <c r="J45" s="586" t="s">
        <v>303</v>
      </c>
      <c r="K45" s="107">
        <v>1</v>
      </c>
      <c r="L45" s="107"/>
      <c r="M45" s="107"/>
      <c r="N45" s="107"/>
      <c r="O45" s="107"/>
      <c r="P45" s="107"/>
      <c r="Q45" s="65" t="s">
        <v>32</v>
      </c>
      <c r="R45" s="475"/>
      <c r="S45" s="475"/>
      <c r="T45" s="476"/>
      <c r="U45" s="476"/>
      <c r="V45" s="477" t="s">
        <v>572</v>
      </c>
      <c r="W45" s="477" t="s">
        <v>573</v>
      </c>
      <c r="X45" s="477"/>
      <c r="Y45" s="618"/>
      <c r="Z45" s="619"/>
      <c r="AA45" s="620"/>
      <c r="AB45" s="621"/>
      <c r="AC45" s="619"/>
      <c r="AD45" s="629">
        <f>'T2 (E125)'!AD49</f>
        <v>7</v>
      </c>
      <c r="AE45" s="620"/>
      <c r="AF45" s="613" t="s">
        <v>19</v>
      </c>
      <c r="AG45" s="613" t="str">
        <f t="shared" si="1"/>
        <v>WORKING</v>
      </c>
    </row>
    <row r="46" spans="1:33" ht="16.899999999999999" customHeight="1">
      <c r="A46" s="369">
        <f t="shared" si="0"/>
        <v>37</v>
      </c>
      <c r="B46" s="324"/>
      <c r="C46" s="325"/>
      <c r="D46" s="410"/>
      <c r="E46" s="296" t="s">
        <v>56</v>
      </c>
      <c r="F46" s="411"/>
      <c r="G46" s="566"/>
      <c r="H46" s="496"/>
      <c r="I46" s="309"/>
      <c r="J46" s="591" t="s">
        <v>57</v>
      </c>
      <c r="K46" s="364"/>
      <c r="L46" s="107"/>
      <c r="M46" s="65"/>
      <c r="N46" s="107"/>
      <c r="O46" s="107"/>
      <c r="P46" s="107"/>
      <c r="Q46" s="65" t="s">
        <v>32</v>
      </c>
      <c r="R46" s="475"/>
      <c r="S46" s="475"/>
      <c r="T46" s="476"/>
      <c r="U46" s="476"/>
      <c r="V46" s="477"/>
      <c r="W46" s="477"/>
      <c r="X46" s="477"/>
      <c r="Y46" s="618"/>
      <c r="Z46" s="619"/>
      <c r="AA46" s="620"/>
      <c r="AB46" s="621"/>
      <c r="AC46" s="619"/>
      <c r="AD46" s="619"/>
      <c r="AE46" s="620"/>
      <c r="AF46" s="613"/>
      <c r="AG46" s="613">
        <f t="shared" si="1"/>
        <v>0</v>
      </c>
    </row>
    <row r="47" spans="1:33" ht="16.899999999999999" customHeight="1">
      <c r="A47" s="369">
        <f t="shared" ref="A47:A90" si="2">A46+1</f>
        <v>38</v>
      </c>
      <c r="B47" s="324"/>
      <c r="C47" s="325"/>
      <c r="D47" s="410"/>
      <c r="E47" s="20"/>
      <c r="F47" s="553" t="s">
        <v>113</v>
      </c>
      <c r="G47" s="566"/>
      <c r="H47" s="496"/>
      <c r="I47" s="309"/>
      <c r="J47" s="230" t="s">
        <v>859</v>
      </c>
      <c r="K47" s="364"/>
      <c r="L47" s="107"/>
      <c r="M47" s="65"/>
      <c r="N47" s="65"/>
      <c r="O47" s="65" t="s">
        <v>32</v>
      </c>
      <c r="P47" s="65" t="s">
        <v>32</v>
      </c>
      <c r="Q47" s="65" t="s">
        <v>32</v>
      </c>
      <c r="R47" s="475"/>
      <c r="S47" s="475"/>
      <c r="T47" s="476"/>
      <c r="U47" s="476"/>
      <c r="V47" s="477"/>
      <c r="W47" s="477" t="s">
        <v>13</v>
      </c>
      <c r="X47" s="477"/>
      <c r="Y47" s="618"/>
      <c r="Z47" s="619"/>
      <c r="AA47" s="620"/>
      <c r="AB47" s="621"/>
      <c r="AC47" s="625">
        <f>'T1 (E124)'!AC57</f>
        <v>1723</v>
      </c>
      <c r="AD47" s="619"/>
      <c r="AE47" s="620"/>
      <c r="AF47" s="613" t="s">
        <v>474</v>
      </c>
      <c r="AG47" s="613" t="str">
        <f t="shared" si="1"/>
        <v>RELEASE</v>
      </c>
    </row>
    <row r="48" spans="1:33" ht="16.899999999999999" customHeight="1">
      <c r="A48" s="369">
        <f t="shared" si="2"/>
        <v>39</v>
      </c>
      <c r="B48" s="324"/>
      <c r="C48" s="325"/>
      <c r="D48" s="410"/>
      <c r="E48" s="23"/>
      <c r="F48" s="328"/>
      <c r="G48" s="322" t="s">
        <v>115</v>
      </c>
      <c r="H48" s="323"/>
      <c r="I48" s="350"/>
      <c r="J48" s="233" t="s">
        <v>586</v>
      </c>
      <c r="K48" s="110">
        <v>2</v>
      </c>
      <c r="L48" s="65" t="s">
        <v>32</v>
      </c>
      <c r="M48" s="65" t="s">
        <v>32</v>
      </c>
      <c r="N48" s="65" t="s">
        <v>32</v>
      </c>
      <c r="O48" s="65" t="s">
        <v>32</v>
      </c>
      <c r="P48" s="65" t="s">
        <v>32</v>
      </c>
      <c r="Q48" s="65" t="s">
        <v>32</v>
      </c>
      <c r="R48" s="475"/>
      <c r="S48" s="475"/>
      <c r="T48" s="476"/>
      <c r="U48" s="476"/>
      <c r="V48" s="477"/>
      <c r="W48" s="477" t="str">
        <f>'TC1 (E121)'!W68</f>
        <v>RELEASE</v>
      </c>
      <c r="X48" s="477"/>
      <c r="Y48" s="618"/>
      <c r="Z48" s="619"/>
      <c r="AA48" s="620"/>
      <c r="AB48" s="621"/>
      <c r="AC48" s="619"/>
      <c r="AD48" s="619"/>
      <c r="AE48" s="620"/>
      <c r="AF48" s="613" t="s">
        <v>474</v>
      </c>
      <c r="AG48" s="613" t="str">
        <f t="shared" si="1"/>
        <v>RELEASE</v>
      </c>
    </row>
    <row r="49" spans="1:33" ht="16.899999999999999" customHeight="1">
      <c r="A49" s="369">
        <f t="shared" si="2"/>
        <v>40</v>
      </c>
      <c r="B49" s="324"/>
      <c r="C49" s="325"/>
      <c r="D49" s="410"/>
      <c r="E49" s="23"/>
      <c r="F49" s="328"/>
      <c r="G49" s="322" t="s">
        <v>117</v>
      </c>
      <c r="H49" s="323"/>
      <c r="I49" s="350"/>
      <c r="J49" s="233" t="s">
        <v>118</v>
      </c>
      <c r="K49" s="110">
        <v>4</v>
      </c>
      <c r="L49" s="65" t="s">
        <v>32</v>
      </c>
      <c r="M49" s="65" t="s">
        <v>32</v>
      </c>
      <c r="N49" s="65" t="s">
        <v>32</v>
      </c>
      <c r="O49" s="65" t="s">
        <v>32</v>
      </c>
      <c r="P49" s="65" t="s">
        <v>32</v>
      </c>
      <c r="Q49" s="65" t="s">
        <v>32</v>
      </c>
      <c r="R49" s="475"/>
      <c r="S49" s="475"/>
      <c r="T49" s="600"/>
      <c r="U49" s="600"/>
      <c r="V49" s="477"/>
      <c r="W49" s="477" t="str">
        <f>'TC1 (E121)'!W69</f>
        <v>RELEASE</v>
      </c>
      <c r="X49" s="477"/>
      <c r="Y49" s="622"/>
      <c r="Z49" s="619"/>
      <c r="AA49" s="620"/>
      <c r="AB49" s="621"/>
      <c r="AC49" s="619"/>
      <c r="AD49" s="619"/>
      <c r="AE49" s="620"/>
      <c r="AF49" s="613" t="s">
        <v>474</v>
      </c>
      <c r="AG49" s="613" t="str">
        <f t="shared" si="1"/>
        <v>RELEASE</v>
      </c>
    </row>
    <row r="50" spans="1:33" ht="16.899999999999999" customHeight="1">
      <c r="A50" s="369">
        <f t="shared" si="2"/>
        <v>41</v>
      </c>
      <c r="B50" s="324"/>
      <c r="C50" s="325"/>
      <c r="D50" s="410"/>
      <c r="E50" s="23"/>
      <c r="F50" s="328"/>
      <c r="G50" s="322" t="s">
        <v>119</v>
      </c>
      <c r="H50" s="323"/>
      <c r="I50" s="350"/>
      <c r="J50" s="233" t="s">
        <v>587</v>
      </c>
      <c r="K50" s="110">
        <v>2</v>
      </c>
      <c r="L50" s="65" t="s">
        <v>32</v>
      </c>
      <c r="M50" s="65" t="s">
        <v>32</v>
      </c>
      <c r="N50" s="65" t="s">
        <v>32</v>
      </c>
      <c r="O50" s="65" t="s">
        <v>32</v>
      </c>
      <c r="P50" s="65" t="s">
        <v>32</v>
      </c>
      <c r="Q50" s="65" t="s">
        <v>32</v>
      </c>
      <c r="R50" s="475"/>
      <c r="S50" s="475"/>
      <c r="T50" s="600"/>
      <c r="U50" s="600"/>
      <c r="V50" s="477"/>
      <c r="W50" s="477" t="s">
        <v>13</v>
      </c>
      <c r="X50" s="477"/>
      <c r="Y50" s="622"/>
      <c r="Z50" s="619"/>
      <c r="AA50" s="620"/>
      <c r="AB50" s="621"/>
      <c r="AC50" s="619"/>
      <c r="AD50" s="619"/>
      <c r="AE50" s="620"/>
      <c r="AF50" s="613" t="s">
        <v>474</v>
      </c>
      <c r="AG50" s="613" t="str">
        <f t="shared" si="1"/>
        <v>RELEASE</v>
      </c>
    </row>
    <row r="51" spans="1:33" ht="16.899999999999999" customHeight="1">
      <c r="A51" s="369">
        <f t="shared" si="2"/>
        <v>42</v>
      </c>
      <c r="B51" s="324"/>
      <c r="C51" s="325"/>
      <c r="D51" s="410"/>
      <c r="E51" s="23"/>
      <c r="F51" s="328"/>
      <c r="G51" s="322" t="s">
        <v>121</v>
      </c>
      <c r="H51" s="323"/>
      <c r="I51" s="350"/>
      <c r="J51" s="233" t="s">
        <v>722</v>
      </c>
      <c r="K51" s="110">
        <v>2</v>
      </c>
      <c r="L51" s="65" t="s">
        <v>32</v>
      </c>
      <c r="M51" s="65" t="s">
        <v>32</v>
      </c>
      <c r="N51" s="65" t="s">
        <v>32</v>
      </c>
      <c r="O51" s="65" t="s">
        <v>32</v>
      </c>
      <c r="P51" s="65" t="s">
        <v>32</v>
      </c>
      <c r="Q51" s="65" t="s">
        <v>32</v>
      </c>
      <c r="R51" s="475"/>
      <c r="S51" s="475"/>
      <c r="T51" s="597"/>
      <c r="U51" s="597"/>
      <c r="V51" s="477"/>
      <c r="W51" s="477" t="s">
        <v>13</v>
      </c>
      <c r="X51" s="477"/>
      <c r="Y51" s="483"/>
      <c r="Z51" s="619"/>
      <c r="AA51" s="620"/>
      <c r="AB51" s="638"/>
      <c r="AC51" s="639"/>
      <c r="AD51" s="639"/>
      <c r="AE51" s="640"/>
      <c r="AF51" s="613" t="s">
        <v>474</v>
      </c>
      <c r="AG51" s="613" t="str">
        <f t="shared" si="1"/>
        <v>RELEASE</v>
      </c>
    </row>
    <row r="52" spans="1:33" ht="16.899999999999999" customHeight="1">
      <c r="A52" s="369">
        <f t="shared" si="2"/>
        <v>43</v>
      </c>
      <c r="B52" s="324"/>
      <c r="C52" s="325"/>
      <c r="D52" s="410"/>
      <c r="E52" s="23"/>
      <c r="F52" s="328"/>
      <c r="G52" s="322" t="s">
        <v>123</v>
      </c>
      <c r="H52" s="323"/>
      <c r="I52" s="350"/>
      <c r="J52" s="233" t="s">
        <v>124</v>
      </c>
      <c r="K52" s="110">
        <v>8</v>
      </c>
      <c r="L52" s="65" t="s">
        <v>32</v>
      </c>
      <c r="M52" s="65" t="s">
        <v>32</v>
      </c>
      <c r="N52" s="65" t="s">
        <v>32</v>
      </c>
      <c r="O52" s="65" t="s">
        <v>32</v>
      </c>
      <c r="P52" s="65" t="s">
        <v>32</v>
      </c>
      <c r="Q52" s="65" t="s">
        <v>32</v>
      </c>
      <c r="R52" s="475"/>
      <c r="S52" s="475"/>
      <c r="T52" s="476"/>
      <c r="U52" s="476"/>
      <c r="V52" s="477"/>
      <c r="W52" s="601" t="s">
        <v>13</v>
      </c>
      <c r="X52" s="477"/>
      <c r="Y52" s="483"/>
      <c r="Z52" s="619"/>
      <c r="AA52" s="620"/>
      <c r="AB52" s="627"/>
      <c r="AC52" s="601"/>
      <c r="AD52" s="601"/>
      <c r="AE52" s="624"/>
      <c r="AF52" s="613" t="s">
        <v>474</v>
      </c>
      <c r="AG52" s="613" t="str">
        <f t="shared" si="1"/>
        <v>RELEASE</v>
      </c>
    </row>
    <row r="53" spans="1:33" ht="16.899999999999999" customHeight="1">
      <c r="A53" s="369">
        <f t="shared" si="2"/>
        <v>44</v>
      </c>
      <c r="B53" s="324"/>
      <c r="C53" s="325"/>
      <c r="D53" s="410"/>
      <c r="E53" s="23"/>
      <c r="F53" s="328"/>
      <c r="G53" s="571" t="s">
        <v>125</v>
      </c>
      <c r="H53" s="572"/>
      <c r="I53" s="592"/>
      <c r="J53" s="233" t="s">
        <v>860</v>
      </c>
      <c r="K53" s="110">
        <v>1</v>
      </c>
      <c r="L53" s="65"/>
      <c r="M53" s="65"/>
      <c r="N53" s="65"/>
      <c r="O53" s="65" t="s">
        <v>32</v>
      </c>
      <c r="P53" s="65" t="s">
        <v>32</v>
      </c>
      <c r="Q53" s="65" t="s">
        <v>32</v>
      </c>
      <c r="R53" s="475"/>
      <c r="S53" s="475"/>
      <c r="T53" s="476"/>
      <c r="U53" s="476"/>
      <c r="V53" s="477"/>
      <c r="W53" s="601" t="s">
        <v>13</v>
      </c>
      <c r="X53" s="477"/>
      <c r="Y53" s="483"/>
      <c r="Z53" s="619"/>
      <c r="AA53" s="620"/>
      <c r="AB53" s="627"/>
      <c r="AC53" s="601"/>
      <c r="AD53" s="601"/>
      <c r="AE53" s="624"/>
      <c r="AF53" s="613" t="s">
        <v>474</v>
      </c>
      <c r="AG53" s="613" t="str">
        <f t="shared" si="1"/>
        <v>RELEASE</v>
      </c>
    </row>
    <row r="54" spans="1:33" ht="16.899999999999999" customHeight="1">
      <c r="A54" s="369">
        <f t="shared" si="2"/>
        <v>45</v>
      </c>
      <c r="B54" s="324"/>
      <c r="C54" s="325"/>
      <c r="D54" s="410"/>
      <c r="E54" s="23"/>
      <c r="F54" s="328"/>
      <c r="G54" s="571" t="s">
        <v>127</v>
      </c>
      <c r="H54" s="323"/>
      <c r="I54" s="350"/>
      <c r="J54" s="233" t="s">
        <v>724</v>
      </c>
      <c r="K54" s="110">
        <v>4</v>
      </c>
      <c r="L54" s="65" t="s">
        <v>32</v>
      </c>
      <c r="M54" s="65" t="s">
        <v>32</v>
      </c>
      <c r="N54" s="65" t="s">
        <v>32</v>
      </c>
      <c r="O54" s="65" t="s">
        <v>32</v>
      </c>
      <c r="P54" s="65" t="s">
        <v>32</v>
      </c>
      <c r="Q54" s="65" t="s">
        <v>32</v>
      </c>
      <c r="R54" s="475"/>
      <c r="S54" s="475"/>
      <c r="T54" s="476"/>
      <c r="U54" s="476"/>
      <c r="V54" s="477"/>
      <c r="W54" s="601" t="s">
        <v>13</v>
      </c>
      <c r="X54" s="477"/>
      <c r="Y54" s="483"/>
      <c r="Z54" s="619"/>
      <c r="AA54" s="620"/>
      <c r="AB54" s="627"/>
      <c r="AC54" s="601"/>
      <c r="AD54" s="601"/>
      <c r="AE54" s="624"/>
      <c r="AF54" s="613" t="s">
        <v>474</v>
      </c>
      <c r="AG54" s="613" t="str">
        <f t="shared" si="1"/>
        <v>RELEASE</v>
      </c>
    </row>
    <row r="55" spans="1:33" ht="16.899999999999999" customHeight="1">
      <c r="A55" s="369">
        <f t="shared" si="2"/>
        <v>46</v>
      </c>
      <c r="B55" s="324"/>
      <c r="C55" s="325"/>
      <c r="D55" s="410"/>
      <c r="E55" s="23"/>
      <c r="F55" s="328"/>
      <c r="G55" s="571" t="s">
        <v>129</v>
      </c>
      <c r="H55" s="323"/>
      <c r="I55" s="350"/>
      <c r="J55" s="233" t="s">
        <v>725</v>
      </c>
      <c r="K55" s="110">
        <v>2</v>
      </c>
      <c r="L55" s="65" t="s">
        <v>32</v>
      </c>
      <c r="M55" s="65" t="s">
        <v>32</v>
      </c>
      <c r="N55" s="65" t="s">
        <v>32</v>
      </c>
      <c r="O55" s="65" t="s">
        <v>32</v>
      </c>
      <c r="P55" s="65" t="s">
        <v>32</v>
      </c>
      <c r="Q55" s="65" t="s">
        <v>32</v>
      </c>
      <c r="R55" s="475"/>
      <c r="S55" s="475"/>
      <c r="T55" s="476"/>
      <c r="U55" s="476"/>
      <c r="V55" s="477"/>
      <c r="W55" s="601" t="s">
        <v>13</v>
      </c>
      <c r="X55" s="477"/>
      <c r="Y55" s="483"/>
      <c r="Z55" s="619"/>
      <c r="AA55" s="620"/>
      <c r="AB55" s="627"/>
      <c r="AC55" s="601"/>
      <c r="AD55" s="601"/>
      <c r="AE55" s="624"/>
      <c r="AF55" s="613" t="s">
        <v>474</v>
      </c>
      <c r="AG55" s="613" t="str">
        <f t="shared" si="1"/>
        <v>RELEASE</v>
      </c>
    </row>
    <row r="56" spans="1:33" ht="16.899999999999999" customHeight="1">
      <c r="A56" s="369">
        <f t="shared" si="2"/>
        <v>47</v>
      </c>
      <c r="B56" s="324"/>
      <c r="C56" s="325"/>
      <c r="D56" s="410"/>
      <c r="E56" s="23"/>
      <c r="F56" s="328"/>
      <c r="G56" s="571" t="s">
        <v>131</v>
      </c>
      <c r="H56" s="572"/>
      <c r="I56" s="592"/>
      <c r="J56" s="233" t="s">
        <v>726</v>
      </c>
      <c r="K56" s="110">
        <v>2</v>
      </c>
      <c r="L56" s="65" t="s">
        <v>32</v>
      </c>
      <c r="M56" s="65" t="s">
        <v>32</v>
      </c>
      <c r="N56" s="65" t="s">
        <v>32</v>
      </c>
      <c r="O56" s="65" t="s">
        <v>32</v>
      </c>
      <c r="P56" s="65" t="s">
        <v>32</v>
      </c>
      <c r="Q56" s="65" t="s">
        <v>32</v>
      </c>
      <c r="R56" s="475"/>
      <c r="S56" s="475"/>
      <c r="T56" s="476"/>
      <c r="U56" s="476"/>
      <c r="V56" s="477"/>
      <c r="W56" s="601" t="s">
        <v>13</v>
      </c>
      <c r="X56" s="477"/>
      <c r="Y56" s="617"/>
      <c r="Z56" s="619"/>
      <c r="AA56" s="620"/>
      <c r="AB56" s="627"/>
      <c r="AC56" s="601"/>
      <c r="AD56" s="601"/>
      <c r="AE56" s="624"/>
      <c r="AF56" s="613" t="s">
        <v>474</v>
      </c>
      <c r="AG56" s="613" t="str">
        <f t="shared" si="1"/>
        <v>RELEASE</v>
      </c>
    </row>
    <row r="57" spans="1:33" ht="16.899999999999999" customHeight="1">
      <c r="A57" s="369">
        <f t="shared" si="2"/>
        <v>48</v>
      </c>
      <c r="B57" s="324"/>
      <c r="C57" s="325"/>
      <c r="D57" s="410"/>
      <c r="E57" s="23"/>
      <c r="F57" s="553" t="s">
        <v>911</v>
      </c>
      <c r="G57" s="566"/>
      <c r="H57" s="496"/>
      <c r="I57" s="309"/>
      <c r="J57" s="230" t="s">
        <v>912</v>
      </c>
      <c r="K57" s="110"/>
      <c r="L57" s="107"/>
      <c r="M57" s="107"/>
      <c r="N57" s="107"/>
      <c r="O57" s="107"/>
      <c r="P57" s="65" t="s">
        <v>32</v>
      </c>
      <c r="Q57" s="107"/>
      <c r="R57" s="475"/>
      <c r="S57" s="475"/>
      <c r="T57" s="476"/>
      <c r="U57" s="476"/>
      <c r="V57" s="477"/>
      <c r="W57" s="477"/>
      <c r="X57" s="477"/>
      <c r="Y57" s="618"/>
      <c r="Z57" s="619"/>
      <c r="AA57" s="620"/>
      <c r="AB57" s="621"/>
      <c r="AC57" s="619">
        <f>'T1 (E124)'!AC67</f>
        <v>278.5</v>
      </c>
      <c r="AD57" s="619"/>
      <c r="AE57" s="620"/>
      <c r="AF57" s="613"/>
      <c r="AG57" s="613">
        <f t="shared" si="1"/>
        <v>0</v>
      </c>
    </row>
    <row r="58" spans="1:33" ht="16.899999999999999" customHeight="1">
      <c r="A58" s="369">
        <f t="shared" si="2"/>
        <v>49</v>
      </c>
      <c r="B58" s="324"/>
      <c r="C58" s="325"/>
      <c r="D58" s="410"/>
      <c r="E58" s="23"/>
      <c r="F58" s="411"/>
      <c r="G58" s="495" t="s">
        <v>406</v>
      </c>
      <c r="H58" s="496"/>
      <c r="I58" s="351"/>
      <c r="J58" s="230" t="s">
        <v>392</v>
      </c>
      <c r="K58" s="364"/>
      <c r="L58" s="107"/>
      <c r="M58" s="107"/>
      <c r="N58" s="107"/>
      <c r="O58" s="65" t="s">
        <v>32</v>
      </c>
      <c r="P58" s="65" t="s">
        <v>32</v>
      </c>
      <c r="Q58" s="65" t="s">
        <v>32</v>
      </c>
      <c r="R58" s="475" t="str">
        <f>'TC1 (E121)'!$R$89</f>
        <v>PRE-RELEASE</v>
      </c>
      <c r="S58" s="475" t="str">
        <f>'TC1 (E121)'!$R$89</f>
        <v>PRE-RELEASE</v>
      </c>
      <c r="T58" s="597"/>
      <c r="U58" s="597"/>
      <c r="V58" s="477"/>
      <c r="W58" s="601" t="str">
        <f>'T2 (E125)'!W62</f>
        <v>RELEASE</v>
      </c>
      <c r="X58" s="477"/>
      <c r="Y58" s="622"/>
      <c r="Z58" s="619"/>
      <c r="AA58" s="620"/>
      <c r="AB58" s="627"/>
      <c r="AC58" s="601"/>
      <c r="AD58" s="601"/>
      <c r="AE58" s="624"/>
      <c r="AF58" s="613" t="s">
        <v>477</v>
      </c>
      <c r="AG58" s="613" t="str">
        <f t="shared" si="1"/>
        <v>RELEASE</v>
      </c>
    </row>
    <row r="59" spans="1:33" ht="16.899999999999999" customHeight="1">
      <c r="A59" s="369">
        <f t="shared" si="2"/>
        <v>50</v>
      </c>
      <c r="B59" s="324"/>
      <c r="C59" s="325"/>
      <c r="D59" s="410"/>
      <c r="E59" s="23"/>
      <c r="F59" s="411"/>
      <c r="G59" s="495" t="s">
        <v>393</v>
      </c>
      <c r="H59" s="496"/>
      <c r="I59" s="351"/>
      <c r="J59" s="233" t="s">
        <v>382</v>
      </c>
      <c r="K59" s="364"/>
      <c r="L59" s="107"/>
      <c r="M59" s="65" t="s">
        <v>32</v>
      </c>
      <c r="N59" s="65" t="s">
        <v>32</v>
      </c>
      <c r="O59" s="65" t="s">
        <v>32</v>
      </c>
      <c r="P59" s="65" t="s">
        <v>32</v>
      </c>
      <c r="Q59" s="65" t="s">
        <v>32</v>
      </c>
      <c r="R59" s="475" t="str">
        <f>'M1 (E122)'!$R$73</f>
        <v>RELEASE</v>
      </c>
      <c r="S59" s="475" t="str">
        <f>'M1 (E122)'!$S$73</f>
        <v>RELEASE</v>
      </c>
      <c r="T59" s="600"/>
      <c r="U59" s="600"/>
      <c r="V59" s="477"/>
      <c r="W59" s="477"/>
      <c r="X59" s="477"/>
      <c r="Y59" s="618"/>
      <c r="Z59" s="619"/>
      <c r="AA59" s="620"/>
      <c r="AB59" s="621"/>
      <c r="AC59" s="619"/>
      <c r="AD59" s="619"/>
      <c r="AE59" s="620"/>
      <c r="AF59" s="613" t="s">
        <v>19</v>
      </c>
      <c r="AG59" s="613">
        <f t="shared" si="1"/>
        <v>0</v>
      </c>
    </row>
    <row r="60" spans="1:33" ht="16.899999999999999" customHeight="1">
      <c r="A60" s="369">
        <f t="shared" si="2"/>
        <v>51</v>
      </c>
      <c r="B60" s="324"/>
      <c r="C60" s="325"/>
      <c r="D60" s="410"/>
      <c r="E60" s="23"/>
      <c r="F60" s="411"/>
      <c r="G60" s="495" t="s">
        <v>394</v>
      </c>
      <c r="H60" s="496"/>
      <c r="I60" s="351"/>
      <c r="J60" s="233" t="s">
        <v>384</v>
      </c>
      <c r="K60" s="364"/>
      <c r="L60" s="107"/>
      <c r="M60" s="65" t="s">
        <v>32</v>
      </c>
      <c r="N60" s="65" t="s">
        <v>32</v>
      </c>
      <c r="O60" s="65" t="s">
        <v>32</v>
      </c>
      <c r="P60" s="65" t="s">
        <v>32</v>
      </c>
      <c r="Q60" s="65" t="s">
        <v>32</v>
      </c>
      <c r="R60" s="475" t="str">
        <f>'M1 (E122)'!$R$74</f>
        <v>RELEASE</v>
      </c>
      <c r="S60" s="475" t="str">
        <f>'M1 (E122)'!$S$74</f>
        <v>RELEASE</v>
      </c>
      <c r="T60" s="600"/>
      <c r="U60" s="600"/>
      <c r="V60" s="477"/>
      <c r="W60" s="477" t="str">
        <f>'M1 (E122)'!W62</f>
        <v>RELEASE</v>
      </c>
      <c r="X60" s="477"/>
      <c r="Y60" s="618"/>
      <c r="Z60" s="619"/>
      <c r="AA60" s="620"/>
      <c r="AB60" s="621"/>
      <c r="AC60" s="619"/>
      <c r="AD60" s="619"/>
      <c r="AE60" s="620"/>
      <c r="AF60" s="613" t="s">
        <v>19</v>
      </c>
      <c r="AG60" s="613" t="str">
        <f t="shared" si="1"/>
        <v>RELEASE</v>
      </c>
    </row>
    <row r="61" spans="1:33" ht="16.899999999999999" customHeight="1">
      <c r="A61" s="369">
        <f t="shared" si="2"/>
        <v>52</v>
      </c>
      <c r="B61" s="324"/>
      <c r="C61" s="325"/>
      <c r="D61" s="410"/>
      <c r="E61" s="23"/>
      <c r="F61" s="411"/>
      <c r="G61" s="495" t="s">
        <v>395</v>
      </c>
      <c r="H61" s="496"/>
      <c r="I61" s="351"/>
      <c r="J61" s="233" t="s">
        <v>386</v>
      </c>
      <c r="K61" s="364"/>
      <c r="L61" s="107"/>
      <c r="M61" s="65" t="s">
        <v>32</v>
      </c>
      <c r="N61" s="65" t="s">
        <v>32</v>
      </c>
      <c r="O61" s="65" t="s">
        <v>32</v>
      </c>
      <c r="P61" s="65" t="s">
        <v>32</v>
      </c>
      <c r="Q61" s="65" t="s">
        <v>32</v>
      </c>
      <c r="R61" s="475" t="str">
        <f>'M1 (E122)'!$R$75</f>
        <v>RELEASE</v>
      </c>
      <c r="S61" s="475" t="str">
        <f>'M1 (E122)'!$S$75</f>
        <v>RELEASE</v>
      </c>
      <c r="T61" s="597"/>
      <c r="U61" s="597"/>
      <c r="V61" s="477"/>
      <c r="W61" s="477"/>
      <c r="X61" s="477"/>
      <c r="Y61" s="622"/>
      <c r="Z61" s="619"/>
      <c r="AA61" s="620"/>
      <c r="AB61" s="621"/>
      <c r="AC61" s="619"/>
      <c r="AD61" s="619"/>
      <c r="AE61" s="620"/>
      <c r="AF61" s="613" t="s">
        <v>19</v>
      </c>
      <c r="AG61" s="613">
        <f t="shared" si="1"/>
        <v>0</v>
      </c>
    </row>
    <row r="62" spans="1:33" ht="16.899999999999999" customHeight="1">
      <c r="A62" s="369">
        <f t="shared" si="2"/>
        <v>53</v>
      </c>
      <c r="B62" s="324"/>
      <c r="C62" s="325"/>
      <c r="D62" s="410"/>
      <c r="E62" s="23"/>
      <c r="F62" s="411"/>
      <c r="G62" s="495" t="s">
        <v>396</v>
      </c>
      <c r="H62" s="496"/>
      <c r="I62" s="351"/>
      <c r="J62" s="233" t="s">
        <v>397</v>
      </c>
      <c r="K62" s="364"/>
      <c r="L62" s="107"/>
      <c r="M62" s="65" t="s">
        <v>32</v>
      </c>
      <c r="N62" s="65" t="s">
        <v>32</v>
      </c>
      <c r="O62" s="65" t="s">
        <v>32</v>
      </c>
      <c r="P62" s="65" t="s">
        <v>32</v>
      </c>
      <c r="Q62" s="65" t="s">
        <v>32</v>
      </c>
      <c r="R62" s="475"/>
      <c r="S62" s="475"/>
      <c r="T62" s="476"/>
      <c r="U62" s="476"/>
      <c r="V62" s="477"/>
      <c r="W62" s="477"/>
      <c r="X62" s="477"/>
      <c r="Y62" s="618"/>
      <c r="Z62" s="619"/>
      <c r="AA62" s="620"/>
      <c r="AB62" s="627"/>
      <c r="AC62" s="601"/>
      <c r="AD62" s="601"/>
      <c r="AE62" s="624"/>
      <c r="AF62" s="613" t="s">
        <v>19</v>
      </c>
      <c r="AG62" s="613">
        <f t="shared" si="1"/>
        <v>0</v>
      </c>
    </row>
    <row r="63" spans="1:33" ht="16.899999999999999" customHeight="1">
      <c r="A63" s="369">
        <f t="shared" si="2"/>
        <v>54</v>
      </c>
      <c r="B63" s="324"/>
      <c r="C63" s="325"/>
      <c r="D63" s="410"/>
      <c r="E63" s="23"/>
      <c r="F63" s="411"/>
      <c r="G63" s="495" t="s">
        <v>398</v>
      </c>
      <c r="H63" s="496"/>
      <c r="I63" s="351"/>
      <c r="J63" s="233" t="s">
        <v>399</v>
      </c>
      <c r="K63" s="364"/>
      <c r="L63" s="107"/>
      <c r="M63" s="65" t="s">
        <v>32</v>
      </c>
      <c r="N63" s="65" t="s">
        <v>32</v>
      </c>
      <c r="O63" s="65" t="s">
        <v>32</v>
      </c>
      <c r="P63" s="65" t="s">
        <v>32</v>
      </c>
      <c r="Q63" s="65" t="s">
        <v>32</v>
      </c>
      <c r="R63" s="475" t="str">
        <f>'TC1 (E121)'!$R$89</f>
        <v>PRE-RELEASE</v>
      </c>
      <c r="S63" s="475" t="str">
        <f>'TC1 (E121)'!$S$89</f>
        <v>PRE-RELEASE</v>
      </c>
      <c r="T63" s="476"/>
      <c r="U63" s="476"/>
      <c r="V63" s="477"/>
      <c r="W63" s="601"/>
      <c r="X63" s="477"/>
      <c r="Y63" s="483"/>
      <c r="Z63" s="380"/>
      <c r="AA63" s="380"/>
      <c r="AB63" s="380"/>
      <c r="AC63" s="380"/>
      <c r="AD63" s="380"/>
      <c r="AE63" s="484">
        <f>'TC1 (E121)'!$AE$91</f>
        <v>0</v>
      </c>
      <c r="AF63" s="613" t="s">
        <v>19</v>
      </c>
      <c r="AG63" s="613">
        <f t="shared" si="1"/>
        <v>0</v>
      </c>
    </row>
    <row r="64" spans="1:33" s="284" customFormat="1" ht="16.899999999999999" customHeight="1">
      <c r="A64" s="561">
        <f t="shared" si="2"/>
        <v>55</v>
      </c>
      <c r="B64" s="412"/>
      <c r="C64" s="413"/>
      <c r="D64" s="414"/>
      <c r="E64" s="415"/>
      <c r="F64" s="416"/>
      <c r="G64" s="569" t="s">
        <v>400</v>
      </c>
      <c r="H64" s="570"/>
      <c r="I64" s="428"/>
      <c r="J64" s="453" t="s">
        <v>401</v>
      </c>
      <c r="K64" s="593"/>
      <c r="L64" s="358"/>
      <c r="M64" s="359" t="s">
        <v>32</v>
      </c>
      <c r="N64" s="359" t="s">
        <v>32</v>
      </c>
      <c r="O64" s="359" t="s">
        <v>32</v>
      </c>
      <c r="P64" s="359" t="s">
        <v>32</v>
      </c>
      <c r="Q64" s="359" t="s">
        <v>32</v>
      </c>
      <c r="R64" s="602" t="str">
        <f>'TC1 (E121)'!$R$92</f>
        <v>FOR REVIEW</v>
      </c>
      <c r="S64" s="602" t="str">
        <f>'TC1 (E121)'!$S$92</f>
        <v>FOR REVIEW</v>
      </c>
      <c r="T64" s="603"/>
      <c r="U64" s="603"/>
      <c r="V64" s="605"/>
      <c r="W64" s="605"/>
      <c r="X64" s="605"/>
      <c r="Y64" s="631"/>
      <c r="Z64" s="632"/>
      <c r="AA64" s="633"/>
      <c r="AB64" s="634"/>
      <c r="AC64" s="632"/>
      <c r="AD64" s="632"/>
      <c r="AE64" s="633"/>
      <c r="AF64" s="626" t="s">
        <v>19</v>
      </c>
      <c r="AG64" s="626">
        <f t="shared" si="1"/>
        <v>0</v>
      </c>
    </row>
    <row r="65" spans="1:33" ht="16.899999999999999" customHeight="1">
      <c r="A65" s="369">
        <f t="shared" si="2"/>
        <v>56</v>
      </c>
      <c r="B65" s="324"/>
      <c r="C65" s="325"/>
      <c r="D65" s="410"/>
      <c r="E65" s="23"/>
      <c r="F65" s="411"/>
      <c r="G65" s="495" t="s">
        <v>402</v>
      </c>
      <c r="H65" s="496"/>
      <c r="I65" s="351"/>
      <c r="J65" s="233" t="s">
        <v>403</v>
      </c>
      <c r="K65" s="364"/>
      <c r="L65" s="107"/>
      <c r="M65" s="65" t="s">
        <v>32</v>
      </c>
      <c r="N65" s="65" t="s">
        <v>32</v>
      </c>
      <c r="O65" s="65" t="s">
        <v>32</v>
      </c>
      <c r="P65" s="65" t="s">
        <v>32</v>
      </c>
      <c r="Q65" s="65" t="s">
        <v>32</v>
      </c>
      <c r="R65" s="475" t="str">
        <f>'TC1 (E121)'!$R$93</f>
        <v>FOR REVIEW</v>
      </c>
      <c r="S65" s="475" t="str">
        <f>'TC1 (E121)'!$S$93</f>
        <v>FOR REVIEW</v>
      </c>
      <c r="T65" s="476"/>
      <c r="U65" s="476"/>
      <c r="V65" s="477"/>
      <c r="W65" s="477"/>
      <c r="X65" s="477"/>
      <c r="Y65" s="618"/>
      <c r="Z65" s="619"/>
      <c r="AA65" s="620"/>
      <c r="AB65" s="621"/>
      <c r="AC65" s="619"/>
      <c r="AD65" s="619"/>
      <c r="AE65" s="620"/>
      <c r="AF65" s="613" t="s">
        <v>19</v>
      </c>
      <c r="AG65" s="613">
        <f t="shared" si="1"/>
        <v>0</v>
      </c>
    </row>
    <row r="66" spans="1:33" ht="16.899999999999999" customHeight="1">
      <c r="A66" s="369">
        <f t="shared" si="2"/>
        <v>57</v>
      </c>
      <c r="B66" s="324"/>
      <c r="C66" s="325"/>
      <c r="D66" s="410"/>
      <c r="E66" s="23"/>
      <c r="F66" s="411"/>
      <c r="G66" s="567" t="s">
        <v>404</v>
      </c>
      <c r="H66" s="642"/>
      <c r="I66" s="585"/>
      <c r="J66" s="663" t="s">
        <v>731</v>
      </c>
      <c r="K66" s="664"/>
      <c r="L66" s="69"/>
      <c r="M66" s="65" t="s">
        <v>32</v>
      </c>
      <c r="N66" s="65" t="s">
        <v>32</v>
      </c>
      <c r="O66" s="65" t="s">
        <v>32</v>
      </c>
      <c r="P66" s="65" t="s">
        <v>32</v>
      </c>
      <c r="Q66" s="65" t="s">
        <v>32</v>
      </c>
      <c r="R66" s="475" t="str">
        <f>'M1 (E122)'!$R$80</f>
        <v>RELEASE</v>
      </c>
      <c r="S66" s="475" t="str">
        <f>'M1 (E122)'!$S$80</f>
        <v>RELEASE</v>
      </c>
      <c r="T66" s="476"/>
      <c r="U66" s="476"/>
      <c r="V66" s="477"/>
      <c r="W66" s="477"/>
      <c r="X66" s="477"/>
      <c r="Y66" s="618"/>
      <c r="Z66" s="619"/>
      <c r="AA66" s="620"/>
      <c r="AB66" s="621"/>
      <c r="AC66" s="619"/>
      <c r="AD66" s="619"/>
      <c r="AE66" s="620"/>
      <c r="AF66" s="613" t="s">
        <v>19</v>
      </c>
      <c r="AG66" s="613">
        <f t="shared" si="1"/>
        <v>0</v>
      </c>
    </row>
    <row r="67" spans="1:33" s="284" customFormat="1" ht="16.899999999999999" customHeight="1">
      <c r="A67" s="561">
        <f t="shared" si="2"/>
        <v>58</v>
      </c>
      <c r="B67" s="412"/>
      <c r="C67" s="413"/>
      <c r="D67" s="414"/>
      <c r="E67" s="415"/>
      <c r="F67" s="416"/>
      <c r="G67" s="643" t="s">
        <v>600</v>
      </c>
      <c r="H67" s="644"/>
      <c r="I67" s="665"/>
      <c r="J67" s="666" t="s">
        <v>732</v>
      </c>
      <c r="K67" s="667"/>
      <c r="L67" s="359" t="s">
        <v>32</v>
      </c>
      <c r="M67" s="359" t="s">
        <v>32</v>
      </c>
      <c r="N67" s="359" t="s">
        <v>32</v>
      </c>
      <c r="O67" s="359" t="s">
        <v>32</v>
      </c>
      <c r="P67" s="359" t="s">
        <v>32</v>
      </c>
      <c r="Q67" s="359" t="s">
        <v>32</v>
      </c>
      <c r="R67" s="602"/>
      <c r="S67" s="602"/>
      <c r="T67" s="603"/>
      <c r="U67" s="603"/>
      <c r="V67" s="605" t="s">
        <v>749</v>
      </c>
      <c r="W67" s="605"/>
      <c r="X67" s="605"/>
      <c r="Y67" s="631"/>
      <c r="Z67" s="632"/>
      <c r="AA67" s="633"/>
      <c r="AB67" s="634"/>
      <c r="AC67" s="632"/>
      <c r="AD67" s="632"/>
      <c r="AE67" s="633"/>
      <c r="AF67" s="626"/>
      <c r="AG67" s="626"/>
    </row>
    <row r="68" spans="1:33" s="536" customFormat="1" ht="16.899999999999999" customHeight="1">
      <c r="A68" s="369">
        <f t="shared" si="2"/>
        <v>59</v>
      </c>
      <c r="B68" s="441"/>
      <c r="C68" s="645"/>
      <c r="D68" s="646"/>
      <c r="E68" s="647"/>
      <c r="F68" s="648"/>
      <c r="G68" s="649" t="str">
        <f>'T2 (E125)'!G72</f>
        <v>228E1241200</v>
      </c>
      <c r="H68" s="650"/>
      <c r="I68" s="432"/>
      <c r="J68" s="668" t="str">
        <f>'T2 (E125)'!J72</f>
        <v>HOLE FOR INDICATOR LAMP ON SIDEWALL</v>
      </c>
      <c r="K68" s="669"/>
      <c r="L68" s="458"/>
      <c r="M68" s="458"/>
      <c r="N68" s="458"/>
      <c r="O68" s="458"/>
      <c r="P68" s="458"/>
      <c r="Q68" s="471"/>
      <c r="R68" s="686"/>
      <c r="S68" s="686"/>
      <c r="T68" s="687"/>
      <c r="U68" s="687"/>
      <c r="V68" s="686"/>
      <c r="W68" s="686"/>
      <c r="X68" s="686"/>
      <c r="Y68" s="700"/>
      <c r="Z68" s="701"/>
      <c r="AA68" s="702"/>
      <c r="AB68" s="703"/>
      <c r="AC68" s="701"/>
      <c r="AD68" s="701"/>
      <c r="AE68" s="702"/>
      <c r="AF68" s="704"/>
      <c r="AG68" s="704"/>
    </row>
    <row r="69" spans="1:33" s="536" customFormat="1" ht="16.899999999999999" customHeight="1">
      <c r="A69" s="651">
        <f t="shared" si="2"/>
        <v>60</v>
      </c>
      <c r="B69" s="441"/>
      <c r="C69" s="645"/>
      <c r="D69" s="646"/>
      <c r="E69" s="647"/>
      <c r="F69" s="648"/>
      <c r="G69" s="652" t="str">
        <f>'T2 (E125)'!G73</f>
        <v>228E1201300</v>
      </c>
      <c r="H69" s="653"/>
      <c r="I69" s="433"/>
      <c r="J69" s="668" t="str">
        <f>'T2 (E125)'!J73</f>
        <v>STIFFENER ON TAPPING SIDEWALL</v>
      </c>
      <c r="K69" s="669"/>
      <c r="L69" s="458"/>
      <c r="M69" s="458"/>
      <c r="N69" s="458"/>
      <c r="O69" s="458"/>
      <c r="P69" s="458"/>
      <c r="Q69" s="471"/>
      <c r="R69" s="686"/>
      <c r="S69" s="686"/>
      <c r="T69" s="687"/>
      <c r="U69" s="687"/>
      <c r="V69" s="686"/>
      <c r="W69" s="686"/>
      <c r="X69" s="686"/>
      <c r="Y69" s="700"/>
      <c r="Z69" s="701"/>
      <c r="AA69" s="702"/>
      <c r="AB69" s="703"/>
      <c r="AC69" s="701"/>
      <c r="AD69" s="701"/>
      <c r="AE69" s="702"/>
      <c r="AF69" s="704"/>
      <c r="AG69" s="704"/>
    </row>
    <row r="70" spans="1:33" ht="16.899999999999999" customHeight="1">
      <c r="A70" s="369">
        <f t="shared" si="2"/>
        <v>61</v>
      </c>
      <c r="B70" s="324"/>
      <c r="C70" s="325"/>
      <c r="D70" s="410"/>
      <c r="E70" s="296" t="s">
        <v>70</v>
      </c>
      <c r="F70" s="411"/>
      <c r="G70" s="566"/>
      <c r="H70" s="496"/>
      <c r="I70" s="309"/>
      <c r="J70" s="230" t="s">
        <v>71</v>
      </c>
      <c r="K70" s="364"/>
      <c r="L70" s="107"/>
      <c r="M70" s="107"/>
      <c r="N70" s="107"/>
      <c r="O70" s="107"/>
      <c r="P70" s="107"/>
      <c r="Q70" s="65" t="s">
        <v>32</v>
      </c>
      <c r="R70" s="475"/>
      <c r="S70" s="475"/>
      <c r="T70" s="476"/>
      <c r="U70" s="476"/>
      <c r="V70" s="477"/>
      <c r="W70" s="477"/>
      <c r="X70" s="477"/>
      <c r="Y70" s="622"/>
      <c r="Z70" s="619"/>
      <c r="AA70" s="620"/>
      <c r="AB70" s="621"/>
      <c r="AC70" s="619"/>
      <c r="AD70" s="619"/>
      <c r="AE70" s="620"/>
      <c r="AF70" s="613"/>
      <c r="AG70" s="613">
        <f t="shared" ref="AG70:AG88" si="3">W70</f>
        <v>0</v>
      </c>
    </row>
    <row r="71" spans="1:33" ht="16.899999999999999" customHeight="1">
      <c r="A71" s="369">
        <f t="shared" si="2"/>
        <v>62</v>
      </c>
      <c r="B71" s="324"/>
      <c r="C71" s="325"/>
      <c r="D71" s="410"/>
      <c r="E71" s="23"/>
      <c r="F71" s="553" t="s">
        <v>158</v>
      </c>
      <c r="G71" s="297"/>
      <c r="H71" s="309"/>
      <c r="I71" s="459"/>
      <c r="J71" s="670" t="s">
        <v>609</v>
      </c>
      <c r="K71" s="364"/>
      <c r="L71" s="65" t="s">
        <v>32</v>
      </c>
      <c r="M71" s="65" t="s">
        <v>32</v>
      </c>
      <c r="N71" s="65" t="s">
        <v>32</v>
      </c>
      <c r="O71" s="65" t="s">
        <v>32</v>
      </c>
      <c r="P71" s="65" t="s">
        <v>32</v>
      </c>
      <c r="Q71" s="65" t="s">
        <v>32</v>
      </c>
      <c r="R71" s="475"/>
      <c r="S71" s="475"/>
      <c r="T71" s="476"/>
      <c r="U71" s="476"/>
      <c r="V71" s="477"/>
      <c r="W71" s="477" t="s">
        <v>13</v>
      </c>
      <c r="X71" s="477"/>
      <c r="Y71" s="618"/>
      <c r="Z71" s="619"/>
      <c r="AA71" s="620"/>
      <c r="AB71" s="621"/>
      <c r="AC71" s="705">
        <f>'T1 (E124)'!AC82</f>
        <v>362</v>
      </c>
      <c r="AD71" s="619"/>
      <c r="AE71" s="620"/>
      <c r="AF71" s="613" t="s">
        <v>474</v>
      </c>
      <c r="AG71" s="613" t="str">
        <f t="shared" si="3"/>
        <v>RELEASE</v>
      </c>
    </row>
    <row r="72" spans="1:33" ht="16.899999999999999" customHeight="1">
      <c r="A72" s="369">
        <f t="shared" si="2"/>
        <v>63</v>
      </c>
      <c r="B72" s="324"/>
      <c r="C72" s="325"/>
      <c r="D72" s="410"/>
      <c r="E72" s="23"/>
      <c r="F72" s="422"/>
      <c r="G72" s="308" t="s">
        <v>160</v>
      </c>
      <c r="H72" s="309"/>
      <c r="I72" s="459"/>
      <c r="J72" s="670" t="s">
        <v>161</v>
      </c>
      <c r="K72" s="364"/>
      <c r="L72" s="65" t="s">
        <v>32</v>
      </c>
      <c r="M72" s="65" t="s">
        <v>32</v>
      </c>
      <c r="N72" s="65" t="s">
        <v>32</v>
      </c>
      <c r="O72" s="65" t="s">
        <v>32</v>
      </c>
      <c r="P72" s="65" t="s">
        <v>32</v>
      </c>
      <c r="Q72" s="65" t="s">
        <v>32</v>
      </c>
      <c r="R72" s="475"/>
      <c r="S72" s="475"/>
      <c r="T72" s="476"/>
      <c r="U72" s="476"/>
      <c r="V72" s="477"/>
      <c r="W72" s="477" t="s">
        <v>13</v>
      </c>
      <c r="X72" s="477"/>
      <c r="Y72" s="618"/>
      <c r="Z72" s="619"/>
      <c r="AA72" s="620"/>
      <c r="AB72" s="621"/>
      <c r="AC72" s="619"/>
      <c r="AD72" s="619"/>
      <c r="AE72" s="620"/>
      <c r="AF72" s="613" t="s">
        <v>474</v>
      </c>
      <c r="AG72" s="613" t="str">
        <f t="shared" si="3"/>
        <v>RELEASE</v>
      </c>
    </row>
    <row r="73" spans="1:33" ht="16.899999999999999" customHeight="1">
      <c r="A73" s="369">
        <f t="shared" si="2"/>
        <v>64</v>
      </c>
      <c r="B73" s="324"/>
      <c r="C73" s="325"/>
      <c r="D73" s="410"/>
      <c r="E73" s="23"/>
      <c r="F73" s="423"/>
      <c r="G73" s="308" t="s">
        <v>162</v>
      </c>
      <c r="H73" s="424"/>
      <c r="I73" s="429"/>
      <c r="J73" s="670" t="s">
        <v>913</v>
      </c>
      <c r="K73" s="364"/>
      <c r="L73" s="65" t="s">
        <v>32</v>
      </c>
      <c r="M73" s="65" t="s">
        <v>32</v>
      </c>
      <c r="N73" s="65" t="s">
        <v>32</v>
      </c>
      <c r="O73" s="65" t="s">
        <v>32</v>
      </c>
      <c r="P73" s="65" t="s">
        <v>32</v>
      </c>
      <c r="Q73" s="65" t="s">
        <v>32</v>
      </c>
      <c r="R73" s="475"/>
      <c r="S73" s="475"/>
      <c r="T73" s="476"/>
      <c r="U73" s="476"/>
      <c r="V73" s="477"/>
      <c r="W73" s="477" t="s">
        <v>13</v>
      </c>
      <c r="X73" s="477"/>
      <c r="Y73" s="622"/>
      <c r="Z73" s="619"/>
      <c r="AA73" s="620"/>
      <c r="AB73" s="621"/>
      <c r="AC73" s="619"/>
      <c r="AD73" s="619"/>
      <c r="AE73" s="620"/>
      <c r="AF73" s="613" t="s">
        <v>474</v>
      </c>
      <c r="AG73" s="613" t="str">
        <f t="shared" si="3"/>
        <v>RELEASE</v>
      </c>
    </row>
    <row r="74" spans="1:33" ht="16.899999999999999" customHeight="1">
      <c r="A74" s="369">
        <f t="shared" si="2"/>
        <v>65</v>
      </c>
      <c r="B74" s="297"/>
      <c r="C74" s="297"/>
      <c r="D74" s="310"/>
      <c r="E74" s="311"/>
      <c r="F74" s="425" t="s">
        <v>806</v>
      </c>
      <c r="G74" s="448"/>
      <c r="H74" s="448"/>
      <c r="I74" s="350"/>
      <c r="J74" s="230" t="s">
        <v>914</v>
      </c>
      <c r="K74" s="364"/>
      <c r="L74" s="65"/>
      <c r="M74" s="65" t="s">
        <v>32</v>
      </c>
      <c r="N74" s="65"/>
      <c r="O74" s="65"/>
      <c r="P74" s="65"/>
      <c r="Q74" s="107"/>
      <c r="R74" s="688"/>
      <c r="S74" s="688"/>
      <c r="T74" s="689"/>
      <c r="U74" s="689"/>
      <c r="V74" s="690"/>
      <c r="W74" s="690"/>
      <c r="X74" s="690"/>
      <c r="Y74" s="622"/>
      <c r="Z74" s="706"/>
      <c r="AA74" s="707"/>
      <c r="AB74" s="708"/>
      <c r="AC74" s="706">
        <f>'T1 (E124)'!AC85</f>
        <v>19.899999999999999</v>
      </c>
      <c r="AD74" s="706"/>
      <c r="AE74" s="707"/>
      <c r="AF74" s="613"/>
      <c r="AG74" s="613">
        <f t="shared" si="3"/>
        <v>0</v>
      </c>
    </row>
    <row r="75" spans="1:33" ht="16.899999999999999" customHeight="1">
      <c r="A75" s="369">
        <f t="shared" si="2"/>
        <v>66</v>
      </c>
      <c r="B75" s="297"/>
      <c r="C75" s="297"/>
      <c r="D75" s="310"/>
      <c r="E75" s="311"/>
      <c r="F75" s="654"/>
      <c r="G75" s="322" t="s">
        <v>417</v>
      </c>
      <c r="H75" s="654"/>
      <c r="I75" s="351"/>
      <c r="J75" s="233" t="s">
        <v>408</v>
      </c>
      <c r="K75" s="364"/>
      <c r="L75" s="107"/>
      <c r="M75" s="107"/>
      <c r="N75" s="107"/>
      <c r="O75" s="107"/>
      <c r="P75" s="107"/>
      <c r="Q75" s="107"/>
      <c r="R75" s="688"/>
      <c r="S75" s="688"/>
      <c r="T75" s="689"/>
      <c r="U75" s="689"/>
      <c r="V75" s="690"/>
      <c r="W75" s="690" t="str">
        <f>'T2 (E125)'!W79</f>
        <v>RELEASE</v>
      </c>
      <c r="X75" s="690"/>
      <c r="Y75" s="622"/>
      <c r="Z75" s="706"/>
      <c r="AA75" s="707"/>
      <c r="AB75" s="708"/>
      <c r="AC75" s="706"/>
      <c r="AD75" s="706"/>
      <c r="AE75" s="707"/>
      <c r="AF75" s="613" t="s">
        <v>19</v>
      </c>
      <c r="AG75" s="613" t="str">
        <f t="shared" si="3"/>
        <v>RELEASE</v>
      </c>
    </row>
    <row r="76" spans="1:33" ht="16.899999999999999" customHeight="1">
      <c r="A76" s="369">
        <f t="shared" si="2"/>
        <v>67</v>
      </c>
      <c r="B76" s="297"/>
      <c r="C76" s="297"/>
      <c r="D76" s="310"/>
      <c r="E76" s="311"/>
      <c r="F76" s="654"/>
      <c r="G76" s="322" t="s">
        <v>418</v>
      </c>
      <c r="H76" s="654"/>
      <c r="I76" s="351"/>
      <c r="J76" s="233" t="s">
        <v>410</v>
      </c>
      <c r="K76" s="364"/>
      <c r="L76" s="107"/>
      <c r="M76" s="107"/>
      <c r="N76" s="107"/>
      <c r="O76" s="107"/>
      <c r="P76" s="107"/>
      <c r="Q76" s="107"/>
      <c r="R76" s="688"/>
      <c r="S76" s="688"/>
      <c r="T76" s="689"/>
      <c r="U76" s="689"/>
      <c r="V76" s="690"/>
      <c r="W76" s="690" t="str">
        <f>'T2 (E125)'!W80</f>
        <v>RELEASE</v>
      </c>
      <c r="X76" s="690"/>
      <c r="Y76" s="622"/>
      <c r="Z76" s="706"/>
      <c r="AA76" s="707"/>
      <c r="AB76" s="708"/>
      <c r="AC76" s="706"/>
      <c r="AD76" s="706"/>
      <c r="AE76" s="707"/>
      <c r="AF76" s="613" t="s">
        <v>19</v>
      </c>
      <c r="AG76" s="613" t="str">
        <f t="shared" si="3"/>
        <v>RELEASE</v>
      </c>
    </row>
    <row r="77" spans="1:33" ht="16.899999999999999" customHeight="1">
      <c r="A77" s="369">
        <f t="shared" si="2"/>
        <v>68</v>
      </c>
      <c r="B77" s="297"/>
      <c r="C77" s="297"/>
      <c r="D77" s="310"/>
      <c r="E77" s="311"/>
      <c r="F77" s="654"/>
      <c r="G77" s="322" t="s">
        <v>419</v>
      </c>
      <c r="H77" s="654"/>
      <c r="I77" s="351"/>
      <c r="J77" s="233" t="s">
        <v>412</v>
      </c>
      <c r="K77" s="364"/>
      <c r="L77" s="107"/>
      <c r="M77" s="107"/>
      <c r="N77" s="107"/>
      <c r="O77" s="107"/>
      <c r="P77" s="107"/>
      <c r="Q77" s="107"/>
      <c r="R77" s="688"/>
      <c r="S77" s="688"/>
      <c r="T77" s="689"/>
      <c r="U77" s="689"/>
      <c r="V77" s="690"/>
      <c r="W77" s="690" t="str">
        <f>'T2 (E125)'!W81</f>
        <v>RELEASE</v>
      </c>
      <c r="X77" s="690"/>
      <c r="Y77" s="622"/>
      <c r="Z77" s="706"/>
      <c r="AA77" s="707"/>
      <c r="AB77" s="708"/>
      <c r="AC77" s="706"/>
      <c r="AD77" s="706"/>
      <c r="AE77" s="707"/>
      <c r="AF77" s="613" t="s">
        <v>19</v>
      </c>
      <c r="AG77" s="613" t="str">
        <f t="shared" si="3"/>
        <v>RELEASE</v>
      </c>
    </row>
    <row r="78" spans="1:33" ht="16.899999999999999" customHeight="1">
      <c r="A78" s="369">
        <f t="shared" si="2"/>
        <v>69</v>
      </c>
      <c r="B78" s="297"/>
      <c r="C78" s="297"/>
      <c r="D78" s="310"/>
      <c r="E78" s="311"/>
      <c r="F78" s="654"/>
      <c r="G78" s="322" t="s">
        <v>420</v>
      </c>
      <c r="H78" s="654"/>
      <c r="I78" s="351"/>
      <c r="J78" s="233" t="s">
        <v>414</v>
      </c>
      <c r="K78" s="364"/>
      <c r="L78" s="107"/>
      <c r="M78" s="107"/>
      <c r="N78" s="107"/>
      <c r="O78" s="107"/>
      <c r="P78" s="107"/>
      <c r="Q78" s="107"/>
      <c r="R78" s="688"/>
      <c r="S78" s="688"/>
      <c r="T78" s="689"/>
      <c r="U78" s="689"/>
      <c r="V78" s="690"/>
      <c r="W78" s="690"/>
      <c r="X78" s="690"/>
      <c r="Y78" s="622"/>
      <c r="Z78" s="706"/>
      <c r="AA78" s="707"/>
      <c r="AB78" s="708"/>
      <c r="AC78" s="706"/>
      <c r="AD78" s="706"/>
      <c r="AE78" s="707"/>
      <c r="AF78" s="613" t="s">
        <v>19</v>
      </c>
      <c r="AG78" s="613">
        <f t="shared" si="3"/>
        <v>0</v>
      </c>
    </row>
    <row r="79" spans="1:33" ht="16.899999999999999" customHeight="1">
      <c r="A79" s="369">
        <f t="shared" si="2"/>
        <v>70</v>
      </c>
      <c r="B79" s="297"/>
      <c r="C79" s="297"/>
      <c r="D79" s="445"/>
      <c r="E79" s="311"/>
      <c r="F79" s="654"/>
      <c r="G79" s="308" t="s">
        <v>421</v>
      </c>
      <c r="H79" s="426"/>
      <c r="I79" s="429"/>
      <c r="J79" s="233" t="s">
        <v>612</v>
      </c>
      <c r="K79" s="364"/>
      <c r="L79" s="107"/>
      <c r="M79" s="107"/>
      <c r="N79" s="107"/>
      <c r="O79" s="107"/>
      <c r="P79" s="107"/>
      <c r="Q79" s="107"/>
      <c r="R79" s="688" t="s">
        <v>561</v>
      </c>
      <c r="S79" s="688" t="s">
        <v>561</v>
      </c>
      <c r="T79" s="689"/>
      <c r="U79" s="689"/>
      <c r="V79" s="690"/>
      <c r="W79" s="477" t="s">
        <v>13</v>
      </c>
      <c r="X79" s="690"/>
      <c r="Y79" s="622"/>
      <c r="Z79" s="706"/>
      <c r="AA79" s="707"/>
      <c r="AB79" s="708"/>
      <c r="AC79" s="706"/>
      <c r="AD79" s="706"/>
      <c r="AE79" s="707"/>
      <c r="AF79" s="613" t="s">
        <v>19</v>
      </c>
      <c r="AG79" s="613" t="str">
        <f t="shared" si="3"/>
        <v>RELEASE</v>
      </c>
    </row>
    <row r="80" spans="1:33" ht="16.899999999999999" customHeight="1">
      <c r="A80" s="369">
        <f t="shared" si="2"/>
        <v>71</v>
      </c>
      <c r="B80" s="324"/>
      <c r="C80" s="325"/>
      <c r="D80" s="310"/>
      <c r="E80" s="296" t="s">
        <v>915</v>
      </c>
      <c r="F80" s="411"/>
      <c r="G80" s="566"/>
      <c r="H80" s="496"/>
      <c r="I80" s="309"/>
      <c r="J80" s="230" t="s">
        <v>916</v>
      </c>
      <c r="K80" s="364"/>
      <c r="L80" s="107"/>
      <c r="M80" s="65"/>
      <c r="N80" s="107"/>
      <c r="O80" s="107"/>
      <c r="P80" s="107"/>
      <c r="Q80" s="65" t="s">
        <v>32</v>
      </c>
      <c r="R80" s="688"/>
      <c r="S80" s="688"/>
      <c r="T80" s="689"/>
      <c r="U80" s="689"/>
      <c r="V80" s="690"/>
      <c r="W80" s="690"/>
      <c r="X80" s="690"/>
      <c r="Y80" s="618"/>
      <c r="Z80" s="706"/>
      <c r="AA80" s="707"/>
      <c r="AB80" s="708"/>
      <c r="AC80" s="706"/>
      <c r="AD80" s="706"/>
      <c r="AE80" s="707"/>
      <c r="AF80" s="613"/>
      <c r="AG80" s="613">
        <f t="shared" si="3"/>
        <v>0</v>
      </c>
    </row>
    <row r="81" spans="1:33" ht="16.899999999999999" customHeight="1">
      <c r="A81" s="369">
        <f t="shared" si="2"/>
        <v>72</v>
      </c>
      <c r="B81" s="324"/>
      <c r="C81" s="325"/>
      <c r="D81" s="310"/>
      <c r="E81" s="655"/>
      <c r="F81" s="320" t="s">
        <v>179</v>
      </c>
      <c r="G81" s="297"/>
      <c r="H81" s="297"/>
      <c r="I81" s="309"/>
      <c r="J81" s="233" t="s">
        <v>895</v>
      </c>
      <c r="K81" s="364"/>
      <c r="L81" s="107"/>
      <c r="M81" s="65"/>
      <c r="N81" s="107"/>
      <c r="O81" s="107"/>
      <c r="P81" s="107"/>
      <c r="Q81" s="65" t="s">
        <v>32</v>
      </c>
      <c r="R81" s="688"/>
      <c r="S81" s="688"/>
      <c r="T81" s="689"/>
      <c r="U81" s="689"/>
      <c r="V81" s="690"/>
      <c r="W81" s="690" t="s">
        <v>13</v>
      </c>
      <c r="X81" s="690"/>
      <c r="Y81" s="622"/>
      <c r="Z81" s="706"/>
      <c r="AA81" s="707"/>
      <c r="AB81" s="708"/>
      <c r="AC81" s="706">
        <f>'T1 (E124)'!AC92</f>
        <v>1516</v>
      </c>
      <c r="AD81" s="706"/>
      <c r="AE81" s="707"/>
      <c r="AF81" s="613" t="s">
        <v>474</v>
      </c>
      <c r="AG81" s="613" t="str">
        <f t="shared" si="3"/>
        <v>RELEASE</v>
      </c>
    </row>
    <row r="82" spans="1:33" ht="16.899999999999999" customHeight="1">
      <c r="A82" s="369">
        <f t="shared" si="2"/>
        <v>73</v>
      </c>
      <c r="B82" s="324"/>
      <c r="C82" s="325"/>
      <c r="D82" s="310"/>
      <c r="E82" s="309"/>
      <c r="F82" s="311"/>
      <c r="G82" s="322" t="s">
        <v>199</v>
      </c>
      <c r="H82" s="297"/>
      <c r="I82" s="309"/>
      <c r="J82" s="233" t="s">
        <v>809</v>
      </c>
      <c r="K82" s="364"/>
      <c r="L82" s="107"/>
      <c r="M82" s="65" t="s">
        <v>32</v>
      </c>
      <c r="N82" s="65" t="s">
        <v>32</v>
      </c>
      <c r="O82" s="65" t="s">
        <v>32</v>
      </c>
      <c r="P82" s="65" t="s">
        <v>32</v>
      </c>
      <c r="Q82" s="65" t="s">
        <v>32</v>
      </c>
      <c r="R82" s="688"/>
      <c r="S82" s="688"/>
      <c r="T82" s="689"/>
      <c r="U82" s="689"/>
      <c r="V82" s="690"/>
      <c r="W82" s="690" t="s">
        <v>13</v>
      </c>
      <c r="X82" s="690"/>
      <c r="Y82" s="618"/>
      <c r="Z82" s="706"/>
      <c r="AA82" s="707"/>
      <c r="AB82" s="708"/>
      <c r="AC82" s="706"/>
      <c r="AD82" s="706"/>
      <c r="AE82" s="707"/>
      <c r="AF82" s="613" t="s">
        <v>474</v>
      </c>
      <c r="AG82" s="613" t="str">
        <f t="shared" si="3"/>
        <v>RELEASE</v>
      </c>
    </row>
    <row r="83" spans="1:33" ht="16.899999999999999" customHeight="1">
      <c r="A83" s="369">
        <f t="shared" si="2"/>
        <v>74</v>
      </c>
      <c r="B83" s="324"/>
      <c r="C83" s="325"/>
      <c r="D83" s="310"/>
      <c r="E83" s="310"/>
      <c r="F83" s="446"/>
      <c r="G83" s="322" t="s">
        <v>201</v>
      </c>
      <c r="H83" s="297"/>
      <c r="I83" s="309"/>
      <c r="J83" s="233" t="s">
        <v>810</v>
      </c>
      <c r="K83" s="364"/>
      <c r="L83" s="107"/>
      <c r="M83" s="65" t="s">
        <v>32</v>
      </c>
      <c r="N83" s="65" t="s">
        <v>32</v>
      </c>
      <c r="O83" s="65" t="s">
        <v>32</v>
      </c>
      <c r="P83" s="65" t="s">
        <v>32</v>
      </c>
      <c r="Q83" s="65" t="s">
        <v>32</v>
      </c>
      <c r="R83" s="688"/>
      <c r="S83" s="688"/>
      <c r="T83" s="689"/>
      <c r="U83" s="689"/>
      <c r="V83" s="690"/>
      <c r="W83" s="690" t="s">
        <v>13</v>
      </c>
      <c r="X83" s="690"/>
      <c r="Y83" s="622"/>
      <c r="Z83" s="706"/>
      <c r="AA83" s="707"/>
      <c r="AB83" s="708"/>
      <c r="AC83" s="706"/>
      <c r="AD83" s="706"/>
      <c r="AE83" s="707"/>
      <c r="AF83" s="613" t="s">
        <v>474</v>
      </c>
      <c r="AG83" s="613" t="str">
        <f t="shared" si="3"/>
        <v>RELEASE</v>
      </c>
    </row>
    <row r="84" spans="1:33" ht="16.899999999999999" customHeight="1">
      <c r="A84" s="369">
        <f t="shared" si="2"/>
        <v>75</v>
      </c>
      <c r="B84" s="324"/>
      <c r="C84" s="325"/>
      <c r="D84" s="310"/>
      <c r="E84" s="309"/>
      <c r="F84" s="311"/>
      <c r="G84" s="322" t="s">
        <v>185</v>
      </c>
      <c r="H84" s="447"/>
      <c r="I84" s="448"/>
      <c r="J84" s="233" t="s">
        <v>186</v>
      </c>
      <c r="K84" s="364"/>
      <c r="L84" s="107"/>
      <c r="M84" s="65" t="s">
        <v>32</v>
      </c>
      <c r="N84" s="65" t="s">
        <v>32</v>
      </c>
      <c r="O84" s="65" t="s">
        <v>32</v>
      </c>
      <c r="P84" s="65" t="s">
        <v>32</v>
      </c>
      <c r="Q84" s="65" t="s">
        <v>32</v>
      </c>
      <c r="R84" s="688"/>
      <c r="S84" s="688"/>
      <c r="T84" s="689"/>
      <c r="U84" s="689"/>
      <c r="V84" s="690"/>
      <c r="W84" s="477" t="s">
        <v>13</v>
      </c>
      <c r="X84" s="690"/>
      <c r="Y84" s="618"/>
      <c r="Z84" s="706"/>
      <c r="AA84" s="707"/>
      <c r="AB84" s="708"/>
      <c r="AC84" s="706"/>
      <c r="AD84" s="706"/>
      <c r="AE84" s="707"/>
      <c r="AF84" s="613" t="s">
        <v>474</v>
      </c>
      <c r="AG84" s="613" t="str">
        <f t="shared" si="3"/>
        <v>RELEASE</v>
      </c>
    </row>
    <row r="85" spans="1:33" ht="16.899999999999999" customHeight="1">
      <c r="A85" s="369">
        <f t="shared" si="2"/>
        <v>76</v>
      </c>
      <c r="B85" s="324"/>
      <c r="C85" s="325"/>
      <c r="D85" s="310"/>
      <c r="E85" s="309"/>
      <c r="F85" s="311"/>
      <c r="G85" s="322" t="s">
        <v>203</v>
      </c>
      <c r="H85" s="448"/>
      <c r="I85" s="350"/>
      <c r="J85" s="233" t="s">
        <v>746</v>
      </c>
      <c r="K85" s="364"/>
      <c r="L85" s="107"/>
      <c r="M85" s="65" t="s">
        <v>32</v>
      </c>
      <c r="N85" s="65" t="s">
        <v>32</v>
      </c>
      <c r="O85" s="65" t="s">
        <v>32</v>
      </c>
      <c r="P85" s="65" t="s">
        <v>32</v>
      </c>
      <c r="Q85" s="65" t="s">
        <v>32</v>
      </c>
      <c r="R85" s="688"/>
      <c r="S85" s="688"/>
      <c r="T85" s="689"/>
      <c r="U85" s="689"/>
      <c r="V85" s="690"/>
      <c r="W85" s="477" t="s">
        <v>13</v>
      </c>
      <c r="X85" s="690"/>
      <c r="Y85" s="622"/>
      <c r="Z85" s="706"/>
      <c r="AA85" s="707"/>
      <c r="AB85" s="708"/>
      <c r="AC85" s="706"/>
      <c r="AD85" s="706"/>
      <c r="AE85" s="707"/>
      <c r="AF85" s="613" t="s">
        <v>474</v>
      </c>
      <c r="AG85" s="613" t="str">
        <f t="shared" si="3"/>
        <v>RELEASE</v>
      </c>
    </row>
    <row r="86" spans="1:33" ht="16.899999999999999" customHeight="1">
      <c r="A86" s="369">
        <f t="shared" si="2"/>
        <v>77</v>
      </c>
      <c r="B86" s="324"/>
      <c r="C86" s="325"/>
      <c r="D86" s="309"/>
      <c r="E86" s="310"/>
      <c r="F86" s="407"/>
      <c r="G86" s="571" t="s">
        <v>205</v>
      </c>
      <c r="H86" s="656"/>
      <c r="I86" s="656"/>
      <c r="J86" s="233" t="s">
        <v>206</v>
      </c>
      <c r="K86" s="364"/>
      <c r="L86" s="107"/>
      <c r="M86" s="65" t="s">
        <v>32</v>
      </c>
      <c r="N86" s="65" t="s">
        <v>32</v>
      </c>
      <c r="O86" s="65" t="s">
        <v>32</v>
      </c>
      <c r="P86" s="65" t="s">
        <v>32</v>
      </c>
      <c r="Q86" s="65" t="s">
        <v>32</v>
      </c>
      <c r="R86" s="688"/>
      <c r="S86" s="688"/>
      <c r="T86" s="689"/>
      <c r="U86" s="689"/>
      <c r="V86" s="690"/>
      <c r="W86" s="477" t="s">
        <v>13</v>
      </c>
      <c r="X86" s="690"/>
      <c r="Y86" s="618"/>
      <c r="Z86" s="706"/>
      <c r="AA86" s="707"/>
      <c r="AB86" s="708"/>
      <c r="AC86" s="706"/>
      <c r="AD86" s="706"/>
      <c r="AE86" s="707"/>
      <c r="AF86" s="613" t="s">
        <v>474</v>
      </c>
      <c r="AG86" s="613" t="str">
        <f t="shared" si="3"/>
        <v>RELEASE</v>
      </c>
    </row>
    <row r="87" spans="1:33" ht="16.899999999999999" customHeight="1">
      <c r="A87" s="369">
        <f t="shared" si="2"/>
        <v>78</v>
      </c>
      <c r="B87" s="324"/>
      <c r="C87" s="325"/>
      <c r="D87" s="310"/>
      <c r="E87" s="309"/>
      <c r="F87" s="553" t="s">
        <v>917</v>
      </c>
      <c r="G87" s="566"/>
      <c r="H87" s="496"/>
      <c r="I87" s="309"/>
      <c r="J87" s="230" t="s">
        <v>918</v>
      </c>
      <c r="K87" s="364"/>
      <c r="L87" s="107"/>
      <c r="M87" s="107"/>
      <c r="N87" s="107"/>
      <c r="O87" s="107"/>
      <c r="P87" s="107"/>
      <c r="Q87" s="65" t="s">
        <v>32</v>
      </c>
      <c r="R87" s="688"/>
      <c r="S87" s="688"/>
      <c r="T87" s="689"/>
      <c r="U87" s="689"/>
      <c r="V87" s="690"/>
      <c r="W87" s="690"/>
      <c r="X87" s="690"/>
      <c r="Y87" s="622"/>
      <c r="Z87" s="706"/>
      <c r="AA87" s="707"/>
      <c r="AB87" s="708"/>
      <c r="AC87" s="706">
        <f>'T1 (E124)'!AC98</f>
        <v>144</v>
      </c>
      <c r="AD87" s="706"/>
      <c r="AE87" s="707"/>
      <c r="AF87" s="613"/>
      <c r="AG87" s="613">
        <f t="shared" si="3"/>
        <v>0</v>
      </c>
    </row>
    <row r="88" spans="1:33" ht="16.899999999999999" customHeight="1">
      <c r="A88" s="369">
        <f t="shared" si="2"/>
        <v>79</v>
      </c>
      <c r="B88" s="324"/>
      <c r="C88" s="325"/>
      <c r="D88" s="310"/>
      <c r="E88" s="310"/>
      <c r="F88" s="555"/>
      <c r="G88" s="495" t="s">
        <v>437</v>
      </c>
      <c r="H88" s="496"/>
      <c r="I88" s="351"/>
      <c r="J88" s="230" t="s">
        <v>871</v>
      </c>
      <c r="K88" s="364"/>
      <c r="L88" s="107"/>
      <c r="M88" s="107"/>
      <c r="N88" s="107"/>
      <c r="O88" s="107"/>
      <c r="P88" s="107"/>
      <c r="Q88" s="107"/>
      <c r="R88" s="688"/>
      <c r="S88" s="688"/>
      <c r="T88" s="689"/>
      <c r="U88" s="689"/>
      <c r="V88" s="690"/>
      <c r="W88" s="690"/>
      <c r="X88" s="690"/>
      <c r="Y88" s="622"/>
      <c r="Z88" s="706"/>
      <c r="AA88" s="707"/>
      <c r="AB88" s="708"/>
      <c r="AC88" s="706"/>
      <c r="AD88" s="706"/>
      <c r="AE88" s="707"/>
      <c r="AF88" s="613" t="s">
        <v>19</v>
      </c>
      <c r="AG88" s="613">
        <f t="shared" si="3"/>
        <v>0</v>
      </c>
    </row>
    <row r="89" spans="1:33" ht="16.899999999999999" customHeight="1">
      <c r="A89" s="369">
        <f t="shared" si="2"/>
        <v>80</v>
      </c>
      <c r="B89" s="324"/>
      <c r="C89" s="325"/>
      <c r="D89" s="310"/>
      <c r="E89" s="310"/>
      <c r="F89" s="328"/>
      <c r="G89" s="657" t="str">
        <f>'T2 (E125)'!G93</f>
        <v>255E1200400</v>
      </c>
      <c r="H89" s="658"/>
      <c r="I89" s="671"/>
      <c r="J89" s="672" t="str">
        <f>'T2 (E125)'!J93</f>
        <v>BRACKET FOR ROLL FILTER</v>
      </c>
      <c r="K89" s="364"/>
      <c r="L89" s="107"/>
      <c r="M89" s="107"/>
      <c r="N89" s="107"/>
      <c r="O89" s="107"/>
      <c r="P89" s="107"/>
      <c r="Q89" s="65"/>
      <c r="R89" s="688"/>
      <c r="S89" s="688"/>
      <c r="T89" s="689"/>
      <c r="U89" s="689"/>
      <c r="V89" s="690"/>
      <c r="W89" s="690" t="str">
        <f>'T2 (E125)'!W93</f>
        <v>RELEASE</v>
      </c>
      <c r="X89" s="690"/>
      <c r="Y89" s="622"/>
      <c r="Z89" s="706"/>
      <c r="AA89" s="707"/>
      <c r="AB89" s="708"/>
      <c r="AC89" s="706"/>
      <c r="AD89" s="706"/>
      <c r="AE89" s="707"/>
      <c r="AF89" s="613"/>
      <c r="AG89" s="613"/>
    </row>
    <row r="90" spans="1:33" ht="16.899999999999999" customHeight="1">
      <c r="A90" s="369">
        <f t="shared" si="2"/>
        <v>81</v>
      </c>
      <c r="B90" s="493"/>
      <c r="C90" s="325"/>
      <c r="D90" s="310"/>
      <c r="E90" s="310"/>
      <c r="F90" s="553" t="s">
        <v>919</v>
      </c>
      <c r="G90" s="566"/>
      <c r="H90" s="496"/>
      <c r="I90" s="351"/>
      <c r="J90" s="230" t="s">
        <v>920</v>
      </c>
      <c r="K90" s="364"/>
      <c r="L90" s="107"/>
      <c r="M90" s="107"/>
      <c r="N90" s="107"/>
      <c r="O90" s="107"/>
      <c r="P90" s="107"/>
      <c r="Q90" s="65" t="s">
        <v>32</v>
      </c>
      <c r="R90" s="688"/>
      <c r="S90" s="688"/>
      <c r="T90" s="689"/>
      <c r="U90" s="689"/>
      <c r="V90" s="690"/>
      <c r="W90" s="690"/>
      <c r="X90" s="690"/>
      <c r="Y90" s="622"/>
      <c r="Z90" s="706"/>
      <c r="AA90" s="707"/>
      <c r="AB90" s="708"/>
      <c r="AC90" s="706">
        <f>'T1 (E124)'!AC101</f>
        <v>118</v>
      </c>
      <c r="AD90" s="706"/>
      <c r="AE90" s="707"/>
      <c r="AF90" s="613"/>
      <c r="AG90" s="613">
        <f t="shared" ref="AG90:AG96" si="4">W90</f>
        <v>0</v>
      </c>
    </row>
    <row r="91" spans="1:33" ht="16.899999999999999" customHeight="1">
      <c r="A91" s="369">
        <f t="shared" ref="A91:A97" si="5">A90+1</f>
        <v>82</v>
      </c>
      <c r="B91" s="493"/>
      <c r="C91" s="325"/>
      <c r="D91" s="310"/>
      <c r="E91" s="310"/>
      <c r="F91" s="494"/>
      <c r="G91" s="495" t="s">
        <v>458</v>
      </c>
      <c r="H91" s="496"/>
      <c r="I91" s="351"/>
      <c r="J91" s="663" t="s">
        <v>440</v>
      </c>
      <c r="K91" s="364"/>
      <c r="L91" s="107"/>
      <c r="M91" s="107"/>
      <c r="N91" s="107"/>
      <c r="O91" s="107"/>
      <c r="P91" s="107"/>
      <c r="Q91" s="107"/>
      <c r="R91" s="688"/>
      <c r="S91" s="688"/>
      <c r="T91" s="689"/>
      <c r="U91" s="689"/>
      <c r="V91" s="690"/>
      <c r="W91" s="690" t="str">
        <f>'T2 (E125)'!W95</f>
        <v>RELEASE</v>
      </c>
      <c r="X91" s="690"/>
      <c r="Y91" s="622"/>
      <c r="Z91" s="706"/>
      <c r="AA91" s="707"/>
      <c r="AB91" s="708"/>
      <c r="AC91" s="706"/>
      <c r="AD91" s="706"/>
      <c r="AE91" s="707"/>
      <c r="AF91" s="613" t="s">
        <v>477</v>
      </c>
      <c r="AG91" s="613" t="str">
        <f t="shared" si="4"/>
        <v>RELEASE</v>
      </c>
    </row>
    <row r="92" spans="1:33" ht="16.899999999999999" customHeight="1">
      <c r="A92" s="369">
        <f t="shared" si="5"/>
        <v>83</v>
      </c>
      <c r="B92" s="493"/>
      <c r="C92" s="325"/>
      <c r="D92" s="310"/>
      <c r="E92" s="310"/>
      <c r="F92" s="497"/>
      <c r="G92" s="495" t="s">
        <v>816</v>
      </c>
      <c r="H92" s="496"/>
      <c r="I92" s="351"/>
      <c r="J92" s="230" t="s">
        <v>442</v>
      </c>
      <c r="K92" s="364"/>
      <c r="L92" s="107"/>
      <c r="M92" s="107"/>
      <c r="N92" s="107"/>
      <c r="O92" s="107"/>
      <c r="P92" s="107"/>
      <c r="Q92" s="107"/>
      <c r="R92" s="688"/>
      <c r="S92" s="688"/>
      <c r="T92" s="689"/>
      <c r="U92" s="689"/>
      <c r="V92" s="690"/>
      <c r="W92" s="690" t="str">
        <f>'T2 (E125)'!W96</f>
        <v>FOR REVIEW</v>
      </c>
      <c r="X92" s="690"/>
      <c r="Y92" s="622"/>
      <c r="Z92" s="706"/>
      <c r="AA92" s="707"/>
      <c r="AB92" s="708"/>
      <c r="AC92" s="706"/>
      <c r="AD92" s="706"/>
      <c r="AE92" s="707"/>
      <c r="AF92" s="613" t="s">
        <v>19</v>
      </c>
      <c r="AG92" s="613" t="str">
        <f t="shared" si="4"/>
        <v>FOR REVIEW</v>
      </c>
    </row>
    <row r="93" spans="1:33" ht="16.899999999999999" customHeight="1">
      <c r="A93" s="369">
        <f t="shared" si="5"/>
        <v>84</v>
      </c>
      <c r="B93" s="493"/>
      <c r="C93" s="325"/>
      <c r="D93" s="310"/>
      <c r="E93" s="310"/>
      <c r="F93" s="497"/>
      <c r="G93" s="495" t="s">
        <v>443</v>
      </c>
      <c r="H93" s="496"/>
      <c r="I93" s="351"/>
      <c r="J93" s="673" t="s">
        <v>444</v>
      </c>
      <c r="K93" s="364"/>
      <c r="L93" s="107"/>
      <c r="M93" s="107"/>
      <c r="N93" s="107"/>
      <c r="O93" s="107"/>
      <c r="P93" s="107"/>
      <c r="Q93" s="107"/>
      <c r="R93" s="688"/>
      <c r="S93" s="688"/>
      <c r="T93" s="689"/>
      <c r="U93" s="689"/>
      <c r="V93" s="690"/>
      <c r="W93" s="690" t="str">
        <f>'T2 (E125)'!W97</f>
        <v>RELEASE</v>
      </c>
      <c r="X93" s="690"/>
      <c r="Y93" s="622"/>
      <c r="Z93" s="706"/>
      <c r="AA93" s="707"/>
      <c r="AB93" s="708"/>
      <c r="AC93" s="706"/>
      <c r="AD93" s="706"/>
      <c r="AE93" s="707"/>
      <c r="AF93" s="613" t="s">
        <v>19</v>
      </c>
      <c r="AG93" s="613" t="str">
        <f t="shared" si="4"/>
        <v>RELEASE</v>
      </c>
    </row>
    <row r="94" spans="1:33" ht="16.899999999999999" customHeight="1">
      <c r="A94" s="369">
        <f t="shared" si="5"/>
        <v>85</v>
      </c>
      <c r="B94" s="493"/>
      <c r="C94" s="325"/>
      <c r="D94" s="310"/>
      <c r="E94" s="310"/>
      <c r="F94" s="497"/>
      <c r="G94" s="495" t="s">
        <v>459</v>
      </c>
      <c r="H94" s="496"/>
      <c r="I94" s="351"/>
      <c r="J94" s="516" t="s">
        <v>460</v>
      </c>
      <c r="K94" s="364"/>
      <c r="L94" s="107"/>
      <c r="M94" s="107"/>
      <c r="N94" s="107"/>
      <c r="O94" s="107"/>
      <c r="P94" s="107"/>
      <c r="Q94" s="107"/>
      <c r="R94" s="688"/>
      <c r="S94" s="688"/>
      <c r="T94" s="689"/>
      <c r="U94" s="689"/>
      <c r="V94" s="690"/>
      <c r="W94" s="690" t="str">
        <f>'T2 (E125)'!W98</f>
        <v>RELEASE</v>
      </c>
      <c r="X94" s="690"/>
      <c r="Y94" s="622"/>
      <c r="Z94" s="706"/>
      <c r="AA94" s="707"/>
      <c r="AB94" s="708"/>
      <c r="AC94" s="706"/>
      <c r="AD94" s="706"/>
      <c r="AE94" s="707"/>
      <c r="AF94" s="613" t="s">
        <v>19</v>
      </c>
      <c r="AG94" s="613" t="str">
        <f t="shared" si="4"/>
        <v>RELEASE</v>
      </c>
    </row>
    <row r="95" spans="1:33" ht="16.899999999999999" customHeight="1">
      <c r="A95" s="369">
        <f t="shared" si="5"/>
        <v>86</v>
      </c>
      <c r="B95" s="493"/>
      <c r="C95" s="325"/>
      <c r="D95" s="310"/>
      <c r="E95" s="310"/>
      <c r="F95" s="497"/>
      <c r="G95" s="495" t="s">
        <v>753</v>
      </c>
      <c r="H95" s="496"/>
      <c r="I95" s="351"/>
      <c r="J95" s="516" t="s">
        <v>817</v>
      </c>
      <c r="K95" s="364"/>
      <c r="L95" s="107"/>
      <c r="M95" s="107"/>
      <c r="N95" s="107"/>
      <c r="O95" s="107"/>
      <c r="P95" s="107"/>
      <c r="Q95" s="107"/>
      <c r="R95" s="688"/>
      <c r="S95" s="688"/>
      <c r="T95" s="689"/>
      <c r="U95" s="689"/>
      <c r="V95" s="690"/>
      <c r="W95" s="690" t="str">
        <f>'T2 (E125)'!W99</f>
        <v>RELEASE</v>
      </c>
      <c r="X95" s="690"/>
      <c r="Y95" s="622"/>
      <c r="Z95" s="706"/>
      <c r="AA95" s="707"/>
      <c r="AB95" s="708"/>
      <c r="AC95" s="706"/>
      <c r="AD95" s="706"/>
      <c r="AE95" s="707"/>
      <c r="AF95" s="613" t="s">
        <v>19</v>
      </c>
      <c r="AG95" s="613" t="str">
        <f t="shared" si="4"/>
        <v>RELEASE</v>
      </c>
    </row>
    <row r="96" spans="1:33" ht="16.899999999999999" customHeight="1">
      <c r="A96" s="369">
        <f t="shared" si="5"/>
        <v>87</v>
      </c>
      <c r="B96" s="493"/>
      <c r="C96" s="325"/>
      <c r="D96" s="310"/>
      <c r="E96" s="310"/>
      <c r="F96" s="497"/>
      <c r="G96" s="495" t="s">
        <v>449</v>
      </c>
      <c r="H96" s="496"/>
      <c r="I96" s="351"/>
      <c r="J96" s="516" t="s">
        <v>450</v>
      </c>
      <c r="K96" s="364"/>
      <c r="L96" s="107"/>
      <c r="M96" s="107"/>
      <c r="N96" s="107"/>
      <c r="O96" s="107"/>
      <c r="P96" s="107"/>
      <c r="Q96" s="107"/>
      <c r="R96" s="688"/>
      <c r="S96" s="688"/>
      <c r="T96" s="689"/>
      <c r="U96" s="689"/>
      <c r="V96" s="690"/>
      <c r="W96" s="690" t="str">
        <f>'T2 (E125)'!W100</f>
        <v>PRE-RELEASE</v>
      </c>
      <c r="X96" s="690"/>
      <c r="Y96" s="622"/>
      <c r="Z96" s="706"/>
      <c r="AA96" s="707"/>
      <c r="AB96" s="708"/>
      <c r="AC96" s="706"/>
      <c r="AD96" s="706"/>
      <c r="AE96" s="707"/>
      <c r="AF96" s="613" t="s">
        <v>19</v>
      </c>
      <c r="AG96" s="613" t="str">
        <f t="shared" si="4"/>
        <v>PRE-RELEASE</v>
      </c>
    </row>
    <row r="97" spans="1:38" ht="16.5" customHeight="1">
      <c r="A97" s="369">
        <f t="shared" si="5"/>
        <v>88</v>
      </c>
      <c r="B97" s="498"/>
      <c r="C97" s="499"/>
      <c r="D97" s="500"/>
      <c r="E97" s="501"/>
      <c r="F97" s="502"/>
      <c r="G97" s="659" t="str">
        <f>'T2 (E125)'!G101</f>
        <v>258E1200800</v>
      </c>
      <c r="H97" s="660"/>
      <c r="I97" s="674"/>
      <c r="J97" s="675" t="str">
        <f>'T2 (E125)'!J101</f>
        <v>CABLE DIRECTOR ON REAR ROOF FRAME</v>
      </c>
      <c r="K97" s="676"/>
      <c r="L97" s="677"/>
      <c r="M97" s="677"/>
      <c r="N97" s="677"/>
      <c r="O97" s="677"/>
      <c r="P97" s="677"/>
      <c r="Q97" s="677"/>
      <c r="R97" s="691"/>
      <c r="S97" s="692"/>
      <c r="T97" s="692"/>
      <c r="U97" s="693"/>
      <c r="V97" s="693"/>
      <c r="W97" s="690" t="str">
        <f>'T2 (E125)'!W101</f>
        <v>FOR REVIEW</v>
      </c>
      <c r="X97" s="693"/>
      <c r="Y97" s="709"/>
      <c r="Z97" s="693"/>
      <c r="AA97" s="693"/>
      <c r="AB97" s="691"/>
      <c r="AC97" s="691"/>
      <c r="AD97" s="691"/>
      <c r="AE97" s="691"/>
      <c r="AJ97" s="178"/>
      <c r="AK97" s="178"/>
      <c r="AL97" s="178"/>
    </row>
    <row r="98" spans="1:38" ht="16.5" customHeight="1">
      <c r="A98" s="505"/>
      <c r="B98" s="506"/>
      <c r="C98" s="507"/>
      <c r="D98" s="508"/>
      <c r="E98" s="509"/>
      <c r="F98" s="510"/>
      <c r="G98" s="661"/>
      <c r="H98" s="662"/>
      <c r="I98" s="678"/>
      <c r="J98" s="789" t="s">
        <v>972</v>
      </c>
      <c r="K98" s="521"/>
      <c r="L98" s="522"/>
      <c r="M98" s="522"/>
      <c r="N98" s="522"/>
      <c r="O98" s="522"/>
      <c r="P98" s="522"/>
      <c r="Q98" s="522"/>
      <c r="R98" s="144"/>
      <c r="S98" s="526"/>
      <c r="T98" s="526"/>
      <c r="U98" s="522"/>
      <c r="V98" s="522"/>
      <c r="W98" s="527"/>
      <c r="X98" s="521"/>
      <c r="Y98" s="223"/>
      <c r="Z98" s="522"/>
      <c r="AA98" s="155"/>
      <c r="AB98" s="144"/>
      <c r="AC98" s="144"/>
      <c r="AD98" s="144"/>
      <c r="AE98" s="177"/>
      <c r="AJ98" s="178"/>
      <c r="AK98" s="178"/>
      <c r="AL98" s="178"/>
    </row>
    <row r="99" spans="1:38" ht="16.5" customHeight="1">
      <c r="A99" s="40" t="s">
        <v>638</v>
      </c>
      <c r="B99" s="41"/>
      <c r="C99" s="41"/>
      <c r="D99" s="41"/>
      <c r="E99" s="41"/>
      <c r="F99" s="41"/>
      <c r="G99" s="41"/>
      <c r="H99" s="41"/>
      <c r="I99" s="41"/>
      <c r="J99" s="175"/>
      <c r="K99" s="40" t="s">
        <v>639</v>
      </c>
      <c r="L99" s="77"/>
      <c r="M99" s="77"/>
      <c r="N99" s="77"/>
      <c r="O99" s="77"/>
      <c r="P99" s="77"/>
      <c r="Q99" s="77"/>
      <c r="R99" s="118"/>
      <c r="S99" s="77"/>
      <c r="T99" s="77"/>
      <c r="U99" s="119"/>
      <c r="V99" s="120"/>
      <c r="W99" s="121"/>
      <c r="X99" s="122" t="s">
        <v>638</v>
      </c>
      <c r="Y99" s="175"/>
      <c r="Z99" s="120"/>
      <c r="AA99" s="155"/>
      <c r="AC99" s="144"/>
      <c r="AE99" s="177"/>
      <c r="AJ99" s="178"/>
      <c r="AK99" s="178"/>
      <c r="AL99" s="178"/>
    </row>
    <row r="100" spans="1:38" ht="16.5" customHeight="1">
      <c r="A100" s="40" t="s">
        <v>640</v>
      </c>
      <c r="B100" s="41"/>
      <c r="C100" s="41"/>
      <c r="D100" s="41"/>
      <c r="E100" s="41"/>
      <c r="F100" s="41"/>
      <c r="G100" s="41"/>
      <c r="H100" s="41"/>
      <c r="I100" s="41"/>
      <c r="J100" s="175"/>
      <c r="K100" s="40" t="s">
        <v>641</v>
      </c>
      <c r="L100" s="77"/>
      <c r="M100" s="77"/>
      <c r="N100" s="77"/>
      <c r="O100" s="77"/>
      <c r="P100" s="77"/>
      <c r="Q100" s="77"/>
      <c r="R100" s="118"/>
      <c r="S100" s="77"/>
      <c r="T100" s="77"/>
      <c r="U100" s="119"/>
      <c r="V100" s="121"/>
      <c r="W100" s="123"/>
      <c r="X100" s="122" t="s">
        <v>642</v>
      </c>
      <c r="Y100" s="175"/>
      <c r="Z100" s="120"/>
      <c r="AA100" s="155"/>
      <c r="AC100" s="144"/>
      <c r="AE100" s="177"/>
      <c r="AJ100" s="178"/>
      <c r="AK100" s="178"/>
      <c r="AL100" s="178"/>
    </row>
    <row r="101" spans="1:38" ht="16.5" customHeight="1">
      <c r="A101" s="42"/>
      <c r="B101" s="41"/>
      <c r="C101" s="41"/>
      <c r="D101" s="41"/>
      <c r="E101" s="41"/>
      <c r="F101" s="41"/>
      <c r="G101" s="41"/>
      <c r="H101" s="41"/>
      <c r="I101" s="41"/>
      <c r="J101" s="175"/>
      <c r="K101" s="78"/>
      <c r="L101" s="79"/>
      <c r="M101" s="79"/>
      <c r="N101" s="79"/>
      <c r="O101" s="79"/>
      <c r="P101" s="79"/>
      <c r="Q101" s="79"/>
      <c r="R101" s="118"/>
      <c r="S101" s="79"/>
      <c r="T101" s="79"/>
      <c r="U101" s="119"/>
      <c r="V101" s="120"/>
      <c r="W101" s="123"/>
      <c r="X101" s="124"/>
      <c r="Y101" s="175"/>
      <c r="Z101" s="120"/>
      <c r="AA101" s="155"/>
      <c r="AC101" s="144"/>
      <c r="AE101" s="177"/>
      <c r="AJ101" s="178"/>
      <c r="AK101" s="178"/>
      <c r="AL101" s="178"/>
    </row>
    <row r="102" spans="1:38" ht="16.5" customHeight="1">
      <c r="A102" s="40"/>
      <c r="B102" s="41"/>
      <c r="C102" s="41"/>
      <c r="D102" s="41"/>
      <c r="E102" s="41"/>
      <c r="F102" s="41"/>
      <c r="G102" s="41"/>
      <c r="H102" s="41"/>
      <c r="I102" s="41"/>
      <c r="J102" s="175"/>
      <c r="K102" s="78"/>
      <c r="L102" s="79"/>
      <c r="M102" s="79"/>
      <c r="N102" s="79"/>
      <c r="O102" s="79"/>
      <c r="P102" s="79"/>
      <c r="Q102" s="79"/>
      <c r="R102" s="118"/>
      <c r="S102" s="79"/>
      <c r="T102" s="79"/>
      <c r="U102" s="119"/>
      <c r="V102" s="120"/>
      <c r="W102" s="123"/>
      <c r="X102" s="124"/>
      <c r="Y102" s="175"/>
      <c r="Z102" s="120"/>
      <c r="AA102" s="155"/>
      <c r="AC102" s="144"/>
      <c r="AE102" s="177"/>
      <c r="AF102" s="178"/>
      <c r="AG102" s="178"/>
      <c r="AH102" s="178"/>
      <c r="AI102" s="178"/>
      <c r="AJ102" s="178"/>
      <c r="AK102" s="178"/>
      <c r="AL102" s="178"/>
    </row>
    <row r="103" spans="1:38" ht="16.5" customHeight="1">
      <c r="A103" s="40"/>
      <c r="B103" s="41"/>
      <c r="C103" s="41"/>
      <c r="D103" s="41"/>
      <c r="E103" s="41"/>
      <c r="F103" s="41"/>
      <c r="G103" s="41"/>
      <c r="H103" s="41"/>
      <c r="I103" s="41"/>
      <c r="J103" s="175"/>
      <c r="K103" s="78"/>
      <c r="L103" s="79"/>
      <c r="M103" s="79"/>
      <c r="N103" s="79"/>
      <c r="O103" s="79"/>
      <c r="P103" s="79"/>
      <c r="Q103" s="79"/>
      <c r="R103" s="118"/>
      <c r="S103" s="79"/>
      <c r="T103" s="79"/>
      <c r="U103" s="119"/>
      <c r="V103" s="120"/>
      <c r="W103" s="123"/>
      <c r="X103" s="124"/>
      <c r="Y103" s="175"/>
      <c r="Z103" s="120"/>
      <c r="AA103" s="155"/>
      <c r="AC103" s="144"/>
      <c r="AE103" s="177"/>
      <c r="AF103" s="178"/>
      <c r="AG103" s="178"/>
      <c r="AH103" s="178"/>
      <c r="AI103" s="178"/>
      <c r="AJ103" s="178"/>
      <c r="AK103" s="178"/>
      <c r="AL103" s="178"/>
    </row>
    <row r="104" spans="1:38" ht="16.5" customHeight="1">
      <c r="A104" s="40"/>
      <c r="B104" s="41"/>
      <c r="C104" s="41"/>
      <c r="D104" s="41"/>
      <c r="E104" s="41"/>
      <c r="F104" s="41"/>
      <c r="G104" s="41"/>
      <c r="H104" s="41"/>
      <c r="I104" s="41"/>
      <c r="J104" s="175"/>
      <c r="K104" s="78"/>
      <c r="L104" s="79"/>
      <c r="M104" s="79"/>
      <c r="N104" s="79"/>
      <c r="O104" s="79"/>
      <c r="P104" s="79"/>
      <c r="Q104" s="79"/>
      <c r="R104" s="118"/>
      <c r="S104" s="79"/>
      <c r="T104" s="79"/>
      <c r="U104" s="119"/>
      <c r="V104" s="120"/>
      <c r="W104" s="123"/>
      <c r="X104" s="124"/>
      <c r="Y104" s="175"/>
      <c r="Z104" s="120"/>
      <c r="AA104" s="155"/>
      <c r="AC104" s="144"/>
      <c r="AE104" s="177"/>
      <c r="AF104" s="178"/>
      <c r="AG104" s="178"/>
      <c r="AH104" s="178"/>
      <c r="AI104" s="178"/>
      <c r="AJ104" s="178"/>
      <c r="AK104" s="178"/>
      <c r="AL104" s="178"/>
    </row>
    <row r="105" spans="1:38" ht="16.5" customHeight="1">
      <c r="A105" s="40"/>
      <c r="B105" s="41"/>
      <c r="C105" s="41"/>
      <c r="D105" s="41"/>
      <c r="E105" s="41"/>
      <c r="F105" s="41"/>
      <c r="G105" s="41"/>
      <c r="H105" s="41"/>
      <c r="I105" s="41"/>
      <c r="J105" s="175"/>
      <c r="K105" s="78"/>
      <c r="L105" s="79"/>
      <c r="M105" s="79"/>
      <c r="N105" s="79"/>
      <c r="O105" s="79"/>
      <c r="P105" s="79"/>
      <c r="Q105" s="79"/>
      <c r="R105" s="118"/>
      <c r="S105" s="79"/>
      <c r="T105" s="79"/>
      <c r="U105" s="119"/>
      <c r="V105" s="120"/>
      <c r="W105" s="123"/>
      <c r="X105" s="124"/>
      <c r="Y105" s="175"/>
      <c r="Z105" s="120"/>
      <c r="AA105" s="155"/>
      <c r="AC105" s="144"/>
      <c r="AE105" s="177"/>
      <c r="AF105" s="178"/>
      <c r="AG105" s="178"/>
      <c r="AH105" s="178"/>
      <c r="AI105" s="178"/>
      <c r="AJ105" s="178"/>
      <c r="AK105" s="178"/>
      <c r="AL105" s="178"/>
    </row>
    <row r="106" spans="1:38" ht="16.5" customHeight="1">
      <c r="A106" s="40" t="s">
        <v>644</v>
      </c>
      <c r="B106" s="41"/>
      <c r="C106" s="41"/>
      <c r="D106" s="41"/>
      <c r="E106" s="41"/>
      <c r="F106" s="41"/>
      <c r="G106" s="41"/>
      <c r="H106" s="41"/>
      <c r="I106" s="41"/>
      <c r="J106" s="175"/>
      <c r="K106" s="78" t="s">
        <v>645</v>
      </c>
      <c r="L106" s="79"/>
      <c r="M106" s="79"/>
      <c r="N106" s="79"/>
      <c r="O106" s="79"/>
      <c r="P106" s="79"/>
      <c r="Q106" s="79"/>
      <c r="R106" s="118"/>
      <c r="S106" s="79"/>
      <c r="T106" s="79"/>
      <c r="U106" s="119"/>
      <c r="V106" s="120"/>
      <c r="W106" s="123"/>
      <c r="X106" s="124" t="s">
        <v>767</v>
      </c>
      <c r="Y106" s="175"/>
      <c r="Z106" s="120"/>
      <c r="AA106" s="155"/>
      <c r="AC106" s="144"/>
      <c r="AE106" s="177"/>
      <c r="AF106" s="178"/>
      <c r="AG106" s="178"/>
      <c r="AH106" s="178"/>
      <c r="AI106" s="178"/>
      <c r="AJ106" s="178"/>
      <c r="AK106" s="178"/>
      <c r="AL106" s="178"/>
    </row>
    <row r="107" spans="1:38" ht="16.5" customHeight="1">
      <c r="A107" s="43"/>
      <c r="B107" s="44"/>
      <c r="C107" s="44"/>
      <c r="D107" s="44"/>
      <c r="E107" s="44"/>
      <c r="F107" s="44"/>
      <c r="G107" s="44"/>
      <c r="H107" s="44"/>
      <c r="I107" s="44"/>
      <c r="J107" s="679"/>
      <c r="K107" s="43"/>
      <c r="L107" s="80"/>
      <c r="M107" s="80"/>
      <c r="N107" s="80"/>
      <c r="O107" s="80"/>
      <c r="P107" s="80"/>
      <c r="Q107" s="80"/>
      <c r="R107" s="125"/>
      <c r="S107" s="125"/>
      <c r="T107" s="125"/>
      <c r="U107" s="125"/>
      <c r="V107" s="126"/>
      <c r="W107" s="127"/>
      <c r="X107" s="128"/>
      <c r="Y107" s="179"/>
      <c r="Z107" s="126"/>
      <c r="AA107" s="181"/>
      <c r="AB107" s="182"/>
      <c r="AC107" s="182"/>
      <c r="AD107" s="182"/>
      <c r="AE107" s="183"/>
      <c r="AF107" s="178"/>
      <c r="AG107" s="178"/>
      <c r="AH107" s="178"/>
      <c r="AI107" s="178"/>
      <c r="AJ107" s="178"/>
      <c r="AK107" s="178"/>
      <c r="AL107" s="178"/>
    </row>
    <row r="108" spans="1:38" ht="17" customHeight="1">
      <c r="A108" s="45"/>
      <c r="B108" s="46"/>
      <c r="C108" s="46"/>
      <c r="D108" s="46"/>
      <c r="E108" s="46"/>
      <c r="F108" s="46"/>
      <c r="G108" s="46"/>
      <c r="H108" s="46"/>
      <c r="I108" s="81"/>
      <c r="J108" s="680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129"/>
      <c r="Y108" s="184"/>
      <c r="Z108" s="138"/>
      <c r="AF108" s="178"/>
      <c r="AG108" s="178"/>
      <c r="AH108" s="178"/>
      <c r="AI108" s="178"/>
      <c r="AJ108" s="178"/>
      <c r="AK108" s="178"/>
      <c r="AL108" s="178"/>
    </row>
    <row r="109" spans="1:38" ht="35" customHeight="1">
      <c r="A109" s="45"/>
      <c r="B109" s="46"/>
      <c r="C109" s="46"/>
      <c r="D109" s="46"/>
      <c r="E109" s="46"/>
      <c r="F109" s="46"/>
      <c r="G109" s="46"/>
      <c r="H109" s="46"/>
      <c r="I109" s="1295" t="s">
        <v>5</v>
      </c>
      <c r="J109" s="1298" t="s">
        <v>647</v>
      </c>
      <c r="K109" s="1318" t="s">
        <v>648</v>
      </c>
      <c r="L109" s="1318"/>
      <c r="M109" s="1318" t="s">
        <v>649</v>
      </c>
      <c r="N109" s="1318"/>
      <c r="O109" s="1319" t="s">
        <v>650</v>
      </c>
      <c r="P109" s="1319"/>
      <c r="Q109" s="1360" t="s">
        <v>651</v>
      </c>
      <c r="R109" s="1360"/>
      <c r="S109" s="1360" t="s">
        <v>652</v>
      </c>
      <c r="T109" s="1368" t="s">
        <v>680</v>
      </c>
      <c r="U109" s="1375" t="s">
        <v>921</v>
      </c>
      <c r="V109" s="132"/>
      <c r="Y109" s="185"/>
      <c r="Z109" s="710"/>
      <c r="AF109" s="178"/>
      <c r="AG109" s="178"/>
      <c r="AH109" s="178"/>
      <c r="AI109" s="178"/>
      <c r="AJ109" s="178"/>
      <c r="AK109" s="178"/>
      <c r="AL109" s="178"/>
    </row>
    <row r="110" spans="1:38" ht="35" customHeight="1">
      <c r="A110" s="45"/>
      <c r="B110" s="46"/>
      <c r="C110" s="46"/>
      <c r="D110" s="46"/>
      <c r="E110" s="46"/>
      <c r="F110" s="46"/>
      <c r="G110" s="46"/>
      <c r="H110" s="46"/>
      <c r="I110" s="1295"/>
      <c r="J110" s="1298"/>
      <c r="K110" s="1318"/>
      <c r="L110" s="1318"/>
      <c r="M110" s="1318"/>
      <c r="N110" s="1318"/>
      <c r="O110" s="1319"/>
      <c r="P110" s="1319"/>
      <c r="Q110" s="1360"/>
      <c r="R110" s="1360"/>
      <c r="S110" s="1360"/>
      <c r="T110" s="1368"/>
      <c r="U110" s="1375"/>
      <c r="V110" s="132"/>
      <c r="AF110" s="178"/>
      <c r="AG110" s="178"/>
      <c r="AH110" s="178"/>
      <c r="AI110" s="178"/>
      <c r="AJ110" s="178"/>
      <c r="AK110" s="178"/>
      <c r="AL110" s="178"/>
    </row>
    <row r="111" spans="1:38" ht="15.75" customHeight="1">
      <c r="A111" s="45"/>
      <c r="B111" s="46"/>
      <c r="C111" s="46"/>
      <c r="D111" s="46"/>
      <c r="E111" s="46"/>
      <c r="F111" s="46"/>
      <c r="G111" s="46"/>
      <c r="H111" s="46"/>
      <c r="I111" s="84">
        <v>1</v>
      </c>
      <c r="J111" s="681" t="str">
        <f>J10</f>
        <v>BOM RAW MATERIAL</v>
      </c>
      <c r="K111" s="1275">
        <f>COUNT(A10:A11)</f>
        <v>2</v>
      </c>
      <c r="L111" s="1275"/>
      <c r="M111" s="1275">
        <f>COUNTIF(W10:W11,"release")</f>
        <v>2</v>
      </c>
      <c r="N111" s="1275"/>
      <c r="O111" s="1276">
        <f t="shared" ref="O111:O116" si="6">M111/K111</f>
        <v>1</v>
      </c>
      <c r="P111" s="1322"/>
      <c r="Q111" s="1348"/>
      <c r="R111" s="1348"/>
      <c r="S111" s="474"/>
      <c r="T111" s="107"/>
      <c r="U111" s="694"/>
      <c r="V111" s="132"/>
      <c r="AF111" s="178"/>
      <c r="AG111" s="178"/>
      <c r="AH111" s="178"/>
      <c r="AI111" s="178"/>
      <c r="AJ111" s="178"/>
      <c r="AK111" s="178"/>
      <c r="AL111" s="178"/>
    </row>
    <row r="112" spans="1:38" ht="15.75" customHeight="1">
      <c r="A112" s="45"/>
      <c r="B112" s="46"/>
      <c r="C112" s="46"/>
      <c r="D112" s="46"/>
      <c r="E112" s="46"/>
      <c r="F112" s="46"/>
      <c r="G112" s="46"/>
      <c r="H112" s="46"/>
      <c r="I112" s="84"/>
      <c r="J112" s="682"/>
      <c r="K112" s="1327"/>
      <c r="L112" s="1365"/>
      <c r="M112" s="1365"/>
      <c r="N112" s="1365"/>
      <c r="O112" s="1365"/>
      <c r="P112" s="1365"/>
      <c r="Q112" s="1348"/>
      <c r="R112" s="1348"/>
      <c r="S112" s="474"/>
      <c r="T112" s="107"/>
      <c r="U112" s="694"/>
      <c r="V112" s="132"/>
      <c r="AF112" s="178"/>
      <c r="AG112" s="178"/>
      <c r="AH112" s="178"/>
      <c r="AI112" s="178"/>
      <c r="AJ112" s="178"/>
      <c r="AK112" s="178"/>
      <c r="AL112" s="178"/>
    </row>
    <row r="113" spans="1:42" ht="15.75" customHeight="1">
      <c r="A113" s="45"/>
      <c r="B113" s="46"/>
      <c r="C113" s="46"/>
      <c r="D113" s="46"/>
      <c r="E113" s="46"/>
      <c r="F113" s="46"/>
      <c r="G113" s="46"/>
      <c r="H113" s="46"/>
      <c r="I113" s="84" t="s">
        <v>819</v>
      </c>
      <c r="J113" s="342" t="str">
        <f>J17</f>
        <v>MAIN COSTRUCTION OF UNDERFRAME T</v>
      </c>
      <c r="K113" s="1275">
        <f>COUNT(A17:A22)</f>
        <v>6</v>
      </c>
      <c r="L113" s="1275"/>
      <c r="M113" s="1275">
        <f>COUNTIF(W16:W22,"release")</f>
        <v>6</v>
      </c>
      <c r="N113" s="1275"/>
      <c r="O113" s="1276">
        <f t="shared" si="6"/>
        <v>1</v>
      </c>
      <c r="P113" s="1322"/>
      <c r="Q113" s="1352">
        <f>AC17</f>
        <v>4306</v>
      </c>
      <c r="R113" s="1352"/>
      <c r="S113" s="695"/>
      <c r="T113" s="696"/>
      <c r="U113" s="694">
        <v>0</v>
      </c>
      <c r="V113" s="138"/>
      <c r="AF113" s="178"/>
      <c r="AG113" s="178"/>
      <c r="AH113" s="178"/>
      <c r="AI113" s="178"/>
      <c r="AJ113" s="178"/>
      <c r="AK113" s="178"/>
      <c r="AL113" s="178"/>
    </row>
    <row r="114" spans="1:42" ht="15.75" customHeight="1">
      <c r="A114" s="45"/>
      <c r="B114" s="46"/>
      <c r="C114" s="46"/>
      <c r="D114" s="46"/>
      <c r="E114" s="46"/>
      <c r="F114" s="46"/>
      <c r="G114" s="46"/>
      <c r="H114" s="46"/>
      <c r="I114" s="84" t="s">
        <v>820</v>
      </c>
      <c r="J114" s="342" t="str">
        <f>J47</f>
        <v>SIDEWALL CONSTRUCTION T</v>
      </c>
      <c r="K114" s="1275">
        <f>COUNT(A47:A56)</f>
        <v>10</v>
      </c>
      <c r="L114" s="1275"/>
      <c r="M114" s="1275">
        <f>COUNTIF(W46:W56,"release")</f>
        <v>10</v>
      </c>
      <c r="N114" s="1275"/>
      <c r="O114" s="1276">
        <f t="shared" si="6"/>
        <v>1</v>
      </c>
      <c r="P114" s="1322"/>
      <c r="Q114" s="1352">
        <f>AC47</f>
        <v>1723</v>
      </c>
      <c r="R114" s="1352"/>
      <c r="S114" s="474"/>
      <c r="T114" s="107"/>
      <c r="U114" s="694">
        <v>0</v>
      </c>
      <c r="V114" s="138"/>
      <c r="AF114" s="178"/>
      <c r="AG114" s="178"/>
      <c r="AH114" s="178"/>
      <c r="AI114" s="178"/>
      <c r="AJ114" s="178"/>
      <c r="AK114" s="178"/>
      <c r="AL114" s="178"/>
    </row>
    <row r="115" spans="1:42" ht="15.75" customHeight="1">
      <c r="A115" s="45"/>
      <c r="B115" s="46"/>
      <c r="C115" s="46"/>
      <c r="D115" s="46"/>
      <c r="E115" s="46"/>
      <c r="F115" s="46"/>
      <c r="G115" s="46"/>
      <c r="H115" s="46"/>
      <c r="I115" s="84" t="s">
        <v>821</v>
      </c>
      <c r="J115" s="342" t="str">
        <f>J71</f>
        <v>MAIN CONSTRUCTION OF ENDWALL</v>
      </c>
      <c r="K115" s="1275">
        <f>COUNT(A71:A73)</f>
        <v>3</v>
      </c>
      <c r="L115" s="1275"/>
      <c r="M115" s="1275">
        <f>COUNTIF(W70:W73,"release")</f>
        <v>3</v>
      </c>
      <c r="N115" s="1275"/>
      <c r="O115" s="1276">
        <f t="shared" si="6"/>
        <v>1</v>
      </c>
      <c r="P115" s="1322"/>
      <c r="Q115" s="1352">
        <f>AC71</f>
        <v>362</v>
      </c>
      <c r="R115" s="1352"/>
      <c r="S115" s="474"/>
      <c r="T115" s="107"/>
      <c r="U115" s="694">
        <v>0</v>
      </c>
      <c r="V115" s="138"/>
      <c r="AF115" s="178"/>
      <c r="AG115" s="178"/>
      <c r="AH115" s="178"/>
      <c r="AI115" s="178"/>
      <c r="AJ115" s="178"/>
      <c r="AK115" s="178"/>
      <c r="AL115" s="178"/>
    </row>
    <row r="116" spans="1:42" ht="15.75" customHeight="1">
      <c r="A116" s="45"/>
      <c r="B116" s="46"/>
      <c r="C116" s="46"/>
      <c r="D116" s="46"/>
      <c r="E116" s="46"/>
      <c r="F116" s="46"/>
      <c r="G116" s="46"/>
      <c r="H116" s="46"/>
      <c r="I116" s="84" t="s">
        <v>822</v>
      </c>
      <c r="J116" s="342" t="str">
        <f>J81</f>
        <v>MAIN CONSTRUCTION OF ROOF M &amp; T</v>
      </c>
      <c r="K116" s="1275">
        <f>COUNT(A81:A86)</f>
        <v>6</v>
      </c>
      <c r="L116" s="1275"/>
      <c r="M116" s="1275">
        <f>COUNTIF(W80:W86,"release")</f>
        <v>6</v>
      </c>
      <c r="N116" s="1275"/>
      <c r="O116" s="1276">
        <f t="shared" si="6"/>
        <v>1</v>
      </c>
      <c r="P116" s="1322"/>
      <c r="Q116" s="1352">
        <f>AC81</f>
        <v>1516</v>
      </c>
      <c r="R116" s="1352"/>
      <c r="S116" s="474"/>
      <c r="T116" s="107"/>
      <c r="U116" s="694">
        <v>0</v>
      </c>
      <c r="V116" s="138"/>
      <c r="AF116" s="178"/>
      <c r="AG116" s="178"/>
      <c r="AH116" s="178"/>
      <c r="AI116" s="178"/>
      <c r="AJ116" s="178"/>
      <c r="AK116" s="178"/>
      <c r="AL116" s="178"/>
    </row>
    <row r="117" spans="1:42" ht="15.75" customHeight="1">
      <c r="A117" s="45"/>
      <c r="B117" s="46"/>
      <c r="C117" s="46"/>
      <c r="D117" s="46"/>
      <c r="E117" s="46"/>
      <c r="F117" s="46"/>
      <c r="G117" s="46"/>
      <c r="H117" s="46"/>
      <c r="I117" s="87"/>
      <c r="J117" s="92" t="s">
        <v>662</v>
      </c>
      <c r="K117" s="1280">
        <f>SUM(K111:L116)</f>
        <v>27</v>
      </c>
      <c r="L117" s="1281"/>
      <c r="M117" s="1280">
        <f>SUM(M111:N116)</f>
        <v>27</v>
      </c>
      <c r="N117" s="1281"/>
      <c r="O117" s="1282">
        <f>(M117/K117)*0.8</f>
        <v>0.8</v>
      </c>
      <c r="P117" s="1325"/>
      <c r="Q117" s="1353">
        <f>SUM(Q113:R116)</f>
        <v>7907</v>
      </c>
      <c r="R117" s="1353"/>
      <c r="S117" s="474"/>
      <c r="T117" s="107"/>
      <c r="U117" s="694"/>
      <c r="V117" s="138"/>
      <c r="AF117" s="178"/>
      <c r="AG117" s="178"/>
      <c r="AH117" s="178"/>
      <c r="AI117" s="178"/>
      <c r="AJ117" s="178"/>
      <c r="AK117" s="178"/>
      <c r="AL117" s="178"/>
    </row>
    <row r="118" spans="1:42" ht="15.75" customHeight="1">
      <c r="A118" s="45"/>
      <c r="B118" s="46"/>
      <c r="C118" s="46"/>
      <c r="D118" s="46"/>
      <c r="E118" s="46"/>
      <c r="F118" s="46"/>
      <c r="G118" s="46"/>
      <c r="H118" s="46"/>
      <c r="I118" s="87"/>
      <c r="J118" s="684"/>
      <c r="K118" s="89"/>
      <c r="L118" s="89"/>
      <c r="M118" s="89"/>
      <c r="N118" s="89"/>
      <c r="O118" s="90"/>
      <c r="P118" s="90"/>
      <c r="Q118" s="1352"/>
      <c r="R118" s="1352"/>
      <c r="S118" s="474"/>
      <c r="T118" s="107"/>
      <c r="U118" s="694"/>
      <c r="V118" s="138"/>
      <c r="AF118" s="178"/>
      <c r="AG118" s="178"/>
      <c r="AH118" s="178"/>
      <c r="AI118" s="178"/>
      <c r="AJ118" s="178"/>
      <c r="AK118" s="178"/>
      <c r="AL118" s="178"/>
    </row>
    <row r="119" spans="1:42" ht="15.75" customHeight="1">
      <c r="A119" s="45"/>
      <c r="B119" s="46"/>
      <c r="C119" s="46"/>
      <c r="D119" s="46"/>
      <c r="E119" s="46"/>
      <c r="F119" s="46"/>
      <c r="G119" s="46"/>
      <c r="H119" s="46"/>
      <c r="I119" s="84" t="s">
        <v>819</v>
      </c>
      <c r="J119" s="342" t="str">
        <f>J24</f>
        <v>FLOOR CONSTRUCTION</v>
      </c>
      <c r="K119" s="1275">
        <f>COUNT(A24:A25)</f>
        <v>2</v>
      </c>
      <c r="L119" s="1275"/>
      <c r="M119" s="1275">
        <f>COUNTIF(W24:W25,"release")</f>
        <v>1</v>
      </c>
      <c r="N119" s="1275"/>
      <c r="O119" s="1276">
        <f t="shared" ref="O119:O125" si="7">M119/K119</f>
        <v>0.5</v>
      </c>
      <c r="P119" s="1322"/>
      <c r="Q119" s="1352">
        <f>AC24</f>
        <v>344</v>
      </c>
      <c r="R119" s="1352"/>
      <c r="S119" s="474"/>
      <c r="T119" s="107"/>
      <c r="U119" s="694">
        <v>0</v>
      </c>
      <c r="V119" s="138"/>
      <c r="AF119" s="178"/>
      <c r="AG119" s="178"/>
      <c r="AH119" s="178"/>
      <c r="AI119" s="178"/>
      <c r="AJ119" s="178"/>
      <c r="AK119" s="178"/>
      <c r="AL119" s="178"/>
    </row>
    <row r="120" spans="1:42" ht="15.75" customHeight="1">
      <c r="A120" s="45"/>
      <c r="B120" s="46"/>
      <c r="C120" s="46"/>
      <c r="D120" s="46"/>
      <c r="E120" s="46"/>
      <c r="F120" s="46"/>
      <c r="G120" s="46"/>
      <c r="H120" s="46"/>
      <c r="I120" s="84" t="s">
        <v>820</v>
      </c>
      <c r="J120" s="342" t="str">
        <f>J26</f>
        <v>ARR SUPORTING FRAME FOR FLOOR</v>
      </c>
      <c r="K120" s="1275">
        <f>COUNT(A27:A32)</f>
        <v>6</v>
      </c>
      <c r="L120" s="1275"/>
      <c r="M120" s="1275">
        <f>COUNTIF(W27:W32,"release")</f>
        <v>5</v>
      </c>
      <c r="N120" s="1275"/>
      <c r="O120" s="1276">
        <f t="shared" si="7"/>
        <v>0.83333333333333304</v>
      </c>
      <c r="P120" s="1322"/>
      <c r="Q120" s="1352">
        <f>AC26</f>
        <v>197</v>
      </c>
      <c r="R120" s="1352"/>
      <c r="S120" s="474"/>
      <c r="T120" s="107"/>
      <c r="U120" s="694">
        <v>0</v>
      </c>
      <c r="V120" s="138"/>
      <c r="AF120" s="178"/>
      <c r="AG120" s="178"/>
      <c r="AH120" s="178"/>
      <c r="AI120" s="178"/>
      <c r="AJ120" s="178"/>
      <c r="AK120" s="178"/>
      <c r="AL120" s="178"/>
    </row>
    <row r="121" spans="1:42" ht="15.75" customHeight="1">
      <c r="A121" s="45"/>
      <c r="B121" s="46"/>
      <c r="C121" s="46"/>
      <c r="D121" s="46"/>
      <c r="E121" s="46"/>
      <c r="F121" s="46"/>
      <c r="G121" s="46"/>
      <c r="H121" s="46"/>
      <c r="I121" s="84" t="s">
        <v>821</v>
      </c>
      <c r="J121" s="342" t="str">
        <f>J33</f>
        <v>ARRANGEMENT  BRACKET &amp; FRAME ON U/F</v>
      </c>
      <c r="K121" s="1275">
        <f>COUNT(A34:A45)</f>
        <v>12</v>
      </c>
      <c r="L121" s="1275"/>
      <c r="M121" s="1275">
        <f>COUNTIF(W34:W45,"release")</f>
        <v>3</v>
      </c>
      <c r="N121" s="1275"/>
      <c r="O121" s="1276">
        <f t="shared" si="7"/>
        <v>0.25</v>
      </c>
      <c r="P121" s="1322"/>
      <c r="Q121" s="1352">
        <f>AC33</f>
        <v>102.44</v>
      </c>
      <c r="R121" s="1352"/>
      <c r="S121" s="474"/>
      <c r="T121" s="107"/>
      <c r="U121" s="694">
        <v>10</v>
      </c>
      <c r="V121" s="138"/>
      <c r="AF121" s="178"/>
      <c r="AG121" s="178"/>
      <c r="AH121" s="178"/>
      <c r="AI121" s="178"/>
      <c r="AJ121" s="178"/>
      <c r="AK121" s="178"/>
      <c r="AL121" s="178"/>
    </row>
    <row r="122" spans="1:42" ht="15.75" customHeight="1">
      <c r="A122" s="45"/>
      <c r="B122" s="46"/>
      <c r="C122" s="46"/>
      <c r="D122" s="46"/>
      <c r="E122" s="46"/>
      <c r="F122" s="46"/>
      <c r="G122" s="46"/>
      <c r="H122" s="46"/>
      <c r="I122" s="84" t="s">
        <v>822</v>
      </c>
      <c r="J122" s="342" t="str">
        <f>J57</f>
        <v>ARR BRACKET ON SIDE WALL T3</v>
      </c>
      <c r="K122" s="1275">
        <f>COUNT(A58:A65)</f>
        <v>8</v>
      </c>
      <c r="L122" s="1275"/>
      <c r="M122" s="1275">
        <f>COUNTIF(W58:W65,"release")</f>
        <v>2</v>
      </c>
      <c r="N122" s="1275"/>
      <c r="O122" s="1276">
        <f t="shared" si="7"/>
        <v>0.25</v>
      </c>
      <c r="P122" s="1322"/>
      <c r="Q122" s="1352">
        <f>AC57</f>
        <v>278.5</v>
      </c>
      <c r="R122" s="1352"/>
      <c r="S122" s="474"/>
      <c r="T122" s="107"/>
      <c r="U122" s="694">
        <f>'M1 (E122)'!W149</f>
        <v>2</v>
      </c>
      <c r="V122" s="138"/>
      <c r="AF122" s="178"/>
      <c r="AG122" s="178"/>
      <c r="AH122" s="178"/>
      <c r="AI122" s="178"/>
      <c r="AJ122" s="178"/>
      <c r="AK122" s="178"/>
      <c r="AL122" s="178"/>
    </row>
    <row r="123" spans="1:42" ht="15.75" customHeight="1">
      <c r="A123" s="45"/>
      <c r="B123" s="46"/>
      <c r="C123" s="46"/>
      <c r="D123" s="46"/>
      <c r="E123" s="46"/>
      <c r="F123" s="46"/>
      <c r="G123" s="46"/>
      <c r="H123" s="46"/>
      <c r="I123" s="84" t="s">
        <v>823</v>
      </c>
      <c r="J123" s="342" t="str">
        <f>J74</f>
        <v>ARR BRACKET ON ENDWALL T3</v>
      </c>
      <c r="K123" s="1275">
        <f>COUNT(A75:A79)</f>
        <v>5</v>
      </c>
      <c r="L123" s="1275"/>
      <c r="M123" s="1275">
        <f>COUNTIF(W75:W79,"release")</f>
        <v>4</v>
      </c>
      <c r="N123" s="1275"/>
      <c r="O123" s="1276">
        <f t="shared" si="7"/>
        <v>0.8</v>
      </c>
      <c r="P123" s="1322"/>
      <c r="Q123" s="1377">
        <f>AC74</f>
        <v>19.899999999999999</v>
      </c>
      <c r="R123" s="1378"/>
      <c r="S123" s="474"/>
      <c r="T123" s="107"/>
      <c r="U123" s="694">
        <f>'M1 (E122)'!W150</f>
        <v>2</v>
      </c>
      <c r="V123" s="138"/>
      <c r="AF123" s="178"/>
      <c r="AG123" s="178"/>
      <c r="AH123" s="178"/>
      <c r="AI123" s="178"/>
      <c r="AJ123" s="178"/>
      <c r="AK123" s="178"/>
      <c r="AL123" s="178"/>
    </row>
    <row r="124" spans="1:42" ht="15.75" customHeight="1">
      <c r="A124" s="45"/>
      <c r="B124" s="46"/>
      <c r="C124" s="46"/>
      <c r="D124" s="46"/>
      <c r="E124" s="46"/>
      <c r="F124" s="46"/>
      <c r="G124" s="46"/>
      <c r="H124" s="46"/>
      <c r="I124" s="84" t="s">
        <v>824</v>
      </c>
      <c r="J124" s="342" t="str">
        <f>J87</f>
        <v>ARR CEILLING FRAMING T3</v>
      </c>
      <c r="K124" s="1275">
        <f>COUNT(A87:A88)</f>
        <v>2</v>
      </c>
      <c r="L124" s="1275"/>
      <c r="M124" s="1275">
        <f>COUNTIF(W87:W88,"release")</f>
        <v>0</v>
      </c>
      <c r="N124" s="1275"/>
      <c r="O124" s="1276">
        <f t="shared" si="7"/>
        <v>0</v>
      </c>
      <c r="P124" s="1322"/>
      <c r="Q124" s="1371">
        <f>AC87</f>
        <v>144</v>
      </c>
      <c r="R124" s="1371"/>
      <c r="S124" s="474"/>
      <c r="T124" s="697"/>
      <c r="U124" s="694">
        <v>0</v>
      </c>
      <c r="V124" s="138"/>
      <c r="AF124" s="178"/>
      <c r="AG124" s="178"/>
      <c r="AH124" s="178"/>
      <c r="AI124" s="178"/>
      <c r="AJ124" s="178"/>
      <c r="AK124" s="178"/>
      <c r="AL124" s="178"/>
    </row>
    <row r="125" spans="1:42" ht="15" customHeight="1">
      <c r="A125" s="45"/>
      <c r="B125" s="46"/>
      <c r="C125" s="46"/>
      <c r="D125" s="46"/>
      <c r="E125" s="46"/>
      <c r="F125" s="46"/>
      <c r="G125" s="46"/>
      <c r="H125" s="46"/>
      <c r="I125" s="84" t="s">
        <v>825</v>
      </c>
      <c r="J125" s="342" t="str">
        <f>J90</f>
        <v>ARR BRACKET ON ROOF T3</v>
      </c>
      <c r="K125" s="1275">
        <f>COUNT(A91:A96)</f>
        <v>6</v>
      </c>
      <c r="L125" s="1275"/>
      <c r="M125" s="1275">
        <f>COUNTIF(W91:W96,"release")</f>
        <v>4</v>
      </c>
      <c r="N125" s="1275"/>
      <c r="O125" s="1276">
        <f t="shared" si="7"/>
        <v>0.66666666666666696</v>
      </c>
      <c r="P125" s="1322"/>
      <c r="Q125" s="1371">
        <f>AC90</f>
        <v>118</v>
      </c>
      <c r="R125" s="1371"/>
      <c r="S125" s="474"/>
      <c r="T125" s="474"/>
      <c r="U125" s="698">
        <v>4</v>
      </c>
      <c r="AF125" s="178"/>
      <c r="AG125" s="178"/>
      <c r="AH125" s="178"/>
      <c r="AI125" s="178"/>
      <c r="AJ125" s="178"/>
      <c r="AK125" s="178"/>
      <c r="AL125" s="178"/>
    </row>
    <row r="126" spans="1:42">
      <c r="I126" s="87"/>
      <c r="J126" s="92" t="s">
        <v>664</v>
      </c>
      <c r="K126" s="1280">
        <f>SUM(K119:L125)</f>
        <v>41</v>
      </c>
      <c r="L126" s="1281"/>
      <c r="M126" s="1281">
        <f>SUM(M119:N125)</f>
        <v>19</v>
      </c>
      <c r="N126" s="1281"/>
      <c r="O126" s="1282">
        <f>(M126/K126)*0.2</f>
        <v>9.2682926829268306E-2</v>
      </c>
      <c r="P126" s="1325"/>
      <c r="Q126" s="1379">
        <f>SUM(Q119:R125)</f>
        <v>1203.8399999999999</v>
      </c>
      <c r="R126" s="1380"/>
      <c r="S126" s="474"/>
      <c r="T126" s="474"/>
      <c r="U126" s="699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>
      <c r="I127" s="87"/>
      <c r="J127" s="682"/>
      <c r="K127" s="95"/>
      <c r="L127" s="95"/>
      <c r="M127" s="95"/>
      <c r="N127" s="95"/>
      <c r="O127" s="95"/>
      <c r="P127" s="95"/>
      <c r="Q127" s="1373"/>
      <c r="R127" s="1374"/>
      <c r="S127" s="474"/>
      <c r="T127" s="474"/>
      <c r="U127" s="699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>
      <c r="I128" s="189"/>
      <c r="J128" s="685" t="s">
        <v>922</v>
      </c>
      <c r="K128" s="1290">
        <f>SUM(K111:L125)</f>
        <v>95</v>
      </c>
      <c r="L128" s="1290"/>
      <c r="M128" s="1290">
        <f>SUM(M111:N125)</f>
        <v>73</v>
      </c>
      <c r="N128" s="1290"/>
      <c r="O128" s="1291"/>
      <c r="P128" s="1354"/>
      <c r="Q128" s="1379">
        <f>Q117+Q126</f>
        <v>9110.84</v>
      </c>
      <c r="R128" s="1380"/>
      <c r="S128" s="474"/>
      <c r="T128" s="474"/>
      <c r="U128" s="699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>
      <c r="I129" s="711"/>
      <c r="J129" s="712" t="s">
        <v>473</v>
      </c>
      <c r="K129" s="1355"/>
      <c r="L129" s="1355"/>
      <c r="M129" s="1356"/>
      <c r="N129" s="1356"/>
      <c r="O129" s="1357">
        <f>O117+O126</f>
        <v>0.89268292682926798</v>
      </c>
      <c r="P129" s="1358"/>
      <c r="Q129" s="1344"/>
      <c r="R129" s="1366"/>
      <c r="U129" s="699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>
      <c r="I130" s="188"/>
      <c r="J130" s="75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>
      <c r="I131" s="188"/>
      <c r="J131" s="75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>
      <c r="I132" s="188" t="s">
        <v>923</v>
      </c>
      <c r="J132" s="75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35" customHeight="1">
      <c r="A133" s="45"/>
      <c r="B133" s="46"/>
      <c r="C133" s="46"/>
      <c r="D133" s="46"/>
      <c r="E133" s="46"/>
      <c r="F133" s="46"/>
      <c r="G133" s="46"/>
      <c r="H133" s="46"/>
      <c r="I133" s="1295" t="s">
        <v>5</v>
      </c>
      <c r="J133" s="1335" t="s">
        <v>647</v>
      </c>
      <c r="K133" s="1318" t="s">
        <v>648</v>
      </c>
      <c r="L133" s="1318"/>
      <c r="M133" s="1318" t="s">
        <v>649</v>
      </c>
      <c r="N133" s="1318"/>
      <c r="O133" s="1319" t="s">
        <v>650</v>
      </c>
      <c r="P133" s="1319"/>
      <c r="Q133" s="1319" t="s">
        <v>667</v>
      </c>
      <c r="R133" s="1319"/>
      <c r="S133" s="1301"/>
      <c r="T133" s="1304"/>
      <c r="U133" s="131"/>
      <c r="V133" s="132"/>
      <c r="Y133" s="185"/>
      <c r="Z133" s="710"/>
      <c r="AF133" s="178"/>
      <c r="AG133" s="178"/>
      <c r="AH133" s="178"/>
      <c r="AI133" s="178"/>
      <c r="AJ133" s="178"/>
      <c r="AK133" s="178"/>
      <c r="AL133" s="178"/>
    </row>
    <row r="134" spans="1:42" ht="35" customHeight="1">
      <c r="A134" s="45"/>
      <c r="B134" s="46"/>
      <c r="C134" s="46"/>
      <c r="D134" s="46"/>
      <c r="E134" s="46"/>
      <c r="F134" s="46"/>
      <c r="G134" s="46"/>
      <c r="H134" s="46"/>
      <c r="I134" s="1295"/>
      <c r="J134" s="1335"/>
      <c r="K134" s="1318"/>
      <c r="L134" s="1318"/>
      <c r="M134" s="1318"/>
      <c r="N134" s="1318"/>
      <c r="O134" s="1319"/>
      <c r="P134" s="1319"/>
      <c r="Q134" s="1319"/>
      <c r="R134" s="1319"/>
      <c r="S134" s="1301"/>
      <c r="T134" s="1304"/>
      <c r="U134" s="82"/>
      <c r="V134" s="132"/>
      <c r="AF134" s="178"/>
      <c r="AG134" s="178"/>
      <c r="AH134" s="178"/>
      <c r="AI134" s="178"/>
      <c r="AJ134" s="178"/>
      <c r="AK134" s="178"/>
      <c r="AL134" s="178"/>
    </row>
    <row r="135" spans="1:42" ht="15.75" customHeight="1">
      <c r="A135" s="45"/>
      <c r="B135" s="46"/>
      <c r="C135" s="46"/>
      <c r="D135" s="46"/>
      <c r="E135" s="46"/>
      <c r="F135" s="46"/>
      <c r="G135" s="46"/>
      <c r="H135" s="46"/>
      <c r="I135" s="84">
        <v>1</v>
      </c>
      <c r="J135" s="342" t="str">
        <f>J15</f>
        <v>CARBODY SHEEL  T3</v>
      </c>
      <c r="K135" s="1275">
        <f>COUNT(A15)</f>
        <v>1</v>
      </c>
      <c r="L135" s="1275"/>
      <c r="M135" s="1275">
        <f>COUNTIF(W15,"release")</f>
        <v>0</v>
      </c>
      <c r="N135" s="1275"/>
      <c r="O135" s="1276">
        <f>M135/K135</f>
        <v>0</v>
      </c>
      <c r="P135" s="1276"/>
      <c r="Q135" s="1289" t="s">
        <v>668</v>
      </c>
      <c r="R135" s="1289"/>
      <c r="S135" s="194"/>
      <c r="T135" s="5"/>
      <c r="U135" s="82"/>
      <c r="V135" s="132"/>
      <c r="AF135" s="178"/>
      <c r="AG135" s="178"/>
      <c r="AH135" s="178"/>
      <c r="AI135" s="178"/>
      <c r="AJ135" s="178"/>
      <c r="AK135" s="178"/>
      <c r="AL135" s="178"/>
    </row>
    <row r="136" spans="1:42" ht="15.75" customHeight="1">
      <c r="A136" s="45"/>
      <c r="B136" s="46"/>
      <c r="C136" s="46"/>
      <c r="D136" s="46"/>
      <c r="E136" s="46"/>
      <c r="F136" s="46"/>
      <c r="G136" s="46"/>
      <c r="H136" s="46"/>
      <c r="I136" s="84">
        <v>2</v>
      </c>
      <c r="J136" s="342" t="str">
        <f>J46</f>
        <v>SIDEWALL ARRANGEMENT T3</v>
      </c>
      <c r="K136" s="1275">
        <f>COUNT(A46)</f>
        <v>1</v>
      </c>
      <c r="L136" s="1275"/>
      <c r="M136" s="1275">
        <f>COUNTIF(W46,"release")</f>
        <v>0</v>
      </c>
      <c r="N136" s="1275"/>
      <c r="O136" s="1276">
        <f>M136/K136</f>
        <v>0</v>
      </c>
      <c r="P136" s="1276"/>
      <c r="Q136" s="1289" t="s">
        <v>668</v>
      </c>
      <c r="R136" s="1289"/>
      <c r="S136" s="194"/>
      <c r="T136" s="5"/>
      <c r="U136" s="82"/>
      <c r="V136" s="132"/>
      <c r="AF136" s="178"/>
      <c r="AG136" s="178"/>
      <c r="AH136" s="178"/>
      <c r="AI136" s="178"/>
      <c r="AJ136" s="178"/>
      <c r="AK136" s="178"/>
      <c r="AL136" s="178"/>
    </row>
    <row r="137" spans="1:42" ht="15.75" customHeight="1">
      <c r="A137" s="45"/>
      <c r="B137" s="46"/>
      <c r="C137" s="46"/>
      <c r="D137" s="46"/>
      <c r="E137" s="46"/>
      <c r="F137" s="46"/>
      <c r="G137" s="46"/>
      <c r="H137" s="46"/>
      <c r="I137" s="84">
        <v>3</v>
      </c>
      <c r="J137" s="342" t="str">
        <f>J70</f>
        <v>ENDWALL ARRANGEMENT T3</v>
      </c>
      <c r="K137" s="1275">
        <f>COUNT(A70)</f>
        <v>1</v>
      </c>
      <c r="L137" s="1275"/>
      <c r="M137" s="1275">
        <f>COUNTIF(W70,"release")</f>
        <v>0</v>
      </c>
      <c r="N137" s="1275"/>
      <c r="O137" s="1276">
        <f>M137/K137</f>
        <v>0</v>
      </c>
      <c r="P137" s="1276"/>
      <c r="Q137" s="1289" t="s">
        <v>668</v>
      </c>
      <c r="R137" s="1289"/>
      <c r="S137" s="194"/>
      <c r="T137" s="5"/>
      <c r="U137" s="82"/>
      <c r="V137" s="138"/>
      <c r="AF137" s="178"/>
      <c r="AG137" s="178"/>
      <c r="AH137" s="178"/>
      <c r="AI137" s="178"/>
      <c r="AJ137" s="178"/>
      <c r="AK137" s="178"/>
      <c r="AL137" s="178"/>
    </row>
    <row r="138" spans="1:42" ht="15.75" customHeight="1">
      <c r="A138" s="45"/>
      <c r="B138" s="46"/>
      <c r="C138" s="46"/>
      <c r="D138" s="46"/>
      <c r="E138" s="46"/>
      <c r="F138" s="46"/>
      <c r="G138" s="46"/>
      <c r="H138" s="46"/>
      <c r="I138" s="84">
        <v>4</v>
      </c>
      <c r="J138" s="342" t="str">
        <f>J80</f>
        <v>ROOF ARRANGEMENT  T3</v>
      </c>
      <c r="K138" s="1275">
        <f>COUNT(A80)</f>
        <v>1</v>
      </c>
      <c r="L138" s="1275"/>
      <c r="M138" s="1275">
        <f>COUNTIF(W80,"release")</f>
        <v>0</v>
      </c>
      <c r="N138" s="1275"/>
      <c r="O138" s="1276">
        <f>M138/K138</f>
        <v>0</v>
      </c>
      <c r="P138" s="1276"/>
      <c r="Q138" s="1289" t="s">
        <v>668</v>
      </c>
      <c r="R138" s="1289"/>
      <c r="S138" s="194"/>
      <c r="T138" s="5"/>
      <c r="U138" s="82"/>
      <c r="V138" s="138"/>
      <c r="AF138" s="178"/>
      <c r="AG138" s="178"/>
      <c r="AH138" s="178"/>
      <c r="AI138" s="178"/>
      <c r="AJ138" s="178"/>
      <c r="AK138" s="178"/>
      <c r="AL138" s="178"/>
    </row>
    <row r="139" spans="1:42" ht="15.75" customHeight="1">
      <c r="A139" s="45"/>
      <c r="B139" s="46"/>
      <c r="C139" s="46"/>
      <c r="D139" s="46"/>
      <c r="E139" s="46"/>
      <c r="F139" s="46"/>
      <c r="G139" s="46"/>
      <c r="H139" s="46"/>
      <c r="I139" s="91"/>
      <c r="J139" s="682"/>
      <c r="K139" s="95"/>
      <c r="L139" s="95"/>
      <c r="M139" s="95"/>
      <c r="N139" s="95"/>
      <c r="O139" s="95"/>
      <c r="P139" s="95"/>
      <c r="Q139" s="95"/>
      <c r="R139" s="95"/>
      <c r="S139" s="141"/>
      <c r="T139" s="5"/>
      <c r="U139" s="82"/>
      <c r="V139" s="138"/>
      <c r="AF139" s="178"/>
      <c r="AG139" s="178"/>
      <c r="AH139" s="178"/>
      <c r="AI139" s="178"/>
      <c r="AJ139" s="178"/>
      <c r="AK139" s="178"/>
      <c r="AL139" s="178"/>
    </row>
    <row r="140" spans="1:42" ht="15.75" customHeight="1">
      <c r="A140" s="45"/>
      <c r="B140" s="46"/>
      <c r="C140" s="46"/>
      <c r="D140" s="46"/>
      <c r="E140" s="46"/>
      <c r="F140" s="46"/>
      <c r="G140" s="46"/>
      <c r="H140" s="46"/>
      <c r="I140" s="189"/>
      <c r="J140" s="685" t="s">
        <v>669</v>
      </c>
      <c r="K140" s="1290">
        <f>SUM(K135:L138)</f>
        <v>4</v>
      </c>
      <c r="L140" s="1290"/>
      <c r="M140" s="1290">
        <f>SUM(M135:N138)</f>
        <v>0</v>
      </c>
      <c r="N140" s="1290"/>
      <c r="O140" s="1291"/>
      <c r="P140" s="1291"/>
      <c r="Q140" s="1286"/>
      <c r="R140" s="1286"/>
      <c r="S140" s="141"/>
      <c r="T140" s="142"/>
      <c r="U140" s="82"/>
      <c r="V140" s="138"/>
      <c r="AF140" s="178"/>
      <c r="AG140" s="178"/>
      <c r="AH140" s="178"/>
      <c r="AI140" s="178"/>
      <c r="AJ140" s="178"/>
      <c r="AK140" s="178"/>
      <c r="AL140" s="178"/>
    </row>
    <row r="141" spans="1:42" ht="15" customHeight="1">
      <c r="A141" s="45"/>
      <c r="B141" s="46"/>
      <c r="C141" s="46"/>
      <c r="D141" s="46"/>
      <c r="E141" s="46"/>
      <c r="F141" s="46"/>
      <c r="G141" s="46"/>
      <c r="H141" s="46"/>
      <c r="I141" s="192"/>
      <c r="J141" s="713" t="s">
        <v>670</v>
      </c>
      <c r="K141" s="1292"/>
      <c r="L141" s="1292"/>
      <c r="M141" s="1261"/>
      <c r="N141" s="1261"/>
      <c r="O141" s="1293">
        <f>M140/K140</f>
        <v>0</v>
      </c>
      <c r="P141" s="1293"/>
      <c r="Q141" s="1286"/>
      <c r="R141" s="1286"/>
      <c r="S141" s="143"/>
      <c r="T141" s="144"/>
      <c r="AF141" s="178"/>
      <c r="AG141" s="178"/>
      <c r="AH141" s="178"/>
      <c r="AI141" s="178"/>
      <c r="AJ141" s="178"/>
      <c r="AK141" s="178"/>
      <c r="AL141" s="178"/>
    </row>
  </sheetData>
  <mergeCells count="128">
    <mergeCell ref="AI1:AI2"/>
    <mergeCell ref="K109:L110"/>
    <mergeCell ref="M109:N110"/>
    <mergeCell ref="O109:P110"/>
    <mergeCell ref="Q109:R110"/>
    <mergeCell ref="K133:L134"/>
    <mergeCell ref="M133:N134"/>
    <mergeCell ref="O133:P134"/>
    <mergeCell ref="Q133:R134"/>
    <mergeCell ref="I133:I134"/>
    <mergeCell ref="J8:J9"/>
    <mergeCell ref="J109:J110"/>
    <mergeCell ref="J133:J134"/>
    <mergeCell ref="K8:K9"/>
    <mergeCell ref="S109:S110"/>
    <mergeCell ref="S133:S134"/>
    <mergeCell ref="T109:T110"/>
    <mergeCell ref="T133:T134"/>
    <mergeCell ref="K138:L138"/>
    <mergeCell ref="M138:N138"/>
    <mergeCell ref="O138:P138"/>
    <mergeCell ref="Q138:R138"/>
    <mergeCell ref="K140:L140"/>
    <mergeCell ref="M140:N140"/>
    <mergeCell ref="O140:P140"/>
    <mergeCell ref="Q140:R140"/>
    <mergeCell ref="K141:L141"/>
    <mergeCell ref="M141:N141"/>
    <mergeCell ref="O141:P141"/>
    <mergeCell ref="Q141:R141"/>
    <mergeCell ref="K135:L135"/>
    <mergeCell ref="M135:N135"/>
    <mergeCell ref="O135:P135"/>
    <mergeCell ref="Q135:R135"/>
    <mergeCell ref="K136:L136"/>
    <mergeCell ref="M136:N136"/>
    <mergeCell ref="O136:P136"/>
    <mergeCell ref="Q136:R136"/>
    <mergeCell ref="K137:L137"/>
    <mergeCell ref="M137:N137"/>
    <mergeCell ref="O137:P137"/>
    <mergeCell ref="Q137:R137"/>
    <mergeCell ref="Q127:R127"/>
    <mergeCell ref="K128:L128"/>
    <mergeCell ref="M128:N128"/>
    <mergeCell ref="O128:P128"/>
    <mergeCell ref="Q128:R128"/>
    <mergeCell ref="K129:L129"/>
    <mergeCell ref="M129:N129"/>
    <mergeCell ref="O129:P129"/>
    <mergeCell ref="Q129:R129"/>
    <mergeCell ref="K124:L124"/>
    <mergeCell ref="M124:N124"/>
    <mergeCell ref="O124:P124"/>
    <mergeCell ref="Q124:R124"/>
    <mergeCell ref="K125:L125"/>
    <mergeCell ref="M125:N125"/>
    <mergeCell ref="O125:P125"/>
    <mergeCell ref="Q125:R125"/>
    <mergeCell ref="K126:L126"/>
    <mergeCell ref="M126:N126"/>
    <mergeCell ref="O126:P126"/>
    <mergeCell ref="Q126:R126"/>
    <mergeCell ref="K121:L121"/>
    <mergeCell ref="M121:N121"/>
    <mergeCell ref="O121:P121"/>
    <mergeCell ref="Q121:R121"/>
    <mergeCell ref="K122:L122"/>
    <mergeCell ref="M122:N122"/>
    <mergeCell ref="O122:P122"/>
    <mergeCell ref="Q122:R122"/>
    <mergeCell ref="K123:L123"/>
    <mergeCell ref="M123:N123"/>
    <mergeCell ref="O123:P123"/>
    <mergeCell ref="Q123:R123"/>
    <mergeCell ref="Q118:R118"/>
    <mergeCell ref="K119:L119"/>
    <mergeCell ref="M119:N119"/>
    <mergeCell ref="O119:P119"/>
    <mergeCell ref="Q119:R119"/>
    <mergeCell ref="K120:L120"/>
    <mergeCell ref="M120:N120"/>
    <mergeCell ref="O120:P120"/>
    <mergeCell ref="Q120:R120"/>
    <mergeCell ref="K115:L115"/>
    <mergeCell ref="M115:N115"/>
    <mergeCell ref="O115:P115"/>
    <mergeCell ref="Q115:R115"/>
    <mergeCell ref="K116:L116"/>
    <mergeCell ref="M116:N116"/>
    <mergeCell ref="O116:P116"/>
    <mergeCell ref="Q116:R116"/>
    <mergeCell ref="K117:L117"/>
    <mergeCell ref="M117:N117"/>
    <mergeCell ref="O117:P117"/>
    <mergeCell ref="Q117:R117"/>
    <mergeCell ref="K112:P112"/>
    <mergeCell ref="Q112:R112"/>
    <mergeCell ref="K113:L113"/>
    <mergeCell ref="M113:N113"/>
    <mergeCell ref="O113:P113"/>
    <mergeCell ref="Q113:R113"/>
    <mergeCell ref="K114:L114"/>
    <mergeCell ref="M114:N114"/>
    <mergeCell ref="O114:P114"/>
    <mergeCell ref="Q114:R114"/>
    <mergeCell ref="AG1:AH1"/>
    <mergeCell ref="A2:I2"/>
    <mergeCell ref="AC6:AE6"/>
    <mergeCell ref="AC7:AE7"/>
    <mergeCell ref="B8:I8"/>
    <mergeCell ref="L8:Q8"/>
    <mergeCell ref="R8:V8"/>
    <mergeCell ref="AC8:AE8"/>
    <mergeCell ref="K111:L111"/>
    <mergeCell ref="M111:N111"/>
    <mergeCell ref="O111:P111"/>
    <mergeCell ref="Q111:R111"/>
    <mergeCell ref="A8:A9"/>
    <mergeCell ref="I109:I110"/>
    <mergeCell ref="U109:U110"/>
    <mergeCell ref="W8:W9"/>
    <mergeCell ref="X8:X9"/>
    <mergeCell ref="Y8:Y9"/>
    <mergeCell ref="Z8:Z9"/>
    <mergeCell ref="AA8:AA9"/>
    <mergeCell ref="AB8:AB9"/>
    <mergeCell ref="AF1:AF2"/>
  </mergeCells>
  <printOptions horizontalCentered="1"/>
  <pageMargins left="0" right="0" top="0.1" bottom="0.1" header="0.51041666666666696" footer="7.9166666666666705E-2"/>
  <pageSetup paperSize="9" scale="46" firstPageNumber="0" orientation="landscape" useFirstPageNumber="1" horizontalDpi="300" verticalDpi="300"/>
  <headerFooter>
    <oddFooter>&amp;LForm No.IV-1.043 Rev.0</oddFooter>
  </headerFooter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showGridLines="0" tabSelected="1" zoomScale="44" zoomScaleNormal="85" workbookViewId="0">
      <pane xSplit="11" ySplit="9" topLeftCell="L133" activePane="bottomRight" state="frozen"/>
      <selection pane="topRight"/>
      <selection pane="bottomLeft"/>
      <selection pane="bottomRight" activeCell="W143" sqref="W143"/>
    </sheetView>
  </sheetViews>
  <sheetFormatPr defaultColWidth="11.33203125" defaultRowHeight="15.5" outlineLevelRow="1"/>
  <cols>
    <col min="1" max="1" width="5.1640625" style="2" customWidth="1"/>
    <col min="2" max="7" width="3.08203125" style="3" customWidth="1"/>
    <col min="8" max="8" width="3.5" style="3" customWidth="1"/>
    <col min="9" max="9" width="8.4140625" style="4" customWidth="1"/>
    <col min="10" max="10" width="46.75" style="5" customWidth="1"/>
    <col min="11" max="11" width="5.08203125" style="6" customWidth="1"/>
    <col min="12" max="17" width="5.58203125" style="6" customWidth="1"/>
    <col min="18" max="19" width="11.58203125" hidden="1" customWidth="1"/>
    <col min="20" max="20" width="12.33203125" hidden="1" customWidth="1"/>
    <col min="21" max="21" width="11.4140625" hidden="1" customWidth="1"/>
    <col min="22" max="22" width="9" style="7" customWidth="1"/>
    <col min="23" max="23" width="12.4140625" style="7" customWidth="1"/>
    <col min="24" max="24" width="10.25" style="7" customWidth="1"/>
    <col min="25" max="25" width="17" hidden="1" customWidth="1"/>
    <col min="26" max="26" width="9.83203125" style="8" customWidth="1"/>
    <col min="27" max="27" width="9.58203125" style="7" customWidth="1"/>
    <col min="28" max="28" width="7.33203125" customWidth="1"/>
    <col min="29" max="29" width="10.25" customWidth="1"/>
    <col min="30" max="30" width="9.25" customWidth="1"/>
    <col min="31" max="31" width="10.33203125" customWidth="1"/>
    <col min="32" max="35" width="11" style="2" customWidth="1"/>
    <col min="36" max="36" width="11" style="286" customWidth="1"/>
    <col min="37" max="37" width="11" style="287" customWidth="1"/>
    <col min="38" max="42" width="11" style="2" customWidth="1"/>
  </cols>
  <sheetData>
    <row r="1" spans="1:39" ht="14" customHeight="1">
      <c r="A1" s="9"/>
      <c r="B1" s="4"/>
      <c r="C1" s="4"/>
      <c r="D1" s="4"/>
      <c r="E1" s="4"/>
      <c r="F1" s="4"/>
      <c r="G1" s="4"/>
      <c r="H1" s="4"/>
      <c r="I1" s="50"/>
      <c r="J1" s="51"/>
      <c r="K1" s="52"/>
      <c r="L1" s="53"/>
      <c r="M1" s="53"/>
      <c r="N1" s="53"/>
      <c r="O1" s="53"/>
      <c r="P1" s="53"/>
      <c r="Q1" s="53"/>
      <c r="R1" s="99" t="s">
        <v>461</v>
      </c>
      <c r="S1" s="99"/>
      <c r="T1" s="100" t="s">
        <v>462</v>
      </c>
      <c r="U1" s="101"/>
      <c r="V1" s="102"/>
      <c r="W1" s="102"/>
      <c r="X1" s="102"/>
      <c r="Y1" s="145"/>
      <c r="Z1" s="146" t="s">
        <v>463</v>
      </c>
      <c r="AA1" s="147"/>
      <c r="AB1" s="148">
        <v>8000</v>
      </c>
      <c r="AJ1" s="1315"/>
      <c r="AK1" s="1260" t="s">
        <v>464</v>
      </c>
      <c r="AL1" s="1261"/>
      <c r="AM1" s="1316" t="s">
        <v>28</v>
      </c>
    </row>
    <row r="2" spans="1:39" ht="14" customHeight="1">
      <c r="A2" s="1262"/>
      <c r="B2" s="1262"/>
      <c r="C2" s="1262"/>
      <c r="D2" s="1262"/>
      <c r="E2" s="1262"/>
      <c r="F2" s="1262"/>
      <c r="G2" s="1262"/>
      <c r="H2" s="1262"/>
      <c r="I2" s="1262"/>
      <c r="J2" s="54" t="s">
        <v>465</v>
      </c>
      <c r="K2" s="5"/>
      <c r="L2" s="55"/>
      <c r="M2" s="55"/>
      <c r="N2" s="55"/>
      <c r="O2" s="55"/>
      <c r="P2" s="55"/>
      <c r="Q2" s="55"/>
      <c r="R2" s="103" t="s">
        <v>466</v>
      </c>
      <c r="S2" s="103"/>
      <c r="T2" s="104" t="s">
        <v>467</v>
      </c>
      <c r="Z2" s="149" t="s">
        <v>468</v>
      </c>
      <c r="AA2" s="147"/>
      <c r="AB2" s="150">
        <f>SUM(Z10:Z139)</f>
        <v>8319</v>
      </c>
      <c r="AJ2" s="1315"/>
      <c r="AK2" s="395" t="s">
        <v>469</v>
      </c>
      <c r="AL2" s="396" t="s">
        <v>13</v>
      </c>
      <c r="AM2" s="1316"/>
    </row>
    <row r="3" spans="1:39" ht="14" customHeight="1">
      <c r="A3" s="10"/>
      <c r="B3" s="11"/>
      <c r="C3" s="11"/>
      <c r="D3" s="11"/>
      <c r="E3" s="11"/>
      <c r="F3" s="11"/>
      <c r="G3" s="11"/>
      <c r="H3" s="11"/>
      <c r="I3" s="11"/>
      <c r="J3" s="54" t="s">
        <v>470</v>
      </c>
      <c r="K3" s="5"/>
      <c r="L3" s="55"/>
      <c r="M3" s="55"/>
      <c r="N3" s="55"/>
      <c r="O3" s="55"/>
      <c r="P3" s="55"/>
      <c r="Q3" s="55"/>
      <c r="R3" s="103" t="s">
        <v>471</v>
      </c>
      <c r="S3" s="103"/>
      <c r="T3" s="105" t="s">
        <v>472</v>
      </c>
      <c r="Y3" s="151"/>
      <c r="Z3" s="152" t="s">
        <v>473</v>
      </c>
      <c r="AA3" s="153"/>
      <c r="AB3" s="154">
        <f>S116</f>
        <v>0</v>
      </c>
      <c r="AJ3" s="397" t="s">
        <v>474</v>
      </c>
      <c r="AK3" s="398">
        <f>COUNTIF($AJ$17:$AJ$151,"PDR")</f>
        <v>48</v>
      </c>
      <c r="AL3" s="398">
        <f>COUNTIFS($AJ$13:$AJ$148,"PDR",$AK$13:$AK$148,"RELEASE")</f>
        <v>37</v>
      </c>
      <c r="AM3" s="399">
        <f>AL3/AK3</f>
        <v>0.77083333333333304</v>
      </c>
    </row>
    <row r="4" spans="1:39" ht="14" customHeight="1">
      <c r="A4" s="10"/>
      <c r="B4" s="11"/>
      <c r="C4" s="11"/>
      <c r="D4" s="11"/>
      <c r="E4" s="11"/>
      <c r="F4" s="11"/>
      <c r="G4" s="11"/>
      <c r="H4" s="11"/>
      <c r="I4" s="11"/>
      <c r="J4" s="54" t="s">
        <v>924</v>
      </c>
      <c r="K4" s="5"/>
      <c r="L4" s="55"/>
      <c r="M4" s="55"/>
      <c r="N4" s="55"/>
      <c r="O4" s="55"/>
      <c r="P4" s="55"/>
      <c r="Q4" s="55"/>
      <c r="R4" s="103" t="s">
        <v>475</v>
      </c>
      <c r="S4" s="103"/>
      <c r="T4" s="105" t="s">
        <v>476</v>
      </c>
      <c r="AA4" s="155"/>
      <c r="AC4" s="156"/>
      <c r="AD4" s="156"/>
      <c r="AE4" s="157"/>
      <c r="AJ4" s="397" t="s">
        <v>477</v>
      </c>
      <c r="AK4" s="398">
        <f>COUNTIF($AJ$17:$AJ$142,"IDR")</f>
        <v>8</v>
      </c>
      <c r="AL4" s="398">
        <f>COUNTIFS($AJ$17:$AJ$142,"IDR",$AK$17:$AK$142,"RELEASE")</f>
        <v>5</v>
      </c>
      <c r="AM4" s="399">
        <f>AL4/AK4</f>
        <v>0.625</v>
      </c>
    </row>
    <row r="5" spans="1:39" ht="14" customHeight="1">
      <c r="A5" s="10"/>
      <c r="B5" s="11"/>
      <c r="C5" s="11"/>
      <c r="D5" s="11"/>
      <c r="E5" s="11"/>
      <c r="F5" s="11"/>
      <c r="G5" s="11"/>
      <c r="H5" s="11"/>
      <c r="I5" s="11"/>
      <c r="J5" s="54"/>
      <c r="K5" s="5"/>
      <c r="L5" s="55"/>
      <c r="M5" s="55"/>
      <c r="N5" s="55"/>
      <c r="O5" s="55"/>
      <c r="P5" s="55"/>
      <c r="Q5" s="55"/>
      <c r="R5" s="103" t="s">
        <v>478</v>
      </c>
      <c r="S5" s="103"/>
      <c r="T5" s="105" t="s">
        <v>479</v>
      </c>
      <c r="AA5" s="155"/>
      <c r="AC5" s="158"/>
      <c r="AD5" s="158"/>
      <c r="AE5" s="159"/>
      <c r="AJ5" s="397" t="s">
        <v>19</v>
      </c>
      <c r="AK5" s="398">
        <f>COUNTIF($AJ$13:$AJ$146,"FDR")</f>
        <v>46</v>
      </c>
      <c r="AL5" s="398">
        <f>COUNTIFS($AJ$17:$AJ$142,"FDR",$AK$17:$AK$142,"RELEASE")</f>
        <v>16</v>
      </c>
      <c r="AM5" s="399">
        <f>AL5/AK5</f>
        <v>0.34782608695652201</v>
      </c>
    </row>
    <row r="6" spans="1:39" ht="14" customHeight="1">
      <c r="A6" s="10"/>
      <c r="B6" s="11"/>
      <c r="C6" s="11"/>
      <c r="D6" s="11"/>
      <c r="E6" s="11"/>
      <c r="F6" s="11"/>
      <c r="G6" s="11"/>
      <c r="H6" s="11"/>
      <c r="I6" s="11"/>
      <c r="J6" s="54"/>
      <c r="L6" s="56"/>
      <c r="M6" s="56"/>
      <c r="N6" s="56"/>
      <c r="O6" s="56"/>
      <c r="P6" s="56"/>
      <c r="Q6" s="56"/>
      <c r="R6" s="103" t="s">
        <v>480</v>
      </c>
      <c r="S6" s="103"/>
      <c r="T6" s="105" t="s">
        <v>925</v>
      </c>
      <c r="AA6" s="155"/>
      <c r="AC6" s="1263"/>
      <c r="AD6" s="1263"/>
      <c r="AE6" s="1263"/>
      <c r="AK6" s="400">
        <f>SUM(AK3:AK5)</f>
        <v>102</v>
      </c>
      <c r="AL6" s="400">
        <f>SUM(AL3:AL5)</f>
        <v>58</v>
      </c>
    </row>
    <row r="7" spans="1:39" ht="14" customHeight="1">
      <c r="A7" s="9"/>
      <c r="B7" s="4"/>
      <c r="C7" s="4"/>
      <c r="D7" s="4"/>
      <c r="E7" s="4"/>
      <c r="F7" s="4"/>
      <c r="G7" s="4"/>
      <c r="H7" s="4"/>
      <c r="J7" s="57"/>
      <c r="K7" s="58"/>
      <c r="L7" s="59"/>
      <c r="M7" s="59"/>
      <c r="N7" s="59"/>
      <c r="O7" s="59"/>
      <c r="P7" s="59"/>
      <c r="Q7" s="59"/>
      <c r="AA7" s="155"/>
      <c r="AC7" s="1263" t="s">
        <v>482</v>
      </c>
      <c r="AD7" s="1263"/>
      <c r="AE7" s="1263"/>
    </row>
    <row r="8" spans="1:39" ht="18" customHeight="1">
      <c r="A8" s="1294" t="s">
        <v>483</v>
      </c>
      <c r="B8" s="1264" t="s">
        <v>484</v>
      </c>
      <c r="C8" s="1264"/>
      <c r="D8" s="1264"/>
      <c r="E8" s="1264"/>
      <c r="F8" s="1264"/>
      <c r="G8" s="1264"/>
      <c r="H8" s="1264"/>
      <c r="I8" s="1264"/>
      <c r="J8" s="1296" t="s">
        <v>485</v>
      </c>
      <c r="K8" s="1265" t="s">
        <v>486</v>
      </c>
      <c r="L8" s="1265" t="s">
        <v>487</v>
      </c>
      <c r="M8" s="1265"/>
      <c r="N8" s="1265"/>
      <c r="O8" s="1265"/>
      <c r="P8" s="1265"/>
      <c r="Q8" s="1265"/>
      <c r="R8" s="1267" t="s">
        <v>488</v>
      </c>
      <c r="S8" s="1267"/>
      <c r="T8" s="1267"/>
      <c r="U8" s="1267"/>
      <c r="V8" s="1267"/>
      <c r="W8" s="1267" t="s">
        <v>489</v>
      </c>
      <c r="X8" s="1267" t="s">
        <v>490</v>
      </c>
      <c r="Y8" s="1267" t="s">
        <v>672</v>
      </c>
      <c r="Z8" s="1309" t="s">
        <v>468</v>
      </c>
      <c r="AA8" s="1311" t="s">
        <v>776</v>
      </c>
      <c r="AB8" s="1313"/>
      <c r="AC8" s="1267" t="s">
        <v>468</v>
      </c>
      <c r="AD8" s="1267"/>
      <c r="AE8" s="1267"/>
      <c r="AJ8" s="1317" t="s">
        <v>496</v>
      </c>
      <c r="AK8" s="1308"/>
    </row>
    <row r="9" spans="1:39" ht="17" customHeight="1">
      <c r="A9" s="1294"/>
      <c r="B9" s="288">
        <v>1</v>
      </c>
      <c r="C9" s="289">
        <v>2</v>
      </c>
      <c r="D9" s="290">
        <v>3</v>
      </c>
      <c r="E9" s="291">
        <v>4</v>
      </c>
      <c r="F9" s="292">
        <v>5</v>
      </c>
      <c r="G9" s="293">
        <v>6</v>
      </c>
      <c r="H9" s="294">
        <v>7</v>
      </c>
      <c r="I9" s="340">
        <v>8</v>
      </c>
      <c r="J9" s="1297"/>
      <c r="K9" s="1299"/>
      <c r="L9" s="62" t="s">
        <v>498</v>
      </c>
      <c r="M9" s="62" t="s">
        <v>21</v>
      </c>
      <c r="N9" s="62" t="s">
        <v>22</v>
      </c>
      <c r="O9" s="62" t="s">
        <v>23</v>
      </c>
      <c r="P9" s="62" t="s">
        <v>24</v>
      </c>
      <c r="Q9" s="62" t="s">
        <v>25</v>
      </c>
      <c r="R9" s="108" t="s">
        <v>499</v>
      </c>
      <c r="S9" s="108" t="s">
        <v>500</v>
      </c>
      <c r="T9" s="108" t="s">
        <v>501</v>
      </c>
      <c r="U9" s="108" t="s">
        <v>502</v>
      </c>
      <c r="V9" s="109" t="s">
        <v>503</v>
      </c>
      <c r="W9" s="1306"/>
      <c r="X9" s="1306"/>
      <c r="Y9" s="1306"/>
      <c r="Z9" s="1310" t="s">
        <v>504</v>
      </c>
      <c r="AA9" s="1312"/>
      <c r="AB9" s="1314"/>
      <c r="AC9" s="108" t="s">
        <v>505</v>
      </c>
      <c r="AD9" s="108" t="s">
        <v>506</v>
      </c>
      <c r="AE9" s="108" t="s">
        <v>507</v>
      </c>
      <c r="AJ9" s="1317"/>
      <c r="AK9" s="1308"/>
    </row>
    <row r="10" spans="1:39" ht="16.899999999999999" customHeight="1">
      <c r="A10" s="295">
        <v>1</v>
      </c>
      <c r="B10" s="296" t="s">
        <v>516</v>
      </c>
      <c r="C10" s="24"/>
      <c r="D10" s="24"/>
      <c r="E10" s="25"/>
      <c r="F10" s="24"/>
      <c r="G10" s="25"/>
      <c r="H10" s="25"/>
      <c r="I10" s="341"/>
      <c r="J10" s="342" t="s">
        <v>517</v>
      </c>
      <c r="K10" s="60"/>
      <c r="L10" s="65" t="s">
        <v>32</v>
      </c>
      <c r="M10" s="60"/>
      <c r="N10" s="60"/>
      <c r="O10" s="60"/>
      <c r="P10" s="60"/>
      <c r="Q10" s="60"/>
      <c r="R10" s="110"/>
      <c r="S10" s="110"/>
      <c r="T10" s="110"/>
      <c r="U10" s="110"/>
      <c r="V10" s="107"/>
      <c r="W10" s="107" t="s">
        <v>13</v>
      </c>
      <c r="X10" s="107"/>
      <c r="Y10" s="69"/>
      <c r="Z10" s="160"/>
      <c r="AA10" s="161"/>
      <c r="AB10" s="162"/>
      <c r="AC10" s="163"/>
      <c r="AD10" s="163"/>
      <c r="AE10" s="163"/>
    </row>
    <row r="11" spans="1:39" ht="16.899999999999999" customHeight="1">
      <c r="A11" s="295">
        <f t="shared" ref="A11:A41" si="0">A10+1</f>
        <v>2</v>
      </c>
      <c r="B11" s="296" t="s">
        <v>518</v>
      </c>
      <c r="C11" s="24"/>
      <c r="D11" s="24"/>
      <c r="E11" s="25"/>
      <c r="F11" s="24"/>
      <c r="G11" s="25"/>
      <c r="H11" s="25"/>
      <c r="I11" s="341"/>
      <c r="J11" s="342" t="s">
        <v>519</v>
      </c>
      <c r="K11" s="60"/>
      <c r="L11" s="65" t="s">
        <v>32</v>
      </c>
      <c r="M11" s="65" t="s">
        <v>32</v>
      </c>
      <c r="N11" s="65" t="s">
        <v>32</v>
      </c>
      <c r="O11" s="65" t="s">
        <v>32</v>
      </c>
      <c r="P11" s="65" t="s">
        <v>32</v>
      </c>
      <c r="Q11" s="65" t="s">
        <v>32</v>
      </c>
      <c r="R11" s="110"/>
      <c r="S11" s="110"/>
      <c r="T11" s="110"/>
      <c r="U11" s="110"/>
      <c r="V11" s="107"/>
      <c r="W11" s="107" t="s">
        <v>13</v>
      </c>
      <c r="X11" s="107"/>
      <c r="Y11" s="69"/>
      <c r="Z11" s="160"/>
      <c r="AA11" s="161"/>
      <c r="AB11" s="162"/>
      <c r="AC11" s="163"/>
      <c r="AD11" s="163"/>
      <c r="AE11" s="163"/>
    </row>
    <row r="12" spans="1:39" ht="16.899999999999999" customHeight="1">
      <c r="A12" s="295">
        <f t="shared" si="0"/>
        <v>3</v>
      </c>
      <c r="B12" s="296" t="s">
        <v>520</v>
      </c>
      <c r="C12" s="4"/>
      <c r="D12" s="4"/>
      <c r="E12" s="4"/>
      <c r="F12" s="4"/>
      <c r="G12" s="4"/>
      <c r="H12" s="4"/>
      <c r="I12" s="309"/>
      <c r="J12" s="343" t="s">
        <v>521</v>
      </c>
      <c r="K12" s="107"/>
      <c r="L12" s="65" t="s">
        <v>32</v>
      </c>
      <c r="M12" s="107"/>
      <c r="N12" s="107"/>
      <c r="O12" s="107"/>
      <c r="P12" s="107"/>
      <c r="Q12" s="107"/>
      <c r="R12" s="363"/>
      <c r="S12" s="363"/>
      <c r="T12" s="364"/>
      <c r="U12" s="364"/>
      <c r="V12" s="107"/>
      <c r="W12" s="107"/>
      <c r="X12" s="107"/>
      <c r="Y12" s="69"/>
      <c r="Z12" s="377"/>
      <c r="AA12" s="377"/>
      <c r="AB12" s="378"/>
      <c r="AC12" s="377"/>
      <c r="AD12" s="377"/>
      <c r="AE12" s="377"/>
    </row>
    <row r="13" spans="1:39" ht="16.899999999999999" customHeight="1">
      <c r="A13" s="295">
        <f t="shared" si="0"/>
        <v>4</v>
      </c>
      <c r="B13" s="297"/>
      <c r="C13" s="298" t="s">
        <v>522</v>
      </c>
      <c r="D13" s="297"/>
      <c r="E13" s="297"/>
      <c r="F13" s="297"/>
      <c r="G13" s="297"/>
      <c r="H13" s="297"/>
      <c r="J13" s="344" t="s">
        <v>523</v>
      </c>
      <c r="K13" s="107"/>
      <c r="L13" s="65" t="s">
        <v>32</v>
      </c>
      <c r="M13" s="107"/>
      <c r="N13" s="107"/>
      <c r="O13" s="107"/>
      <c r="P13" s="107"/>
      <c r="Q13" s="107"/>
      <c r="R13" s="363"/>
      <c r="S13" s="363"/>
      <c r="T13" s="364"/>
      <c r="U13" s="364"/>
      <c r="V13" s="107"/>
      <c r="W13" s="107"/>
      <c r="X13" s="107"/>
      <c r="Y13" s="69"/>
      <c r="Z13" s="377"/>
      <c r="AA13" s="377"/>
      <c r="AB13" s="379"/>
      <c r="AC13" s="380"/>
      <c r="AD13" s="380"/>
      <c r="AE13" s="380"/>
    </row>
    <row r="14" spans="1:39" ht="16.899999999999999" customHeight="1">
      <c r="A14" s="295">
        <f t="shared" si="0"/>
        <v>5</v>
      </c>
      <c r="B14" s="297"/>
      <c r="C14" s="299" t="s">
        <v>926</v>
      </c>
      <c r="D14" s="297"/>
      <c r="E14" s="297"/>
      <c r="F14" s="297"/>
      <c r="G14" s="297"/>
      <c r="H14" s="297"/>
      <c r="J14" s="344" t="s">
        <v>927</v>
      </c>
      <c r="K14" s="107">
        <v>1</v>
      </c>
      <c r="L14" s="65" t="s">
        <v>32</v>
      </c>
      <c r="M14" s="107"/>
      <c r="N14" s="107"/>
      <c r="O14" s="107"/>
      <c r="P14" s="107"/>
      <c r="Q14" s="107"/>
      <c r="R14" s="363"/>
      <c r="S14" s="363"/>
      <c r="T14" s="364"/>
      <c r="U14" s="364"/>
      <c r="V14" s="107"/>
      <c r="W14" s="107"/>
      <c r="X14" s="107"/>
      <c r="Y14" s="69"/>
      <c r="Z14" s="377"/>
      <c r="AA14" s="377"/>
      <c r="AB14" s="379"/>
      <c r="AC14" s="380"/>
      <c r="AD14" s="380"/>
      <c r="AE14" s="380"/>
    </row>
    <row r="15" spans="1:39" ht="16.899999999999999" customHeight="1">
      <c r="A15" s="295">
        <f t="shared" si="0"/>
        <v>6</v>
      </c>
      <c r="B15" s="297"/>
      <c r="C15" s="300"/>
      <c r="D15" s="301" t="s">
        <v>928</v>
      </c>
      <c r="E15" s="297"/>
      <c r="F15" s="297"/>
      <c r="G15" s="297"/>
      <c r="H15" s="297"/>
      <c r="J15" s="344" t="s">
        <v>929</v>
      </c>
      <c r="K15" s="107">
        <v>1</v>
      </c>
      <c r="L15" s="65" t="s">
        <v>32</v>
      </c>
      <c r="M15" s="107"/>
      <c r="N15" s="107"/>
      <c r="O15" s="107"/>
      <c r="P15" s="107"/>
      <c r="Q15" s="107"/>
      <c r="R15" s="363"/>
      <c r="S15" s="363"/>
      <c r="T15" s="364"/>
      <c r="U15" s="364"/>
      <c r="V15" s="107"/>
      <c r="W15" s="107"/>
      <c r="X15" s="107"/>
      <c r="Y15" s="69"/>
      <c r="Z15" s="380"/>
      <c r="AA15" s="380"/>
      <c r="AB15" s="379"/>
      <c r="AC15" s="380"/>
      <c r="AD15" s="380"/>
      <c r="AE15" s="380"/>
    </row>
    <row r="16" spans="1:39" ht="16.899999999999999" customHeight="1">
      <c r="A16" s="295">
        <f t="shared" si="0"/>
        <v>7</v>
      </c>
      <c r="B16" s="297"/>
      <c r="C16" s="300"/>
      <c r="D16" s="302"/>
      <c r="E16" s="303" t="s">
        <v>44</v>
      </c>
      <c r="F16" s="304"/>
      <c r="G16" s="304"/>
      <c r="H16" s="304"/>
      <c r="I16" s="345"/>
      <c r="J16" s="346" t="s">
        <v>930</v>
      </c>
      <c r="K16" s="226">
        <v>1</v>
      </c>
      <c r="L16" s="227" t="s">
        <v>32</v>
      </c>
      <c r="M16" s="226"/>
      <c r="N16" s="226"/>
      <c r="O16" s="226"/>
      <c r="P16" s="226"/>
      <c r="Q16" s="226"/>
      <c r="R16" s="365"/>
      <c r="S16" s="365"/>
      <c r="T16" s="366"/>
      <c r="U16" s="366"/>
      <c r="V16" s="367"/>
      <c r="W16" s="226"/>
      <c r="X16" s="226"/>
      <c r="Y16" s="226"/>
      <c r="Z16" s="381"/>
      <c r="AA16" s="381"/>
      <c r="AB16" s="382"/>
      <c r="AC16" s="383"/>
      <c r="AD16" s="383"/>
      <c r="AE16" s="383"/>
    </row>
    <row r="17" spans="1:37" ht="16.899999999999999" customHeight="1">
      <c r="A17" s="295">
        <f t="shared" si="0"/>
        <v>8</v>
      </c>
      <c r="B17" s="297"/>
      <c r="C17" s="300"/>
      <c r="D17" s="297"/>
      <c r="E17" s="305"/>
      <c r="F17" s="306" t="s">
        <v>85</v>
      </c>
      <c r="G17" s="297"/>
      <c r="H17" s="297"/>
      <c r="J17" s="343" t="s">
        <v>86</v>
      </c>
      <c r="K17" s="107">
        <v>1</v>
      </c>
      <c r="L17" s="65" t="s">
        <v>32</v>
      </c>
      <c r="M17" s="107"/>
      <c r="N17" s="107"/>
      <c r="O17" s="107"/>
      <c r="P17" s="107"/>
      <c r="Q17" s="107"/>
      <c r="R17" s="363"/>
      <c r="S17" s="363"/>
      <c r="T17" s="368"/>
      <c r="U17" s="368"/>
      <c r="V17" s="98"/>
      <c r="W17" s="107" t="s">
        <v>13</v>
      </c>
      <c r="X17" s="107"/>
      <c r="Y17" s="69"/>
      <c r="Z17" s="384">
        <f>AC17</f>
        <v>4570</v>
      </c>
      <c r="AA17" s="385">
        <v>45181</v>
      </c>
      <c r="AB17" s="386"/>
      <c r="AC17" s="380">
        <f>'TC1 (E121)'!AC17</f>
        <v>4570</v>
      </c>
      <c r="AD17" s="380"/>
      <c r="AE17" s="380"/>
      <c r="AF17" s="385">
        <v>45181</v>
      </c>
      <c r="AJ17" s="286" t="s">
        <v>474</v>
      </c>
      <c r="AK17" s="287" t="str">
        <f t="shared" ref="AK17:AK39" si="1">W17</f>
        <v>RELEASE</v>
      </c>
    </row>
    <row r="18" spans="1:37" ht="16.899999999999999" customHeight="1" outlineLevel="1">
      <c r="A18" s="295">
        <f t="shared" si="0"/>
        <v>9</v>
      </c>
      <c r="B18" s="297"/>
      <c r="C18" s="300"/>
      <c r="D18" s="297"/>
      <c r="E18" s="307"/>
      <c r="F18" s="305"/>
      <c r="G18" s="308" t="s">
        <v>91</v>
      </c>
      <c r="H18" s="297"/>
      <c r="J18" s="343" t="s">
        <v>92</v>
      </c>
      <c r="K18" s="107">
        <v>1</v>
      </c>
      <c r="L18" s="65" t="s">
        <v>32</v>
      </c>
      <c r="M18" s="107"/>
      <c r="N18" s="107"/>
      <c r="O18" s="107"/>
      <c r="P18" s="107"/>
      <c r="Q18" s="107"/>
      <c r="R18" s="363"/>
      <c r="S18" s="363"/>
      <c r="T18" s="368"/>
      <c r="U18" s="368"/>
      <c r="V18" s="98"/>
      <c r="W18" s="107" t="s">
        <v>13</v>
      </c>
      <c r="X18" s="107"/>
      <c r="Y18" s="69"/>
      <c r="Z18" s="380"/>
      <c r="AA18" s="380"/>
      <c r="AB18" s="386"/>
      <c r="AC18" s="380"/>
      <c r="AD18" s="380"/>
      <c r="AE18" s="380"/>
      <c r="AF18" s="385">
        <v>45181</v>
      </c>
      <c r="AJ18" s="286" t="s">
        <v>474</v>
      </c>
      <c r="AK18" s="287" t="str">
        <f t="shared" si="1"/>
        <v>RELEASE</v>
      </c>
    </row>
    <row r="19" spans="1:37" ht="16.899999999999999" customHeight="1" outlineLevel="1">
      <c r="A19" s="295">
        <f t="shared" si="0"/>
        <v>10</v>
      </c>
      <c r="B19" s="309"/>
      <c r="C19" s="310"/>
      <c r="D19" s="297"/>
      <c r="E19" s="307"/>
      <c r="F19" s="307"/>
      <c r="G19" s="305"/>
      <c r="H19" s="298" t="s">
        <v>93</v>
      </c>
      <c r="I19" s="347"/>
      <c r="J19" s="343" t="s">
        <v>94</v>
      </c>
      <c r="K19" s="107">
        <v>1</v>
      </c>
      <c r="L19" s="65" t="s">
        <v>32</v>
      </c>
      <c r="M19" s="107"/>
      <c r="N19" s="107"/>
      <c r="O19" s="107"/>
      <c r="P19" s="107"/>
      <c r="Q19" s="107"/>
      <c r="R19" s="363"/>
      <c r="S19" s="363"/>
      <c r="T19" s="368"/>
      <c r="U19" s="368"/>
      <c r="V19" s="98"/>
      <c r="W19" s="107" t="s">
        <v>13</v>
      </c>
      <c r="X19" s="107"/>
      <c r="Y19" s="69"/>
      <c r="Z19" s="380"/>
      <c r="AA19" s="380"/>
      <c r="AB19" s="386"/>
      <c r="AC19" s="380"/>
      <c r="AD19" s="380"/>
      <c r="AE19" s="380"/>
      <c r="AF19" s="385">
        <v>45181</v>
      </c>
      <c r="AJ19" s="286" t="s">
        <v>474</v>
      </c>
      <c r="AK19" s="287" t="str">
        <f t="shared" si="1"/>
        <v>RELEASE</v>
      </c>
    </row>
    <row r="20" spans="1:37" ht="16.899999999999999" customHeight="1" outlineLevel="1">
      <c r="A20" s="295">
        <f t="shared" si="0"/>
        <v>11</v>
      </c>
      <c r="B20" s="4"/>
      <c r="C20" s="4"/>
      <c r="D20" s="310"/>
      <c r="E20" s="311"/>
      <c r="F20" s="312"/>
      <c r="G20" s="312"/>
      <c r="H20" s="313" t="s">
        <v>931</v>
      </c>
      <c r="I20" s="348"/>
      <c r="J20" s="349" t="s">
        <v>102</v>
      </c>
      <c r="K20" s="107">
        <v>1</v>
      </c>
      <c r="L20" s="65" t="s">
        <v>32</v>
      </c>
      <c r="M20" s="107"/>
      <c r="N20" s="107"/>
      <c r="O20" s="107"/>
      <c r="P20" s="107"/>
      <c r="Q20" s="107"/>
      <c r="R20" s="363"/>
      <c r="S20" s="363"/>
      <c r="T20" s="368"/>
      <c r="U20" s="368"/>
      <c r="V20" s="98"/>
      <c r="W20" s="107" t="s">
        <v>13</v>
      </c>
      <c r="X20" s="107"/>
      <c r="Y20" s="69"/>
      <c r="Z20" s="380"/>
      <c r="AA20" s="380"/>
      <c r="AB20" s="386"/>
      <c r="AC20" s="380"/>
      <c r="AD20" s="380"/>
      <c r="AE20" s="380"/>
      <c r="AF20" s="385">
        <v>45181</v>
      </c>
      <c r="AJ20" s="286" t="s">
        <v>474</v>
      </c>
      <c r="AK20" s="287" t="str">
        <f t="shared" si="1"/>
        <v>RELEASE</v>
      </c>
    </row>
    <row r="21" spans="1:37" ht="16.899999999999999" customHeight="1" outlineLevel="1">
      <c r="A21" s="295">
        <f t="shared" si="0"/>
        <v>12</v>
      </c>
      <c r="B21" s="4"/>
      <c r="C21" s="4"/>
      <c r="D21" s="310"/>
      <c r="E21" s="311"/>
      <c r="F21" s="311"/>
      <c r="G21" s="314" t="s">
        <v>95</v>
      </c>
      <c r="H21" s="4"/>
      <c r="I21" s="309"/>
      <c r="J21" s="233" t="s">
        <v>96</v>
      </c>
      <c r="K21" s="107">
        <v>1</v>
      </c>
      <c r="L21" s="65" t="s">
        <v>32</v>
      </c>
      <c r="M21" s="107"/>
      <c r="N21" s="107"/>
      <c r="O21" s="107"/>
      <c r="P21" s="107"/>
      <c r="Q21" s="107"/>
      <c r="R21" s="363"/>
      <c r="S21" s="363"/>
      <c r="T21" s="368"/>
      <c r="U21" s="368"/>
      <c r="V21" s="98"/>
      <c r="W21" s="107" t="s">
        <v>13</v>
      </c>
      <c r="X21" s="107"/>
      <c r="Y21" s="69"/>
      <c r="Z21" s="380"/>
      <c r="AA21" s="380"/>
      <c r="AB21" s="386"/>
      <c r="AC21" s="380"/>
      <c r="AD21" s="380"/>
      <c r="AE21" s="380"/>
      <c r="AF21" s="385">
        <v>45181</v>
      </c>
      <c r="AJ21" s="286" t="s">
        <v>474</v>
      </c>
      <c r="AK21" s="287" t="str">
        <f t="shared" si="1"/>
        <v>RELEASE</v>
      </c>
    </row>
    <row r="22" spans="1:37" ht="16.899999999999999" customHeight="1" outlineLevel="1">
      <c r="A22" s="295">
        <f t="shared" si="0"/>
        <v>13</v>
      </c>
      <c r="B22" s="4"/>
      <c r="C22" s="4"/>
      <c r="D22" s="310"/>
      <c r="E22" s="311"/>
      <c r="F22" s="311"/>
      <c r="G22" s="315"/>
      <c r="H22" s="316" t="s">
        <v>97</v>
      </c>
      <c r="I22" s="347"/>
      <c r="J22" s="233" t="s">
        <v>98</v>
      </c>
      <c r="K22" s="107">
        <v>1</v>
      </c>
      <c r="L22" s="65" t="s">
        <v>32</v>
      </c>
      <c r="M22" s="107"/>
      <c r="N22" s="107"/>
      <c r="O22" s="107"/>
      <c r="P22" s="107"/>
      <c r="Q22" s="107"/>
      <c r="R22" s="363"/>
      <c r="S22" s="363"/>
      <c r="T22" s="368"/>
      <c r="U22" s="368"/>
      <c r="V22" s="98"/>
      <c r="W22" s="107" t="s">
        <v>13</v>
      </c>
      <c r="X22" s="107"/>
      <c r="Y22" s="69"/>
      <c r="Z22" s="380"/>
      <c r="AA22" s="380"/>
      <c r="AB22" s="386"/>
      <c r="AC22" s="380"/>
      <c r="AD22" s="380"/>
      <c r="AE22" s="380"/>
      <c r="AF22" s="385">
        <v>45181</v>
      </c>
      <c r="AJ22" s="286" t="s">
        <v>474</v>
      </c>
      <c r="AK22" s="287" t="str">
        <f t="shared" si="1"/>
        <v>RELEASE</v>
      </c>
    </row>
    <row r="23" spans="1:37" ht="16.899999999999999" customHeight="1" outlineLevel="1">
      <c r="A23" s="295">
        <f t="shared" si="0"/>
        <v>14</v>
      </c>
      <c r="B23" s="4"/>
      <c r="C23" s="4"/>
      <c r="D23" s="310"/>
      <c r="E23" s="311"/>
      <c r="F23" s="311"/>
      <c r="G23" s="312"/>
      <c r="H23" s="313" t="s">
        <v>101</v>
      </c>
      <c r="I23" s="348"/>
      <c r="J23" s="233" t="s">
        <v>102</v>
      </c>
      <c r="K23" s="107">
        <v>1</v>
      </c>
      <c r="L23" s="65" t="s">
        <v>32</v>
      </c>
      <c r="M23" s="107"/>
      <c r="N23" s="107"/>
      <c r="O23" s="107"/>
      <c r="P23" s="107"/>
      <c r="Q23" s="107"/>
      <c r="R23" s="363"/>
      <c r="S23" s="363"/>
      <c r="T23" s="364"/>
      <c r="U23" s="364"/>
      <c r="V23" s="107"/>
      <c r="W23" s="369" t="s">
        <v>13</v>
      </c>
      <c r="X23" s="107"/>
      <c r="Y23" s="69"/>
      <c r="Z23" s="380"/>
      <c r="AA23" s="380"/>
      <c r="AB23" s="387"/>
      <c r="AC23" s="218"/>
      <c r="AD23" s="218"/>
      <c r="AE23" s="218"/>
      <c r="AF23" s="385">
        <v>45181</v>
      </c>
      <c r="AJ23" s="286" t="s">
        <v>474</v>
      </c>
      <c r="AK23" s="287" t="str">
        <f t="shared" si="1"/>
        <v>RELEASE</v>
      </c>
    </row>
    <row r="24" spans="1:37" ht="16.899999999999999" customHeight="1" outlineLevel="1">
      <c r="A24" s="295">
        <f t="shared" si="0"/>
        <v>15</v>
      </c>
      <c r="B24" s="4"/>
      <c r="C24" s="4"/>
      <c r="D24" s="310"/>
      <c r="E24" s="311"/>
      <c r="F24" s="311"/>
      <c r="G24" s="317" t="s">
        <v>533</v>
      </c>
      <c r="H24" s="318"/>
      <c r="I24" s="350"/>
      <c r="J24" s="233" t="s">
        <v>534</v>
      </c>
      <c r="K24" s="107">
        <v>1</v>
      </c>
      <c r="L24" s="65" t="s">
        <v>32</v>
      </c>
      <c r="M24" s="107"/>
      <c r="N24" s="107"/>
      <c r="O24" s="107"/>
      <c r="P24" s="107"/>
      <c r="Q24" s="107"/>
      <c r="R24" s="363"/>
      <c r="S24" s="363"/>
      <c r="T24" s="364"/>
      <c r="U24" s="364"/>
      <c r="V24" s="107"/>
      <c r="W24" s="369" t="s">
        <v>13</v>
      </c>
      <c r="X24" s="107"/>
      <c r="Y24" s="69"/>
      <c r="Z24" s="380"/>
      <c r="AA24" s="380"/>
      <c r="AB24" s="387"/>
      <c r="AC24" s="218"/>
      <c r="AD24" s="218"/>
      <c r="AE24" s="218"/>
      <c r="AF24" s="385"/>
      <c r="AJ24" s="286" t="s">
        <v>474</v>
      </c>
      <c r="AK24" s="287" t="str">
        <f t="shared" si="1"/>
        <v>RELEASE</v>
      </c>
    </row>
    <row r="25" spans="1:37" ht="16.899999999999999" customHeight="1" outlineLevel="1">
      <c r="A25" s="295">
        <f t="shared" si="0"/>
        <v>16</v>
      </c>
      <c r="B25" s="4"/>
      <c r="C25" s="4"/>
      <c r="D25" s="310"/>
      <c r="E25" s="311"/>
      <c r="F25" s="311"/>
      <c r="G25" s="317" t="s">
        <v>536</v>
      </c>
      <c r="H25" s="318"/>
      <c r="I25" s="350"/>
      <c r="J25" s="233" t="s">
        <v>537</v>
      </c>
      <c r="K25" s="107">
        <v>2</v>
      </c>
      <c r="L25" s="65" t="s">
        <v>32</v>
      </c>
      <c r="M25" s="107"/>
      <c r="N25" s="107"/>
      <c r="O25" s="107"/>
      <c r="P25" s="107"/>
      <c r="Q25" s="107"/>
      <c r="R25" s="363"/>
      <c r="S25" s="363"/>
      <c r="T25" s="370"/>
      <c r="U25" s="370"/>
      <c r="V25" s="107"/>
      <c r="W25" s="107" t="s">
        <v>13</v>
      </c>
      <c r="X25" s="107"/>
      <c r="Y25" s="69"/>
      <c r="Z25" s="380"/>
      <c r="AA25" s="380"/>
      <c r="AB25" s="379"/>
      <c r="AC25" s="380"/>
      <c r="AD25" s="380"/>
      <c r="AE25" s="380"/>
      <c r="AF25" s="385">
        <v>45181</v>
      </c>
      <c r="AJ25" s="286" t="s">
        <v>474</v>
      </c>
      <c r="AK25" s="287" t="str">
        <f t="shared" si="1"/>
        <v>RELEASE</v>
      </c>
    </row>
    <row r="26" spans="1:37" ht="16.899999999999999" customHeight="1" outlineLevel="1">
      <c r="A26" s="295">
        <f t="shared" si="0"/>
        <v>17</v>
      </c>
      <c r="B26" s="4"/>
      <c r="C26" s="4"/>
      <c r="D26" s="310"/>
      <c r="E26" s="311"/>
      <c r="F26" s="311"/>
      <c r="G26" s="317" t="s">
        <v>103</v>
      </c>
      <c r="H26" s="318"/>
      <c r="I26" s="350"/>
      <c r="J26" s="233" t="s">
        <v>538</v>
      </c>
      <c r="K26" s="107">
        <v>1</v>
      </c>
      <c r="L26" s="65" t="s">
        <v>32</v>
      </c>
      <c r="M26" s="107"/>
      <c r="N26" s="107"/>
      <c r="O26" s="107"/>
      <c r="P26" s="107"/>
      <c r="Q26" s="107"/>
      <c r="R26" s="363"/>
      <c r="S26" s="363"/>
      <c r="T26" s="370"/>
      <c r="U26" s="370"/>
      <c r="V26" s="107"/>
      <c r="W26" s="107" t="s">
        <v>13</v>
      </c>
      <c r="X26" s="107"/>
      <c r="Y26" s="69"/>
      <c r="Z26" s="380"/>
      <c r="AA26" s="380"/>
      <c r="AB26" s="379"/>
      <c r="AC26" s="380"/>
      <c r="AD26" s="380"/>
      <c r="AE26" s="380"/>
      <c r="AF26" s="385">
        <v>45181</v>
      </c>
      <c r="AJ26" s="286" t="s">
        <v>474</v>
      </c>
      <c r="AK26" s="287" t="str">
        <f t="shared" si="1"/>
        <v>RELEASE</v>
      </c>
    </row>
    <row r="27" spans="1:37" ht="16.899999999999999" customHeight="1" outlineLevel="1">
      <c r="A27" s="295">
        <f t="shared" si="0"/>
        <v>18</v>
      </c>
      <c r="B27" s="4"/>
      <c r="C27" s="4"/>
      <c r="D27" s="310"/>
      <c r="E27" s="311"/>
      <c r="F27" s="311"/>
      <c r="G27" s="317" t="s">
        <v>539</v>
      </c>
      <c r="H27" s="318"/>
      <c r="I27" s="350"/>
      <c r="J27" s="233" t="s">
        <v>540</v>
      </c>
      <c r="K27" s="107">
        <v>1</v>
      </c>
      <c r="L27" s="65" t="s">
        <v>32</v>
      </c>
      <c r="M27" s="107"/>
      <c r="N27" s="107"/>
      <c r="O27" s="107"/>
      <c r="P27" s="107"/>
      <c r="Q27" s="107"/>
      <c r="R27" s="363"/>
      <c r="S27" s="363"/>
      <c r="T27" s="370"/>
      <c r="U27" s="370"/>
      <c r="V27" s="107"/>
      <c r="W27" s="107" t="s">
        <v>13</v>
      </c>
      <c r="X27" s="107"/>
      <c r="Y27" s="69"/>
      <c r="Z27" s="380"/>
      <c r="AA27" s="380"/>
      <c r="AB27" s="379"/>
      <c r="AC27" s="380"/>
      <c r="AD27" s="380"/>
      <c r="AE27" s="380"/>
      <c r="AF27" s="385"/>
      <c r="AJ27" s="286" t="s">
        <v>474</v>
      </c>
      <c r="AK27" s="287" t="str">
        <f t="shared" si="1"/>
        <v>RELEASE</v>
      </c>
    </row>
    <row r="28" spans="1:37" ht="16.899999999999999" customHeight="1" outlineLevel="1">
      <c r="A28" s="295">
        <f t="shared" si="0"/>
        <v>19</v>
      </c>
      <c r="B28" s="4"/>
      <c r="C28" s="4"/>
      <c r="D28" s="310"/>
      <c r="E28" s="311"/>
      <c r="F28" s="311"/>
      <c r="G28" s="314" t="s">
        <v>107</v>
      </c>
      <c r="H28" s="319"/>
      <c r="I28" s="319"/>
      <c r="J28" s="233" t="s">
        <v>108</v>
      </c>
      <c r="K28" s="107">
        <v>4</v>
      </c>
      <c r="L28" s="65" t="s">
        <v>32</v>
      </c>
      <c r="M28" s="65" t="s">
        <v>32</v>
      </c>
      <c r="N28" s="65" t="s">
        <v>32</v>
      </c>
      <c r="O28" s="65" t="s">
        <v>32</v>
      </c>
      <c r="P28" s="65" t="s">
        <v>32</v>
      </c>
      <c r="Q28" s="65" t="s">
        <v>32</v>
      </c>
      <c r="R28" s="363"/>
      <c r="S28" s="363"/>
      <c r="T28" s="364"/>
      <c r="U28" s="364"/>
      <c r="V28" s="107"/>
      <c r="W28" s="369" t="str">
        <f>'TC1 (E121)'!W28</f>
        <v>RELEASE</v>
      </c>
      <c r="X28" s="107"/>
      <c r="Y28" s="69"/>
      <c r="Z28" s="380"/>
      <c r="AA28" s="380"/>
      <c r="AB28" s="387"/>
      <c r="AC28" s="218"/>
      <c r="AD28" s="218"/>
      <c r="AE28" s="218"/>
      <c r="AF28" s="385">
        <v>45181</v>
      </c>
      <c r="AJ28" s="286" t="s">
        <v>474</v>
      </c>
      <c r="AK28" s="287" t="str">
        <f t="shared" si="1"/>
        <v>RELEASE</v>
      </c>
    </row>
    <row r="29" spans="1:37" ht="16.899999999999999" customHeight="1">
      <c r="A29" s="295">
        <f t="shared" si="0"/>
        <v>20</v>
      </c>
      <c r="B29" s="4"/>
      <c r="C29" s="4"/>
      <c r="D29" s="310"/>
      <c r="E29" s="311"/>
      <c r="F29" s="320" t="s">
        <v>541</v>
      </c>
      <c r="G29" s="4"/>
      <c r="H29" s="4"/>
      <c r="I29" s="309"/>
      <c r="J29" s="233" t="s">
        <v>542</v>
      </c>
      <c r="K29" s="107">
        <v>1</v>
      </c>
      <c r="L29" s="65" t="s">
        <v>32</v>
      </c>
      <c r="M29" s="107"/>
      <c r="N29" s="107"/>
      <c r="O29" s="107"/>
      <c r="P29" s="107"/>
      <c r="Q29" s="107"/>
      <c r="R29" s="363"/>
      <c r="S29" s="363"/>
      <c r="T29" s="110"/>
      <c r="U29" s="110"/>
      <c r="V29" s="193"/>
      <c r="W29" s="107"/>
      <c r="X29" s="107"/>
      <c r="Y29" s="69"/>
      <c r="Z29" s="380">
        <f>AC29</f>
        <v>0</v>
      </c>
      <c r="AA29" s="380"/>
      <c r="AB29" s="379"/>
      <c r="AC29" s="380">
        <v>0</v>
      </c>
      <c r="AD29" s="380"/>
      <c r="AE29" s="380"/>
      <c r="AK29" s="287">
        <f t="shared" si="1"/>
        <v>0</v>
      </c>
    </row>
    <row r="30" spans="1:37" ht="16.899999999999999" customHeight="1" outlineLevel="1">
      <c r="A30" s="295">
        <f t="shared" si="0"/>
        <v>21</v>
      </c>
      <c r="B30" s="4"/>
      <c r="C30" s="4"/>
      <c r="D30" s="310"/>
      <c r="E30" s="311"/>
      <c r="F30" s="321"/>
      <c r="G30" s="317" t="s">
        <v>207</v>
      </c>
      <c r="H30" s="318"/>
      <c r="I30" s="350"/>
      <c r="J30" s="343" t="s">
        <v>208</v>
      </c>
      <c r="K30" s="107">
        <v>1</v>
      </c>
      <c r="L30" s="65" t="s">
        <v>32</v>
      </c>
      <c r="M30" s="107"/>
      <c r="N30" s="107"/>
      <c r="O30" s="107"/>
      <c r="P30" s="107"/>
      <c r="Q30" s="107"/>
      <c r="R30" s="363"/>
      <c r="S30" s="363"/>
      <c r="T30" s="110"/>
      <c r="U30" s="110"/>
      <c r="V30" s="107"/>
      <c r="W30" s="107"/>
      <c r="X30" s="107"/>
      <c r="Y30" s="69"/>
      <c r="Z30" s="380"/>
      <c r="AA30" s="380"/>
      <c r="AB30" s="379"/>
      <c r="AC30" s="380"/>
      <c r="AD30" s="380"/>
      <c r="AE30" s="380"/>
      <c r="AJ30" s="286" t="s">
        <v>474</v>
      </c>
      <c r="AK30" s="287">
        <f t="shared" si="1"/>
        <v>0</v>
      </c>
    </row>
    <row r="31" spans="1:37" ht="16.899999999999999" customHeight="1" outlineLevel="1">
      <c r="A31" s="295">
        <f t="shared" si="0"/>
        <v>22</v>
      </c>
      <c r="B31" s="297"/>
      <c r="C31" s="297"/>
      <c r="D31" s="297"/>
      <c r="E31" s="307"/>
      <c r="F31" s="311"/>
      <c r="G31" s="322" t="s">
        <v>209</v>
      </c>
      <c r="H31" s="323"/>
      <c r="I31" s="350"/>
      <c r="J31" s="343" t="s">
        <v>210</v>
      </c>
      <c r="K31" s="107">
        <v>1</v>
      </c>
      <c r="L31" s="65" t="s">
        <v>32</v>
      </c>
      <c r="M31" s="107"/>
      <c r="N31" s="107"/>
      <c r="O31" s="107"/>
      <c r="P31" s="107"/>
      <c r="Q31" s="107"/>
      <c r="R31" s="363"/>
      <c r="S31" s="363"/>
      <c r="T31" s="110"/>
      <c r="U31" s="110"/>
      <c r="V31" s="107"/>
      <c r="W31" s="107"/>
      <c r="X31" s="107"/>
      <c r="Y31" s="69"/>
      <c r="Z31" s="380"/>
      <c r="AA31" s="380"/>
      <c r="AB31" s="379"/>
      <c r="AC31" s="380"/>
      <c r="AD31" s="380"/>
      <c r="AE31" s="380"/>
      <c r="AJ31" s="286" t="s">
        <v>474</v>
      </c>
      <c r="AK31" s="287">
        <f t="shared" si="1"/>
        <v>0</v>
      </c>
    </row>
    <row r="32" spans="1:37" ht="16.899999999999999" customHeight="1">
      <c r="A32" s="295">
        <f t="shared" si="0"/>
        <v>23</v>
      </c>
      <c r="B32" s="297"/>
      <c r="C32" s="297"/>
      <c r="D32" s="297"/>
      <c r="E32" s="307"/>
      <c r="F32" s="320" t="s">
        <v>545</v>
      </c>
      <c r="G32" s="300"/>
      <c r="H32" s="300"/>
      <c r="I32" s="351"/>
      <c r="J32" s="352" t="s">
        <v>546</v>
      </c>
      <c r="K32" s="107">
        <v>1</v>
      </c>
      <c r="L32" s="65" t="s">
        <v>32</v>
      </c>
      <c r="M32" s="107"/>
      <c r="N32" s="107"/>
      <c r="O32" s="107"/>
      <c r="P32" s="107"/>
      <c r="Q32" s="107"/>
      <c r="R32" s="363"/>
      <c r="S32" s="363"/>
      <c r="T32" s="110"/>
      <c r="U32" s="110"/>
      <c r="V32" s="107"/>
      <c r="W32" s="107"/>
      <c r="X32" s="107"/>
      <c r="Y32" s="69"/>
      <c r="Z32" s="380">
        <f>AC32</f>
        <v>0</v>
      </c>
      <c r="AA32" s="380"/>
      <c r="AB32" s="379"/>
      <c r="AC32" s="380">
        <v>0</v>
      </c>
      <c r="AD32" s="380"/>
      <c r="AE32" s="380"/>
      <c r="AK32" s="287">
        <f t="shared" si="1"/>
        <v>0</v>
      </c>
    </row>
    <row r="33" spans="1:37" ht="16.899999999999999" customHeight="1" outlineLevel="1">
      <c r="A33" s="295">
        <f t="shared" si="0"/>
        <v>24</v>
      </c>
      <c r="B33" s="297"/>
      <c r="C33" s="297"/>
      <c r="D33" s="297"/>
      <c r="E33" s="307"/>
      <c r="F33" s="311"/>
      <c r="G33" s="322" t="s">
        <v>214</v>
      </c>
      <c r="H33" s="323"/>
      <c r="I33" s="350"/>
      <c r="J33" s="233" t="s">
        <v>215</v>
      </c>
      <c r="K33" s="107">
        <v>1</v>
      </c>
      <c r="L33" s="65" t="s">
        <v>32</v>
      </c>
      <c r="M33" s="107"/>
      <c r="N33" s="107"/>
      <c r="O33" s="107"/>
      <c r="P33" s="107"/>
      <c r="Q33" s="107"/>
      <c r="R33" s="363"/>
      <c r="S33" s="363"/>
      <c r="T33" s="110"/>
      <c r="U33" s="110"/>
      <c r="V33" s="107"/>
      <c r="W33" s="107"/>
      <c r="X33" s="107"/>
      <c r="Y33" s="69"/>
      <c r="Z33" s="380"/>
      <c r="AA33" s="380"/>
      <c r="AB33" s="379"/>
      <c r="AC33" s="380"/>
      <c r="AD33" s="380"/>
      <c r="AE33" s="380"/>
      <c r="AJ33" s="286" t="s">
        <v>474</v>
      </c>
      <c r="AK33" s="287">
        <f t="shared" si="1"/>
        <v>0</v>
      </c>
    </row>
    <row r="34" spans="1:37" ht="16.899999999999999" customHeight="1" outlineLevel="1">
      <c r="A34" s="295">
        <f t="shared" si="0"/>
        <v>25</v>
      </c>
      <c r="B34" s="297"/>
      <c r="C34" s="297"/>
      <c r="D34" s="297"/>
      <c r="E34" s="307"/>
      <c r="F34" s="311"/>
      <c r="G34" s="322" t="s">
        <v>216</v>
      </c>
      <c r="H34" s="323"/>
      <c r="I34" s="350"/>
      <c r="J34" s="233" t="s">
        <v>217</v>
      </c>
      <c r="K34" s="107">
        <v>1</v>
      </c>
      <c r="L34" s="65" t="s">
        <v>32</v>
      </c>
      <c r="M34" s="107"/>
      <c r="N34" s="107"/>
      <c r="O34" s="107"/>
      <c r="P34" s="107"/>
      <c r="Q34" s="107"/>
      <c r="R34" s="363"/>
      <c r="S34" s="363"/>
      <c r="T34" s="110"/>
      <c r="U34" s="110"/>
      <c r="V34" s="107"/>
      <c r="W34" s="107"/>
      <c r="X34" s="107"/>
      <c r="Y34" s="69"/>
      <c r="Z34" s="380"/>
      <c r="AA34" s="380"/>
      <c r="AB34" s="379"/>
      <c r="AC34" s="380"/>
      <c r="AD34" s="380"/>
      <c r="AE34" s="380"/>
      <c r="AJ34" s="286" t="s">
        <v>474</v>
      </c>
      <c r="AK34" s="287">
        <f t="shared" si="1"/>
        <v>0</v>
      </c>
    </row>
    <row r="35" spans="1:37" ht="16.899999999999999" customHeight="1" outlineLevel="1">
      <c r="A35" s="295">
        <f t="shared" si="0"/>
        <v>26</v>
      </c>
      <c r="B35" s="324"/>
      <c r="C35" s="325"/>
      <c r="D35" s="326"/>
      <c r="E35" s="327"/>
      <c r="F35" s="328"/>
      <c r="G35" s="322" t="s">
        <v>218</v>
      </c>
      <c r="H35" s="323"/>
      <c r="I35" s="350"/>
      <c r="J35" s="233" t="s">
        <v>219</v>
      </c>
      <c r="K35" s="107">
        <v>1</v>
      </c>
      <c r="L35" s="65" t="s">
        <v>32</v>
      </c>
      <c r="M35" s="107"/>
      <c r="N35" s="107"/>
      <c r="O35" s="107"/>
      <c r="P35" s="107"/>
      <c r="Q35" s="107"/>
      <c r="R35" s="363"/>
      <c r="S35" s="363"/>
      <c r="T35" s="110"/>
      <c r="U35" s="110"/>
      <c r="V35" s="107"/>
      <c r="W35" s="107"/>
      <c r="X35" s="107"/>
      <c r="Y35" s="69"/>
      <c r="Z35" s="380"/>
      <c r="AA35" s="380"/>
      <c r="AB35" s="379"/>
      <c r="AC35" s="380"/>
      <c r="AD35" s="380"/>
      <c r="AE35" s="380"/>
      <c r="AJ35" s="286" t="s">
        <v>474</v>
      </c>
      <c r="AK35" s="287">
        <f t="shared" si="1"/>
        <v>0</v>
      </c>
    </row>
    <row r="36" spans="1:37" ht="16.899999999999999" customHeight="1" outlineLevel="1">
      <c r="A36" s="295">
        <f t="shared" si="0"/>
        <v>27</v>
      </c>
      <c r="B36" s="324"/>
      <c r="C36" s="325"/>
      <c r="D36" s="326"/>
      <c r="E36" s="327"/>
      <c r="F36" s="328"/>
      <c r="G36" s="322" t="s">
        <v>220</v>
      </c>
      <c r="H36" s="323"/>
      <c r="I36" s="350"/>
      <c r="J36" s="233" t="s">
        <v>221</v>
      </c>
      <c r="K36" s="107">
        <v>1</v>
      </c>
      <c r="L36" s="65" t="s">
        <v>32</v>
      </c>
      <c r="M36" s="107"/>
      <c r="N36" s="107"/>
      <c r="O36" s="107"/>
      <c r="P36" s="107"/>
      <c r="Q36" s="107"/>
      <c r="R36" s="363"/>
      <c r="S36" s="363"/>
      <c r="T36" s="110"/>
      <c r="U36" s="110"/>
      <c r="V36" s="107"/>
      <c r="W36" s="107"/>
      <c r="X36" s="107"/>
      <c r="Y36" s="69"/>
      <c r="Z36" s="380"/>
      <c r="AA36" s="380"/>
      <c r="AB36" s="379"/>
      <c r="AC36" s="380"/>
      <c r="AD36" s="380"/>
      <c r="AE36" s="380"/>
      <c r="AJ36" s="286" t="s">
        <v>474</v>
      </c>
      <c r="AK36" s="287">
        <f t="shared" si="1"/>
        <v>0</v>
      </c>
    </row>
    <row r="37" spans="1:37" ht="16.899999999999999" customHeight="1" outlineLevel="1">
      <c r="A37" s="295">
        <f t="shared" si="0"/>
        <v>28</v>
      </c>
      <c r="B37" s="297"/>
      <c r="C37" s="297"/>
      <c r="D37" s="297"/>
      <c r="E37" s="307"/>
      <c r="F37" s="311"/>
      <c r="G37" s="322" t="s">
        <v>222</v>
      </c>
      <c r="H37" s="323"/>
      <c r="I37" s="350"/>
      <c r="J37" s="233" t="s">
        <v>223</v>
      </c>
      <c r="K37" s="107">
        <v>1</v>
      </c>
      <c r="L37" s="65" t="s">
        <v>32</v>
      </c>
      <c r="M37" s="107"/>
      <c r="N37" s="107"/>
      <c r="O37" s="107"/>
      <c r="P37" s="107"/>
      <c r="Q37" s="107"/>
      <c r="R37" s="363"/>
      <c r="S37" s="363"/>
      <c r="T37" s="110"/>
      <c r="U37" s="110"/>
      <c r="V37" s="107"/>
      <c r="W37" s="107"/>
      <c r="X37" s="107"/>
      <c r="Y37" s="69"/>
      <c r="Z37" s="380"/>
      <c r="AA37" s="380"/>
      <c r="AB37" s="379"/>
      <c r="AC37" s="380"/>
      <c r="AD37" s="380"/>
      <c r="AE37" s="380"/>
      <c r="AJ37" s="286" t="s">
        <v>477</v>
      </c>
      <c r="AK37" s="287">
        <f t="shared" si="1"/>
        <v>0</v>
      </c>
    </row>
    <row r="38" spans="1:37" ht="16.899999999999999" customHeight="1" outlineLevel="1">
      <c r="A38" s="295">
        <f t="shared" si="0"/>
        <v>29</v>
      </c>
      <c r="B38" s="297"/>
      <c r="C38" s="297"/>
      <c r="D38" s="297"/>
      <c r="E38" s="307"/>
      <c r="F38" s="311"/>
      <c r="G38" s="322" t="s">
        <v>224</v>
      </c>
      <c r="H38" s="323"/>
      <c r="I38" s="350"/>
      <c r="J38" s="233" t="s">
        <v>225</v>
      </c>
      <c r="K38" s="107">
        <v>1</v>
      </c>
      <c r="L38" s="65" t="s">
        <v>32</v>
      </c>
      <c r="M38" s="107"/>
      <c r="N38" s="107"/>
      <c r="O38" s="107"/>
      <c r="P38" s="107"/>
      <c r="Q38" s="107"/>
      <c r="R38" s="363"/>
      <c r="S38" s="363"/>
      <c r="T38" s="364"/>
      <c r="U38" s="364"/>
      <c r="V38" s="107"/>
      <c r="W38" s="107"/>
      <c r="X38" s="107"/>
      <c r="Y38" s="69"/>
      <c r="Z38" s="380"/>
      <c r="AA38" s="380"/>
      <c r="AB38" s="379"/>
      <c r="AC38" s="380"/>
      <c r="AD38" s="380"/>
      <c r="AE38" s="380"/>
      <c r="AJ38" s="286" t="s">
        <v>477</v>
      </c>
      <c r="AK38" s="287">
        <f t="shared" si="1"/>
        <v>0</v>
      </c>
    </row>
    <row r="39" spans="1:37" ht="16.899999999999999" customHeight="1" outlineLevel="1">
      <c r="A39" s="295">
        <f t="shared" si="0"/>
        <v>30</v>
      </c>
      <c r="B39" s="297"/>
      <c r="C39" s="297"/>
      <c r="D39" s="297"/>
      <c r="E39" s="307"/>
      <c r="F39" s="311"/>
      <c r="G39" s="322" t="s">
        <v>226</v>
      </c>
      <c r="H39" s="323"/>
      <c r="I39" s="350"/>
      <c r="J39" s="233" t="s">
        <v>695</v>
      </c>
      <c r="K39" s="107"/>
      <c r="L39" s="65" t="s">
        <v>32</v>
      </c>
      <c r="M39" s="107"/>
      <c r="N39" s="107"/>
      <c r="O39" s="107"/>
      <c r="P39" s="107"/>
      <c r="Q39" s="107"/>
      <c r="R39" s="363"/>
      <c r="S39" s="363"/>
      <c r="T39" s="364"/>
      <c r="U39" s="364"/>
      <c r="V39" s="107"/>
      <c r="W39" s="107"/>
      <c r="X39" s="107"/>
      <c r="Y39" s="69"/>
      <c r="Z39" s="380"/>
      <c r="AA39" s="380"/>
      <c r="AB39" s="379"/>
      <c r="AC39" s="380"/>
      <c r="AD39" s="380"/>
      <c r="AE39" s="380"/>
      <c r="AJ39" s="286" t="s">
        <v>477</v>
      </c>
      <c r="AK39" s="287">
        <f t="shared" si="1"/>
        <v>0</v>
      </c>
    </row>
    <row r="40" spans="1:37" ht="16.899999999999999" customHeight="1" outlineLevel="1">
      <c r="A40" s="295">
        <f t="shared" si="0"/>
        <v>31</v>
      </c>
      <c r="B40" s="297"/>
      <c r="C40" s="297"/>
      <c r="D40" s="297"/>
      <c r="E40" s="307"/>
      <c r="F40" s="311"/>
      <c r="G40" s="308" t="s">
        <v>550</v>
      </c>
      <c r="H40" s="329"/>
      <c r="I40" s="353"/>
      <c r="J40" s="233" t="s">
        <v>551</v>
      </c>
      <c r="K40" s="107">
        <v>1</v>
      </c>
      <c r="L40" s="65" t="s">
        <v>32</v>
      </c>
      <c r="M40" s="107"/>
      <c r="N40" s="107"/>
      <c r="O40" s="107"/>
      <c r="P40" s="107"/>
      <c r="Q40" s="107"/>
      <c r="R40" s="363"/>
      <c r="S40" s="363"/>
      <c r="T40" s="370"/>
      <c r="U40" s="370"/>
      <c r="V40" s="107"/>
      <c r="W40" s="369"/>
      <c r="X40" s="107"/>
      <c r="Y40" s="69"/>
      <c r="Z40" s="380"/>
      <c r="AA40" s="380"/>
      <c r="AB40" s="387"/>
      <c r="AC40" s="218"/>
      <c r="AD40" s="218"/>
      <c r="AE40" s="218"/>
      <c r="AJ40" s="286" t="s">
        <v>477</v>
      </c>
      <c r="AK40" s="287" t="s">
        <v>13</v>
      </c>
    </row>
    <row r="41" spans="1:37" ht="16.899999999999999" customHeight="1">
      <c r="A41" s="295">
        <f t="shared" si="0"/>
        <v>32</v>
      </c>
      <c r="B41" s="297"/>
      <c r="C41" s="297"/>
      <c r="D41" s="297"/>
      <c r="E41" s="307"/>
      <c r="F41" s="320" t="s">
        <v>932</v>
      </c>
      <c r="G41" s="297"/>
      <c r="H41" s="297"/>
      <c r="I41" s="309"/>
      <c r="J41" s="233" t="s">
        <v>933</v>
      </c>
      <c r="K41" s="107">
        <v>1</v>
      </c>
      <c r="L41" s="65" t="s">
        <v>32</v>
      </c>
      <c r="M41" s="107"/>
      <c r="N41" s="107"/>
      <c r="O41" s="107"/>
      <c r="P41" s="107"/>
      <c r="Q41" s="107"/>
      <c r="R41" s="363"/>
      <c r="S41" s="363"/>
      <c r="T41" s="370"/>
      <c r="U41" s="368"/>
      <c r="V41" s="107"/>
      <c r="W41" s="107"/>
      <c r="X41" s="107"/>
      <c r="Y41" s="69"/>
      <c r="Z41" s="380">
        <f>AC41</f>
        <v>0</v>
      </c>
      <c r="AA41" s="380"/>
      <c r="AB41" s="379"/>
      <c r="AC41" s="380">
        <v>0</v>
      </c>
      <c r="AD41" s="380"/>
      <c r="AE41" s="380"/>
      <c r="AK41" s="287">
        <f t="shared" ref="AK41:AK93" si="2">W41</f>
        <v>0</v>
      </c>
    </row>
    <row r="42" spans="1:37" ht="16.899999999999999" customHeight="1" outlineLevel="1">
      <c r="A42" s="295">
        <f t="shared" ref="A42:A51" si="3">A41+1</f>
        <v>33</v>
      </c>
      <c r="B42" s="297"/>
      <c r="C42" s="297"/>
      <c r="D42" s="310"/>
      <c r="E42" s="311"/>
      <c r="F42" s="310"/>
      <c r="G42" s="322" t="s">
        <v>248</v>
      </c>
      <c r="H42" s="330"/>
      <c r="I42" s="354"/>
      <c r="J42" s="233" t="s">
        <v>241</v>
      </c>
      <c r="K42" s="107">
        <v>1</v>
      </c>
      <c r="L42" s="65" t="s">
        <v>32</v>
      </c>
      <c r="M42" s="107"/>
      <c r="N42" s="107"/>
      <c r="O42" s="107"/>
      <c r="P42" s="107"/>
      <c r="Q42" s="107"/>
      <c r="R42" s="363"/>
      <c r="S42" s="363"/>
      <c r="T42" s="370"/>
      <c r="U42" s="370"/>
      <c r="V42" s="107"/>
      <c r="W42" s="107"/>
      <c r="X42" s="107"/>
      <c r="Y42" s="69"/>
      <c r="Z42" s="380"/>
      <c r="AA42" s="380"/>
      <c r="AB42" s="379"/>
      <c r="AC42" s="380"/>
      <c r="AD42" s="380"/>
      <c r="AE42" s="379"/>
      <c r="AJ42" s="286" t="s">
        <v>19</v>
      </c>
      <c r="AK42" s="287">
        <f t="shared" si="2"/>
        <v>0</v>
      </c>
    </row>
    <row r="43" spans="1:37" ht="16.899999999999999" customHeight="1" outlineLevel="1">
      <c r="A43" s="295">
        <f t="shared" si="3"/>
        <v>34</v>
      </c>
      <c r="B43" s="297"/>
      <c r="C43" s="297"/>
      <c r="D43" s="310"/>
      <c r="E43" s="311"/>
      <c r="F43" s="310"/>
      <c r="G43" s="322" t="s">
        <v>242</v>
      </c>
      <c r="H43" s="330"/>
      <c r="I43" s="354"/>
      <c r="J43" s="233" t="s">
        <v>243</v>
      </c>
      <c r="K43" s="107">
        <v>1</v>
      </c>
      <c r="L43" s="65" t="s">
        <v>32</v>
      </c>
      <c r="M43" s="107"/>
      <c r="N43" s="107"/>
      <c r="O43" s="107"/>
      <c r="P43" s="107"/>
      <c r="Q43" s="107"/>
      <c r="R43" s="363"/>
      <c r="S43" s="363"/>
      <c r="T43" s="370"/>
      <c r="U43" s="368"/>
      <c r="V43" s="107"/>
      <c r="W43" s="107" t="str">
        <f>'TC1 (E121)'!W43</f>
        <v>RELEASE</v>
      </c>
      <c r="X43" s="107"/>
      <c r="Y43" s="69"/>
      <c r="Z43" s="380"/>
      <c r="AA43" s="380"/>
      <c r="AB43" s="379"/>
      <c r="AC43" s="380"/>
      <c r="AD43" s="380"/>
      <c r="AE43" s="388"/>
      <c r="AJ43" s="286" t="s">
        <v>19</v>
      </c>
      <c r="AK43" s="287" t="str">
        <f t="shared" si="2"/>
        <v>RELEASE</v>
      </c>
    </row>
    <row r="44" spans="1:37" ht="16.899999999999999" customHeight="1" outlineLevel="1">
      <c r="A44" s="295">
        <f t="shared" si="3"/>
        <v>35</v>
      </c>
      <c r="B44" s="297"/>
      <c r="C44" s="297"/>
      <c r="D44" s="297"/>
      <c r="E44" s="307"/>
      <c r="F44" s="310"/>
      <c r="G44" s="322" t="s">
        <v>249</v>
      </c>
      <c r="H44" s="331"/>
      <c r="I44" s="331"/>
      <c r="J44" s="85" t="s">
        <v>245</v>
      </c>
      <c r="K44" s="107">
        <v>1</v>
      </c>
      <c r="L44" s="65" t="s">
        <v>32</v>
      </c>
      <c r="M44" s="107"/>
      <c r="N44" s="107"/>
      <c r="O44" s="107"/>
      <c r="P44" s="107"/>
      <c r="Q44" s="107"/>
      <c r="R44" s="363"/>
      <c r="S44" s="363"/>
      <c r="T44" s="370"/>
      <c r="U44" s="368"/>
      <c r="V44" s="107"/>
      <c r="W44" s="107" t="str">
        <f>'TC1 (E121)'!W44</f>
        <v>RELEASE</v>
      </c>
      <c r="X44" s="107"/>
      <c r="Y44" s="69"/>
      <c r="Z44" s="380"/>
      <c r="AA44" s="380"/>
      <c r="AB44" s="379"/>
      <c r="AC44" s="380"/>
      <c r="AD44" s="380"/>
      <c r="AE44" s="380"/>
      <c r="AJ44" s="286" t="s">
        <v>477</v>
      </c>
      <c r="AK44" s="287" t="str">
        <f t="shared" si="2"/>
        <v>RELEASE</v>
      </c>
    </row>
    <row r="45" spans="1:37" ht="16.899999999999999" customHeight="1" outlineLevel="1">
      <c r="A45" s="295">
        <f t="shared" si="3"/>
        <v>36</v>
      </c>
      <c r="B45" s="297"/>
      <c r="C45" s="297"/>
      <c r="D45" s="297"/>
      <c r="E45" s="307"/>
      <c r="F45" s="310"/>
      <c r="G45" s="322" t="s">
        <v>354</v>
      </c>
      <c r="H45" s="331"/>
      <c r="I45" s="331"/>
      <c r="J45" s="85" t="s">
        <v>283</v>
      </c>
      <c r="K45" s="107">
        <v>1</v>
      </c>
      <c r="L45" s="65" t="s">
        <v>32</v>
      </c>
      <c r="M45" s="107"/>
      <c r="N45" s="107"/>
      <c r="O45" s="107"/>
      <c r="P45" s="107"/>
      <c r="Q45" s="107"/>
      <c r="R45" s="363"/>
      <c r="S45" s="363"/>
      <c r="T45" s="370"/>
      <c r="U45" s="370"/>
      <c r="V45" s="107" t="s">
        <v>557</v>
      </c>
      <c r="W45" s="107"/>
      <c r="X45" s="107"/>
      <c r="Y45" s="69"/>
      <c r="Z45" s="380"/>
      <c r="AA45" s="380"/>
      <c r="AB45" s="379"/>
      <c r="AC45" s="380"/>
      <c r="AD45" s="380"/>
      <c r="AE45" s="380"/>
      <c r="AJ45" s="286" t="s">
        <v>19</v>
      </c>
      <c r="AK45" s="287">
        <f t="shared" si="2"/>
        <v>0</v>
      </c>
    </row>
    <row r="46" spans="1:37" ht="16.899999999999999" customHeight="1" outlineLevel="1">
      <c r="A46" s="295">
        <f t="shared" si="3"/>
        <v>37</v>
      </c>
      <c r="B46" s="297"/>
      <c r="C46" s="297"/>
      <c r="D46" s="310"/>
      <c r="E46" s="311"/>
      <c r="F46" s="310"/>
      <c r="G46" s="322" t="s">
        <v>355</v>
      </c>
      <c r="H46" s="331"/>
      <c r="I46" s="331"/>
      <c r="J46" s="355" t="s">
        <v>285</v>
      </c>
      <c r="K46" s="107">
        <v>1</v>
      </c>
      <c r="L46" s="65" t="s">
        <v>32</v>
      </c>
      <c r="M46" s="107"/>
      <c r="N46" s="107"/>
      <c r="O46" s="107"/>
      <c r="P46" s="107"/>
      <c r="Q46" s="107"/>
      <c r="R46" s="363"/>
      <c r="S46" s="363"/>
      <c r="T46" s="370"/>
      <c r="U46" s="368"/>
      <c r="V46" s="107"/>
      <c r="W46" s="107"/>
      <c r="X46" s="107"/>
      <c r="Y46" s="69"/>
      <c r="Z46" s="380"/>
      <c r="AA46" s="380"/>
      <c r="AB46" s="379"/>
      <c r="AC46" s="380"/>
      <c r="AD46" s="380"/>
      <c r="AE46" s="389"/>
      <c r="AJ46" s="286" t="s">
        <v>19</v>
      </c>
      <c r="AK46" s="287">
        <f t="shared" si="2"/>
        <v>0</v>
      </c>
    </row>
    <row r="47" spans="1:37" ht="16.899999999999999" customHeight="1" outlineLevel="1">
      <c r="A47" s="295">
        <f t="shared" si="3"/>
        <v>38</v>
      </c>
      <c r="B47" s="297"/>
      <c r="C47" s="297"/>
      <c r="D47" s="310"/>
      <c r="E47" s="311"/>
      <c r="F47" s="310"/>
      <c r="G47" s="322" t="s">
        <v>356</v>
      </c>
      <c r="H47" s="331"/>
      <c r="I47" s="331"/>
      <c r="J47" s="356" t="s">
        <v>337</v>
      </c>
      <c r="K47" s="107">
        <v>1</v>
      </c>
      <c r="L47" s="65" t="s">
        <v>32</v>
      </c>
      <c r="M47" s="107"/>
      <c r="N47" s="107"/>
      <c r="O47" s="107"/>
      <c r="P47" s="107"/>
      <c r="Q47" s="107"/>
      <c r="R47" s="363"/>
      <c r="S47" s="363"/>
      <c r="T47" s="370"/>
      <c r="U47" s="368"/>
      <c r="V47" s="107"/>
      <c r="W47" s="107"/>
      <c r="X47" s="107"/>
      <c r="Y47" s="69"/>
      <c r="Z47" s="380"/>
      <c r="AA47" s="380"/>
      <c r="AB47" s="379"/>
      <c r="AC47" s="380"/>
      <c r="AD47" s="380"/>
      <c r="AE47" s="380"/>
      <c r="AJ47" s="286" t="s">
        <v>19</v>
      </c>
      <c r="AK47" s="287">
        <f t="shared" si="2"/>
        <v>0</v>
      </c>
    </row>
    <row r="48" spans="1:37" ht="16.899999999999999" customHeight="1" outlineLevel="1">
      <c r="A48" s="295">
        <f t="shared" si="3"/>
        <v>39</v>
      </c>
      <c r="B48" s="297"/>
      <c r="C48" s="297"/>
      <c r="D48" s="310"/>
      <c r="E48" s="311"/>
      <c r="F48" s="310"/>
      <c r="G48" s="322" t="s">
        <v>357</v>
      </c>
      <c r="H48" s="331"/>
      <c r="I48" s="331"/>
      <c r="J48" s="356" t="s">
        <v>331</v>
      </c>
      <c r="K48" s="107">
        <v>1</v>
      </c>
      <c r="L48" s="65" t="s">
        <v>32</v>
      </c>
      <c r="M48" s="107"/>
      <c r="N48" s="107"/>
      <c r="O48" s="107"/>
      <c r="P48" s="107"/>
      <c r="Q48" s="107"/>
      <c r="R48" s="363"/>
      <c r="S48" s="363"/>
      <c r="T48" s="370"/>
      <c r="U48" s="370"/>
      <c r="V48" s="107"/>
      <c r="W48" s="107"/>
      <c r="X48" s="107"/>
      <c r="Y48" s="69"/>
      <c r="Z48" s="380"/>
      <c r="AA48" s="380"/>
      <c r="AB48" s="379"/>
      <c r="AC48" s="380"/>
      <c r="AD48" s="380"/>
      <c r="AE48" s="380"/>
      <c r="AJ48" s="286" t="s">
        <v>19</v>
      </c>
      <c r="AK48" s="287">
        <f t="shared" si="2"/>
        <v>0</v>
      </c>
    </row>
    <row r="49" spans="1:42" ht="16.899999999999999" customHeight="1" outlineLevel="1">
      <c r="A49" s="295">
        <f t="shared" si="3"/>
        <v>40</v>
      </c>
      <c r="B49" s="297"/>
      <c r="C49" s="297"/>
      <c r="D49" s="310"/>
      <c r="E49" s="311"/>
      <c r="F49" s="310"/>
      <c r="G49" s="322" t="s">
        <v>358</v>
      </c>
      <c r="H49" s="331"/>
      <c r="I49" s="331"/>
      <c r="J49" s="356" t="s">
        <v>317</v>
      </c>
      <c r="K49" s="107">
        <v>1</v>
      </c>
      <c r="L49" s="65" t="s">
        <v>32</v>
      </c>
      <c r="M49" s="107"/>
      <c r="N49" s="107"/>
      <c r="O49" s="107"/>
      <c r="P49" s="107"/>
      <c r="Q49" s="107"/>
      <c r="R49" s="363"/>
      <c r="S49" s="363"/>
      <c r="T49" s="370"/>
      <c r="U49" s="368"/>
      <c r="V49" s="107"/>
      <c r="W49" s="107"/>
      <c r="X49" s="107"/>
      <c r="Y49" s="69"/>
      <c r="Z49" s="380"/>
      <c r="AA49" s="380"/>
      <c r="AB49" s="379"/>
      <c r="AC49" s="380"/>
      <c r="AD49" s="380"/>
      <c r="AE49" s="389"/>
      <c r="AJ49" s="286" t="s">
        <v>19</v>
      </c>
      <c r="AK49" s="287">
        <f t="shared" si="2"/>
        <v>0</v>
      </c>
    </row>
    <row r="50" spans="1:42" ht="16.899999999999999" customHeight="1" outlineLevel="1">
      <c r="A50" s="295">
        <f t="shared" si="3"/>
        <v>41</v>
      </c>
      <c r="B50" s="297"/>
      <c r="C50" s="297"/>
      <c r="D50" s="310"/>
      <c r="E50" s="311"/>
      <c r="F50" s="310"/>
      <c r="G50" s="322" t="s">
        <v>359</v>
      </c>
      <c r="H50" s="331"/>
      <c r="I50" s="331"/>
      <c r="J50" s="356" t="s">
        <v>247</v>
      </c>
      <c r="K50" s="107">
        <v>1</v>
      </c>
      <c r="L50" s="65" t="s">
        <v>32</v>
      </c>
      <c r="M50" s="107"/>
      <c r="N50" s="107"/>
      <c r="O50" s="107"/>
      <c r="P50" s="107"/>
      <c r="Q50" s="107"/>
      <c r="R50" s="363"/>
      <c r="S50" s="363"/>
      <c r="T50" s="370"/>
      <c r="U50" s="368"/>
      <c r="V50" s="107"/>
      <c r="W50" s="107" t="str">
        <f>'TC1 (E121)'!W50</f>
        <v>RELEASE</v>
      </c>
      <c r="X50" s="107"/>
      <c r="Y50" s="69"/>
      <c r="Z50" s="380"/>
      <c r="AA50" s="380"/>
      <c r="AB50" s="379"/>
      <c r="AC50" s="380"/>
      <c r="AD50" s="380"/>
      <c r="AE50" s="380"/>
      <c r="AJ50" s="286" t="s">
        <v>19</v>
      </c>
      <c r="AK50" s="287" t="str">
        <f t="shared" si="2"/>
        <v>RELEASE</v>
      </c>
    </row>
    <row r="51" spans="1:42" ht="16.899999999999999" customHeight="1" outlineLevel="1">
      <c r="A51" s="295">
        <f t="shared" si="3"/>
        <v>42</v>
      </c>
      <c r="B51" s="297"/>
      <c r="C51" s="297"/>
      <c r="D51" s="310"/>
      <c r="E51" s="311"/>
      <c r="F51" s="310"/>
      <c r="G51" s="322" t="s">
        <v>360</v>
      </c>
      <c r="H51" s="331"/>
      <c r="I51" s="331"/>
      <c r="J51" s="356" t="s">
        <v>361</v>
      </c>
      <c r="K51" s="107">
        <v>1</v>
      </c>
      <c r="L51" s="65" t="s">
        <v>32</v>
      </c>
      <c r="M51" s="107"/>
      <c r="N51" s="107"/>
      <c r="O51" s="107"/>
      <c r="P51" s="107"/>
      <c r="Q51" s="107"/>
      <c r="R51" s="363"/>
      <c r="S51" s="363"/>
      <c r="T51" s="370"/>
      <c r="U51" s="368"/>
      <c r="V51" s="107"/>
      <c r="W51" s="107"/>
      <c r="X51" s="107"/>
      <c r="Y51" s="69"/>
      <c r="Z51" s="380"/>
      <c r="AA51" s="380"/>
      <c r="AB51" s="379"/>
      <c r="AC51" s="380"/>
      <c r="AD51" s="380"/>
      <c r="AE51" s="380"/>
      <c r="AJ51" s="286" t="s">
        <v>19</v>
      </c>
      <c r="AK51" s="287">
        <f t="shared" si="2"/>
        <v>0</v>
      </c>
    </row>
    <row r="52" spans="1:42" s="284" customFormat="1" ht="16.899999999999999" customHeight="1" outlineLevel="1">
      <c r="A52" s="332">
        <f t="shared" ref="A52:A104" si="4">A51+1</f>
        <v>43</v>
      </c>
      <c r="B52" s="333"/>
      <c r="C52" s="333"/>
      <c r="D52" s="334"/>
      <c r="E52" s="335"/>
      <c r="F52" s="334"/>
      <c r="G52" s="336" t="s">
        <v>934</v>
      </c>
      <c r="H52" s="337"/>
      <c r="I52" s="337"/>
      <c r="J52" s="357" t="s">
        <v>566</v>
      </c>
      <c r="K52" s="358">
        <v>1</v>
      </c>
      <c r="L52" s="359" t="s">
        <v>32</v>
      </c>
      <c r="M52" s="358"/>
      <c r="N52" s="358"/>
      <c r="O52" s="358"/>
      <c r="P52" s="358"/>
      <c r="Q52" s="358"/>
      <c r="R52" s="371"/>
      <c r="S52" s="371"/>
      <c r="T52" s="372"/>
      <c r="U52" s="373"/>
      <c r="V52" s="358"/>
      <c r="W52" s="358"/>
      <c r="X52" s="358"/>
      <c r="Y52" s="390"/>
      <c r="Z52" s="391"/>
      <c r="AA52" s="391"/>
      <c r="AB52" s="392"/>
      <c r="AC52" s="391"/>
      <c r="AD52" s="391"/>
      <c r="AE52" s="391"/>
      <c r="AF52" s="393"/>
      <c r="AG52" s="393"/>
      <c r="AH52" s="393"/>
      <c r="AI52" s="393"/>
      <c r="AJ52" s="403" t="s">
        <v>19</v>
      </c>
      <c r="AK52" s="404">
        <f t="shared" si="2"/>
        <v>0</v>
      </c>
      <c r="AL52" s="393"/>
      <c r="AM52" s="393"/>
      <c r="AN52" s="393"/>
      <c r="AO52" s="393"/>
      <c r="AP52" s="393"/>
    </row>
    <row r="53" spans="1:42" ht="16.899999999999999" customHeight="1" outlineLevel="1">
      <c r="A53" s="295">
        <f t="shared" si="4"/>
        <v>44</v>
      </c>
      <c r="B53" s="297"/>
      <c r="C53" s="297"/>
      <c r="D53" s="310"/>
      <c r="E53" s="311"/>
      <c r="F53" s="310"/>
      <c r="G53" s="338" t="s">
        <v>935</v>
      </c>
      <c r="H53" s="339"/>
      <c r="I53" s="339"/>
      <c r="J53" s="360" t="s">
        <v>568</v>
      </c>
      <c r="K53" s="361">
        <v>1</v>
      </c>
      <c r="L53" s="208" t="s">
        <v>32</v>
      </c>
      <c r="M53" s="361"/>
      <c r="N53" s="361"/>
      <c r="O53" s="361"/>
      <c r="P53" s="361"/>
      <c r="Q53" s="361"/>
      <c r="R53" s="374"/>
      <c r="S53" s="374"/>
      <c r="T53" s="375"/>
      <c r="U53" s="376"/>
      <c r="V53" s="361"/>
      <c r="W53" s="361"/>
      <c r="X53" s="361"/>
      <c r="Y53" s="361"/>
      <c r="Z53" s="380"/>
      <c r="AA53" s="380"/>
      <c r="AB53" s="379"/>
      <c r="AC53" s="380"/>
      <c r="AD53" s="380"/>
      <c r="AE53" s="380"/>
      <c r="AJ53" s="286" t="s">
        <v>19</v>
      </c>
      <c r="AK53" s="287">
        <f t="shared" si="2"/>
        <v>0</v>
      </c>
    </row>
    <row r="54" spans="1:42" ht="16.899999999999999" customHeight="1" outlineLevel="1">
      <c r="A54" s="295">
        <f t="shared" si="4"/>
        <v>45</v>
      </c>
      <c r="B54" s="297"/>
      <c r="C54" s="297"/>
      <c r="D54" s="310"/>
      <c r="E54" s="311"/>
      <c r="F54" s="310"/>
      <c r="G54" s="322" t="s">
        <v>362</v>
      </c>
      <c r="H54" s="331"/>
      <c r="I54" s="331"/>
      <c r="J54" s="356" t="s">
        <v>363</v>
      </c>
      <c r="K54" s="107">
        <v>1</v>
      </c>
      <c r="L54" s="65" t="s">
        <v>32</v>
      </c>
      <c r="M54" s="107"/>
      <c r="N54" s="107"/>
      <c r="O54" s="107"/>
      <c r="P54" s="107"/>
      <c r="Q54" s="107"/>
      <c r="R54" s="363"/>
      <c r="S54" s="363"/>
      <c r="T54" s="370"/>
      <c r="U54" s="368"/>
      <c r="V54" s="107"/>
      <c r="W54" s="107"/>
      <c r="X54" s="107"/>
      <c r="Y54" s="69"/>
      <c r="Z54" s="380"/>
      <c r="AA54" s="380"/>
      <c r="AB54" s="379"/>
      <c r="AC54" s="380"/>
      <c r="AD54" s="380"/>
      <c r="AE54" s="380"/>
      <c r="AJ54" s="286" t="s">
        <v>19</v>
      </c>
      <c r="AK54" s="287">
        <f t="shared" si="2"/>
        <v>0</v>
      </c>
    </row>
    <row r="55" spans="1:42" ht="16.899999999999999" customHeight="1" outlineLevel="1">
      <c r="A55" s="295">
        <f t="shared" si="4"/>
        <v>46</v>
      </c>
      <c r="B55" s="297"/>
      <c r="C55" s="297"/>
      <c r="D55" s="310"/>
      <c r="E55" s="311"/>
      <c r="F55" s="310"/>
      <c r="G55" s="322" t="s">
        <v>364</v>
      </c>
      <c r="H55" s="331"/>
      <c r="I55" s="331"/>
      <c r="J55" s="356" t="s">
        <v>327</v>
      </c>
      <c r="K55" s="107">
        <v>1</v>
      </c>
      <c r="L55" s="65" t="s">
        <v>32</v>
      </c>
      <c r="M55" s="107"/>
      <c r="N55" s="107"/>
      <c r="O55" s="107"/>
      <c r="P55" s="107"/>
      <c r="Q55" s="107"/>
      <c r="R55" s="363"/>
      <c r="S55" s="363"/>
      <c r="T55" s="370"/>
      <c r="U55" s="368"/>
      <c r="V55" s="107"/>
      <c r="W55" s="107"/>
      <c r="X55" s="107"/>
      <c r="Y55" s="69"/>
      <c r="Z55" s="380"/>
      <c r="AA55" s="380"/>
      <c r="AB55" s="379"/>
      <c r="AC55" s="380"/>
      <c r="AD55" s="380"/>
      <c r="AE55" s="380"/>
      <c r="AJ55" s="286" t="s">
        <v>19</v>
      </c>
      <c r="AK55" s="287">
        <f t="shared" si="2"/>
        <v>0</v>
      </c>
    </row>
    <row r="56" spans="1:42" ht="16.899999999999999" customHeight="1" outlineLevel="1">
      <c r="A56" s="295">
        <f t="shared" si="4"/>
        <v>47</v>
      </c>
      <c r="B56" s="297"/>
      <c r="C56" s="297"/>
      <c r="D56" s="310"/>
      <c r="E56" s="311"/>
      <c r="F56" s="310"/>
      <c r="G56" s="322" t="s">
        <v>365</v>
      </c>
      <c r="H56" s="331"/>
      <c r="I56" s="331"/>
      <c r="J56" s="356" t="s">
        <v>366</v>
      </c>
      <c r="K56" s="107">
        <v>1</v>
      </c>
      <c r="L56" s="65" t="s">
        <v>32</v>
      </c>
      <c r="M56" s="107"/>
      <c r="N56" s="107"/>
      <c r="O56" s="107"/>
      <c r="P56" s="107"/>
      <c r="Q56" s="107"/>
      <c r="R56" s="363"/>
      <c r="S56" s="363"/>
      <c r="T56" s="370"/>
      <c r="U56" s="368"/>
      <c r="V56" s="107"/>
      <c r="W56" s="107"/>
      <c r="X56" s="107"/>
      <c r="Y56" s="69"/>
      <c r="Z56" s="380"/>
      <c r="AA56" s="380"/>
      <c r="AB56" s="379"/>
      <c r="AC56" s="380"/>
      <c r="AD56" s="380"/>
      <c r="AE56" s="380"/>
      <c r="AJ56" s="286" t="s">
        <v>19</v>
      </c>
      <c r="AK56" s="287">
        <f t="shared" si="2"/>
        <v>0</v>
      </c>
    </row>
    <row r="57" spans="1:42" ht="16.899999999999999" customHeight="1" outlineLevel="1">
      <c r="A57" s="295">
        <f t="shared" si="4"/>
        <v>48</v>
      </c>
      <c r="B57" s="297"/>
      <c r="C57" s="297"/>
      <c r="D57" s="310"/>
      <c r="E57" s="311"/>
      <c r="F57" s="310"/>
      <c r="G57" s="322" t="s">
        <v>367</v>
      </c>
      <c r="H57" s="331"/>
      <c r="I57" s="331"/>
      <c r="J57" s="356" t="s">
        <v>368</v>
      </c>
      <c r="K57" s="107">
        <v>1</v>
      </c>
      <c r="L57" s="65" t="s">
        <v>32</v>
      </c>
      <c r="M57" s="107"/>
      <c r="N57" s="107"/>
      <c r="O57" s="107"/>
      <c r="P57" s="107"/>
      <c r="Q57" s="107"/>
      <c r="R57" s="363"/>
      <c r="S57" s="363"/>
      <c r="T57" s="370"/>
      <c r="U57" s="368"/>
      <c r="V57" s="107"/>
      <c r="W57" s="107"/>
      <c r="X57" s="107"/>
      <c r="Y57" s="69"/>
      <c r="Z57" s="380"/>
      <c r="AA57" s="380"/>
      <c r="AB57" s="379"/>
      <c r="AC57" s="380"/>
      <c r="AD57" s="380"/>
      <c r="AE57" s="380"/>
      <c r="AJ57" s="286" t="s">
        <v>19</v>
      </c>
      <c r="AK57" s="287">
        <f t="shared" si="2"/>
        <v>0</v>
      </c>
    </row>
    <row r="58" spans="1:42" ht="16.899999999999999" customHeight="1" outlineLevel="1">
      <c r="A58" s="295">
        <f t="shared" si="4"/>
        <v>49</v>
      </c>
      <c r="B58" s="297"/>
      <c r="C58" s="297"/>
      <c r="D58" s="310"/>
      <c r="E58" s="311"/>
      <c r="F58" s="310"/>
      <c r="G58" s="322" t="s">
        <v>369</v>
      </c>
      <c r="H58" s="331"/>
      <c r="I58" s="331"/>
      <c r="J58" s="356" t="s">
        <v>370</v>
      </c>
      <c r="K58" s="107">
        <v>1</v>
      </c>
      <c r="L58" s="65" t="s">
        <v>32</v>
      </c>
      <c r="M58" s="107"/>
      <c r="N58" s="107"/>
      <c r="O58" s="107"/>
      <c r="P58" s="107"/>
      <c r="Q58" s="107"/>
      <c r="R58" s="363"/>
      <c r="S58" s="363"/>
      <c r="T58" s="370"/>
      <c r="U58" s="368"/>
      <c r="V58" s="107"/>
      <c r="W58" s="107"/>
      <c r="X58" s="107"/>
      <c r="Y58" s="69"/>
      <c r="Z58" s="380"/>
      <c r="AA58" s="380"/>
      <c r="AB58" s="379"/>
      <c r="AC58" s="380"/>
      <c r="AD58" s="380"/>
      <c r="AE58" s="380"/>
      <c r="AJ58" s="286" t="s">
        <v>19</v>
      </c>
      <c r="AK58" s="287">
        <f t="shared" si="2"/>
        <v>0</v>
      </c>
    </row>
    <row r="59" spans="1:42" ht="16.899999999999999" customHeight="1" outlineLevel="1">
      <c r="A59" s="295">
        <f t="shared" si="4"/>
        <v>50</v>
      </c>
      <c r="B59" s="297"/>
      <c r="C59" s="297"/>
      <c r="D59" s="310"/>
      <c r="E59" s="311"/>
      <c r="F59" s="310"/>
      <c r="G59" s="322" t="s">
        <v>371</v>
      </c>
      <c r="H59" s="331"/>
      <c r="I59" s="331"/>
      <c r="J59" s="356" t="s">
        <v>329</v>
      </c>
      <c r="K59" s="107">
        <v>1</v>
      </c>
      <c r="L59" s="65" t="s">
        <v>32</v>
      </c>
      <c r="M59" s="107"/>
      <c r="N59" s="107"/>
      <c r="O59" s="107"/>
      <c r="P59" s="107"/>
      <c r="Q59" s="107"/>
      <c r="R59" s="363"/>
      <c r="S59" s="363"/>
      <c r="T59" s="370"/>
      <c r="U59" s="368"/>
      <c r="V59" s="107"/>
      <c r="W59" s="107"/>
      <c r="X59" s="107"/>
      <c r="Y59" s="69"/>
      <c r="Z59" s="380"/>
      <c r="AA59" s="380"/>
      <c r="AB59" s="379"/>
      <c r="AC59" s="380"/>
      <c r="AD59" s="380"/>
      <c r="AE59" s="380"/>
      <c r="AJ59" s="286" t="s">
        <v>19</v>
      </c>
      <c r="AK59" s="287">
        <f t="shared" si="2"/>
        <v>0</v>
      </c>
    </row>
    <row r="60" spans="1:42" ht="16.899999999999999" customHeight="1" outlineLevel="1">
      <c r="A60" s="295">
        <f t="shared" si="4"/>
        <v>51</v>
      </c>
      <c r="B60" s="297"/>
      <c r="C60" s="297"/>
      <c r="D60" s="310"/>
      <c r="E60" s="311"/>
      <c r="F60" s="310"/>
      <c r="G60" s="322" t="s">
        <v>372</v>
      </c>
      <c r="H60" s="331"/>
      <c r="I60" s="331"/>
      <c r="J60" s="356" t="s">
        <v>335</v>
      </c>
      <c r="K60" s="107">
        <v>1</v>
      </c>
      <c r="L60" s="65" t="s">
        <v>32</v>
      </c>
      <c r="M60" s="107"/>
      <c r="N60" s="107"/>
      <c r="O60" s="107"/>
      <c r="P60" s="107"/>
      <c r="Q60" s="107"/>
      <c r="R60" s="363"/>
      <c r="S60" s="363"/>
      <c r="T60" s="370"/>
      <c r="U60" s="368"/>
      <c r="V60" s="107"/>
      <c r="W60" s="107"/>
      <c r="X60" s="107"/>
      <c r="Y60" s="69"/>
      <c r="Z60" s="380"/>
      <c r="AA60" s="380"/>
      <c r="AB60" s="379"/>
      <c r="AC60" s="380"/>
      <c r="AD60" s="380"/>
      <c r="AE60" s="380"/>
      <c r="AJ60" s="286" t="s">
        <v>19</v>
      </c>
      <c r="AK60" s="287">
        <f t="shared" si="2"/>
        <v>0</v>
      </c>
    </row>
    <row r="61" spans="1:42" s="284" customFormat="1" ht="16.899999999999999" customHeight="1" outlineLevel="1">
      <c r="A61" s="332">
        <f t="shared" si="4"/>
        <v>52</v>
      </c>
      <c r="B61" s="333"/>
      <c r="C61" s="333"/>
      <c r="D61" s="334"/>
      <c r="E61" s="335"/>
      <c r="F61" s="334"/>
      <c r="G61" s="336" t="s">
        <v>373</v>
      </c>
      <c r="H61" s="337"/>
      <c r="I61" s="337"/>
      <c r="J61" s="362" t="s">
        <v>936</v>
      </c>
      <c r="K61" s="358">
        <v>1</v>
      </c>
      <c r="L61" s="359" t="s">
        <v>32</v>
      </c>
      <c r="M61" s="358"/>
      <c r="N61" s="358"/>
      <c r="O61" s="358"/>
      <c r="P61" s="358"/>
      <c r="Q61" s="358"/>
      <c r="R61" s="371"/>
      <c r="S61" s="371"/>
      <c r="T61" s="372"/>
      <c r="U61" s="373"/>
      <c r="V61" s="358"/>
      <c r="W61" s="358"/>
      <c r="X61" s="358"/>
      <c r="Y61" s="390"/>
      <c r="Z61" s="391"/>
      <c r="AA61" s="391"/>
      <c r="AB61" s="392"/>
      <c r="AC61" s="391"/>
      <c r="AD61" s="391"/>
      <c r="AE61" s="391"/>
      <c r="AF61" s="393"/>
      <c r="AG61" s="393"/>
      <c r="AH61" s="393"/>
      <c r="AI61" s="393"/>
      <c r="AJ61" s="403" t="s">
        <v>19</v>
      </c>
      <c r="AK61" s="404">
        <f t="shared" si="2"/>
        <v>0</v>
      </c>
      <c r="AL61" s="393"/>
      <c r="AM61" s="393"/>
      <c r="AN61" s="393"/>
      <c r="AO61" s="393"/>
      <c r="AP61" s="393"/>
    </row>
    <row r="62" spans="1:42" ht="16.899999999999999" customHeight="1" outlineLevel="1">
      <c r="A62" s="295">
        <f t="shared" si="4"/>
        <v>53</v>
      </c>
      <c r="B62" s="297"/>
      <c r="C62" s="297"/>
      <c r="D62" s="310"/>
      <c r="E62" s="311"/>
      <c r="F62" s="310"/>
      <c r="G62" s="322" t="s">
        <v>374</v>
      </c>
      <c r="H62" s="331"/>
      <c r="I62" s="331"/>
      <c r="J62" s="356" t="s">
        <v>937</v>
      </c>
      <c r="K62" s="107">
        <v>1</v>
      </c>
      <c r="L62" s="65" t="s">
        <v>32</v>
      </c>
      <c r="M62" s="107"/>
      <c r="N62" s="107"/>
      <c r="O62" s="107"/>
      <c r="P62" s="107"/>
      <c r="Q62" s="107"/>
      <c r="R62" s="363"/>
      <c r="S62" s="363"/>
      <c r="T62" s="370"/>
      <c r="U62" s="368"/>
      <c r="V62" s="107"/>
      <c r="W62" s="107"/>
      <c r="X62" s="107"/>
      <c r="Y62" s="69"/>
      <c r="Z62" s="380"/>
      <c r="AA62" s="380"/>
      <c r="AB62" s="379"/>
      <c r="AC62" s="380"/>
      <c r="AD62" s="380"/>
      <c r="AE62" s="380"/>
      <c r="AJ62" s="286" t="s">
        <v>19</v>
      </c>
      <c r="AK62" s="287">
        <f t="shared" si="2"/>
        <v>0</v>
      </c>
    </row>
    <row r="63" spans="1:42" ht="16.899999999999999" customHeight="1" outlineLevel="1">
      <c r="A63" s="295">
        <f t="shared" si="4"/>
        <v>54</v>
      </c>
      <c r="B63" s="297"/>
      <c r="C63" s="297"/>
      <c r="D63" s="310"/>
      <c r="E63" s="311"/>
      <c r="F63" s="310"/>
      <c r="G63" s="322" t="s">
        <v>376</v>
      </c>
      <c r="H63" s="331"/>
      <c r="I63" s="331"/>
      <c r="J63" s="356" t="s">
        <v>341</v>
      </c>
      <c r="K63" s="107">
        <v>1</v>
      </c>
      <c r="L63" s="65" t="s">
        <v>32</v>
      </c>
      <c r="M63" s="107"/>
      <c r="N63" s="107"/>
      <c r="O63" s="107"/>
      <c r="P63" s="107"/>
      <c r="Q63" s="107"/>
      <c r="R63" s="363"/>
      <c r="S63" s="363"/>
      <c r="T63" s="370"/>
      <c r="U63" s="368"/>
      <c r="V63" s="107"/>
      <c r="W63" s="107"/>
      <c r="X63" s="107"/>
      <c r="Y63" s="69"/>
      <c r="Z63" s="380"/>
      <c r="AA63" s="380"/>
      <c r="AB63" s="379"/>
      <c r="AC63" s="380"/>
      <c r="AD63" s="380"/>
      <c r="AE63" s="380"/>
      <c r="AJ63" s="286" t="s">
        <v>19</v>
      </c>
      <c r="AK63" s="287">
        <f t="shared" si="2"/>
        <v>0</v>
      </c>
    </row>
    <row r="64" spans="1:42" ht="16.899999999999999" customHeight="1" outlineLevel="1">
      <c r="A64" s="295">
        <f t="shared" si="4"/>
        <v>55</v>
      </c>
      <c r="B64" s="297"/>
      <c r="C64" s="297"/>
      <c r="D64" s="310"/>
      <c r="E64" s="311"/>
      <c r="F64" s="310"/>
      <c r="G64" s="322" t="s">
        <v>377</v>
      </c>
      <c r="H64" s="331"/>
      <c r="I64" s="331"/>
      <c r="J64" s="356" t="s">
        <v>301</v>
      </c>
      <c r="K64" s="107">
        <v>1</v>
      </c>
      <c r="L64" s="65" t="s">
        <v>32</v>
      </c>
      <c r="M64" s="107"/>
      <c r="N64" s="107"/>
      <c r="O64" s="107"/>
      <c r="P64" s="107"/>
      <c r="Q64" s="107"/>
      <c r="R64" s="363"/>
      <c r="S64" s="363"/>
      <c r="T64" s="370"/>
      <c r="U64" s="368"/>
      <c r="V64" s="107"/>
      <c r="W64" s="107"/>
      <c r="X64" s="107"/>
      <c r="Y64" s="69"/>
      <c r="Z64" s="380"/>
      <c r="AA64" s="380"/>
      <c r="AB64" s="379"/>
      <c r="AC64" s="380"/>
      <c r="AD64" s="380"/>
      <c r="AE64" s="380"/>
      <c r="AJ64" s="286" t="s">
        <v>19</v>
      </c>
      <c r="AK64" s="287">
        <f t="shared" si="2"/>
        <v>0</v>
      </c>
    </row>
    <row r="65" spans="1:37" ht="16.899999999999999" customHeight="1" outlineLevel="1">
      <c r="A65" s="295">
        <f t="shared" si="4"/>
        <v>56</v>
      </c>
      <c r="B65" s="297"/>
      <c r="C65" s="297"/>
      <c r="D65" s="310"/>
      <c r="E65" s="311"/>
      <c r="F65" s="310"/>
      <c r="G65" s="322" t="s">
        <v>378</v>
      </c>
      <c r="H65" s="331"/>
      <c r="I65" s="331"/>
      <c r="J65" s="356" t="s">
        <v>303</v>
      </c>
      <c r="K65" s="107">
        <v>1</v>
      </c>
      <c r="L65" s="65" t="s">
        <v>32</v>
      </c>
      <c r="M65" s="107"/>
      <c r="N65" s="107"/>
      <c r="O65" s="107"/>
      <c r="P65" s="107"/>
      <c r="Q65" s="107"/>
      <c r="R65" s="363"/>
      <c r="S65" s="363"/>
      <c r="T65" s="370"/>
      <c r="U65" s="370"/>
      <c r="V65" s="107"/>
      <c r="W65" s="107"/>
      <c r="X65" s="107"/>
      <c r="Y65" s="69"/>
      <c r="Z65" s="380"/>
      <c r="AA65" s="380"/>
      <c r="AB65" s="379"/>
      <c r="AC65" s="380"/>
      <c r="AD65" s="380"/>
      <c r="AE65" s="380"/>
      <c r="AJ65" s="286" t="s">
        <v>19</v>
      </c>
      <c r="AK65" s="287">
        <f t="shared" si="2"/>
        <v>0</v>
      </c>
    </row>
    <row r="66" spans="1:37" ht="16.899999999999999" customHeight="1">
      <c r="A66" s="295">
        <f t="shared" si="4"/>
        <v>57</v>
      </c>
      <c r="B66" s="297"/>
      <c r="C66" s="297"/>
      <c r="D66" s="310"/>
      <c r="E66" s="405" t="s">
        <v>46</v>
      </c>
      <c r="F66" s="406"/>
      <c r="G66" s="304"/>
      <c r="H66" s="304"/>
      <c r="I66" s="449"/>
      <c r="J66" s="450" t="s">
        <v>585</v>
      </c>
      <c r="K66" s="226">
        <v>1</v>
      </c>
      <c r="L66" s="227" t="s">
        <v>32</v>
      </c>
      <c r="M66" s="226"/>
      <c r="N66" s="226"/>
      <c r="O66" s="226"/>
      <c r="P66" s="226"/>
      <c r="Q66" s="226"/>
      <c r="R66" s="365"/>
      <c r="S66" s="365"/>
      <c r="T66" s="473"/>
      <c r="U66" s="473"/>
      <c r="V66" s="226"/>
      <c r="W66" s="226"/>
      <c r="X66" s="226"/>
      <c r="Y66" s="226"/>
      <c r="Z66" s="381"/>
      <c r="AA66" s="381"/>
      <c r="AB66" s="482"/>
      <c r="AC66" s="381"/>
      <c r="AD66" s="381"/>
      <c r="AE66" s="381"/>
      <c r="AK66" s="287">
        <f t="shared" si="2"/>
        <v>0</v>
      </c>
    </row>
    <row r="67" spans="1:37" ht="16.899999999999999" customHeight="1">
      <c r="A67" s="295">
        <f t="shared" si="4"/>
        <v>58</v>
      </c>
      <c r="B67" s="297"/>
      <c r="C67" s="297"/>
      <c r="D67" s="310"/>
      <c r="E67" s="321"/>
      <c r="F67" s="320" t="s">
        <v>109</v>
      </c>
      <c r="G67" s="297"/>
      <c r="H67" s="297"/>
      <c r="I67" s="309"/>
      <c r="J67" s="233" t="s">
        <v>110</v>
      </c>
      <c r="K67" s="107">
        <v>1</v>
      </c>
      <c r="L67" s="65" t="s">
        <v>32</v>
      </c>
      <c r="M67" s="107"/>
      <c r="N67" s="107"/>
      <c r="O67" s="107"/>
      <c r="P67" s="107"/>
      <c r="Q67" s="107"/>
      <c r="R67" s="363"/>
      <c r="S67" s="363"/>
      <c r="T67" s="364"/>
      <c r="U67" s="364"/>
      <c r="V67" s="107"/>
      <c r="W67" s="107" t="str">
        <f>'TC1 (E121)'!W67</f>
        <v>RELEASE</v>
      </c>
      <c r="X67" s="107"/>
      <c r="Y67" s="69"/>
      <c r="Z67" s="384">
        <f>AC67</f>
        <v>1805.7</v>
      </c>
      <c r="AA67" s="385">
        <v>45182</v>
      </c>
      <c r="AB67" s="379"/>
      <c r="AC67" s="380">
        <f>SUM(AD67:AD84)</f>
        <v>1805.7</v>
      </c>
      <c r="AD67" s="380"/>
      <c r="AE67" s="380"/>
      <c r="AF67" s="385">
        <v>45182</v>
      </c>
      <c r="AJ67" s="286" t="s">
        <v>474</v>
      </c>
      <c r="AK67" s="287" t="str">
        <f t="shared" si="2"/>
        <v>RELEASE</v>
      </c>
    </row>
    <row r="68" spans="1:37" ht="16.899999999999999" customHeight="1" outlineLevel="1">
      <c r="A68" s="295">
        <f t="shared" si="4"/>
        <v>59</v>
      </c>
      <c r="B68" s="297"/>
      <c r="C68" s="297"/>
      <c r="D68" s="310"/>
      <c r="E68" s="311"/>
      <c r="F68" s="407"/>
      <c r="G68" s="322" t="s">
        <v>115</v>
      </c>
      <c r="H68" s="323"/>
      <c r="I68" s="350"/>
      <c r="J68" s="233" t="s">
        <v>586</v>
      </c>
      <c r="K68" s="107">
        <v>2</v>
      </c>
      <c r="L68" s="65" t="s">
        <v>32</v>
      </c>
      <c r="M68" s="65" t="s">
        <v>32</v>
      </c>
      <c r="N68" s="65" t="s">
        <v>32</v>
      </c>
      <c r="O68" s="65" t="s">
        <v>32</v>
      </c>
      <c r="P68" s="65" t="s">
        <v>32</v>
      </c>
      <c r="Q68" s="65" t="s">
        <v>32</v>
      </c>
      <c r="R68" s="363"/>
      <c r="S68" s="363"/>
      <c r="T68" s="370"/>
      <c r="U68" s="370"/>
      <c r="V68" s="107"/>
      <c r="W68" s="107" t="str">
        <f>'TC1 (E121)'!W68</f>
        <v>RELEASE</v>
      </c>
      <c r="X68" s="107"/>
      <c r="Y68" s="69"/>
      <c r="Z68" s="380"/>
      <c r="AA68" s="380"/>
      <c r="AB68" s="387"/>
      <c r="AC68" s="218"/>
      <c r="AD68" s="218">
        <f t="shared" ref="AD68:AD84" si="5">AE68*K68</f>
        <v>241.8</v>
      </c>
      <c r="AE68" s="218">
        <v>120.9</v>
      </c>
      <c r="AF68" s="385">
        <v>45182</v>
      </c>
      <c r="AJ68" s="286" t="s">
        <v>474</v>
      </c>
      <c r="AK68" s="287" t="str">
        <f t="shared" si="2"/>
        <v>RELEASE</v>
      </c>
    </row>
    <row r="69" spans="1:37" ht="16.899999999999999" customHeight="1" outlineLevel="1">
      <c r="A69" s="295">
        <f t="shared" si="4"/>
        <v>60</v>
      </c>
      <c r="B69" s="297"/>
      <c r="C69" s="297"/>
      <c r="D69" s="310"/>
      <c r="E69" s="311"/>
      <c r="F69" s="311"/>
      <c r="G69" s="322" t="s">
        <v>117</v>
      </c>
      <c r="H69" s="323"/>
      <c r="I69" s="350"/>
      <c r="J69" s="233" t="s">
        <v>118</v>
      </c>
      <c r="K69" s="107">
        <v>2</v>
      </c>
      <c r="L69" s="65" t="s">
        <v>32</v>
      </c>
      <c r="M69" s="65" t="s">
        <v>32</v>
      </c>
      <c r="N69" s="65" t="s">
        <v>32</v>
      </c>
      <c r="O69" s="65" t="s">
        <v>32</v>
      </c>
      <c r="P69" s="65" t="s">
        <v>32</v>
      </c>
      <c r="Q69" s="65" t="s">
        <v>32</v>
      </c>
      <c r="R69" s="363"/>
      <c r="S69" s="363"/>
      <c r="T69" s="368"/>
      <c r="U69" s="368"/>
      <c r="V69" s="107"/>
      <c r="W69" s="107" t="str">
        <f>'TC1 (E121)'!W69</f>
        <v>RELEASE</v>
      </c>
      <c r="X69" s="107"/>
      <c r="Y69" s="69"/>
      <c r="Z69" s="380"/>
      <c r="AA69" s="380"/>
      <c r="AB69" s="379"/>
      <c r="AC69" s="380"/>
      <c r="AD69" s="218">
        <f t="shared" si="5"/>
        <v>247</v>
      </c>
      <c r="AE69" s="218">
        <v>123.5</v>
      </c>
      <c r="AF69" s="385">
        <v>45182</v>
      </c>
      <c r="AJ69" s="286" t="s">
        <v>474</v>
      </c>
      <c r="AK69" s="287" t="str">
        <f t="shared" si="2"/>
        <v>RELEASE</v>
      </c>
    </row>
    <row r="70" spans="1:37" ht="16.899999999999999" customHeight="1" outlineLevel="1">
      <c r="A70" s="295">
        <f t="shared" si="4"/>
        <v>61</v>
      </c>
      <c r="B70" s="297"/>
      <c r="C70" s="297"/>
      <c r="D70" s="310"/>
      <c r="E70" s="311"/>
      <c r="F70" s="311"/>
      <c r="G70" s="322" t="s">
        <v>119</v>
      </c>
      <c r="H70" s="323"/>
      <c r="I70" s="350"/>
      <c r="J70" s="233" t="s">
        <v>587</v>
      </c>
      <c r="K70" s="107">
        <v>1</v>
      </c>
      <c r="L70" s="65" t="s">
        <v>32</v>
      </c>
      <c r="M70" s="65" t="s">
        <v>32</v>
      </c>
      <c r="N70" s="65" t="s">
        <v>32</v>
      </c>
      <c r="O70" s="65" t="s">
        <v>32</v>
      </c>
      <c r="P70" s="65" t="s">
        <v>32</v>
      </c>
      <c r="Q70" s="65" t="s">
        <v>32</v>
      </c>
      <c r="R70" s="363"/>
      <c r="S70" s="363"/>
      <c r="T70" s="370"/>
      <c r="U70" s="370"/>
      <c r="V70" s="107"/>
      <c r="W70" s="107" t="s">
        <v>13</v>
      </c>
      <c r="X70" s="107"/>
      <c r="Y70" s="69"/>
      <c r="Z70" s="380"/>
      <c r="AA70" s="380"/>
      <c r="AB70" s="379"/>
      <c r="AC70" s="380"/>
      <c r="AD70" s="218">
        <f t="shared" si="5"/>
        <v>71.7</v>
      </c>
      <c r="AE70" s="218">
        <v>71.7</v>
      </c>
      <c r="AF70" s="385">
        <v>45182</v>
      </c>
      <c r="AJ70" s="286" t="s">
        <v>474</v>
      </c>
      <c r="AK70" s="287" t="str">
        <f t="shared" si="2"/>
        <v>RELEASE</v>
      </c>
    </row>
    <row r="71" spans="1:37" ht="16.899999999999999" customHeight="1" outlineLevel="1">
      <c r="A71" s="295">
        <f t="shared" si="4"/>
        <v>62</v>
      </c>
      <c r="B71" s="297"/>
      <c r="C71" s="297"/>
      <c r="D71" s="310"/>
      <c r="E71" s="311"/>
      <c r="F71" s="311"/>
      <c r="G71" s="322" t="s">
        <v>123</v>
      </c>
      <c r="H71" s="323"/>
      <c r="I71" s="350"/>
      <c r="J71" s="233" t="s">
        <v>124</v>
      </c>
      <c r="K71" s="107">
        <v>8</v>
      </c>
      <c r="L71" s="65" t="s">
        <v>32</v>
      </c>
      <c r="M71" s="65" t="s">
        <v>32</v>
      </c>
      <c r="N71" s="65" t="s">
        <v>32</v>
      </c>
      <c r="O71" s="65" t="s">
        <v>32</v>
      </c>
      <c r="P71" s="65" t="s">
        <v>32</v>
      </c>
      <c r="Q71" s="65" t="s">
        <v>32</v>
      </c>
      <c r="R71" s="363"/>
      <c r="S71" s="363"/>
      <c r="T71" s="370"/>
      <c r="U71" s="370"/>
      <c r="V71" s="107"/>
      <c r="W71" s="107" t="s">
        <v>13</v>
      </c>
      <c r="X71" s="107"/>
      <c r="Y71" s="69"/>
      <c r="Z71" s="380"/>
      <c r="AA71" s="380"/>
      <c r="AB71" s="379"/>
      <c r="AC71" s="380"/>
      <c r="AD71" s="218">
        <f t="shared" si="5"/>
        <v>464.8</v>
      </c>
      <c r="AE71" s="218">
        <v>58.1</v>
      </c>
      <c r="AF71" s="385">
        <v>45182</v>
      </c>
      <c r="AJ71" s="286" t="s">
        <v>474</v>
      </c>
      <c r="AK71" s="287" t="str">
        <f t="shared" si="2"/>
        <v>RELEASE</v>
      </c>
    </row>
    <row r="72" spans="1:37" ht="16.899999999999999" customHeight="1" outlineLevel="1">
      <c r="A72" s="295">
        <f t="shared" si="4"/>
        <v>63</v>
      </c>
      <c r="B72" s="297"/>
      <c r="C72" s="297"/>
      <c r="D72" s="310"/>
      <c r="E72" s="311"/>
      <c r="F72" s="408"/>
      <c r="G72" s="322" t="s">
        <v>127</v>
      </c>
      <c r="H72" s="323"/>
      <c r="I72" s="448"/>
      <c r="J72" s="233" t="s">
        <v>128</v>
      </c>
      <c r="K72" s="107">
        <v>2</v>
      </c>
      <c r="L72" s="65" t="s">
        <v>32</v>
      </c>
      <c r="M72" s="107"/>
      <c r="N72" s="107"/>
      <c r="O72" s="107"/>
      <c r="P72" s="107"/>
      <c r="Q72" s="107"/>
      <c r="R72" s="363"/>
      <c r="S72" s="363"/>
      <c r="T72" s="370"/>
      <c r="U72" s="370"/>
      <c r="V72" s="107"/>
      <c r="W72" s="107" t="s">
        <v>13</v>
      </c>
      <c r="X72" s="107"/>
      <c r="Y72" s="69"/>
      <c r="Z72" s="380"/>
      <c r="AA72" s="380"/>
      <c r="AB72" s="379"/>
      <c r="AC72" s="380"/>
      <c r="AD72" s="218">
        <f t="shared" si="5"/>
        <v>40</v>
      </c>
      <c r="AE72" s="218">
        <v>20</v>
      </c>
      <c r="AF72" s="385">
        <v>45182</v>
      </c>
      <c r="AJ72" s="286" t="s">
        <v>474</v>
      </c>
      <c r="AK72" s="287" t="str">
        <f t="shared" si="2"/>
        <v>RELEASE</v>
      </c>
    </row>
    <row r="73" spans="1:37" ht="16.899999999999999" customHeight="1" outlineLevel="1">
      <c r="A73" s="295">
        <f t="shared" si="4"/>
        <v>64</v>
      </c>
      <c r="B73" s="297"/>
      <c r="C73" s="297"/>
      <c r="D73" s="310"/>
      <c r="E73" s="311"/>
      <c r="F73" s="408"/>
      <c r="G73" s="322" t="s">
        <v>129</v>
      </c>
      <c r="H73" s="323"/>
      <c r="I73" s="448"/>
      <c r="J73" s="233" t="s">
        <v>130</v>
      </c>
      <c r="K73" s="107">
        <v>2</v>
      </c>
      <c r="L73" s="65" t="s">
        <v>32</v>
      </c>
      <c r="M73" s="107"/>
      <c r="N73" s="107"/>
      <c r="O73" s="107"/>
      <c r="P73" s="107"/>
      <c r="Q73" s="107"/>
      <c r="R73" s="363"/>
      <c r="S73" s="363"/>
      <c r="T73" s="370"/>
      <c r="U73" s="370"/>
      <c r="V73" s="107"/>
      <c r="W73" s="107" t="s">
        <v>13</v>
      </c>
      <c r="X73" s="107"/>
      <c r="Y73" s="69"/>
      <c r="Z73" s="380"/>
      <c r="AA73" s="380"/>
      <c r="AB73" s="379"/>
      <c r="AC73" s="380"/>
      <c r="AD73" s="218">
        <f t="shared" si="5"/>
        <v>39.6</v>
      </c>
      <c r="AE73" s="218">
        <v>19.8</v>
      </c>
      <c r="AF73" s="385">
        <v>45182</v>
      </c>
      <c r="AJ73" s="286" t="s">
        <v>474</v>
      </c>
      <c r="AK73" s="287" t="str">
        <f t="shared" si="2"/>
        <v>RELEASE</v>
      </c>
    </row>
    <row r="74" spans="1:37" ht="16.899999999999999" customHeight="1" outlineLevel="1">
      <c r="A74" s="295">
        <f t="shared" si="4"/>
        <v>65</v>
      </c>
      <c r="B74" s="297"/>
      <c r="C74" s="297"/>
      <c r="D74" s="310"/>
      <c r="E74" s="311"/>
      <c r="F74" s="408"/>
      <c r="G74" s="322" t="s">
        <v>131</v>
      </c>
      <c r="H74" s="323"/>
      <c r="I74" s="448"/>
      <c r="J74" s="233" t="s">
        <v>130</v>
      </c>
      <c r="K74" s="107">
        <v>2</v>
      </c>
      <c r="L74" s="65" t="s">
        <v>32</v>
      </c>
      <c r="M74" s="107"/>
      <c r="N74" s="107"/>
      <c r="O74" s="107"/>
      <c r="P74" s="107"/>
      <c r="Q74" s="107"/>
      <c r="R74" s="363"/>
      <c r="S74" s="363"/>
      <c r="T74" s="370"/>
      <c r="U74" s="370"/>
      <c r="V74" s="107"/>
      <c r="W74" s="107" t="s">
        <v>13</v>
      </c>
      <c r="X74" s="107"/>
      <c r="Y74" s="69"/>
      <c r="Z74" s="380"/>
      <c r="AA74" s="380"/>
      <c r="AB74" s="379"/>
      <c r="AC74" s="380"/>
      <c r="AD74" s="218">
        <f t="shared" si="5"/>
        <v>39.6</v>
      </c>
      <c r="AE74" s="218">
        <v>19.8</v>
      </c>
      <c r="AF74" s="385">
        <v>45182</v>
      </c>
      <c r="AJ74" s="286" t="s">
        <v>474</v>
      </c>
      <c r="AK74" s="287" t="str">
        <f t="shared" si="2"/>
        <v>RELEASE</v>
      </c>
    </row>
    <row r="75" spans="1:37" ht="16.899999999999999" customHeight="1" outlineLevel="1">
      <c r="A75" s="295">
        <f t="shared" si="4"/>
        <v>66</v>
      </c>
      <c r="B75" s="297"/>
      <c r="C75" s="297"/>
      <c r="D75" s="310"/>
      <c r="E75" s="311"/>
      <c r="F75" s="408"/>
      <c r="G75" s="322" t="s">
        <v>132</v>
      </c>
      <c r="H75" s="324"/>
      <c r="I75" s="451"/>
      <c r="J75" s="233" t="s">
        <v>588</v>
      </c>
      <c r="K75" s="107">
        <v>2</v>
      </c>
      <c r="L75" s="65" t="s">
        <v>32</v>
      </c>
      <c r="M75" s="107"/>
      <c r="N75" s="107"/>
      <c r="O75" s="107"/>
      <c r="P75" s="107"/>
      <c r="Q75" s="107"/>
      <c r="R75" s="363"/>
      <c r="S75" s="363"/>
      <c r="T75" s="364"/>
      <c r="U75" s="364"/>
      <c r="V75" s="107"/>
      <c r="W75" s="107" t="s">
        <v>13</v>
      </c>
      <c r="X75" s="107"/>
      <c r="Y75" s="69"/>
      <c r="Z75" s="380"/>
      <c r="AA75" s="380"/>
      <c r="AB75" s="387"/>
      <c r="AC75" s="380"/>
      <c r="AD75" s="218">
        <f t="shared" si="5"/>
        <v>165.8</v>
      </c>
      <c r="AE75" s="218">
        <v>82.9</v>
      </c>
      <c r="AF75" s="385">
        <v>45182</v>
      </c>
      <c r="AJ75" s="286" t="s">
        <v>474</v>
      </c>
      <c r="AK75" s="287" t="str">
        <f t="shared" si="2"/>
        <v>RELEASE</v>
      </c>
    </row>
    <row r="76" spans="1:37" ht="16.899999999999999" customHeight="1" outlineLevel="1">
      <c r="A76" s="295">
        <f t="shared" si="4"/>
        <v>67</v>
      </c>
      <c r="B76" s="297"/>
      <c r="C76" s="297"/>
      <c r="D76" s="310"/>
      <c r="E76" s="311"/>
      <c r="F76" s="408"/>
      <c r="G76" s="322" t="s">
        <v>134</v>
      </c>
      <c r="H76" s="323"/>
      <c r="I76" s="350"/>
      <c r="J76" s="233" t="s">
        <v>589</v>
      </c>
      <c r="K76" s="107">
        <v>1</v>
      </c>
      <c r="L76" s="65" t="s">
        <v>32</v>
      </c>
      <c r="M76" s="107"/>
      <c r="N76" s="107"/>
      <c r="O76" s="107"/>
      <c r="P76" s="107"/>
      <c r="Q76" s="107"/>
      <c r="R76" s="363"/>
      <c r="S76" s="363"/>
      <c r="T76" s="370"/>
      <c r="U76" s="370"/>
      <c r="V76" s="107"/>
      <c r="W76" s="107" t="s">
        <v>13</v>
      </c>
      <c r="X76" s="107"/>
      <c r="Y76" s="69"/>
      <c r="Z76" s="380"/>
      <c r="AA76" s="380"/>
      <c r="AB76" s="379"/>
      <c r="AC76" s="380"/>
      <c r="AD76" s="218">
        <f t="shared" si="5"/>
        <v>38.5</v>
      </c>
      <c r="AE76" s="218">
        <v>38.5</v>
      </c>
      <c r="AF76" s="385">
        <v>45182</v>
      </c>
      <c r="AJ76" s="286" t="s">
        <v>474</v>
      </c>
      <c r="AK76" s="287" t="str">
        <f t="shared" si="2"/>
        <v>RELEASE</v>
      </c>
    </row>
    <row r="77" spans="1:37" ht="16.899999999999999" customHeight="1" outlineLevel="1">
      <c r="A77" s="295">
        <f t="shared" si="4"/>
        <v>68</v>
      </c>
      <c r="B77" s="297"/>
      <c r="C77" s="297"/>
      <c r="D77" s="310" t="s">
        <v>343</v>
      </c>
      <c r="E77" s="311"/>
      <c r="F77" s="408"/>
      <c r="G77" s="322" t="s">
        <v>136</v>
      </c>
      <c r="H77" s="323"/>
      <c r="I77" s="350"/>
      <c r="J77" s="233" t="s">
        <v>590</v>
      </c>
      <c r="K77" s="107">
        <v>1</v>
      </c>
      <c r="L77" s="65" t="s">
        <v>32</v>
      </c>
      <c r="M77" s="107"/>
      <c r="N77" s="107"/>
      <c r="O77" s="107"/>
      <c r="P77" s="107"/>
      <c r="Q77" s="107"/>
      <c r="R77" s="363"/>
      <c r="S77" s="363"/>
      <c r="T77" s="370"/>
      <c r="U77" s="370"/>
      <c r="V77" s="107"/>
      <c r="W77" s="107" t="s">
        <v>13</v>
      </c>
      <c r="X77" s="107"/>
      <c r="Y77" s="69"/>
      <c r="Z77" s="380"/>
      <c r="AA77" s="380"/>
      <c r="AB77" s="379"/>
      <c r="AC77" s="380"/>
      <c r="AD77" s="218">
        <f t="shared" si="5"/>
        <v>38.5</v>
      </c>
      <c r="AE77" s="218">
        <v>38.5</v>
      </c>
      <c r="AF77" s="385">
        <v>45182</v>
      </c>
      <c r="AJ77" s="286" t="s">
        <v>474</v>
      </c>
      <c r="AK77" s="287" t="str">
        <f t="shared" si="2"/>
        <v>RELEASE</v>
      </c>
    </row>
    <row r="78" spans="1:37" ht="16.899999999999999" customHeight="1" outlineLevel="1">
      <c r="A78" s="295">
        <f t="shared" si="4"/>
        <v>69</v>
      </c>
      <c r="B78" s="297"/>
      <c r="C78" s="297"/>
      <c r="D78" s="310"/>
      <c r="E78" s="311"/>
      <c r="F78" s="408"/>
      <c r="G78" s="322" t="s">
        <v>138</v>
      </c>
      <c r="H78" s="323"/>
      <c r="I78" s="350"/>
      <c r="J78" s="233" t="s">
        <v>139</v>
      </c>
      <c r="K78" s="107">
        <v>2</v>
      </c>
      <c r="L78" s="65" t="s">
        <v>32</v>
      </c>
      <c r="M78" s="107"/>
      <c r="N78" s="107"/>
      <c r="O78" s="107"/>
      <c r="P78" s="107"/>
      <c r="Q78" s="107"/>
      <c r="R78" s="363"/>
      <c r="S78" s="363"/>
      <c r="T78" s="370"/>
      <c r="U78" s="370"/>
      <c r="V78" s="107"/>
      <c r="W78" s="107" t="s">
        <v>13</v>
      </c>
      <c r="X78" s="107"/>
      <c r="Y78" s="69"/>
      <c r="Z78" s="380"/>
      <c r="AA78" s="380"/>
      <c r="AB78" s="379"/>
      <c r="AC78" s="380"/>
      <c r="AD78" s="218">
        <f t="shared" si="5"/>
        <v>137</v>
      </c>
      <c r="AE78" s="218">
        <v>68.5</v>
      </c>
      <c r="AF78" s="385">
        <v>45182</v>
      </c>
      <c r="AJ78" s="286" t="s">
        <v>474</v>
      </c>
      <c r="AK78" s="287" t="str">
        <f t="shared" si="2"/>
        <v>RELEASE</v>
      </c>
    </row>
    <row r="79" spans="1:37" ht="16.899999999999999" customHeight="1" outlineLevel="1">
      <c r="A79" s="295">
        <f t="shared" si="4"/>
        <v>70</v>
      </c>
      <c r="B79" s="297"/>
      <c r="C79" s="297"/>
      <c r="D79" s="310"/>
      <c r="E79" s="311"/>
      <c r="F79" s="408"/>
      <c r="G79" s="322" t="s">
        <v>140</v>
      </c>
      <c r="H79" s="323"/>
      <c r="I79" s="350"/>
      <c r="J79" s="233" t="s">
        <v>141</v>
      </c>
      <c r="K79" s="107">
        <v>1</v>
      </c>
      <c r="L79" s="65" t="s">
        <v>32</v>
      </c>
      <c r="M79" s="107"/>
      <c r="N79" s="107"/>
      <c r="O79" s="107"/>
      <c r="P79" s="107"/>
      <c r="Q79" s="107"/>
      <c r="R79" s="363"/>
      <c r="S79" s="363"/>
      <c r="T79" s="370"/>
      <c r="U79" s="370"/>
      <c r="V79" s="107"/>
      <c r="W79" s="107" t="s">
        <v>13</v>
      </c>
      <c r="X79" s="107"/>
      <c r="Y79" s="69"/>
      <c r="Z79" s="380"/>
      <c r="AA79" s="380"/>
      <c r="AB79" s="379"/>
      <c r="AC79" s="380"/>
      <c r="AD79" s="218">
        <f t="shared" si="5"/>
        <v>66.3</v>
      </c>
      <c r="AE79" s="218">
        <v>66.3</v>
      </c>
      <c r="AF79" s="385">
        <v>45182</v>
      </c>
      <c r="AJ79" s="286" t="s">
        <v>474</v>
      </c>
      <c r="AK79" s="287" t="str">
        <f t="shared" si="2"/>
        <v>RELEASE</v>
      </c>
    </row>
    <row r="80" spans="1:37" ht="16.899999999999999" customHeight="1" outlineLevel="1">
      <c r="A80" s="295">
        <f t="shared" si="4"/>
        <v>71</v>
      </c>
      <c r="B80" s="297"/>
      <c r="C80" s="297"/>
      <c r="D80" s="310"/>
      <c r="E80" s="311"/>
      <c r="F80" s="408"/>
      <c r="G80" s="322" t="s">
        <v>142</v>
      </c>
      <c r="H80" s="323"/>
      <c r="I80" s="350"/>
      <c r="J80" s="233" t="s">
        <v>591</v>
      </c>
      <c r="K80" s="107">
        <v>1</v>
      </c>
      <c r="L80" s="65" t="s">
        <v>32</v>
      </c>
      <c r="M80" s="107"/>
      <c r="N80" s="107"/>
      <c r="O80" s="107"/>
      <c r="P80" s="107"/>
      <c r="Q80" s="107"/>
      <c r="R80" s="363"/>
      <c r="S80" s="363"/>
      <c r="T80" s="370"/>
      <c r="U80" s="370"/>
      <c r="V80" s="107"/>
      <c r="W80" s="107" t="s">
        <v>13</v>
      </c>
      <c r="X80" s="107"/>
      <c r="Y80" s="69"/>
      <c r="Z80" s="380"/>
      <c r="AA80" s="380"/>
      <c r="AB80" s="379"/>
      <c r="AC80" s="380"/>
      <c r="AD80" s="218">
        <f t="shared" si="5"/>
        <v>51.9</v>
      </c>
      <c r="AE80" s="218">
        <v>51.9</v>
      </c>
      <c r="AF80" s="385">
        <v>45182</v>
      </c>
      <c r="AJ80" s="286" t="s">
        <v>474</v>
      </c>
      <c r="AK80" s="287" t="str">
        <f t="shared" si="2"/>
        <v>RELEASE</v>
      </c>
    </row>
    <row r="81" spans="1:42" ht="16.899999999999999" customHeight="1" outlineLevel="1">
      <c r="A81" s="295">
        <f t="shared" si="4"/>
        <v>72</v>
      </c>
      <c r="B81" s="297"/>
      <c r="C81" s="297"/>
      <c r="D81" s="310"/>
      <c r="E81" s="311"/>
      <c r="F81" s="408"/>
      <c r="G81" s="322" t="s">
        <v>144</v>
      </c>
      <c r="H81" s="323"/>
      <c r="I81" s="350"/>
      <c r="J81" s="233" t="s">
        <v>592</v>
      </c>
      <c r="K81" s="107">
        <v>1</v>
      </c>
      <c r="L81" s="65" t="s">
        <v>32</v>
      </c>
      <c r="M81" s="107"/>
      <c r="N81" s="107"/>
      <c r="O81" s="107"/>
      <c r="P81" s="107"/>
      <c r="Q81" s="107"/>
      <c r="R81" s="363"/>
      <c r="S81" s="363"/>
      <c r="T81" s="370"/>
      <c r="U81" s="370"/>
      <c r="V81" s="107"/>
      <c r="W81" s="107" t="s">
        <v>13</v>
      </c>
      <c r="X81" s="107"/>
      <c r="Y81" s="69"/>
      <c r="Z81" s="380"/>
      <c r="AA81" s="380"/>
      <c r="AB81" s="379"/>
      <c r="AC81" s="380"/>
      <c r="AD81" s="218">
        <f t="shared" si="5"/>
        <v>51.9</v>
      </c>
      <c r="AE81" s="218">
        <v>51.9</v>
      </c>
      <c r="AF81" s="385">
        <v>45182</v>
      </c>
      <c r="AJ81" s="286" t="s">
        <v>474</v>
      </c>
      <c r="AK81" s="287" t="str">
        <f t="shared" si="2"/>
        <v>RELEASE</v>
      </c>
    </row>
    <row r="82" spans="1:42" ht="17" customHeight="1" outlineLevel="1">
      <c r="A82" s="295">
        <f t="shared" si="4"/>
        <v>73</v>
      </c>
      <c r="E82" s="409"/>
      <c r="F82" s="409"/>
      <c r="G82" s="322" t="s">
        <v>146</v>
      </c>
      <c r="J82" s="233" t="s">
        <v>593</v>
      </c>
      <c r="K82" s="107">
        <v>1</v>
      </c>
      <c r="L82" s="65" t="s">
        <v>32</v>
      </c>
      <c r="M82" s="107"/>
      <c r="N82" s="107"/>
      <c r="O82" s="107"/>
      <c r="P82" s="107"/>
      <c r="Q82" s="107"/>
      <c r="R82" s="474"/>
      <c r="S82" s="474"/>
      <c r="T82" s="474"/>
      <c r="U82" s="474"/>
      <c r="V82" s="193"/>
      <c r="W82" s="107" t="s">
        <v>13</v>
      </c>
      <c r="X82" s="193"/>
      <c r="Y82" s="474"/>
      <c r="Z82" s="380"/>
      <c r="AA82" s="380"/>
      <c r="AB82" s="379"/>
      <c r="AC82" s="379"/>
      <c r="AD82" s="218">
        <f t="shared" si="5"/>
        <v>71.7</v>
      </c>
      <c r="AE82" s="218">
        <v>71.7</v>
      </c>
      <c r="AF82" s="385">
        <v>45182</v>
      </c>
      <c r="AJ82" s="286" t="s">
        <v>474</v>
      </c>
      <c r="AK82" s="287" t="str">
        <f t="shared" si="2"/>
        <v>RELEASE</v>
      </c>
    </row>
    <row r="83" spans="1:42" ht="16.899999999999999" customHeight="1" outlineLevel="1">
      <c r="A83" s="295">
        <f t="shared" si="4"/>
        <v>74</v>
      </c>
      <c r="B83" s="297"/>
      <c r="C83" s="297"/>
      <c r="D83" s="310"/>
      <c r="E83" s="311"/>
      <c r="F83" s="408"/>
      <c r="G83" s="322" t="s">
        <v>148</v>
      </c>
      <c r="H83" s="323"/>
      <c r="I83" s="448"/>
      <c r="J83" s="233" t="s">
        <v>938</v>
      </c>
      <c r="K83" s="107">
        <v>1</v>
      </c>
      <c r="L83" s="65" t="s">
        <v>32</v>
      </c>
      <c r="M83" s="107"/>
      <c r="N83" s="107"/>
      <c r="O83" s="107"/>
      <c r="P83" s="107"/>
      <c r="Q83" s="107"/>
      <c r="R83" s="363"/>
      <c r="S83" s="363"/>
      <c r="T83" s="370"/>
      <c r="U83" s="370"/>
      <c r="V83" s="107"/>
      <c r="W83" s="107" t="s">
        <v>13</v>
      </c>
      <c r="X83" s="107"/>
      <c r="Y83" s="69"/>
      <c r="Z83" s="380"/>
      <c r="AA83" s="380"/>
      <c r="AB83" s="379"/>
      <c r="AC83" s="380"/>
      <c r="AD83" s="218">
        <f t="shared" si="5"/>
        <v>19.8</v>
      </c>
      <c r="AE83" s="218">
        <v>19.8</v>
      </c>
      <c r="AF83" s="385">
        <v>45182</v>
      </c>
      <c r="AJ83" s="286" t="s">
        <v>474</v>
      </c>
      <c r="AK83" s="287" t="str">
        <f t="shared" si="2"/>
        <v>RELEASE</v>
      </c>
    </row>
    <row r="84" spans="1:42" ht="16.899999999999999" customHeight="1" outlineLevel="1">
      <c r="A84" s="295">
        <f t="shared" si="4"/>
        <v>75</v>
      </c>
      <c r="B84" s="297"/>
      <c r="C84" s="297"/>
      <c r="D84" s="310"/>
      <c r="E84" s="311"/>
      <c r="F84" s="408"/>
      <c r="G84" s="322" t="s">
        <v>150</v>
      </c>
      <c r="H84" s="323"/>
      <c r="I84" s="448"/>
      <c r="J84" s="233" t="s">
        <v>939</v>
      </c>
      <c r="K84" s="107">
        <v>1</v>
      </c>
      <c r="L84" s="65" t="s">
        <v>32</v>
      </c>
      <c r="M84" s="107"/>
      <c r="N84" s="107"/>
      <c r="O84" s="107"/>
      <c r="P84" s="107"/>
      <c r="Q84" s="107"/>
      <c r="R84" s="363"/>
      <c r="S84" s="363"/>
      <c r="T84" s="370"/>
      <c r="U84" s="370"/>
      <c r="V84" s="107"/>
      <c r="W84" s="107" t="s">
        <v>13</v>
      </c>
      <c r="X84" s="107"/>
      <c r="Y84" s="69"/>
      <c r="Z84" s="380"/>
      <c r="AA84" s="380"/>
      <c r="AB84" s="379"/>
      <c r="AC84" s="380"/>
      <c r="AD84" s="218">
        <f t="shared" si="5"/>
        <v>19.8</v>
      </c>
      <c r="AE84" s="218">
        <v>19.8</v>
      </c>
      <c r="AF84" s="385">
        <v>45182</v>
      </c>
      <c r="AJ84" s="286" t="s">
        <v>474</v>
      </c>
      <c r="AK84" s="287" t="str">
        <f t="shared" si="2"/>
        <v>RELEASE</v>
      </c>
    </row>
    <row r="85" spans="1:42" ht="16.899999999999999" customHeight="1">
      <c r="A85" s="295">
        <f t="shared" si="4"/>
        <v>76</v>
      </c>
      <c r="B85" s="297"/>
      <c r="C85" s="297"/>
      <c r="D85" s="310"/>
      <c r="E85" s="311"/>
      <c r="F85" s="320" t="s">
        <v>596</v>
      </c>
      <c r="G85" s="324"/>
      <c r="H85" s="324"/>
      <c r="I85" s="451"/>
      <c r="J85" s="233" t="s">
        <v>597</v>
      </c>
      <c r="K85" s="107">
        <v>1</v>
      </c>
      <c r="L85" s="65" t="s">
        <v>32</v>
      </c>
      <c r="M85" s="107"/>
      <c r="N85" s="107"/>
      <c r="O85" s="107"/>
      <c r="P85" s="107"/>
      <c r="Q85" s="107"/>
      <c r="R85" s="363"/>
      <c r="S85" s="363"/>
      <c r="T85" s="370"/>
      <c r="U85" s="370"/>
      <c r="V85" s="107"/>
      <c r="W85" s="107"/>
      <c r="X85" s="107"/>
      <c r="Y85" s="69"/>
      <c r="Z85" s="380">
        <f>AC85</f>
        <v>0</v>
      </c>
      <c r="AA85" s="380"/>
      <c r="AB85" s="379"/>
      <c r="AC85" s="380">
        <v>0</v>
      </c>
      <c r="AD85" s="380"/>
      <c r="AE85" s="380"/>
      <c r="AK85" s="287">
        <f t="shared" si="2"/>
        <v>0</v>
      </c>
    </row>
    <row r="86" spans="1:42" ht="16.899999999999999" customHeight="1" outlineLevel="1">
      <c r="A86" s="295">
        <f t="shared" si="4"/>
        <v>77</v>
      </c>
      <c r="B86" s="297"/>
      <c r="C86" s="297"/>
      <c r="D86" s="310"/>
      <c r="E86" s="311"/>
      <c r="F86" s="310"/>
      <c r="G86" s="322" t="s">
        <v>379</v>
      </c>
      <c r="H86" s="323"/>
      <c r="I86" s="350"/>
      <c r="J86" s="233" t="s">
        <v>380</v>
      </c>
      <c r="K86" s="107">
        <v>1</v>
      </c>
      <c r="L86" s="65" t="s">
        <v>32</v>
      </c>
      <c r="M86" s="107"/>
      <c r="N86" s="107"/>
      <c r="O86" s="107"/>
      <c r="P86" s="107"/>
      <c r="Q86" s="107"/>
      <c r="R86" s="363"/>
      <c r="S86" s="363"/>
      <c r="T86" s="364"/>
      <c r="U86" s="364"/>
      <c r="V86" s="107"/>
      <c r="W86" s="107" t="str">
        <f>'TC1 (E121)'!W86</f>
        <v>RELEASE</v>
      </c>
      <c r="X86" s="107"/>
      <c r="Y86" s="69"/>
      <c r="Z86" s="380"/>
      <c r="AA86" s="380"/>
      <c r="AB86" s="387"/>
      <c r="AC86" s="218"/>
      <c r="AD86" s="218"/>
      <c r="AE86" s="218"/>
      <c r="AJ86" s="286" t="s">
        <v>477</v>
      </c>
      <c r="AK86" s="287" t="str">
        <f t="shared" si="2"/>
        <v>RELEASE</v>
      </c>
    </row>
    <row r="87" spans="1:42" ht="16.899999999999999" customHeight="1" outlineLevel="1">
      <c r="A87" s="295">
        <f t="shared" si="4"/>
        <v>78</v>
      </c>
      <c r="B87" s="297"/>
      <c r="C87" s="297"/>
      <c r="D87" s="310"/>
      <c r="E87" s="311"/>
      <c r="F87" s="310"/>
      <c r="G87" s="322" t="s">
        <v>381</v>
      </c>
      <c r="H87" s="323"/>
      <c r="I87" s="350"/>
      <c r="J87" s="233" t="s">
        <v>382</v>
      </c>
      <c r="K87" s="107">
        <v>1</v>
      </c>
      <c r="L87" s="65" t="s">
        <v>32</v>
      </c>
      <c r="M87" s="107"/>
      <c r="N87" s="107"/>
      <c r="O87" s="107"/>
      <c r="P87" s="107"/>
      <c r="Q87" s="107"/>
      <c r="R87" s="363"/>
      <c r="S87" s="363"/>
      <c r="T87" s="370"/>
      <c r="U87" s="370"/>
      <c r="V87" s="107"/>
      <c r="W87" s="107" t="str">
        <f>'TC1 (E121)'!W87</f>
        <v>RELEASE</v>
      </c>
      <c r="X87" s="107"/>
      <c r="Y87" s="69"/>
      <c r="Z87" s="380"/>
      <c r="AA87" s="380"/>
      <c r="AB87" s="379"/>
      <c r="AC87" s="380"/>
      <c r="AD87" s="380"/>
      <c r="AE87" s="380"/>
      <c r="AJ87" s="286" t="s">
        <v>19</v>
      </c>
      <c r="AK87" s="287" t="str">
        <f t="shared" si="2"/>
        <v>RELEASE</v>
      </c>
    </row>
    <row r="88" spans="1:42" ht="16.899999999999999" customHeight="1" outlineLevel="1">
      <c r="A88" s="295">
        <f t="shared" si="4"/>
        <v>79</v>
      </c>
      <c r="B88" s="324"/>
      <c r="C88" s="325"/>
      <c r="D88" s="410"/>
      <c r="E88" s="23"/>
      <c r="F88" s="411"/>
      <c r="G88" s="322" t="s">
        <v>383</v>
      </c>
      <c r="H88" s="323"/>
      <c r="I88" s="350"/>
      <c r="J88" s="233" t="s">
        <v>384</v>
      </c>
      <c r="K88" s="107">
        <v>1</v>
      </c>
      <c r="L88" s="65" t="s">
        <v>32</v>
      </c>
      <c r="M88" s="107"/>
      <c r="N88" s="107"/>
      <c r="O88" s="107"/>
      <c r="P88" s="107"/>
      <c r="Q88" s="107"/>
      <c r="R88" s="363"/>
      <c r="S88" s="363"/>
      <c r="T88" s="370"/>
      <c r="U88" s="370"/>
      <c r="V88" s="107"/>
      <c r="W88" s="107" t="str">
        <f>'TC1 (E121)'!W88</f>
        <v>RELEASE</v>
      </c>
      <c r="X88" s="107"/>
      <c r="Y88" s="69"/>
      <c r="Z88" s="380"/>
      <c r="AA88" s="380"/>
      <c r="AB88" s="379"/>
      <c r="AC88" s="380"/>
      <c r="AD88" s="380"/>
      <c r="AE88" s="380"/>
      <c r="AJ88" s="286" t="s">
        <v>19</v>
      </c>
      <c r="AK88" s="287" t="str">
        <f t="shared" si="2"/>
        <v>RELEASE</v>
      </c>
    </row>
    <row r="89" spans="1:42" ht="16.899999999999999" customHeight="1" outlineLevel="1">
      <c r="A89" s="295">
        <f t="shared" si="4"/>
        <v>80</v>
      </c>
      <c r="B89" s="324"/>
      <c r="C89" s="325"/>
      <c r="D89" s="410"/>
      <c r="E89" s="23"/>
      <c r="F89" s="411"/>
      <c r="G89" s="322" t="s">
        <v>385</v>
      </c>
      <c r="H89" s="323"/>
      <c r="I89" s="350"/>
      <c r="J89" s="233" t="s">
        <v>386</v>
      </c>
      <c r="K89" s="107">
        <v>1</v>
      </c>
      <c r="L89" s="65" t="s">
        <v>32</v>
      </c>
      <c r="M89" s="107"/>
      <c r="N89" s="107"/>
      <c r="O89" s="107"/>
      <c r="P89" s="107"/>
      <c r="Q89" s="107"/>
      <c r="R89" s="363"/>
      <c r="S89" s="363"/>
      <c r="T89" s="370"/>
      <c r="U89" s="370"/>
      <c r="V89" s="107"/>
      <c r="W89" s="107" t="str">
        <f>'TC1 (E121)'!W89</f>
        <v>RELEASE</v>
      </c>
      <c r="X89" s="107"/>
      <c r="Y89" s="69"/>
      <c r="Z89" s="380"/>
      <c r="AA89" s="380"/>
      <c r="AB89" s="379"/>
      <c r="AC89" s="380"/>
      <c r="AD89" s="380"/>
      <c r="AE89" s="380"/>
      <c r="AJ89" s="286" t="s">
        <v>19</v>
      </c>
      <c r="AK89" s="287" t="str">
        <f t="shared" si="2"/>
        <v>RELEASE</v>
      </c>
    </row>
    <row r="90" spans="1:42" ht="16.899999999999999" customHeight="1" outlineLevel="1">
      <c r="A90" s="295">
        <f t="shared" si="4"/>
        <v>81</v>
      </c>
      <c r="B90" s="324"/>
      <c r="C90" s="325"/>
      <c r="D90" s="410"/>
      <c r="E90" s="23"/>
      <c r="F90" s="411"/>
      <c r="G90" s="322" t="s">
        <v>387</v>
      </c>
      <c r="H90" s="323"/>
      <c r="I90" s="448"/>
      <c r="J90" s="233" t="s">
        <v>388</v>
      </c>
      <c r="K90" s="107">
        <v>1</v>
      </c>
      <c r="L90" s="65" t="s">
        <v>32</v>
      </c>
      <c r="M90" s="107"/>
      <c r="N90" s="107"/>
      <c r="O90" s="107"/>
      <c r="P90" s="107"/>
      <c r="Q90" s="107"/>
      <c r="R90" s="363"/>
      <c r="S90" s="363"/>
      <c r="T90" s="370"/>
      <c r="U90" s="370"/>
      <c r="V90" s="107"/>
      <c r="W90" s="107" t="str">
        <f>'TC1 (E121)'!W90</f>
        <v>RELEASE</v>
      </c>
      <c r="X90" s="107"/>
      <c r="Y90" s="69"/>
      <c r="Z90" s="380"/>
      <c r="AA90" s="380"/>
      <c r="AB90" s="379"/>
      <c r="AC90" s="380"/>
      <c r="AD90" s="380"/>
      <c r="AE90" s="380"/>
      <c r="AJ90" s="286" t="s">
        <v>19</v>
      </c>
      <c r="AK90" s="287" t="str">
        <f t="shared" si="2"/>
        <v>RELEASE</v>
      </c>
    </row>
    <row r="91" spans="1:42" s="285" customFormat="1" ht="16.899999999999999" customHeight="1" outlineLevel="1">
      <c r="A91" s="295">
        <f t="shared" si="4"/>
        <v>82</v>
      </c>
      <c r="B91" s="324"/>
      <c r="C91" s="325"/>
      <c r="D91" s="410"/>
      <c r="E91" s="23"/>
      <c r="F91" s="411"/>
      <c r="G91" s="322" t="s">
        <v>940</v>
      </c>
      <c r="H91" s="323"/>
      <c r="I91" s="350"/>
      <c r="J91" s="233" t="s">
        <v>399</v>
      </c>
      <c r="K91" s="107">
        <v>1</v>
      </c>
      <c r="L91" s="65" t="s">
        <v>32</v>
      </c>
      <c r="M91" s="107"/>
      <c r="N91" s="107"/>
      <c r="O91" s="107"/>
      <c r="P91" s="107"/>
      <c r="Q91" s="107"/>
      <c r="R91" s="475" t="str">
        <f>'TC1 (E121)'!$R$89</f>
        <v>PRE-RELEASE</v>
      </c>
      <c r="S91" s="475" t="str">
        <f>'TC1 (E121)'!$S$89</f>
        <v>PRE-RELEASE</v>
      </c>
      <c r="T91" s="476"/>
      <c r="U91" s="476"/>
      <c r="V91" s="477"/>
      <c r="W91" s="107" t="str">
        <f>'TC1 (E121)'!W91</f>
        <v>RELEASE</v>
      </c>
      <c r="X91" s="477"/>
      <c r="Y91" s="483"/>
      <c r="Z91" s="380"/>
      <c r="AA91" s="380"/>
      <c r="AB91" s="380"/>
      <c r="AC91" s="380"/>
      <c r="AD91" s="380"/>
      <c r="AE91" s="484">
        <f>'TC1 (E121)'!$AE$91</f>
        <v>0</v>
      </c>
      <c r="AF91" s="2"/>
      <c r="AG91" s="2"/>
      <c r="AH91" s="2"/>
      <c r="AI91" s="2"/>
      <c r="AJ91" s="286" t="s">
        <v>19</v>
      </c>
      <c r="AK91" s="287" t="str">
        <f t="shared" si="2"/>
        <v>RELEASE</v>
      </c>
      <c r="AL91" s="2"/>
      <c r="AM91" s="2"/>
      <c r="AN91" s="2"/>
      <c r="AO91" s="2"/>
      <c r="AP91" s="2"/>
    </row>
    <row r="92" spans="1:42" s="284" customFormat="1" ht="16.899999999999999" customHeight="1" outlineLevel="1">
      <c r="A92" s="332">
        <f t="shared" si="4"/>
        <v>83</v>
      </c>
      <c r="B92" s="412"/>
      <c r="C92" s="413"/>
      <c r="D92" s="414"/>
      <c r="E92" s="415"/>
      <c r="F92" s="416"/>
      <c r="G92" s="336" t="s">
        <v>941</v>
      </c>
      <c r="H92" s="417"/>
      <c r="I92" s="452"/>
      <c r="J92" s="453" t="s">
        <v>401</v>
      </c>
      <c r="K92" s="358">
        <v>1</v>
      </c>
      <c r="L92" s="359" t="s">
        <v>32</v>
      </c>
      <c r="M92" s="358"/>
      <c r="N92" s="358"/>
      <c r="O92" s="358"/>
      <c r="P92" s="358"/>
      <c r="Q92" s="358"/>
      <c r="R92" s="371"/>
      <c r="S92" s="371"/>
      <c r="T92" s="372"/>
      <c r="U92" s="372"/>
      <c r="V92" s="358"/>
      <c r="W92" s="478" t="str">
        <f>'TC1 (E121)'!W92</f>
        <v>FOR REVIEW</v>
      </c>
      <c r="X92" s="358"/>
      <c r="Y92" s="390"/>
      <c r="Z92" s="391"/>
      <c r="AA92" s="391"/>
      <c r="AB92" s="392"/>
      <c r="AC92" s="391"/>
      <c r="AD92" s="391"/>
      <c r="AE92" s="391"/>
      <c r="AF92" s="393"/>
      <c r="AG92" s="393"/>
      <c r="AH92" s="393"/>
      <c r="AI92" s="393"/>
      <c r="AJ92" s="403" t="s">
        <v>19</v>
      </c>
      <c r="AK92" s="404" t="str">
        <f t="shared" si="2"/>
        <v>FOR REVIEW</v>
      </c>
      <c r="AL92" s="393"/>
      <c r="AM92" s="393"/>
      <c r="AN92" s="393"/>
      <c r="AO92" s="393"/>
      <c r="AP92" s="393"/>
    </row>
    <row r="93" spans="1:42" ht="16.899999999999999" customHeight="1" outlineLevel="1">
      <c r="A93" s="295">
        <f t="shared" si="4"/>
        <v>84</v>
      </c>
      <c r="B93" s="297"/>
      <c r="C93" s="297"/>
      <c r="D93" s="310"/>
      <c r="E93" s="311"/>
      <c r="F93" s="310"/>
      <c r="G93" s="322" t="s">
        <v>402</v>
      </c>
      <c r="H93" s="323"/>
      <c r="I93" s="350"/>
      <c r="J93" s="233" t="s">
        <v>403</v>
      </c>
      <c r="K93" s="107">
        <v>1</v>
      </c>
      <c r="L93" s="65" t="s">
        <v>32</v>
      </c>
      <c r="M93" s="107"/>
      <c r="N93" s="107"/>
      <c r="O93" s="107"/>
      <c r="P93" s="107"/>
      <c r="Q93" s="107"/>
      <c r="R93" s="363"/>
      <c r="S93" s="363"/>
      <c r="T93" s="370"/>
      <c r="U93" s="370"/>
      <c r="V93" s="107"/>
      <c r="W93" s="107" t="str">
        <f>'TC1 (E121)'!W93</f>
        <v>RELEASE</v>
      </c>
      <c r="X93" s="107"/>
      <c r="Y93" s="69"/>
      <c r="Z93" s="380"/>
      <c r="AA93" s="380"/>
      <c r="AB93" s="379"/>
      <c r="AC93" s="380"/>
      <c r="AD93" s="380"/>
      <c r="AE93" s="380"/>
      <c r="AJ93" s="286" t="s">
        <v>19</v>
      </c>
      <c r="AK93" s="287" t="str">
        <f t="shared" si="2"/>
        <v>RELEASE</v>
      </c>
    </row>
    <row r="94" spans="1:42" ht="16.899999999999999" customHeight="1" outlineLevel="1">
      <c r="A94" s="295">
        <f t="shared" si="4"/>
        <v>85</v>
      </c>
      <c r="B94" s="297"/>
      <c r="C94" s="297"/>
      <c r="D94" s="310"/>
      <c r="E94" s="311"/>
      <c r="F94" s="310"/>
      <c r="G94" s="322" t="s">
        <v>389</v>
      </c>
      <c r="H94" s="323"/>
      <c r="I94" s="448"/>
      <c r="J94" s="233" t="s">
        <v>390</v>
      </c>
      <c r="K94" s="107">
        <v>1</v>
      </c>
      <c r="L94" s="65" t="s">
        <v>32</v>
      </c>
      <c r="M94" s="107"/>
      <c r="N94" s="107"/>
      <c r="O94" s="107"/>
      <c r="P94" s="107"/>
      <c r="Q94" s="107"/>
      <c r="R94" s="363"/>
      <c r="S94" s="363"/>
      <c r="T94" s="370"/>
      <c r="U94" s="370"/>
      <c r="V94" s="107"/>
      <c r="W94" s="107" t="str">
        <f>'TC1 (E121)'!W94</f>
        <v>RELEASE</v>
      </c>
      <c r="X94" s="107"/>
      <c r="Y94" s="69"/>
      <c r="Z94" s="380"/>
      <c r="AA94" s="380"/>
      <c r="AB94" s="379"/>
      <c r="AC94" s="380"/>
      <c r="AD94" s="380"/>
      <c r="AE94" s="380"/>
    </row>
    <row r="95" spans="1:42" s="284" customFormat="1" ht="16.899999999999999" customHeight="1" outlineLevel="1">
      <c r="A95" s="332">
        <f t="shared" si="4"/>
        <v>86</v>
      </c>
      <c r="B95" s="333"/>
      <c r="C95" s="333"/>
      <c r="D95" s="334"/>
      <c r="E95" s="335"/>
      <c r="F95" s="334"/>
      <c r="G95" s="418" t="str">
        <f>'TC1 (E121)'!G95</f>
        <v>228E1201100</v>
      </c>
      <c r="H95" s="417"/>
      <c r="I95" s="454"/>
      <c r="J95" s="455" t="str">
        <f>'TC1 (E121)'!J95</f>
        <v>BRACKET FOR ROLL FILTER PANEL</v>
      </c>
      <c r="K95" s="358">
        <v>1</v>
      </c>
      <c r="L95" s="359" t="s">
        <v>32</v>
      </c>
      <c r="M95" s="456"/>
      <c r="N95" s="456"/>
      <c r="O95" s="456"/>
      <c r="P95" s="456"/>
      <c r="Q95" s="456"/>
      <c r="R95" s="456"/>
      <c r="S95" s="456"/>
      <c r="T95" s="479"/>
      <c r="U95" s="479"/>
      <c r="V95" s="456"/>
      <c r="W95" s="478" t="str">
        <f>'TC1 (E121)'!W95</f>
        <v>FOR REVIEW</v>
      </c>
      <c r="X95" s="456"/>
      <c r="Y95" s="485"/>
      <c r="Z95" s="486"/>
      <c r="AA95" s="486"/>
      <c r="AB95" s="487"/>
      <c r="AC95" s="486"/>
      <c r="AD95" s="486"/>
      <c r="AE95" s="486"/>
      <c r="AF95" s="393"/>
      <c r="AG95" s="393"/>
      <c r="AH95" s="393"/>
      <c r="AI95" s="393"/>
      <c r="AJ95" s="403"/>
      <c r="AK95" s="404"/>
      <c r="AL95" s="393"/>
      <c r="AM95" s="393"/>
      <c r="AN95" s="393"/>
      <c r="AO95" s="393"/>
      <c r="AP95" s="393"/>
    </row>
    <row r="96" spans="1:42" ht="16.899999999999999" customHeight="1" outlineLevel="1">
      <c r="A96" s="295">
        <f t="shared" si="4"/>
        <v>87</v>
      </c>
      <c r="B96" s="297"/>
      <c r="C96" s="297"/>
      <c r="D96" s="310"/>
      <c r="E96" s="311"/>
      <c r="F96" s="310"/>
      <c r="G96" s="419" t="str">
        <f>'TC1 (E121)'!G96</f>
        <v>228E1211200</v>
      </c>
      <c r="H96" s="323"/>
      <c r="I96" s="448"/>
      <c r="J96" s="457" t="str">
        <f>'TC1 (E121)'!J96</f>
        <v>HOLE FOR INDICATOR LAMP ON SIDEWALL</v>
      </c>
      <c r="K96" s="107">
        <v>1</v>
      </c>
      <c r="L96" s="65" t="s">
        <v>32</v>
      </c>
      <c r="M96" s="458"/>
      <c r="N96" s="458"/>
      <c r="O96" s="458"/>
      <c r="P96" s="458"/>
      <c r="Q96" s="458"/>
      <c r="R96" s="458"/>
      <c r="S96" s="458"/>
      <c r="T96" s="480"/>
      <c r="U96" s="480"/>
      <c r="V96" s="458"/>
      <c r="W96" s="107" t="str">
        <f>'TC1 (E121)'!W96</f>
        <v>RELEASE</v>
      </c>
      <c r="X96" s="458"/>
      <c r="Y96" s="488"/>
      <c r="Z96" s="489"/>
      <c r="AA96" s="489"/>
      <c r="AB96" s="490"/>
      <c r="AC96" s="489"/>
      <c r="AD96" s="489"/>
      <c r="AE96" s="489"/>
    </row>
    <row r="97" spans="1:42" ht="16.899999999999999" customHeight="1" outlineLevel="1">
      <c r="A97" s="295">
        <f t="shared" si="4"/>
        <v>88</v>
      </c>
      <c r="B97" s="297"/>
      <c r="C97" s="297"/>
      <c r="D97" s="310"/>
      <c r="E97" s="311"/>
      <c r="F97" s="310"/>
      <c r="G97" s="419" t="str">
        <f>'TC1 (E121)'!G97</f>
        <v>228E1211300</v>
      </c>
      <c r="H97" s="323"/>
      <c r="I97" s="448"/>
      <c r="J97" s="457" t="str">
        <f>'TC1 (E121)'!J97</f>
        <v>STIFFENER ON TAPPING SIDEWALL</v>
      </c>
      <c r="K97" s="107">
        <v>1</v>
      </c>
      <c r="L97" s="65" t="s">
        <v>32</v>
      </c>
      <c r="M97" s="458"/>
      <c r="N97" s="458"/>
      <c r="O97" s="458"/>
      <c r="P97" s="458"/>
      <c r="Q97" s="458"/>
      <c r="R97" s="458"/>
      <c r="S97" s="458"/>
      <c r="T97" s="480"/>
      <c r="U97" s="480"/>
      <c r="V97" s="458"/>
      <c r="W97" s="107" t="str">
        <f>'TC1 (E121)'!W97</f>
        <v>RELEASE</v>
      </c>
      <c r="X97" s="458"/>
      <c r="Y97" s="488"/>
      <c r="Z97" s="489"/>
      <c r="AA97" s="489"/>
      <c r="AB97" s="490"/>
      <c r="AC97" s="489"/>
      <c r="AD97" s="489"/>
      <c r="AE97" s="489"/>
    </row>
    <row r="98" spans="1:42" ht="16.899999999999999" customHeight="1" outlineLevel="1">
      <c r="A98" s="295">
        <f t="shared" si="4"/>
        <v>89</v>
      </c>
      <c r="B98" s="297"/>
      <c r="C98" s="297"/>
      <c r="D98" s="310"/>
      <c r="E98" s="311"/>
      <c r="F98" s="310"/>
      <c r="G98" s="420" t="str">
        <f>'TC1 (E121)'!G98</f>
        <v>228E1211400</v>
      </c>
      <c r="H98" s="329"/>
      <c r="I98" s="319"/>
      <c r="J98" s="457" t="str">
        <f>'TC1 (E121)'!J98</f>
        <v>CABLE DIRECTOR ON SIDEWALL</v>
      </c>
      <c r="K98" s="107">
        <v>1</v>
      </c>
      <c r="L98" s="65" t="s">
        <v>32</v>
      </c>
      <c r="M98" s="458"/>
      <c r="N98" s="458"/>
      <c r="O98" s="458"/>
      <c r="P98" s="458"/>
      <c r="Q98" s="458"/>
      <c r="R98" s="458"/>
      <c r="S98" s="458"/>
      <c r="T98" s="480"/>
      <c r="U98" s="480"/>
      <c r="V98" s="458"/>
      <c r="W98" s="107" t="str">
        <f>'TC1 (E121)'!W98</f>
        <v>RELEASE</v>
      </c>
      <c r="X98" s="458"/>
      <c r="Y98" s="488"/>
      <c r="Z98" s="489"/>
      <c r="AA98" s="489"/>
      <c r="AB98" s="490"/>
      <c r="AC98" s="489"/>
      <c r="AD98" s="489"/>
      <c r="AE98" s="489"/>
    </row>
    <row r="99" spans="1:42" ht="16.899999999999999" customHeight="1">
      <c r="A99" s="295">
        <f t="shared" si="4"/>
        <v>90</v>
      </c>
      <c r="B99" s="297"/>
      <c r="C99" s="297"/>
      <c r="D99" s="310"/>
      <c r="E99" s="405" t="s">
        <v>60</v>
      </c>
      <c r="F99" s="406"/>
      <c r="G99" s="304"/>
      <c r="H99" s="304"/>
      <c r="I99" s="449"/>
      <c r="J99" s="450" t="s">
        <v>608</v>
      </c>
      <c r="K99" s="226">
        <v>1</v>
      </c>
      <c r="L99" s="227" t="s">
        <v>32</v>
      </c>
      <c r="M99" s="226"/>
      <c r="N99" s="226"/>
      <c r="O99" s="226"/>
      <c r="P99" s="226"/>
      <c r="Q99" s="226"/>
      <c r="R99" s="365"/>
      <c r="S99" s="365"/>
      <c r="T99" s="481"/>
      <c r="U99" s="481"/>
      <c r="V99" s="226"/>
      <c r="W99" s="226"/>
      <c r="X99" s="226"/>
      <c r="Y99" s="226"/>
      <c r="Z99" s="381"/>
      <c r="AA99" s="381"/>
      <c r="AB99" s="482"/>
      <c r="AC99" s="381"/>
      <c r="AD99" s="381"/>
      <c r="AE99" s="381"/>
      <c r="AJ99" s="286" t="s">
        <v>19</v>
      </c>
      <c r="AK99" s="287">
        <f t="shared" ref="AK99:AK112" si="6">W99</f>
        <v>0</v>
      </c>
    </row>
    <row r="100" spans="1:42" ht="16.899999999999999" customHeight="1">
      <c r="A100" s="295">
        <f t="shared" si="4"/>
        <v>91</v>
      </c>
      <c r="B100" s="297"/>
      <c r="C100" s="297"/>
      <c r="D100" s="310"/>
      <c r="E100" s="311"/>
      <c r="F100" s="421" t="s">
        <v>158</v>
      </c>
      <c r="G100" s="297"/>
      <c r="H100" s="309"/>
      <c r="I100" s="459"/>
      <c r="J100" s="233" t="s">
        <v>609</v>
      </c>
      <c r="K100" s="107">
        <v>1</v>
      </c>
      <c r="L100" s="65" t="s">
        <v>32</v>
      </c>
      <c r="M100" s="107"/>
      <c r="N100" s="107"/>
      <c r="O100" s="107"/>
      <c r="P100" s="107"/>
      <c r="Q100" s="107"/>
      <c r="R100" s="363"/>
      <c r="S100" s="363"/>
      <c r="T100" s="370"/>
      <c r="U100" s="370"/>
      <c r="V100" s="107"/>
      <c r="W100" s="107" t="s">
        <v>13</v>
      </c>
      <c r="X100" s="107"/>
      <c r="Y100" s="69"/>
      <c r="Z100" s="384">
        <f>AC100</f>
        <v>167.4</v>
      </c>
      <c r="AA100" s="385">
        <v>45182</v>
      </c>
      <c r="AB100" s="379"/>
      <c r="AC100" s="380">
        <f>SUM(AD100:AD102)</f>
        <v>167.4</v>
      </c>
      <c r="AD100" s="380"/>
      <c r="AE100" s="380"/>
      <c r="AF100" s="385">
        <v>45182</v>
      </c>
      <c r="AK100" s="287" t="str">
        <f t="shared" si="6"/>
        <v>RELEASE</v>
      </c>
    </row>
    <row r="101" spans="1:42" ht="16.899999999999999" customHeight="1" outlineLevel="1">
      <c r="A101" s="295">
        <f t="shared" si="4"/>
        <v>92</v>
      </c>
      <c r="B101" s="297"/>
      <c r="C101" s="297"/>
      <c r="D101" s="310"/>
      <c r="E101" s="311"/>
      <c r="F101" s="422"/>
      <c r="G101" s="308" t="s">
        <v>160</v>
      </c>
      <c r="H101" s="309"/>
      <c r="I101" s="459"/>
      <c r="J101" s="233" t="s">
        <v>161</v>
      </c>
      <c r="K101" s="107">
        <v>1</v>
      </c>
      <c r="L101" s="65" t="s">
        <v>32</v>
      </c>
      <c r="M101" s="65" t="s">
        <v>32</v>
      </c>
      <c r="N101" s="65" t="s">
        <v>32</v>
      </c>
      <c r="O101" s="65" t="s">
        <v>32</v>
      </c>
      <c r="P101" s="65" t="s">
        <v>32</v>
      </c>
      <c r="Q101" s="107"/>
      <c r="R101" s="363"/>
      <c r="S101" s="363"/>
      <c r="T101" s="370"/>
      <c r="U101" s="370"/>
      <c r="V101" s="107"/>
      <c r="W101" s="107" t="s">
        <v>13</v>
      </c>
      <c r="X101" s="107"/>
      <c r="Y101" s="69"/>
      <c r="Z101" s="380"/>
      <c r="AA101" s="380"/>
      <c r="AB101" s="379"/>
      <c r="AC101" s="380"/>
      <c r="AD101" s="380">
        <f>AE101*K101</f>
        <v>101.9</v>
      </c>
      <c r="AE101" s="380">
        <v>101.9</v>
      </c>
      <c r="AF101" s="385">
        <v>45182</v>
      </c>
      <c r="AJ101" s="286" t="s">
        <v>474</v>
      </c>
      <c r="AK101" s="287" t="str">
        <f t="shared" si="6"/>
        <v>RELEASE</v>
      </c>
    </row>
    <row r="102" spans="1:42" ht="16.899999999999999" customHeight="1" outlineLevel="1">
      <c r="A102" s="295">
        <f t="shared" si="4"/>
        <v>93</v>
      </c>
      <c r="B102" s="297"/>
      <c r="C102" s="297"/>
      <c r="D102" s="310"/>
      <c r="E102" s="311"/>
      <c r="F102" s="423"/>
      <c r="G102" s="308" t="s">
        <v>162</v>
      </c>
      <c r="H102" s="424"/>
      <c r="I102" s="429"/>
      <c r="J102" s="233" t="s">
        <v>163</v>
      </c>
      <c r="K102" s="107">
        <v>1</v>
      </c>
      <c r="L102" s="65" t="s">
        <v>32</v>
      </c>
      <c r="M102" s="65" t="s">
        <v>32</v>
      </c>
      <c r="N102" s="65" t="s">
        <v>32</v>
      </c>
      <c r="O102" s="65" t="s">
        <v>32</v>
      </c>
      <c r="P102" s="65" t="s">
        <v>32</v>
      </c>
      <c r="Q102" s="107"/>
      <c r="R102" s="363"/>
      <c r="S102" s="363"/>
      <c r="T102" s="370"/>
      <c r="U102" s="370"/>
      <c r="V102" s="107"/>
      <c r="W102" s="107" t="s">
        <v>13</v>
      </c>
      <c r="X102" s="107"/>
      <c r="Y102" s="69"/>
      <c r="Z102" s="380"/>
      <c r="AA102" s="380"/>
      <c r="AB102" s="379"/>
      <c r="AC102" s="380"/>
      <c r="AD102" s="380">
        <f>AE102*K102</f>
        <v>65.5</v>
      </c>
      <c r="AE102" s="380">
        <v>65.5</v>
      </c>
      <c r="AF102" s="385">
        <v>45182</v>
      </c>
      <c r="AJ102" s="286" t="s">
        <v>474</v>
      </c>
      <c r="AK102" s="287" t="str">
        <f t="shared" si="6"/>
        <v>RELEASE</v>
      </c>
    </row>
    <row r="103" spans="1:42" ht="16.899999999999999" customHeight="1">
      <c r="A103" s="295">
        <f t="shared" si="4"/>
        <v>94</v>
      </c>
      <c r="B103" s="297"/>
      <c r="C103" s="297"/>
      <c r="D103" s="310"/>
      <c r="E103" s="311"/>
      <c r="F103" s="425" t="s">
        <v>610</v>
      </c>
      <c r="G103" s="426"/>
      <c r="H103" s="309"/>
      <c r="I103" s="351"/>
      <c r="J103" s="233" t="s">
        <v>611</v>
      </c>
      <c r="K103" s="107">
        <v>1</v>
      </c>
      <c r="L103" s="65" t="s">
        <v>32</v>
      </c>
      <c r="M103" s="107"/>
      <c r="N103" s="107"/>
      <c r="O103" s="107"/>
      <c r="P103" s="107"/>
      <c r="Q103" s="107"/>
      <c r="R103" s="363"/>
      <c r="S103" s="363"/>
      <c r="T103" s="370"/>
      <c r="U103" s="370"/>
      <c r="V103" s="107"/>
      <c r="W103" s="107"/>
      <c r="X103" s="107"/>
      <c r="Y103" s="69"/>
      <c r="Z103" s="380">
        <f>AC103</f>
        <v>0</v>
      </c>
      <c r="AA103" s="380"/>
      <c r="AB103" s="379"/>
      <c r="AC103" s="380"/>
      <c r="AD103" s="380"/>
      <c r="AE103" s="380"/>
      <c r="AJ103" s="286" t="s">
        <v>474</v>
      </c>
      <c r="AK103" s="287">
        <f t="shared" si="6"/>
        <v>0</v>
      </c>
    </row>
    <row r="104" spans="1:42" ht="16.899999999999999" customHeight="1" outlineLevel="1">
      <c r="A104" s="295">
        <f t="shared" si="4"/>
        <v>95</v>
      </c>
      <c r="B104" s="297"/>
      <c r="C104" s="297"/>
      <c r="D104" s="310"/>
      <c r="E104" s="311"/>
      <c r="F104" s="354"/>
      <c r="G104" s="322" t="s">
        <v>417</v>
      </c>
      <c r="H104" s="351"/>
      <c r="J104" s="233" t="s">
        <v>408</v>
      </c>
      <c r="K104" s="107">
        <v>1</v>
      </c>
      <c r="L104" s="65" t="s">
        <v>32</v>
      </c>
      <c r="M104" s="107"/>
      <c r="N104" s="107"/>
      <c r="O104" s="107"/>
      <c r="P104" s="107"/>
      <c r="Q104" s="107"/>
      <c r="R104" s="363"/>
      <c r="S104" s="363"/>
      <c r="T104" s="370"/>
      <c r="U104" s="370"/>
      <c r="V104" s="107"/>
      <c r="W104" s="107" t="str">
        <f>'TC1 (E121)'!W104</f>
        <v>RELEASE</v>
      </c>
      <c r="X104" s="107"/>
      <c r="Y104" s="69"/>
      <c r="Z104" s="380"/>
      <c r="AA104" s="380"/>
      <c r="AB104" s="379"/>
      <c r="AC104" s="380"/>
      <c r="AD104" s="380"/>
      <c r="AE104" s="380"/>
      <c r="AK104" s="287" t="str">
        <f t="shared" si="6"/>
        <v>RELEASE</v>
      </c>
    </row>
    <row r="105" spans="1:42" ht="16.899999999999999" customHeight="1" outlineLevel="1">
      <c r="A105" s="295">
        <f t="shared" ref="A105:A122" si="7">A104+1</f>
        <v>96</v>
      </c>
      <c r="B105" s="297"/>
      <c r="C105" s="297"/>
      <c r="D105" s="310"/>
      <c r="E105" s="311"/>
      <c r="F105" s="354"/>
      <c r="G105" s="322" t="s">
        <v>418</v>
      </c>
      <c r="H105" s="351"/>
      <c r="J105" s="233" t="s">
        <v>410</v>
      </c>
      <c r="K105" s="107">
        <v>1</v>
      </c>
      <c r="L105" s="65" t="s">
        <v>32</v>
      </c>
      <c r="M105" s="107"/>
      <c r="N105" s="107"/>
      <c r="O105" s="107"/>
      <c r="P105" s="107"/>
      <c r="Q105" s="107"/>
      <c r="R105" s="363"/>
      <c r="S105" s="363"/>
      <c r="T105" s="370"/>
      <c r="U105" s="370"/>
      <c r="V105" s="107"/>
      <c r="W105" s="107" t="str">
        <f>'TC1 (E121)'!W105</f>
        <v>RELEASE</v>
      </c>
      <c r="X105" s="107"/>
      <c r="Y105" s="69"/>
      <c r="Z105" s="380"/>
      <c r="AA105" s="380"/>
      <c r="AB105" s="379"/>
      <c r="AC105" s="380"/>
      <c r="AD105" s="380"/>
      <c r="AE105" s="380"/>
      <c r="AJ105" s="286" t="s">
        <v>477</v>
      </c>
      <c r="AK105" s="287" t="str">
        <f t="shared" si="6"/>
        <v>RELEASE</v>
      </c>
    </row>
    <row r="106" spans="1:42" ht="16.899999999999999" customHeight="1" outlineLevel="1">
      <c r="A106" s="295">
        <f t="shared" si="7"/>
        <v>97</v>
      </c>
      <c r="B106" s="297"/>
      <c r="C106" s="297"/>
      <c r="D106" s="310"/>
      <c r="E106" s="311"/>
      <c r="F106" s="354"/>
      <c r="G106" s="322" t="s">
        <v>419</v>
      </c>
      <c r="H106" s="351"/>
      <c r="J106" s="233" t="s">
        <v>412</v>
      </c>
      <c r="K106" s="107">
        <v>1</v>
      </c>
      <c r="L106" s="65" t="s">
        <v>32</v>
      </c>
      <c r="M106" s="107"/>
      <c r="N106" s="107"/>
      <c r="O106" s="107"/>
      <c r="P106" s="107"/>
      <c r="Q106" s="107"/>
      <c r="R106" s="363"/>
      <c r="S106" s="363"/>
      <c r="T106" s="370"/>
      <c r="U106" s="370"/>
      <c r="V106" s="107"/>
      <c r="W106" s="107" t="str">
        <f>'TC1 (E121)'!W106</f>
        <v>RELEASE</v>
      </c>
      <c r="X106" s="107"/>
      <c r="Y106" s="69"/>
      <c r="Z106" s="380"/>
      <c r="AA106" s="380"/>
      <c r="AB106" s="379"/>
      <c r="AC106" s="380"/>
      <c r="AD106" s="380"/>
      <c r="AE106" s="380"/>
      <c r="AJ106" s="286" t="s">
        <v>19</v>
      </c>
      <c r="AK106" s="287" t="str">
        <f t="shared" si="6"/>
        <v>RELEASE</v>
      </c>
    </row>
    <row r="107" spans="1:42" s="284" customFormat="1" ht="16.899999999999999" customHeight="1" outlineLevel="1">
      <c r="A107" s="332">
        <f t="shared" si="7"/>
        <v>98</v>
      </c>
      <c r="B107" s="333"/>
      <c r="C107" s="333"/>
      <c r="D107" s="334"/>
      <c r="E107" s="335"/>
      <c r="F107" s="427"/>
      <c r="G107" s="336" t="s">
        <v>420</v>
      </c>
      <c r="H107" s="428"/>
      <c r="I107" s="460"/>
      <c r="J107" s="453" t="s">
        <v>414</v>
      </c>
      <c r="K107" s="358">
        <v>1</v>
      </c>
      <c r="L107" s="359" t="s">
        <v>32</v>
      </c>
      <c r="M107" s="358"/>
      <c r="N107" s="358"/>
      <c r="O107" s="358"/>
      <c r="P107" s="358"/>
      <c r="Q107" s="358"/>
      <c r="R107" s="371"/>
      <c r="S107" s="371"/>
      <c r="T107" s="372"/>
      <c r="U107" s="372"/>
      <c r="V107" s="358"/>
      <c r="W107" s="478">
        <f>'TC1 (E121)'!W107</f>
        <v>0</v>
      </c>
      <c r="X107" s="358"/>
      <c r="Y107" s="390"/>
      <c r="Z107" s="391"/>
      <c r="AA107" s="391"/>
      <c r="AB107" s="392"/>
      <c r="AC107" s="391"/>
      <c r="AD107" s="391"/>
      <c r="AE107" s="391"/>
      <c r="AF107" s="393"/>
      <c r="AG107" s="393"/>
      <c r="AH107" s="393"/>
      <c r="AI107" s="393"/>
      <c r="AJ107" s="403" t="s">
        <v>19</v>
      </c>
      <c r="AK107" s="404">
        <f t="shared" si="6"/>
        <v>0</v>
      </c>
      <c r="AL107" s="393"/>
      <c r="AM107" s="393"/>
      <c r="AN107" s="393"/>
      <c r="AO107" s="393"/>
      <c r="AP107" s="393"/>
    </row>
    <row r="108" spans="1:42" ht="16.899999999999999" customHeight="1" outlineLevel="1">
      <c r="A108" s="295">
        <f t="shared" si="7"/>
        <v>99</v>
      </c>
      <c r="B108" s="297"/>
      <c r="C108" s="297"/>
      <c r="D108" s="310"/>
      <c r="E108" s="311"/>
      <c r="F108" s="354"/>
      <c r="G108" s="308" t="s">
        <v>415</v>
      </c>
      <c r="H108" s="429"/>
      <c r="I108" s="461"/>
      <c r="J108" s="233" t="s">
        <v>612</v>
      </c>
      <c r="K108" s="107">
        <v>1</v>
      </c>
      <c r="L108" s="65" t="s">
        <v>32</v>
      </c>
      <c r="M108" s="107"/>
      <c r="N108" s="107"/>
      <c r="O108" s="107"/>
      <c r="P108" s="107"/>
      <c r="Q108" s="107"/>
      <c r="R108" s="363"/>
      <c r="S108" s="363"/>
      <c r="T108" s="370"/>
      <c r="U108" s="370"/>
      <c r="V108" s="107"/>
      <c r="W108" s="477" t="s">
        <v>13</v>
      </c>
      <c r="X108" s="107"/>
      <c r="Y108" s="69"/>
      <c r="Z108" s="380"/>
      <c r="AA108" s="380"/>
      <c r="AB108" s="379"/>
      <c r="AC108" s="380"/>
      <c r="AD108" s="380"/>
      <c r="AE108" s="380"/>
      <c r="AJ108" s="286" t="s">
        <v>19</v>
      </c>
      <c r="AK108" s="287" t="str">
        <f t="shared" si="6"/>
        <v>RELEASE</v>
      </c>
    </row>
    <row r="109" spans="1:42" ht="16.899999999999999" customHeight="1">
      <c r="A109" s="295">
        <f t="shared" si="7"/>
        <v>100</v>
      </c>
      <c r="B109" s="297"/>
      <c r="C109" s="297"/>
      <c r="D109" s="310"/>
      <c r="E109" s="405" t="s">
        <v>74</v>
      </c>
      <c r="F109" s="430"/>
      <c r="G109" s="406"/>
      <c r="H109" s="304"/>
      <c r="I109" s="462"/>
      <c r="J109" s="450" t="s">
        <v>613</v>
      </c>
      <c r="K109" s="226">
        <v>1</v>
      </c>
      <c r="L109" s="227" t="s">
        <v>32</v>
      </c>
      <c r="M109" s="226"/>
      <c r="N109" s="226"/>
      <c r="O109" s="226"/>
      <c r="P109" s="226"/>
      <c r="Q109" s="226"/>
      <c r="R109" s="365"/>
      <c r="S109" s="365"/>
      <c r="T109" s="481"/>
      <c r="U109" s="481"/>
      <c r="V109" s="226"/>
      <c r="W109" s="226"/>
      <c r="X109" s="226"/>
      <c r="Y109" s="226"/>
      <c r="Z109" s="381"/>
      <c r="AA109" s="381"/>
      <c r="AB109" s="482"/>
      <c r="AC109" s="381"/>
      <c r="AD109" s="381"/>
      <c r="AE109" s="381"/>
      <c r="AJ109" s="286" t="s">
        <v>19</v>
      </c>
      <c r="AK109" s="287">
        <f t="shared" si="6"/>
        <v>0</v>
      </c>
    </row>
    <row r="110" spans="1:42" ht="16.899999999999999" customHeight="1">
      <c r="A110" s="295">
        <f t="shared" si="7"/>
        <v>101</v>
      </c>
      <c r="B110" s="297"/>
      <c r="C110" s="297"/>
      <c r="D110" s="310"/>
      <c r="E110" s="311"/>
      <c r="F110" s="431" t="s">
        <v>171</v>
      </c>
      <c r="G110" s="310"/>
      <c r="H110" s="297"/>
      <c r="I110" s="351"/>
      <c r="J110" s="233" t="s">
        <v>172</v>
      </c>
      <c r="K110" s="107">
        <v>1</v>
      </c>
      <c r="L110" s="65" t="s">
        <v>32</v>
      </c>
      <c r="M110" s="107"/>
      <c r="N110" s="107"/>
      <c r="O110" s="107"/>
      <c r="P110" s="107"/>
      <c r="Q110" s="107"/>
      <c r="R110" s="363"/>
      <c r="S110" s="363"/>
      <c r="T110" s="370"/>
      <c r="U110" s="370"/>
      <c r="V110" s="107"/>
      <c r="W110" s="107" t="str">
        <f>'TC1 (E121)'!W110</f>
        <v>RELEASE</v>
      </c>
      <c r="X110" s="107"/>
      <c r="Y110" s="69"/>
      <c r="Z110" s="491">
        <f>AC110</f>
        <v>209</v>
      </c>
      <c r="AA110" s="385">
        <v>45182</v>
      </c>
      <c r="AB110" s="379"/>
      <c r="AC110" s="380">
        <f>SUM(AD110:AD112)</f>
        <v>209</v>
      </c>
      <c r="AD110" s="380"/>
      <c r="AE110" s="380"/>
      <c r="AF110" s="385">
        <v>45182</v>
      </c>
      <c r="AK110" s="287" t="str">
        <f t="shared" si="6"/>
        <v>RELEASE</v>
      </c>
    </row>
    <row r="111" spans="1:42" ht="16.899999999999999" customHeight="1" outlineLevel="1">
      <c r="A111" s="295">
        <f t="shared" si="7"/>
        <v>102</v>
      </c>
      <c r="B111" s="297"/>
      <c r="C111" s="297"/>
      <c r="D111" s="310"/>
      <c r="E111" s="311"/>
      <c r="F111" s="307"/>
      <c r="G111" s="322" t="s">
        <v>614</v>
      </c>
      <c r="H111" s="309"/>
      <c r="I111" s="459"/>
      <c r="J111" s="233" t="s">
        <v>173</v>
      </c>
      <c r="K111" s="107">
        <v>1</v>
      </c>
      <c r="L111" s="65" t="s">
        <v>32</v>
      </c>
      <c r="M111" s="107"/>
      <c r="N111" s="107"/>
      <c r="O111" s="107"/>
      <c r="P111" s="107"/>
      <c r="Q111" s="107"/>
      <c r="R111" s="363"/>
      <c r="S111" s="363"/>
      <c r="T111" s="370"/>
      <c r="U111" s="370"/>
      <c r="V111" s="107"/>
      <c r="W111" s="107" t="str">
        <f>'TC1 (E121)'!W111</f>
        <v>CANCELED</v>
      </c>
      <c r="X111" s="107"/>
      <c r="Y111" s="69"/>
      <c r="Z111" s="380"/>
      <c r="AA111" s="380"/>
      <c r="AB111" s="379"/>
      <c r="AC111" s="380"/>
      <c r="AD111" s="380">
        <f>AE111*K111</f>
        <v>79.900000000000006</v>
      </c>
      <c r="AE111" s="380">
        <v>79.900000000000006</v>
      </c>
      <c r="AJ111" s="286" t="s">
        <v>474</v>
      </c>
      <c r="AK111" s="287" t="str">
        <f t="shared" si="6"/>
        <v>CANCELED</v>
      </c>
    </row>
    <row r="112" spans="1:42" ht="16.899999999999999" customHeight="1" outlineLevel="1">
      <c r="A112" s="295">
        <f t="shared" si="7"/>
        <v>103</v>
      </c>
      <c r="B112" s="297"/>
      <c r="C112" s="297"/>
      <c r="D112" s="310"/>
      <c r="E112" s="311"/>
      <c r="F112" s="307"/>
      <c r="G112" s="322" t="s">
        <v>616</v>
      </c>
      <c r="H112" s="309"/>
      <c r="I112" s="463"/>
      <c r="J112" s="233" t="s">
        <v>174</v>
      </c>
      <c r="K112" s="107">
        <v>1</v>
      </c>
      <c r="L112" s="65" t="s">
        <v>32</v>
      </c>
      <c r="M112" s="107"/>
      <c r="N112" s="107"/>
      <c r="O112" s="107"/>
      <c r="P112" s="107"/>
      <c r="Q112" s="107"/>
      <c r="R112" s="363"/>
      <c r="S112" s="363"/>
      <c r="T112" s="370"/>
      <c r="U112" s="370"/>
      <c r="V112" s="107"/>
      <c r="W112" s="107" t="str">
        <f>'TC1 (E121)'!W112</f>
        <v>CANCELED</v>
      </c>
      <c r="X112" s="107"/>
      <c r="Y112" s="69"/>
      <c r="Z112" s="380"/>
      <c r="AA112" s="380"/>
      <c r="AB112" s="379"/>
      <c r="AC112" s="380"/>
      <c r="AD112" s="380">
        <f>AE112*K112</f>
        <v>129.1</v>
      </c>
      <c r="AE112" s="380">
        <v>129.1</v>
      </c>
      <c r="AJ112" s="286" t="s">
        <v>474</v>
      </c>
      <c r="AK112" s="287" t="str">
        <f t="shared" si="6"/>
        <v>CANCELED</v>
      </c>
    </row>
    <row r="113" spans="1:42" ht="16.899999999999999" customHeight="1" outlineLevel="1">
      <c r="A113" s="295">
        <f t="shared" si="7"/>
        <v>104</v>
      </c>
      <c r="B113" s="297"/>
      <c r="C113" s="297"/>
      <c r="D113" s="310"/>
      <c r="E113" s="311"/>
      <c r="F113" s="307"/>
      <c r="G113" s="419" t="str">
        <f>'TC1 (E121)'!G113</f>
        <v>241E1210400</v>
      </c>
      <c r="H113" s="432"/>
      <c r="I113" s="464"/>
      <c r="J113" s="457" t="str">
        <f>'TC1 (E121)'!J113</f>
        <v>SHEATING MASKARA</v>
      </c>
      <c r="K113" s="107">
        <v>1</v>
      </c>
      <c r="L113" s="65" t="s">
        <v>32</v>
      </c>
      <c r="M113" s="458"/>
      <c r="N113" s="458"/>
      <c r="O113" s="458"/>
      <c r="P113" s="458"/>
      <c r="Q113" s="458"/>
      <c r="R113" s="458"/>
      <c r="S113" s="458"/>
      <c r="T113" s="480"/>
      <c r="U113" s="480"/>
      <c r="V113" s="458"/>
      <c r="W113" s="107" t="str">
        <f>'TC1 (E121)'!W113</f>
        <v>RELEASE</v>
      </c>
      <c r="X113" s="107"/>
      <c r="Y113" s="69"/>
      <c r="Z113" s="380"/>
      <c r="AA113" s="380"/>
      <c r="AB113" s="379"/>
      <c r="AC113" s="380"/>
      <c r="AD113" s="380"/>
      <c r="AE113" s="380"/>
    </row>
    <row r="114" spans="1:42" ht="16.899999999999999" customHeight="1" outlineLevel="1">
      <c r="A114" s="295">
        <f t="shared" si="7"/>
        <v>105</v>
      </c>
      <c r="B114" s="297"/>
      <c r="C114" s="297"/>
      <c r="D114" s="310"/>
      <c r="E114" s="311"/>
      <c r="F114" s="307"/>
      <c r="G114" s="420" t="str">
        <f>'TC1 (E121)'!G114</f>
        <v>241E1210500</v>
      </c>
      <c r="H114" s="433"/>
      <c r="I114" s="465"/>
      <c r="J114" s="457" t="str">
        <f>'TC1 (E121)'!J114</f>
        <v>FRAME MASKARA</v>
      </c>
      <c r="K114" s="107">
        <v>1</v>
      </c>
      <c r="L114" s="65" t="s">
        <v>32</v>
      </c>
      <c r="M114" s="458"/>
      <c r="N114" s="458"/>
      <c r="O114" s="458"/>
      <c r="P114" s="458"/>
      <c r="Q114" s="458"/>
      <c r="R114" s="458"/>
      <c r="S114" s="458"/>
      <c r="T114" s="480"/>
      <c r="U114" s="480"/>
      <c r="V114" s="458"/>
      <c r="W114" s="107" t="str">
        <f>'TC1 (E121)'!W114</f>
        <v>RELEASE</v>
      </c>
      <c r="X114" s="107"/>
      <c r="Y114" s="69"/>
      <c r="Z114" s="380"/>
      <c r="AA114" s="380"/>
      <c r="AB114" s="379"/>
      <c r="AC114" s="380"/>
      <c r="AD114" s="380"/>
      <c r="AE114" s="380"/>
    </row>
    <row r="115" spans="1:42" ht="16.899999999999999" customHeight="1">
      <c r="A115" s="295">
        <f t="shared" si="7"/>
        <v>106</v>
      </c>
      <c r="B115" s="297"/>
      <c r="C115" s="297"/>
      <c r="D115" s="310"/>
      <c r="E115" s="311"/>
      <c r="F115" s="306" t="s">
        <v>619</v>
      </c>
      <c r="G115" s="434"/>
      <c r="H115" s="324"/>
      <c r="I115" s="466"/>
      <c r="J115" s="233" t="s">
        <v>620</v>
      </c>
      <c r="K115" s="107">
        <v>1</v>
      </c>
      <c r="L115" s="65" t="s">
        <v>32</v>
      </c>
      <c r="M115" s="107"/>
      <c r="N115" s="107"/>
      <c r="O115" s="107"/>
      <c r="P115" s="107"/>
      <c r="Q115" s="107"/>
      <c r="R115" s="363"/>
      <c r="S115" s="363"/>
      <c r="T115" s="370"/>
      <c r="U115" s="370"/>
      <c r="V115" s="107"/>
      <c r="W115" s="107"/>
      <c r="X115" s="107"/>
      <c r="Y115" s="69"/>
      <c r="Z115" s="380">
        <f>AC115</f>
        <v>0</v>
      </c>
      <c r="AA115" s="380"/>
      <c r="AB115" s="379"/>
      <c r="AC115" s="380"/>
      <c r="AD115" s="380"/>
      <c r="AE115" s="380"/>
      <c r="AJ115" s="286" t="s">
        <v>474</v>
      </c>
      <c r="AK115" s="287">
        <f t="shared" ref="AK115:AK120" si="8">W115</f>
        <v>0</v>
      </c>
    </row>
    <row r="116" spans="1:42" ht="16.899999999999999" customHeight="1" outlineLevel="1">
      <c r="A116" s="295">
        <f t="shared" si="7"/>
        <v>107</v>
      </c>
      <c r="B116" s="297"/>
      <c r="C116" s="297"/>
      <c r="D116" s="310"/>
      <c r="E116" s="311"/>
      <c r="F116" s="435"/>
      <c r="G116" s="322" t="s">
        <v>619</v>
      </c>
      <c r="H116" s="324"/>
      <c r="I116" s="451"/>
      <c r="J116" s="233" t="s">
        <v>426</v>
      </c>
      <c r="K116" s="107">
        <v>1</v>
      </c>
      <c r="L116" s="65" t="s">
        <v>32</v>
      </c>
      <c r="M116" s="107"/>
      <c r="N116" s="107"/>
      <c r="O116" s="107"/>
      <c r="P116" s="107"/>
      <c r="Q116" s="107"/>
      <c r="R116" s="363"/>
      <c r="S116" s="363"/>
      <c r="T116" s="370"/>
      <c r="U116" s="370"/>
      <c r="V116" s="107"/>
      <c r="W116" s="107" t="str">
        <f>'TC1 (E121)'!W116</f>
        <v>RELEASE</v>
      </c>
      <c r="X116" s="107"/>
      <c r="Y116" s="69"/>
      <c r="Z116" s="380"/>
      <c r="AA116" s="380"/>
      <c r="AB116" s="379"/>
      <c r="AC116" s="380"/>
      <c r="AD116" s="380"/>
      <c r="AE116" s="380"/>
      <c r="AK116" s="287" t="str">
        <f t="shared" si="8"/>
        <v>RELEASE</v>
      </c>
    </row>
    <row r="117" spans="1:42" ht="16.899999999999999" customHeight="1" outlineLevel="1">
      <c r="A117" s="295">
        <f t="shared" si="7"/>
        <v>108</v>
      </c>
      <c r="B117" s="297"/>
      <c r="C117" s="297"/>
      <c r="D117" s="310"/>
      <c r="E117" s="311"/>
      <c r="F117" s="436"/>
      <c r="G117" s="308" t="s">
        <v>425</v>
      </c>
      <c r="H117" s="437"/>
      <c r="I117" s="467"/>
      <c r="J117" s="233" t="s">
        <v>428</v>
      </c>
      <c r="K117" s="107">
        <v>1</v>
      </c>
      <c r="L117" s="65" t="s">
        <v>32</v>
      </c>
      <c r="M117" s="107"/>
      <c r="N117" s="107"/>
      <c r="O117" s="107"/>
      <c r="P117" s="107"/>
      <c r="Q117" s="107"/>
      <c r="R117" s="363"/>
      <c r="S117" s="363"/>
      <c r="T117" s="370"/>
      <c r="U117" s="370"/>
      <c r="V117" s="107"/>
      <c r="W117" s="107" t="str">
        <f>'TC1 (E121)'!W117</f>
        <v>RELEASE</v>
      </c>
      <c r="X117" s="107"/>
      <c r="Y117" s="69"/>
      <c r="Z117" s="380"/>
      <c r="AA117" s="380"/>
      <c r="AB117" s="379"/>
      <c r="AC117" s="380"/>
      <c r="AD117" s="380"/>
      <c r="AE117" s="380"/>
      <c r="AJ117" s="286" t="s">
        <v>19</v>
      </c>
      <c r="AK117" s="287" t="str">
        <f t="shared" si="8"/>
        <v>RELEASE</v>
      </c>
    </row>
    <row r="118" spans="1:42" ht="16.899999999999999" customHeight="1">
      <c r="A118" s="295">
        <f t="shared" si="7"/>
        <v>109</v>
      </c>
      <c r="B118" s="297"/>
      <c r="C118" s="297"/>
      <c r="D118" s="310"/>
      <c r="E118" s="311"/>
      <c r="F118" s="306" t="s">
        <v>621</v>
      </c>
      <c r="G118" s="434"/>
      <c r="H118" s="324"/>
      <c r="I118" s="466"/>
      <c r="J118" s="233" t="s">
        <v>622</v>
      </c>
      <c r="K118" s="107">
        <v>1</v>
      </c>
      <c r="L118" s="65" t="s">
        <v>32</v>
      </c>
      <c r="M118" s="107"/>
      <c r="N118" s="107"/>
      <c r="O118" s="107"/>
      <c r="P118" s="107"/>
      <c r="Q118" s="107"/>
      <c r="R118" s="363"/>
      <c r="S118" s="363"/>
      <c r="T118" s="370"/>
      <c r="U118" s="370"/>
      <c r="V118" s="107"/>
      <c r="W118" s="107"/>
      <c r="X118" s="107"/>
      <c r="Y118" s="69"/>
      <c r="Z118" s="380">
        <f>AC118</f>
        <v>0</v>
      </c>
      <c r="AA118" s="380"/>
      <c r="AB118" s="379"/>
      <c r="AC118" s="380"/>
      <c r="AD118" s="380"/>
      <c r="AE118" s="380"/>
      <c r="AJ118" s="286" t="s">
        <v>19</v>
      </c>
      <c r="AK118" s="287">
        <f t="shared" si="8"/>
        <v>0</v>
      </c>
    </row>
    <row r="119" spans="1:42" s="284" customFormat="1" ht="16.899999999999999" customHeight="1" outlineLevel="1">
      <c r="A119" s="332">
        <f t="shared" si="7"/>
        <v>110</v>
      </c>
      <c r="B119" s="333"/>
      <c r="C119" s="333"/>
      <c r="D119" s="334"/>
      <c r="E119" s="335"/>
      <c r="F119" s="438"/>
      <c r="G119" s="418" t="s">
        <v>429</v>
      </c>
      <c r="H119" s="439"/>
      <c r="I119" s="468"/>
      <c r="J119" s="455" t="str">
        <f>'TC1 (E121)'!J119</f>
        <v>BRACKET FOR RUNNING TEXT</v>
      </c>
      <c r="K119" s="456">
        <v>1</v>
      </c>
      <c r="L119" s="469" t="s">
        <v>32</v>
      </c>
      <c r="M119" s="456"/>
      <c r="N119" s="456"/>
      <c r="O119" s="456"/>
      <c r="P119" s="456"/>
      <c r="Q119" s="456"/>
      <c r="R119" s="456"/>
      <c r="S119" s="456"/>
      <c r="T119" s="479"/>
      <c r="U119" s="479"/>
      <c r="V119" s="456"/>
      <c r="W119" s="478" t="str">
        <f>'TC1 (E121)'!W119</f>
        <v>FOR REVIEW</v>
      </c>
      <c r="X119" s="458" t="s">
        <v>623</v>
      </c>
      <c r="Y119" s="485"/>
      <c r="Z119" s="486"/>
      <c r="AA119" s="486"/>
      <c r="AB119" s="487"/>
      <c r="AC119" s="486"/>
      <c r="AD119" s="486"/>
      <c r="AE119" s="486"/>
      <c r="AF119" s="393"/>
      <c r="AG119" s="393"/>
      <c r="AH119" s="393"/>
      <c r="AI119" s="393"/>
      <c r="AJ119" s="403"/>
      <c r="AK119" s="404" t="str">
        <f t="shared" si="8"/>
        <v>FOR REVIEW</v>
      </c>
      <c r="AL119" s="393"/>
      <c r="AM119" s="393"/>
      <c r="AN119" s="393"/>
      <c r="AO119" s="393"/>
      <c r="AP119" s="393"/>
    </row>
    <row r="120" spans="1:42" ht="16.899999999999999" customHeight="1" outlineLevel="1">
      <c r="A120" s="295">
        <f t="shared" si="7"/>
        <v>111</v>
      </c>
      <c r="B120" s="297"/>
      <c r="C120" s="297"/>
      <c r="D120" s="310"/>
      <c r="E120" s="311"/>
      <c r="F120" s="440"/>
      <c r="G120" s="419" t="s">
        <v>431</v>
      </c>
      <c r="H120" s="441"/>
      <c r="I120" s="470"/>
      <c r="J120" s="457" t="str">
        <f>'TC1 (E121)'!J120</f>
        <v>INTERIOR LINNING FRAME ON CAB</v>
      </c>
      <c r="K120" s="458">
        <v>1</v>
      </c>
      <c r="L120" s="471" t="s">
        <v>32</v>
      </c>
      <c r="M120" s="458"/>
      <c r="N120" s="458"/>
      <c r="O120" s="458"/>
      <c r="P120" s="458"/>
      <c r="Q120" s="458"/>
      <c r="R120" s="458"/>
      <c r="S120" s="458"/>
      <c r="T120" s="480"/>
      <c r="U120" s="480"/>
      <c r="V120" s="458"/>
      <c r="W120" s="107" t="str">
        <f>'TC1 (E121)'!W120</f>
        <v>RELEASE</v>
      </c>
      <c r="X120" s="458"/>
      <c r="Y120" s="488"/>
      <c r="Z120" s="489"/>
      <c r="AA120" s="489"/>
      <c r="AB120" s="490"/>
      <c r="AC120" s="489"/>
      <c r="AD120" s="489"/>
      <c r="AE120" s="489"/>
      <c r="AJ120" s="403"/>
      <c r="AK120" s="404" t="str">
        <f t="shared" si="8"/>
        <v>RELEASE</v>
      </c>
      <c r="AL120" s="393"/>
      <c r="AM120" s="393"/>
    </row>
    <row r="121" spans="1:42" ht="16.899999999999999" customHeight="1" outlineLevel="1">
      <c r="A121" s="295">
        <f t="shared" si="7"/>
        <v>112</v>
      </c>
      <c r="B121" s="297"/>
      <c r="C121" s="297"/>
      <c r="D121" s="310"/>
      <c r="E121" s="311"/>
      <c r="F121" s="442"/>
      <c r="G121" s="420" t="str">
        <f>'TC1 (E121)'!G121</f>
        <v>248E1210400</v>
      </c>
      <c r="H121" s="443"/>
      <c r="I121" s="472"/>
      <c r="J121" s="457" t="str">
        <f>'TC1 (E121)'!J121</f>
        <v>DIRECTOR CABLE ON CAB</v>
      </c>
      <c r="K121" s="458">
        <v>1</v>
      </c>
      <c r="L121" s="471" t="s">
        <v>32</v>
      </c>
      <c r="M121" s="458"/>
      <c r="N121" s="458"/>
      <c r="O121" s="458"/>
      <c r="P121" s="458"/>
      <c r="Q121" s="458"/>
      <c r="R121" s="458"/>
      <c r="S121" s="458"/>
      <c r="T121" s="480"/>
      <c r="U121" s="480"/>
      <c r="V121" s="458"/>
      <c r="W121" s="107" t="str">
        <f>'TC1 (E121)'!W121</f>
        <v>RELEASE</v>
      </c>
      <c r="X121" s="458"/>
      <c r="Y121" s="488"/>
      <c r="Z121" s="489"/>
      <c r="AA121" s="489"/>
      <c r="AB121" s="490"/>
      <c r="AC121" s="489"/>
      <c r="AD121" s="489"/>
      <c r="AE121" s="489"/>
      <c r="AJ121" s="403"/>
      <c r="AK121" s="404"/>
      <c r="AL121" s="393"/>
      <c r="AM121" s="393"/>
    </row>
    <row r="122" spans="1:42" ht="16.899999999999999" customHeight="1">
      <c r="A122" s="295">
        <f t="shared" si="7"/>
        <v>113</v>
      </c>
      <c r="B122" s="297"/>
      <c r="C122" s="297"/>
      <c r="D122" s="310"/>
      <c r="E122" s="405" t="s">
        <v>625</v>
      </c>
      <c r="F122" s="406"/>
      <c r="G122" s="304"/>
      <c r="H122" s="304"/>
      <c r="I122" s="449"/>
      <c r="J122" s="450" t="s">
        <v>626</v>
      </c>
      <c r="K122" s="226">
        <v>1</v>
      </c>
      <c r="L122" s="227" t="s">
        <v>32</v>
      </c>
      <c r="M122" s="226"/>
      <c r="N122" s="226"/>
      <c r="O122" s="226"/>
      <c r="P122" s="226"/>
      <c r="Q122" s="226"/>
      <c r="R122" s="365"/>
      <c r="S122" s="365"/>
      <c r="T122" s="481"/>
      <c r="U122" s="481"/>
      <c r="V122" s="226"/>
      <c r="W122" s="226"/>
      <c r="X122" s="226"/>
      <c r="Y122" s="226"/>
      <c r="Z122" s="381"/>
      <c r="AA122" s="381"/>
      <c r="AB122" s="482"/>
      <c r="AC122" s="381"/>
      <c r="AD122" s="381"/>
      <c r="AE122" s="381"/>
      <c r="AJ122" s="286" t="s">
        <v>19</v>
      </c>
      <c r="AK122" s="287">
        <f t="shared" ref="AK122:AK130" si="9">W122</f>
        <v>0</v>
      </c>
    </row>
    <row r="123" spans="1:42" ht="16.899999999999999" customHeight="1">
      <c r="A123" s="295">
        <f t="shared" ref="A123:A140" si="10">A122+1</f>
        <v>114</v>
      </c>
      <c r="B123" s="297"/>
      <c r="C123" s="297"/>
      <c r="D123" s="310"/>
      <c r="E123" s="444"/>
      <c r="F123" s="320" t="s">
        <v>175</v>
      </c>
      <c r="G123" s="297"/>
      <c r="H123" s="297"/>
      <c r="I123" s="309"/>
      <c r="J123" s="233" t="s">
        <v>176</v>
      </c>
      <c r="K123" s="107">
        <v>1</v>
      </c>
      <c r="L123" s="65" t="s">
        <v>32</v>
      </c>
      <c r="M123" s="107"/>
      <c r="N123" s="107"/>
      <c r="O123" s="107"/>
      <c r="P123" s="107"/>
      <c r="Q123" s="107"/>
      <c r="R123" s="363"/>
      <c r="S123" s="363"/>
      <c r="T123" s="370"/>
      <c r="U123" s="370"/>
      <c r="V123" s="107"/>
      <c r="W123" s="107" t="s">
        <v>13</v>
      </c>
      <c r="X123" s="107"/>
      <c r="Y123" s="69"/>
      <c r="Z123" s="384">
        <f>AC123</f>
        <v>1566.9</v>
      </c>
      <c r="AA123" s="385">
        <v>45182</v>
      </c>
      <c r="AB123" s="379"/>
      <c r="AC123" s="380">
        <f>SUM(AD123:AD128)</f>
        <v>1566.9</v>
      </c>
      <c r="AD123" s="380"/>
      <c r="AE123" s="380"/>
      <c r="AF123" s="385">
        <v>45182</v>
      </c>
      <c r="AJ123" s="286" t="s">
        <v>19</v>
      </c>
      <c r="AK123" s="287" t="str">
        <f t="shared" si="9"/>
        <v>RELEASE</v>
      </c>
    </row>
    <row r="124" spans="1:42" ht="16.899999999999999" customHeight="1" outlineLevel="1">
      <c r="A124" s="295">
        <f t="shared" si="10"/>
        <v>115</v>
      </c>
      <c r="B124" s="297"/>
      <c r="C124" s="297"/>
      <c r="D124" s="310"/>
      <c r="E124" s="351"/>
      <c r="F124" s="311"/>
      <c r="G124" s="322" t="s">
        <v>199</v>
      </c>
      <c r="H124" s="297"/>
      <c r="I124" s="309"/>
      <c r="J124" s="233" t="s">
        <v>182</v>
      </c>
      <c r="K124" s="107">
        <v>1</v>
      </c>
      <c r="L124" s="65" t="s">
        <v>32</v>
      </c>
      <c r="M124" s="65" t="s">
        <v>32</v>
      </c>
      <c r="N124" s="65" t="s">
        <v>32</v>
      </c>
      <c r="O124" s="65" t="s">
        <v>32</v>
      </c>
      <c r="P124" s="65" t="s">
        <v>32</v>
      </c>
      <c r="Q124" s="65" t="s">
        <v>32</v>
      </c>
      <c r="R124" s="363"/>
      <c r="S124" s="363"/>
      <c r="T124" s="370"/>
      <c r="U124" s="370"/>
      <c r="V124" s="107"/>
      <c r="W124" s="107" t="s">
        <v>13</v>
      </c>
      <c r="X124" s="107"/>
      <c r="Y124" s="69"/>
      <c r="Z124" s="380"/>
      <c r="AA124" s="380"/>
      <c r="AB124" s="379"/>
      <c r="AC124" s="380"/>
      <c r="AD124" s="380">
        <f t="shared" ref="AD124:AD128" si="11">AE124*K124</f>
        <v>298.8</v>
      </c>
      <c r="AE124" s="380">
        <v>298.8</v>
      </c>
      <c r="AF124" s="385">
        <v>45182</v>
      </c>
      <c r="AK124" s="287" t="str">
        <f t="shared" si="9"/>
        <v>RELEASE</v>
      </c>
    </row>
    <row r="125" spans="1:42" ht="16.899999999999999" customHeight="1" outlineLevel="1">
      <c r="A125" s="295">
        <f t="shared" si="10"/>
        <v>116</v>
      </c>
      <c r="B125" s="297"/>
      <c r="C125" s="297"/>
      <c r="D125" s="309"/>
      <c r="E125" s="445"/>
      <c r="F125" s="446"/>
      <c r="G125" s="322" t="s">
        <v>183</v>
      </c>
      <c r="H125" s="297"/>
      <c r="I125" s="309"/>
      <c r="J125" s="233" t="s">
        <v>184</v>
      </c>
      <c r="K125" s="107">
        <v>1</v>
      </c>
      <c r="L125" s="65" t="s">
        <v>32</v>
      </c>
      <c r="M125" s="107"/>
      <c r="N125" s="107"/>
      <c r="O125" s="107"/>
      <c r="P125" s="107"/>
      <c r="Q125" s="107"/>
      <c r="R125" s="363"/>
      <c r="S125" s="363"/>
      <c r="T125" s="370"/>
      <c r="U125" s="370"/>
      <c r="V125" s="107"/>
      <c r="W125" s="107" t="s">
        <v>13</v>
      </c>
      <c r="X125" s="107"/>
      <c r="Y125" s="69"/>
      <c r="Z125" s="380"/>
      <c r="AA125" s="380"/>
      <c r="AB125" s="379"/>
      <c r="AC125" s="380"/>
      <c r="AD125" s="380">
        <f t="shared" si="11"/>
        <v>388.1</v>
      </c>
      <c r="AE125" s="380">
        <v>388.1</v>
      </c>
      <c r="AF125" s="385">
        <v>45182</v>
      </c>
      <c r="AJ125" s="286" t="s">
        <v>474</v>
      </c>
      <c r="AK125" s="287" t="str">
        <f t="shared" si="9"/>
        <v>RELEASE</v>
      </c>
    </row>
    <row r="126" spans="1:42" ht="16.899999999999999" customHeight="1" outlineLevel="1">
      <c r="A126" s="295">
        <f t="shared" si="10"/>
        <v>117</v>
      </c>
      <c r="B126" s="297"/>
      <c r="C126" s="297"/>
      <c r="D126" s="309"/>
      <c r="E126" s="445"/>
      <c r="F126" s="311"/>
      <c r="G126" s="322" t="s">
        <v>185</v>
      </c>
      <c r="H126" s="447"/>
      <c r="I126" s="448"/>
      <c r="J126" s="233" t="s">
        <v>186</v>
      </c>
      <c r="K126" s="107">
        <v>1</v>
      </c>
      <c r="L126" s="65" t="s">
        <v>32</v>
      </c>
      <c r="M126" s="107"/>
      <c r="N126" s="107"/>
      <c r="O126" s="107"/>
      <c r="P126" s="107"/>
      <c r="Q126" s="107"/>
      <c r="R126" s="363"/>
      <c r="S126" s="363"/>
      <c r="T126" s="370"/>
      <c r="U126" s="370"/>
      <c r="V126" s="107"/>
      <c r="W126" s="107" t="s">
        <v>13</v>
      </c>
      <c r="X126" s="107"/>
      <c r="Y126" s="69"/>
      <c r="Z126" s="380"/>
      <c r="AA126" s="380"/>
      <c r="AB126" s="379"/>
      <c r="AC126" s="380"/>
      <c r="AD126" s="380">
        <f t="shared" si="11"/>
        <v>717</v>
      </c>
      <c r="AE126" s="380">
        <v>717</v>
      </c>
      <c r="AF126" s="385">
        <v>45182</v>
      </c>
      <c r="AJ126" s="286" t="s">
        <v>474</v>
      </c>
      <c r="AK126" s="287" t="str">
        <f t="shared" si="9"/>
        <v>RELEASE</v>
      </c>
    </row>
    <row r="127" spans="1:42" ht="16.899999999999999" customHeight="1" outlineLevel="1">
      <c r="A127" s="295">
        <f t="shared" si="10"/>
        <v>118</v>
      </c>
      <c r="B127" s="297"/>
      <c r="C127" s="297"/>
      <c r="D127" s="309"/>
      <c r="E127" s="445"/>
      <c r="F127" s="311"/>
      <c r="G127" s="322" t="s">
        <v>187</v>
      </c>
      <c r="H127" s="448"/>
      <c r="I127" s="350"/>
      <c r="J127" s="233" t="s">
        <v>188</v>
      </c>
      <c r="K127" s="107">
        <v>1</v>
      </c>
      <c r="L127" s="65" t="s">
        <v>32</v>
      </c>
      <c r="M127" s="107"/>
      <c r="N127" s="107"/>
      <c r="O127" s="107"/>
      <c r="P127" s="107"/>
      <c r="Q127" s="107"/>
      <c r="R127" s="363"/>
      <c r="S127" s="363"/>
      <c r="T127" s="370"/>
      <c r="U127" s="370"/>
      <c r="V127" s="107"/>
      <c r="W127" s="107" t="s">
        <v>13</v>
      </c>
      <c r="X127" s="107"/>
      <c r="Y127" s="69"/>
      <c r="Z127" s="380"/>
      <c r="AA127" s="380"/>
      <c r="AB127" s="379"/>
      <c r="AC127" s="380"/>
      <c r="AD127" s="380">
        <f t="shared" si="11"/>
        <v>15.9</v>
      </c>
      <c r="AE127" s="380">
        <v>15.9</v>
      </c>
      <c r="AF127" s="385">
        <v>45182</v>
      </c>
      <c r="AJ127" s="286" t="s">
        <v>474</v>
      </c>
      <c r="AK127" s="287" t="str">
        <f t="shared" si="9"/>
        <v>RELEASE</v>
      </c>
    </row>
    <row r="128" spans="1:42" ht="16.899999999999999" customHeight="1" outlineLevel="1">
      <c r="A128" s="295">
        <f t="shared" si="10"/>
        <v>119</v>
      </c>
      <c r="B128" s="297"/>
      <c r="C128" s="297"/>
      <c r="D128" s="310"/>
      <c r="E128" s="445"/>
      <c r="F128" s="407"/>
      <c r="G128" s="322" t="s">
        <v>189</v>
      </c>
      <c r="H128" s="448"/>
      <c r="I128" s="447"/>
      <c r="J128" s="233" t="s">
        <v>190</v>
      </c>
      <c r="K128" s="107">
        <v>1</v>
      </c>
      <c r="L128" s="65" t="s">
        <v>32</v>
      </c>
      <c r="M128" s="107"/>
      <c r="N128" s="107"/>
      <c r="O128" s="107"/>
      <c r="P128" s="107"/>
      <c r="Q128" s="107"/>
      <c r="R128" s="363"/>
      <c r="S128" s="363"/>
      <c r="T128" s="370"/>
      <c r="U128" s="370"/>
      <c r="V128" s="107"/>
      <c r="W128" s="107" t="s">
        <v>13</v>
      </c>
      <c r="X128" s="107"/>
      <c r="Y128" s="69"/>
      <c r="Z128" s="380"/>
      <c r="AA128" s="380"/>
      <c r="AB128" s="379"/>
      <c r="AC128" s="380"/>
      <c r="AD128" s="380">
        <f t="shared" si="11"/>
        <v>147.1</v>
      </c>
      <c r="AE128" s="380">
        <v>147.1</v>
      </c>
      <c r="AF128" s="385">
        <v>45182</v>
      </c>
      <c r="AJ128" s="286" t="s">
        <v>474</v>
      </c>
      <c r="AK128" s="287" t="str">
        <f t="shared" si="9"/>
        <v>RELEASE</v>
      </c>
    </row>
    <row r="129" spans="1:38" ht="16.899999999999999" customHeight="1">
      <c r="A129" s="295">
        <f t="shared" si="10"/>
        <v>120</v>
      </c>
      <c r="B129" s="297"/>
      <c r="C129" s="297"/>
      <c r="D129" s="309"/>
      <c r="E129" s="445"/>
      <c r="F129" s="320" t="s">
        <v>628</v>
      </c>
      <c r="G129" s="300"/>
      <c r="H129" s="297"/>
      <c r="I129" s="309"/>
      <c r="J129" s="513" t="s">
        <v>629</v>
      </c>
      <c r="K129" s="107">
        <v>1</v>
      </c>
      <c r="L129" s="65" t="s">
        <v>32</v>
      </c>
      <c r="M129" s="107"/>
      <c r="N129" s="107"/>
      <c r="O129" s="107"/>
      <c r="P129" s="107"/>
      <c r="Q129" s="107"/>
      <c r="R129" s="363"/>
      <c r="S129" s="363"/>
      <c r="T129" s="370"/>
      <c r="U129" s="370"/>
      <c r="V129" s="107"/>
      <c r="W129" s="107"/>
      <c r="X129" s="107"/>
      <c r="Y129" s="69"/>
      <c r="Z129" s="380">
        <f>AC129</f>
        <v>0</v>
      </c>
      <c r="AA129" s="380"/>
      <c r="AB129" s="379"/>
      <c r="AC129" s="380"/>
      <c r="AD129" s="380"/>
      <c r="AE129" s="380"/>
      <c r="AF129" s="2" t="s">
        <v>535</v>
      </c>
      <c r="AJ129" s="286" t="s">
        <v>474</v>
      </c>
      <c r="AK129" s="287">
        <f t="shared" si="9"/>
        <v>0</v>
      </c>
    </row>
    <row r="130" spans="1:38" ht="16.899999999999999" customHeight="1" outlineLevel="1">
      <c r="A130" s="295">
        <f t="shared" si="10"/>
        <v>121</v>
      </c>
      <c r="B130" s="297"/>
      <c r="C130" s="297"/>
      <c r="D130" s="309"/>
      <c r="E130" s="445"/>
      <c r="F130" s="311"/>
      <c r="G130" s="322" t="s">
        <v>433</v>
      </c>
      <c r="H130" s="323"/>
      <c r="I130" s="350"/>
      <c r="J130" s="513" t="s">
        <v>436</v>
      </c>
      <c r="K130" s="107">
        <v>1</v>
      </c>
      <c r="L130" s="65" t="s">
        <v>32</v>
      </c>
      <c r="M130" s="107"/>
      <c r="N130" s="107"/>
      <c r="O130" s="107"/>
      <c r="P130" s="107"/>
      <c r="Q130" s="107"/>
      <c r="R130" s="363"/>
      <c r="S130" s="363"/>
      <c r="T130" s="370"/>
      <c r="U130" s="370"/>
      <c r="V130" s="107"/>
      <c r="W130" s="523" t="str">
        <f>'TC1 (E121)'!W130</f>
        <v>RELEASE</v>
      </c>
      <c r="X130" s="107"/>
      <c r="Y130" s="69"/>
      <c r="Z130" s="380">
        <f>AC130</f>
        <v>0</v>
      </c>
      <c r="AA130" s="380"/>
      <c r="AB130" s="379"/>
      <c r="AC130" s="380"/>
      <c r="AD130" s="380"/>
      <c r="AE130" s="380"/>
      <c r="AJ130" s="286" t="s">
        <v>474</v>
      </c>
      <c r="AK130" s="287" t="str">
        <f t="shared" si="9"/>
        <v>RELEASE</v>
      </c>
    </row>
    <row r="131" spans="1:38" ht="16.899999999999999" customHeight="1" outlineLevel="1">
      <c r="A131" s="295">
        <f t="shared" si="10"/>
        <v>122</v>
      </c>
      <c r="B131" s="297"/>
      <c r="C131" s="297"/>
      <c r="D131" s="309"/>
      <c r="E131" s="445"/>
      <c r="F131" s="311"/>
      <c r="G131" s="420" t="str">
        <f>'TC1 (E121)'!G131</f>
        <v>255E1200400</v>
      </c>
      <c r="H131" s="492"/>
      <c r="I131" s="514"/>
      <c r="J131" s="515" t="str">
        <f>'TC1 (E121)'!J131</f>
        <v>BRACKET FOR ROLL FILTER</v>
      </c>
      <c r="K131" s="107">
        <v>1</v>
      </c>
      <c r="L131" s="65" t="s">
        <v>32</v>
      </c>
      <c r="M131" s="458"/>
      <c r="N131" s="458"/>
      <c r="O131" s="458"/>
      <c r="P131" s="458"/>
      <c r="Q131" s="458"/>
      <c r="R131" s="458"/>
      <c r="S131" s="458"/>
      <c r="T131" s="480"/>
      <c r="U131" s="480"/>
      <c r="V131" s="458"/>
      <c r="W131" s="523" t="str">
        <f>'TC1 (E121)'!W131</f>
        <v>RELEASE</v>
      </c>
      <c r="X131" s="458"/>
      <c r="Y131" s="488"/>
      <c r="Z131" s="489"/>
      <c r="AA131" s="489"/>
      <c r="AB131" s="490"/>
      <c r="AC131" s="489"/>
      <c r="AD131" s="489"/>
      <c r="AE131" s="489"/>
    </row>
    <row r="132" spans="1:38" ht="16.899999999999999" customHeight="1">
      <c r="A132" s="295">
        <f t="shared" si="10"/>
        <v>123</v>
      </c>
      <c r="B132" s="307"/>
      <c r="C132" s="297"/>
      <c r="D132" s="310"/>
      <c r="E132" s="445"/>
      <c r="F132" s="320" t="s">
        <v>632</v>
      </c>
      <c r="G132" s="297"/>
      <c r="H132" s="297"/>
      <c r="I132" s="351"/>
      <c r="J132" s="233" t="s">
        <v>633</v>
      </c>
      <c r="K132" s="107">
        <v>1</v>
      </c>
      <c r="L132" s="65" t="s">
        <v>32</v>
      </c>
      <c r="M132" s="107"/>
      <c r="N132" s="107"/>
      <c r="O132" s="107"/>
      <c r="P132" s="107"/>
      <c r="Q132" s="107"/>
      <c r="R132" s="363"/>
      <c r="S132" s="363"/>
      <c r="T132" s="370"/>
      <c r="U132" s="370"/>
      <c r="V132" s="107"/>
      <c r="W132" s="523"/>
      <c r="X132" s="107"/>
      <c r="Y132" s="69"/>
      <c r="Z132" s="380">
        <f>AC132</f>
        <v>0</v>
      </c>
      <c r="AA132" s="380"/>
      <c r="AB132" s="379"/>
      <c r="AC132" s="380"/>
      <c r="AD132" s="380"/>
      <c r="AE132" s="380"/>
      <c r="AK132" s="287">
        <f t="shared" ref="AK132:AK139" si="12">W132</f>
        <v>0</v>
      </c>
    </row>
    <row r="133" spans="1:38" ht="16.899999999999999" customHeight="1" outlineLevel="1">
      <c r="A133" s="295">
        <f t="shared" si="10"/>
        <v>124</v>
      </c>
      <c r="B133" s="493"/>
      <c r="C133" s="325"/>
      <c r="D133" s="310"/>
      <c r="E133" s="310"/>
      <c r="F133" s="494"/>
      <c r="G133" s="495" t="s">
        <v>439</v>
      </c>
      <c r="H133" s="496"/>
      <c r="I133" s="351"/>
      <c r="J133" s="233" t="s">
        <v>440</v>
      </c>
      <c r="K133" s="107">
        <v>1</v>
      </c>
      <c r="L133" s="65" t="s">
        <v>32</v>
      </c>
      <c r="M133" s="107"/>
      <c r="N133" s="107"/>
      <c r="O133" s="107"/>
      <c r="P133" s="107"/>
      <c r="Q133" s="107"/>
      <c r="R133" s="363"/>
      <c r="S133" s="363"/>
      <c r="T133" s="370"/>
      <c r="U133" s="370"/>
      <c r="V133" s="107"/>
      <c r="W133" s="523" t="str">
        <f>'TC1 (E121)'!W133</f>
        <v>RELEASE</v>
      </c>
      <c r="X133" s="107"/>
      <c r="Y133" s="69"/>
      <c r="Z133" s="380"/>
      <c r="AA133" s="380"/>
      <c r="AB133" s="379"/>
      <c r="AC133" s="380"/>
      <c r="AD133" s="380"/>
      <c r="AE133" s="380"/>
      <c r="AJ133" s="286" t="s">
        <v>19</v>
      </c>
      <c r="AK133" s="287" t="str">
        <f t="shared" si="12"/>
        <v>RELEASE</v>
      </c>
    </row>
    <row r="134" spans="1:38" ht="16.899999999999999" customHeight="1" outlineLevel="1">
      <c r="A134" s="295">
        <f t="shared" si="10"/>
        <v>125</v>
      </c>
      <c r="B134" s="493"/>
      <c r="C134" s="325"/>
      <c r="D134" s="310"/>
      <c r="E134" s="310"/>
      <c r="F134" s="497"/>
      <c r="G134" s="495" t="s">
        <v>441</v>
      </c>
      <c r="H134" s="496"/>
      <c r="I134" s="351"/>
      <c r="J134" s="233" t="s">
        <v>442</v>
      </c>
      <c r="K134" s="107">
        <v>1</v>
      </c>
      <c r="L134" s="65" t="s">
        <v>32</v>
      </c>
      <c r="M134" s="107"/>
      <c r="N134" s="107"/>
      <c r="O134" s="107"/>
      <c r="P134" s="107"/>
      <c r="Q134" s="107"/>
      <c r="R134" s="363"/>
      <c r="S134" s="363"/>
      <c r="T134" s="370"/>
      <c r="U134" s="370"/>
      <c r="V134" s="107"/>
      <c r="W134" s="523" t="str">
        <f>'TC1 (E121)'!W134</f>
        <v>RELEASE</v>
      </c>
      <c r="X134" s="107"/>
      <c r="Y134" s="69"/>
      <c r="Z134" s="380"/>
      <c r="AA134" s="380"/>
      <c r="AB134" s="379"/>
      <c r="AC134" s="380"/>
      <c r="AD134" s="380"/>
      <c r="AE134" s="380"/>
      <c r="AK134" s="287" t="str">
        <f t="shared" si="12"/>
        <v>RELEASE</v>
      </c>
    </row>
    <row r="135" spans="1:38" ht="16.899999999999999" customHeight="1" outlineLevel="1">
      <c r="A135" s="295">
        <f t="shared" si="10"/>
        <v>126</v>
      </c>
      <c r="B135" s="493"/>
      <c r="C135" s="325"/>
      <c r="D135" s="310"/>
      <c r="E135" s="310"/>
      <c r="F135" s="497"/>
      <c r="G135" s="495" t="s">
        <v>942</v>
      </c>
      <c r="H135" s="496"/>
      <c r="I135" s="351"/>
      <c r="J135" s="516" t="s">
        <v>444</v>
      </c>
      <c r="K135" s="107">
        <v>1</v>
      </c>
      <c r="L135" s="65" t="s">
        <v>32</v>
      </c>
      <c r="M135" s="107"/>
      <c r="N135" s="107"/>
      <c r="O135" s="107"/>
      <c r="P135" s="107"/>
      <c r="Q135" s="107"/>
      <c r="R135" s="363"/>
      <c r="S135" s="363"/>
      <c r="T135" s="370"/>
      <c r="U135" s="370"/>
      <c r="V135" s="107"/>
      <c r="W135" s="523" t="str">
        <f>'TC1 (E121)'!W135</f>
        <v>RELEASE</v>
      </c>
      <c r="X135" s="107"/>
      <c r="Y135" s="69"/>
      <c r="Z135" s="380"/>
      <c r="AA135" s="380"/>
      <c r="AB135" s="379"/>
      <c r="AC135" s="380"/>
      <c r="AD135" s="380"/>
      <c r="AE135" s="380"/>
      <c r="AJ135" s="286" t="s">
        <v>477</v>
      </c>
      <c r="AK135" s="287" t="str">
        <f t="shared" si="12"/>
        <v>RELEASE</v>
      </c>
    </row>
    <row r="136" spans="1:38" ht="16.899999999999999" customHeight="1" outlineLevel="1">
      <c r="A136" s="295">
        <f t="shared" si="10"/>
        <v>127</v>
      </c>
      <c r="B136" s="493"/>
      <c r="C136" s="325"/>
      <c r="D136" s="310"/>
      <c r="E136" s="310"/>
      <c r="F136" s="497"/>
      <c r="G136" s="495" t="s">
        <v>445</v>
      </c>
      <c r="H136" s="496"/>
      <c r="I136" s="351"/>
      <c r="J136" s="516" t="s">
        <v>446</v>
      </c>
      <c r="K136" s="107">
        <v>1</v>
      </c>
      <c r="L136" s="65" t="s">
        <v>32</v>
      </c>
      <c r="M136" s="107"/>
      <c r="N136" s="107"/>
      <c r="O136" s="107"/>
      <c r="P136" s="107"/>
      <c r="Q136" s="107"/>
      <c r="R136" s="363"/>
      <c r="S136" s="363"/>
      <c r="T136" s="370"/>
      <c r="U136" s="370"/>
      <c r="V136" s="107"/>
      <c r="W136" s="523" t="str">
        <f>'TC1 (E121)'!W136</f>
        <v>RELEASE</v>
      </c>
      <c r="X136" s="107"/>
      <c r="Y136" s="69"/>
      <c r="Z136" s="380"/>
      <c r="AA136" s="380"/>
      <c r="AB136" s="379"/>
      <c r="AC136" s="380"/>
      <c r="AD136" s="380"/>
      <c r="AE136" s="380"/>
      <c r="AJ136" s="286" t="s">
        <v>19</v>
      </c>
      <c r="AK136" s="287" t="str">
        <f t="shared" si="12"/>
        <v>RELEASE</v>
      </c>
    </row>
    <row r="137" spans="1:38" ht="16.899999999999999" customHeight="1" outlineLevel="1">
      <c r="A137" s="295">
        <f t="shared" si="10"/>
        <v>128</v>
      </c>
      <c r="B137" s="493"/>
      <c r="C137" s="325"/>
      <c r="D137" s="310"/>
      <c r="E137" s="310"/>
      <c r="F137" s="497"/>
      <c r="G137" s="495" t="s">
        <v>447</v>
      </c>
      <c r="H137" s="496"/>
      <c r="I137" s="351"/>
      <c r="J137" s="516" t="s">
        <v>817</v>
      </c>
      <c r="K137" s="107"/>
      <c r="L137" s="65"/>
      <c r="M137" s="107"/>
      <c r="N137" s="107"/>
      <c r="O137" s="107"/>
      <c r="P137" s="107"/>
      <c r="Q137" s="107"/>
      <c r="R137" s="363"/>
      <c r="S137" s="363"/>
      <c r="T137" s="370"/>
      <c r="U137" s="370"/>
      <c r="V137" s="107"/>
      <c r="W137" s="523" t="str">
        <f>'TC1 (E121)'!W137</f>
        <v>RELEASE</v>
      </c>
      <c r="X137" s="107"/>
      <c r="Y137" s="69"/>
      <c r="Z137" s="380"/>
      <c r="AA137" s="380"/>
      <c r="AB137" s="379"/>
      <c r="AC137" s="380"/>
      <c r="AD137" s="380"/>
      <c r="AE137" s="380"/>
      <c r="AJ137" s="286" t="s">
        <v>19</v>
      </c>
      <c r="AK137" s="287" t="str">
        <f t="shared" si="12"/>
        <v>RELEASE</v>
      </c>
      <c r="AL137" s="531"/>
    </row>
    <row r="138" spans="1:38" ht="16.899999999999999" customHeight="1" outlineLevel="1">
      <c r="A138" s="295">
        <f t="shared" si="10"/>
        <v>129</v>
      </c>
      <c r="B138" s="493"/>
      <c r="C138" s="325"/>
      <c r="D138" s="310"/>
      <c r="E138" s="310"/>
      <c r="F138" s="497"/>
      <c r="G138" s="495" t="s">
        <v>635</v>
      </c>
      <c r="H138" s="496"/>
      <c r="I138" s="351"/>
      <c r="J138" s="516" t="s">
        <v>450</v>
      </c>
      <c r="K138" s="107">
        <v>1</v>
      </c>
      <c r="L138" s="65" t="s">
        <v>32</v>
      </c>
      <c r="M138" s="107"/>
      <c r="N138" s="107"/>
      <c r="O138" s="107"/>
      <c r="P138" s="107"/>
      <c r="Q138" s="107"/>
      <c r="R138" s="363"/>
      <c r="S138" s="363"/>
      <c r="T138" s="370"/>
      <c r="U138" s="370"/>
      <c r="V138" s="107"/>
      <c r="W138" s="523" t="str">
        <f>'TC1 (E121)'!W138</f>
        <v>RELEASE</v>
      </c>
      <c r="X138" s="107"/>
      <c r="Y138" s="69"/>
      <c r="Z138" s="380"/>
      <c r="AA138" s="380"/>
      <c r="AB138" s="379"/>
      <c r="AC138" s="380"/>
      <c r="AD138" s="380"/>
      <c r="AE138" s="380"/>
      <c r="AJ138" s="286" t="s">
        <v>19</v>
      </c>
      <c r="AK138" s="287" t="str">
        <f t="shared" si="12"/>
        <v>RELEASE</v>
      </c>
      <c r="AL138" s="531"/>
    </row>
    <row r="139" spans="1:38" ht="16.899999999999999" customHeight="1" outlineLevel="1">
      <c r="A139" s="295">
        <f t="shared" si="10"/>
        <v>130</v>
      </c>
      <c r="B139" s="493"/>
      <c r="C139" s="325"/>
      <c r="D139" s="310"/>
      <c r="E139" s="310"/>
      <c r="F139" s="497"/>
      <c r="G139" s="495" t="s">
        <v>451</v>
      </c>
      <c r="H139" s="496"/>
      <c r="I139" s="351"/>
      <c r="J139" s="516" t="s">
        <v>452</v>
      </c>
      <c r="K139" s="107">
        <v>1</v>
      </c>
      <c r="L139" s="65" t="s">
        <v>32</v>
      </c>
      <c r="M139" s="107"/>
      <c r="N139" s="107"/>
      <c r="O139" s="107"/>
      <c r="P139" s="107"/>
      <c r="Q139" s="107"/>
      <c r="R139" s="363"/>
      <c r="S139" s="363"/>
      <c r="T139" s="370"/>
      <c r="U139" s="370"/>
      <c r="V139" s="107"/>
      <c r="W139" s="523" t="str">
        <f>'TC1 (E121)'!W139</f>
        <v>FOR REVIEW</v>
      </c>
      <c r="X139" s="107"/>
      <c r="Y139" s="69"/>
      <c r="Z139" s="380"/>
      <c r="AA139" s="380"/>
      <c r="AB139" s="379"/>
      <c r="AC139" s="380"/>
      <c r="AD139" s="380"/>
      <c r="AE139" s="380"/>
      <c r="AJ139" s="286" t="s">
        <v>19</v>
      </c>
      <c r="AK139" s="287" t="str">
        <f t="shared" si="12"/>
        <v>FOR REVIEW</v>
      </c>
      <c r="AL139" s="531"/>
    </row>
    <row r="140" spans="1:38" ht="16.5" customHeight="1">
      <c r="A140" s="295">
        <f t="shared" si="10"/>
        <v>131</v>
      </c>
      <c r="B140" s="498"/>
      <c r="C140" s="499"/>
      <c r="D140" s="500"/>
      <c r="E140" s="501"/>
      <c r="F140" s="502"/>
      <c r="G140" s="503" t="str">
        <f>'TC1 (E121)'!G140</f>
        <v>258E1210900</v>
      </c>
      <c r="H140" s="504"/>
      <c r="I140" s="517"/>
      <c r="J140" s="518" t="str">
        <f>'TC1 (E121)'!J140</f>
        <v>CABLE DIRECTOR ON  CABIN AND REAR ROOF FRAME</v>
      </c>
      <c r="K140" s="107">
        <v>1</v>
      </c>
      <c r="L140" s="65" t="s">
        <v>32</v>
      </c>
      <c r="M140" s="519"/>
      <c r="N140" s="519"/>
      <c r="O140" s="519"/>
      <c r="P140" s="519"/>
      <c r="Q140" s="519"/>
      <c r="R140" s="524"/>
      <c r="S140" s="525"/>
      <c r="T140" s="525"/>
      <c r="U140" s="519"/>
      <c r="V140" s="519"/>
      <c r="W140" s="523" t="str">
        <f>'TC1 (E121)'!W140</f>
        <v>RELEASE</v>
      </c>
      <c r="X140" s="519"/>
      <c r="Y140" s="528"/>
      <c r="Z140" s="529"/>
      <c r="AA140" s="519"/>
      <c r="AB140" s="524"/>
      <c r="AC140" s="524"/>
      <c r="AD140" s="524"/>
      <c r="AE140" s="524"/>
      <c r="AF140" s="178"/>
      <c r="AG140" s="178"/>
      <c r="AH140" s="178"/>
      <c r="AI140" s="178"/>
      <c r="AL140" s="531"/>
    </row>
    <row r="141" spans="1:38" ht="16.5" customHeight="1">
      <c r="A141" s="505"/>
      <c r="B141" s="506"/>
      <c r="C141" s="507"/>
      <c r="D141" s="508"/>
      <c r="E141" s="509"/>
      <c r="F141" s="510"/>
      <c r="G141" s="511"/>
      <c r="H141" s="512"/>
      <c r="I141" s="520"/>
      <c r="J141" s="789" t="s">
        <v>972</v>
      </c>
      <c r="K141" s="521"/>
      <c r="L141" s="522"/>
      <c r="M141" s="522"/>
      <c r="N141" s="522"/>
      <c r="O141" s="522"/>
      <c r="P141" s="522"/>
      <c r="Q141" s="522"/>
      <c r="R141" s="144"/>
      <c r="S141" s="526"/>
      <c r="T141" s="526"/>
      <c r="U141" s="522"/>
      <c r="V141" s="522"/>
      <c r="W141" s="527"/>
      <c r="X141" s="521"/>
      <c r="Y141" s="223"/>
      <c r="Z141" s="530"/>
      <c r="AA141" s="155"/>
      <c r="AB141" s="144"/>
      <c r="AC141" s="144"/>
      <c r="AD141" s="144"/>
      <c r="AE141" s="177"/>
      <c r="AF141" s="178"/>
      <c r="AG141" s="178"/>
      <c r="AH141" s="178"/>
      <c r="AI141" s="178"/>
      <c r="AJ141" s="286" t="s">
        <v>19</v>
      </c>
      <c r="AK141" s="287">
        <f>W141</f>
        <v>0</v>
      </c>
      <c r="AL141" s="531"/>
    </row>
    <row r="142" spans="1:38" ht="16.5" customHeight="1">
      <c r="A142" s="40" t="s">
        <v>638</v>
      </c>
      <c r="B142" s="41"/>
      <c r="C142" s="41"/>
      <c r="D142" s="41"/>
      <c r="E142" s="41"/>
      <c r="F142" s="41"/>
      <c r="G142" s="41"/>
      <c r="H142" s="41"/>
      <c r="I142" s="41"/>
      <c r="J142" s="77"/>
      <c r="K142" s="40" t="s">
        <v>639</v>
      </c>
      <c r="L142" s="77"/>
      <c r="M142" s="77"/>
      <c r="N142" s="77"/>
      <c r="O142" s="77"/>
      <c r="P142" s="77"/>
      <c r="Q142" s="77"/>
      <c r="R142" s="118"/>
      <c r="S142" s="77"/>
      <c r="T142" s="77"/>
      <c r="U142" s="119"/>
      <c r="V142" s="120"/>
      <c r="W142" s="121"/>
      <c r="X142" s="122" t="s">
        <v>638</v>
      </c>
      <c r="Y142" s="175"/>
      <c r="Z142" s="176"/>
      <c r="AA142" s="155"/>
      <c r="AC142" s="144"/>
      <c r="AE142" s="177"/>
      <c r="AF142" s="178"/>
      <c r="AG142" s="178"/>
      <c r="AH142" s="178"/>
      <c r="AI142" s="178"/>
      <c r="AJ142" s="286" t="s">
        <v>19</v>
      </c>
      <c r="AK142" s="287">
        <f>W142</f>
        <v>0</v>
      </c>
      <c r="AL142" s="531"/>
    </row>
    <row r="143" spans="1:38" ht="16.5" customHeight="1">
      <c r="A143" s="40" t="s">
        <v>640</v>
      </c>
      <c r="B143" s="41"/>
      <c r="C143" s="41"/>
      <c r="D143" s="41"/>
      <c r="E143" s="41"/>
      <c r="F143" s="41"/>
      <c r="G143" s="41"/>
      <c r="H143" s="41"/>
      <c r="I143" s="41"/>
      <c r="J143" s="77"/>
      <c r="K143" s="40" t="s">
        <v>641</v>
      </c>
      <c r="L143" s="77"/>
      <c r="M143" s="77"/>
      <c r="N143" s="77"/>
      <c r="O143" s="77"/>
      <c r="P143" s="77"/>
      <c r="Q143" s="77"/>
      <c r="R143" s="118"/>
      <c r="S143" s="77"/>
      <c r="T143" s="77"/>
      <c r="U143" s="119"/>
      <c r="V143" s="121"/>
      <c r="W143" s="123"/>
      <c r="X143" s="122" t="s">
        <v>642</v>
      </c>
      <c r="Y143" s="175"/>
      <c r="Z143" s="176"/>
      <c r="AA143" s="155"/>
      <c r="AC143" s="144"/>
      <c r="AE143" s="177"/>
      <c r="AF143" s="178"/>
      <c r="AG143" s="178"/>
      <c r="AH143" s="178"/>
      <c r="AI143" s="178"/>
      <c r="AJ143" s="532"/>
      <c r="AK143" s="533"/>
      <c r="AL143" s="531"/>
    </row>
    <row r="144" spans="1:38" ht="16.5" customHeight="1">
      <c r="A144" s="42"/>
      <c r="B144" s="41"/>
      <c r="C144" s="41"/>
      <c r="D144" s="41"/>
      <c r="E144" s="41"/>
      <c r="F144" s="41"/>
      <c r="G144" s="41"/>
      <c r="H144" s="41"/>
      <c r="I144" s="41"/>
      <c r="J144" s="77"/>
      <c r="K144" s="78"/>
      <c r="L144" s="79"/>
      <c r="M144" s="79"/>
      <c r="N144" s="79"/>
      <c r="O144" s="79"/>
      <c r="P144" s="79"/>
      <c r="Q144" s="79"/>
      <c r="R144" s="118"/>
      <c r="S144" s="79"/>
      <c r="T144" s="79"/>
      <c r="U144" s="119"/>
      <c r="V144" s="120"/>
      <c r="W144" s="123"/>
      <c r="X144" s="124"/>
      <c r="Y144" s="175"/>
      <c r="Z144" s="176"/>
      <c r="AA144" s="155"/>
      <c r="AC144" s="144"/>
      <c r="AE144" s="177"/>
      <c r="AF144" s="178"/>
      <c r="AG144" s="178"/>
      <c r="AH144" s="178"/>
      <c r="AI144" s="178"/>
      <c r="AJ144" s="534"/>
      <c r="AK144" s="535"/>
      <c r="AL144" s="178"/>
    </row>
    <row r="145" spans="1:38" ht="16.5" customHeight="1">
      <c r="A145" s="40"/>
      <c r="B145" s="41"/>
      <c r="C145" s="41"/>
      <c r="D145" s="41"/>
      <c r="E145" s="41"/>
      <c r="F145" s="41"/>
      <c r="G145" s="41"/>
      <c r="H145" s="41"/>
      <c r="I145" s="41"/>
      <c r="J145" s="77"/>
      <c r="K145" s="78"/>
      <c r="L145" s="79"/>
      <c r="M145" s="79"/>
      <c r="N145" s="79"/>
      <c r="O145" s="79"/>
      <c r="P145" s="79"/>
      <c r="Q145" s="79"/>
      <c r="R145" s="118"/>
      <c r="S145" s="79"/>
      <c r="T145" s="79"/>
      <c r="U145" s="119"/>
      <c r="V145" s="120"/>
      <c r="W145" s="123"/>
      <c r="X145" s="124"/>
      <c r="Y145" s="175"/>
      <c r="Z145" s="176"/>
      <c r="AA145" s="155"/>
      <c r="AC145" s="144"/>
      <c r="AE145" s="177"/>
      <c r="AF145" s="178"/>
      <c r="AG145" s="178"/>
      <c r="AH145" s="178"/>
      <c r="AI145" s="178"/>
      <c r="AJ145" s="534"/>
      <c r="AK145" s="535"/>
      <c r="AL145" s="178"/>
    </row>
    <row r="146" spans="1:38" ht="16.5" customHeight="1">
      <c r="A146" s="40"/>
      <c r="B146" s="41"/>
      <c r="C146" s="41"/>
      <c r="D146" s="41"/>
      <c r="E146" s="41"/>
      <c r="F146" s="41"/>
      <c r="G146" s="41"/>
      <c r="H146" s="41"/>
      <c r="I146" s="41"/>
      <c r="J146" s="77"/>
      <c r="K146" s="78"/>
      <c r="L146" s="79"/>
      <c r="M146" s="79"/>
      <c r="N146" s="79"/>
      <c r="O146" s="79"/>
      <c r="P146" s="79"/>
      <c r="Q146" s="79"/>
      <c r="R146" s="118"/>
      <c r="S146" s="79"/>
      <c r="T146" s="79"/>
      <c r="U146" s="119"/>
      <c r="V146" s="120"/>
      <c r="W146" s="123"/>
      <c r="X146" s="124"/>
      <c r="Y146" s="175"/>
      <c r="Z146" s="176"/>
      <c r="AA146" s="155"/>
      <c r="AC146" s="144"/>
      <c r="AE146" s="177"/>
      <c r="AF146" s="178"/>
      <c r="AG146" s="178"/>
      <c r="AH146" s="178"/>
      <c r="AI146" s="178"/>
      <c r="AJ146" s="534"/>
      <c r="AK146" s="535"/>
      <c r="AL146" s="178"/>
    </row>
    <row r="147" spans="1:38" ht="16.5" customHeight="1">
      <c r="A147" s="40"/>
      <c r="B147" s="41"/>
      <c r="C147" s="41"/>
      <c r="D147" s="41"/>
      <c r="E147" s="41"/>
      <c r="F147" s="41"/>
      <c r="G147" s="41"/>
      <c r="H147" s="41"/>
      <c r="I147" s="41"/>
      <c r="J147" s="77"/>
      <c r="K147" s="78"/>
      <c r="L147" s="79"/>
      <c r="M147" s="79"/>
      <c r="N147" s="79"/>
      <c r="O147" s="79"/>
      <c r="P147" s="79"/>
      <c r="Q147" s="79"/>
      <c r="R147" s="118"/>
      <c r="S147" s="79"/>
      <c r="T147" s="79"/>
      <c r="U147" s="119"/>
      <c r="V147" s="120"/>
      <c r="W147" s="123"/>
      <c r="X147" s="124"/>
      <c r="Y147" s="175"/>
      <c r="Z147" s="176"/>
      <c r="AA147" s="155"/>
      <c r="AC147" s="144"/>
      <c r="AE147" s="177"/>
      <c r="AF147" s="178"/>
      <c r="AG147" s="178"/>
      <c r="AH147" s="178"/>
      <c r="AI147" s="178"/>
      <c r="AJ147" s="534"/>
      <c r="AK147" s="535"/>
      <c r="AL147" s="178"/>
    </row>
    <row r="148" spans="1:38" ht="16.5" customHeight="1">
      <c r="A148" s="40"/>
      <c r="B148" s="41"/>
      <c r="C148" s="41"/>
      <c r="D148" s="41"/>
      <c r="E148" s="41"/>
      <c r="F148" s="41"/>
      <c r="G148" s="41"/>
      <c r="H148" s="41"/>
      <c r="I148" s="41"/>
      <c r="J148" s="77"/>
      <c r="K148" s="78"/>
      <c r="L148" s="79"/>
      <c r="M148" s="79"/>
      <c r="N148" s="79"/>
      <c r="O148" s="79"/>
      <c r="P148" s="79"/>
      <c r="Q148" s="79"/>
      <c r="R148" s="118"/>
      <c r="S148" s="79"/>
      <c r="T148" s="79"/>
      <c r="U148" s="119"/>
      <c r="V148" s="120"/>
      <c r="W148" s="123"/>
      <c r="X148" s="124"/>
      <c r="Y148" s="175"/>
      <c r="Z148" s="176"/>
      <c r="AA148" s="155"/>
      <c r="AC148" s="144"/>
      <c r="AE148" s="177"/>
      <c r="AF148" s="178"/>
      <c r="AG148" s="178"/>
      <c r="AH148" s="178"/>
      <c r="AI148" s="178"/>
      <c r="AJ148" s="534"/>
      <c r="AK148" s="535"/>
      <c r="AL148" s="178"/>
    </row>
    <row r="149" spans="1:38" ht="16.5" customHeight="1">
      <c r="A149" s="40" t="s">
        <v>644</v>
      </c>
      <c r="B149" s="41"/>
      <c r="C149" s="41"/>
      <c r="D149" s="41"/>
      <c r="E149" s="41"/>
      <c r="F149" s="41"/>
      <c r="G149" s="41"/>
      <c r="H149" s="41"/>
      <c r="I149" s="41"/>
      <c r="J149" s="77"/>
      <c r="K149" s="78" t="s">
        <v>645</v>
      </c>
      <c r="L149" s="79"/>
      <c r="M149" s="79"/>
      <c r="N149" s="79"/>
      <c r="O149" s="79"/>
      <c r="P149" s="79"/>
      <c r="Q149" s="79"/>
      <c r="R149" s="118"/>
      <c r="S149" s="79"/>
      <c r="T149" s="79"/>
      <c r="U149" s="119"/>
      <c r="V149" s="120"/>
      <c r="W149" s="123"/>
      <c r="X149" s="124" t="s">
        <v>767</v>
      </c>
      <c r="Y149" s="175"/>
      <c r="Z149" s="176"/>
      <c r="AA149" s="155"/>
      <c r="AC149" s="144"/>
      <c r="AE149" s="177"/>
      <c r="AF149" s="178"/>
      <c r="AG149" s="178"/>
      <c r="AH149" s="178"/>
      <c r="AI149" s="178"/>
      <c r="AJ149" s="534"/>
      <c r="AK149" s="535"/>
      <c r="AL149" s="178"/>
    </row>
    <row r="150" spans="1:38" ht="16.5" customHeight="1">
      <c r="A150" s="43"/>
      <c r="B150" s="44"/>
      <c r="C150" s="44"/>
      <c r="D150" s="44"/>
      <c r="E150" s="44"/>
      <c r="F150" s="44"/>
      <c r="G150" s="44"/>
      <c r="H150" s="44"/>
      <c r="I150" s="44"/>
      <c r="J150" s="80"/>
      <c r="K150" s="43"/>
      <c r="L150" s="80"/>
      <c r="M150" s="80"/>
      <c r="N150" s="80"/>
      <c r="O150" s="80"/>
      <c r="P150" s="80"/>
      <c r="Q150" s="80"/>
      <c r="R150" s="125"/>
      <c r="S150" s="125"/>
      <c r="T150" s="125"/>
      <c r="U150" s="125"/>
      <c r="V150" s="126"/>
      <c r="W150" s="127"/>
      <c r="X150" s="128"/>
      <c r="Y150" s="179"/>
      <c r="Z150" s="180"/>
      <c r="AA150" s="181"/>
      <c r="AB150" s="182"/>
      <c r="AC150" s="182"/>
      <c r="AD150" s="182"/>
      <c r="AE150" s="183"/>
      <c r="AF150" s="178"/>
      <c r="AG150" s="178"/>
      <c r="AH150" s="178"/>
      <c r="AI150" s="178"/>
      <c r="AJ150" s="534"/>
      <c r="AK150" s="535"/>
      <c r="AL150" s="178"/>
    </row>
    <row r="151" spans="1:38" ht="17" customHeight="1">
      <c r="A151" s="45"/>
      <c r="B151" s="46"/>
      <c r="C151" s="46"/>
      <c r="D151" s="46"/>
      <c r="E151" s="46"/>
      <c r="F151" s="46"/>
      <c r="G151" s="46"/>
      <c r="H151" s="46"/>
      <c r="I151" s="81"/>
      <c r="J151" s="5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129"/>
      <c r="Y151" s="184"/>
      <c r="AF151" s="178"/>
      <c r="AG151" s="178"/>
      <c r="AH151" s="178"/>
      <c r="AI151" s="178"/>
      <c r="AJ151" s="534"/>
      <c r="AK151" s="535"/>
      <c r="AL151" s="178"/>
    </row>
    <row r="152" spans="1:38" ht="35" customHeight="1">
      <c r="A152" s="45"/>
      <c r="B152" s="46"/>
      <c r="C152" s="46"/>
      <c r="D152" s="46"/>
      <c r="E152" s="46"/>
      <c r="F152" s="46"/>
      <c r="G152" s="46"/>
      <c r="H152" s="1295" t="s">
        <v>5</v>
      </c>
      <c r="I152" s="1295" t="s">
        <v>646</v>
      </c>
      <c r="J152" s="1298" t="s">
        <v>647</v>
      </c>
      <c r="K152" s="1318" t="s">
        <v>648</v>
      </c>
      <c r="L152" s="1318"/>
      <c r="M152" s="1318" t="s">
        <v>649</v>
      </c>
      <c r="N152" s="1318"/>
      <c r="O152" s="1319" t="s">
        <v>650</v>
      </c>
      <c r="P152" s="1319"/>
      <c r="Q152" s="1384"/>
      <c r="R152" s="1385"/>
      <c r="S152" s="1304"/>
      <c r="T152" s="1304"/>
      <c r="U152" s="131"/>
      <c r="V152" s="132"/>
      <c r="Y152" s="185"/>
      <c r="Z152" s="186"/>
      <c r="AF152" s="178"/>
      <c r="AG152" s="178"/>
      <c r="AH152" s="178"/>
      <c r="AI152" s="178"/>
      <c r="AJ152" s="534"/>
      <c r="AK152" s="535"/>
      <c r="AL152" s="178"/>
    </row>
    <row r="153" spans="1:38" ht="35" customHeight="1">
      <c r="A153" s="45"/>
      <c r="B153" s="46"/>
      <c r="C153" s="46"/>
      <c r="D153" s="46"/>
      <c r="E153" s="46"/>
      <c r="F153" s="46"/>
      <c r="G153" s="46"/>
      <c r="H153" s="1295"/>
      <c r="I153" s="1295"/>
      <c r="J153" s="1298"/>
      <c r="K153" s="1318"/>
      <c r="L153" s="1318"/>
      <c r="M153" s="1318"/>
      <c r="N153" s="1318"/>
      <c r="O153" s="1319"/>
      <c r="P153" s="1319"/>
      <c r="Q153" s="1384"/>
      <c r="R153" s="1385"/>
      <c r="S153" s="1304"/>
      <c r="T153" s="1304"/>
      <c r="U153" s="82"/>
      <c r="V153" s="132"/>
      <c r="Y153" s="1"/>
      <c r="AF153" s="178"/>
      <c r="AG153" s="178"/>
      <c r="AH153" s="178"/>
      <c r="AI153" s="178"/>
      <c r="AJ153" s="534"/>
      <c r="AK153" s="535"/>
      <c r="AL153" s="178"/>
    </row>
    <row r="154" spans="1:38" ht="15.75" customHeight="1">
      <c r="A154" s="45"/>
      <c r="B154" s="46"/>
      <c r="C154" s="46"/>
      <c r="D154" s="46"/>
      <c r="E154" s="46"/>
      <c r="F154" s="46"/>
      <c r="G154" s="46"/>
      <c r="H154" s="47">
        <v>1</v>
      </c>
      <c r="I154" s="84"/>
      <c r="J154" s="85" t="str">
        <f>J10</f>
        <v>BOM RAW MATERIAL</v>
      </c>
      <c r="K154" s="1275">
        <f>COUNT(A10:A11)</f>
        <v>2</v>
      </c>
      <c r="L154" s="1275"/>
      <c r="M154" s="1275">
        <f>COUNTIF(W10:W11,"release")</f>
        <v>2</v>
      </c>
      <c r="N154" s="1275"/>
      <c r="O154" s="1276">
        <f t="shared" ref="O154:O160" si="13">M154/K154</f>
        <v>1</v>
      </c>
      <c r="P154" s="1276"/>
      <c r="Q154" s="133"/>
      <c r="S154" s="134"/>
      <c r="T154" s="88" t="s">
        <v>657</v>
      </c>
      <c r="U154" s="5"/>
      <c r="V154" s="82"/>
      <c r="W154" s="132"/>
      <c r="Y154" s="1"/>
      <c r="AF154" s="178"/>
      <c r="AG154" s="178"/>
      <c r="AH154" s="178"/>
      <c r="AI154" s="178"/>
      <c r="AJ154" s="534"/>
      <c r="AK154" s="535"/>
      <c r="AL154" s="178"/>
    </row>
    <row r="155" spans="1:38" ht="15.75" customHeight="1">
      <c r="A155" s="45"/>
      <c r="B155" s="46"/>
      <c r="C155" s="46"/>
      <c r="D155" s="46"/>
      <c r="E155" s="46"/>
      <c r="F155" s="46"/>
      <c r="G155" s="46"/>
      <c r="H155" s="48"/>
      <c r="I155" s="87"/>
      <c r="J155" s="88"/>
      <c r="K155" s="1277"/>
      <c r="L155" s="1277"/>
      <c r="M155" s="1277"/>
      <c r="N155" s="1277"/>
      <c r="O155" s="1278"/>
      <c r="P155" s="1278"/>
      <c r="Q155" s="135"/>
      <c r="S155" s="134"/>
      <c r="T155" s="88"/>
      <c r="U155" s="5"/>
      <c r="V155" s="82"/>
      <c r="W155" s="132"/>
      <c r="Y155" s="1"/>
      <c r="AF155" s="178"/>
      <c r="AG155" s="178"/>
      <c r="AH155" s="178"/>
      <c r="AI155" s="178"/>
      <c r="AJ155" s="534"/>
      <c r="AK155" s="535"/>
      <c r="AL155" s="178"/>
    </row>
    <row r="156" spans="1:38" ht="15.75" customHeight="1">
      <c r="A156" s="45"/>
      <c r="B156" s="46"/>
      <c r="C156" s="46"/>
      <c r="D156" s="46"/>
      <c r="E156" s="46"/>
      <c r="F156" s="46"/>
      <c r="G156" s="46"/>
      <c r="H156" s="47">
        <v>1</v>
      </c>
      <c r="I156" s="84" t="s">
        <v>658</v>
      </c>
      <c r="J156" s="85" t="str">
        <f>J17</f>
        <v>MAIN CONSTRUCTION OF UNDERFRAME TC1&amp;TC2</v>
      </c>
      <c r="K156" s="1275">
        <f>COUNT(A17:A28)</f>
        <v>12</v>
      </c>
      <c r="L156" s="1275"/>
      <c r="M156" s="1275">
        <f>COUNTIF(W16:W28,"release")</f>
        <v>12</v>
      </c>
      <c r="N156" s="1275"/>
      <c r="O156" s="1276">
        <f t="shared" si="13"/>
        <v>1</v>
      </c>
      <c r="P156" s="1276"/>
      <c r="Q156" s="133"/>
      <c r="S156" s="134"/>
      <c r="T156" s="88"/>
      <c r="U156" s="5" t="s">
        <v>658</v>
      </c>
      <c r="V156" s="136">
        <v>0.6</v>
      </c>
      <c r="W156" s="132"/>
      <c r="Y156" s="1"/>
      <c r="AF156" s="178"/>
      <c r="AG156" s="178"/>
      <c r="AH156" s="178"/>
      <c r="AI156" s="178"/>
      <c r="AJ156" s="534"/>
      <c r="AK156" s="535"/>
      <c r="AL156" s="178"/>
    </row>
    <row r="157" spans="1:38" ht="15.75" customHeight="1">
      <c r="A157" s="45"/>
      <c r="B157" s="46"/>
      <c r="C157" s="46"/>
      <c r="D157" s="46"/>
      <c r="E157" s="46"/>
      <c r="F157" s="46"/>
      <c r="G157" s="46"/>
      <c r="H157" s="47">
        <f t="shared" ref="H157:H160" si="14">H156+1</f>
        <v>2</v>
      </c>
      <c r="I157" s="84" t="s">
        <v>658</v>
      </c>
      <c r="J157" s="85" t="str">
        <f>J67</f>
        <v>MAIN CONSTRUCTION OF SIDEWALL TC1 &amp; TC2</v>
      </c>
      <c r="K157" s="1275">
        <f>COUNT(A67:A84)</f>
        <v>18</v>
      </c>
      <c r="L157" s="1275"/>
      <c r="M157" s="1275">
        <f>COUNTIF(W67:W84,"release")</f>
        <v>18</v>
      </c>
      <c r="N157" s="1275"/>
      <c r="O157" s="1276">
        <f t="shared" si="13"/>
        <v>1</v>
      </c>
      <c r="P157" s="1276"/>
      <c r="Q157" s="133"/>
      <c r="S157" s="134"/>
      <c r="T157" s="88"/>
      <c r="U157" s="5"/>
      <c r="V157" s="136"/>
      <c r="W157" s="132"/>
      <c r="Y157" s="1"/>
      <c r="AF157" s="178"/>
      <c r="AG157" s="178"/>
      <c r="AH157" s="178"/>
      <c r="AI157" s="178"/>
      <c r="AJ157" s="534"/>
      <c r="AK157" s="535"/>
      <c r="AL157" s="178"/>
    </row>
    <row r="158" spans="1:38" ht="15.75" customHeight="1">
      <c r="A158" s="45"/>
      <c r="B158" s="46"/>
      <c r="C158" s="46"/>
      <c r="D158" s="46"/>
      <c r="E158" s="46"/>
      <c r="F158" s="46"/>
      <c r="G158" s="46"/>
      <c r="H158" s="47">
        <f t="shared" si="14"/>
        <v>3</v>
      </c>
      <c r="I158" s="84" t="s">
        <v>658</v>
      </c>
      <c r="J158" s="85" t="str">
        <f>J100</f>
        <v>MAIN CONSTRUCTION OF ENDWALL</v>
      </c>
      <c r="K158" s="1275">
        <f>COUNT(A100:A102)</f>
        <v>3</v>
      </c>
      <c r="L158" s="1275"/>
      <c r="M158" s="1275">
        <f>COUNTIF(W99:W102,"release")</f>
        <v>3</v>
      </c>
      <c r="N158" s="1275"/>
      <c r="O158" s="1276">
        <f t="shared" si="13"/>
        <v>1</v>
      </c>
      <c r="P158" s="1276"/>
      <c r="Q158" s="133"/>
      <c r="S158" s="134"/>
      <c r="T158" s="88"/>
      <c r="U158" s="5" t="s">
        <v>659</v>
      </c>
      <c r="V158" s="136">
        <v>0.4</v>
      </c>
      <c r="W158" s="137" t="s">
        <v>660</v>
      </c>
      <c r="X158" s="1"/>
      <c r="AF158" s="178"/>
      <c r="AG158" s="178"/>
      <c r="AH158" s="178"/>
      <c r="AI158" s="178"/>
      <c r="AJ158" s="534"/>
      <c r="AK158" s="535"/>
      <c r="AL158" s="178"/>
    </row>
    <row r="159" spans="1:38" ht="15.75" customHeight="1">
      <c r="A159" s="45"/>
      <c r="B159" s="46"/>
      <c r="C159" s="46"/>
      <c r="D159" s="46"/>
      <c r="E159" s="46"/>
      <c r="F159" s="46"/>
      <c r="G159" s="46"/>
      <c r="H159" s="47">
        <f t="shared" si="14"/>
        <v>4</v>
      </c>
      <c r="I159" s="84" t="s">
        <v>658</v>
      </c>
      <c r="J159" s="85" t="str">
        <f>J110</f>
        <v>MAIN CONSTRUCTION OF MASKARA</v>
      </c>
      <c r="K159" s="1275">
        <f>COUNT(A110:A112)</f>
        <v>3</v>
      </c>
      <c r="L159" s="1275"/>
      <c r="M159" s="1275">
        <f>COUNTIF(W109:W112,"release")</f>
        <v>1</v>
      </c>
      <c r="N159" s="1275"/>
      <c r="O159" s="1276">
        <f t="shared" si="13"/>
        <v>0.33333333333333298</v>
      </c>
      <c r="P159" s="1276"/>
      <c r="Q159" s="133"/>
      <c r="S159" s="134"/>
      <c r="T159" s="88"/>
      <c r="U159" s="5"/>
      <c r="W159" s="137" t="s">
        <v>661</v>
      </c>
      <c r="X159" s="1"/>
      <c r="AF159" s="178"/>
      <c r="AG159" s="178"/>
      <c r="AH159" s="178"/>
      <c r="AI159" s="178"/>
      <c r="AJ159" s="535"/>
      <c r="AK159" s="535"/>
      <c r="AL159" s="178"/>
    </row>
    <row r="160" spans="1:38" ht="15.75" customHeight="1">
      <c r="A160" s="45"/>
      <c r="B160" s="46"/>
      <c r="C160" s="46"/>
      <c r="D160" s="46"/>
      <c r="E160" s="46"/>
      <c r="F160" s="46"/>
      <c r="G160" s="46"/>
      <c r="H160" s="47">
        <f t="shared" si="14"/>
        <v>5</v>
      </c>
      <c r="I160" s="84" t="s">
        <v>658</v>
      </c>
      <c r="J160" s="85" t="str">
        <f>J123</f>
        <v>MAIN CONSTRUCTION OF ROOF TC1 &amp; TC2</v>
      </c>
      <c r="K160" s="1275">
        <f>COUNT(A123:A128)</f>
        <v>6</v>
      </c>
      <c r="L160" s="1275"/>
      <c r="M160" s="1275">
        <f>COUNTIF(W122:W128,"release")</f>
        <v>6</v>
      </c>
      <c r="N160" s="1275"/>
      <c r="O160" s="1276">
        <f t="shared" si="13"/>
        <v>1</v>
      </c>
      <c r="P160" s="1276"/>
      <c r="Q160" s="133"/>
      <c r="R160" s="134"/>
      <c r="S160" s="134"/>
      <c r="T160" s="88"/>
      <c r="U160" s="5"/>
      <c r="V160" s="88"/>
      <c r="W160" s="138"/>
      <c r="Y160" s="1"/>
      <c r="AF160" s="178"/>
      <c r="AG160" s="178"/>
      <c r="AH160" s="178"/>
      <c r="AI160" s="178"/>
      <c r="AJ160" s="535"/>
      <c r="AK160" s="535"/>
      <c r="AL160" s="178"/>
    </row>
    <row r="161" spans="1:38" ht="15.75" customHeight="1">
      <c r="A161" s="45"/>
      <c r="B161" s="46"/>
      <c r="C161" s="46"/>
      <c r="D161" s="46"/>
      <c r="E161" s="46"/>
      <c r="F161" s="46"/>
      <c r="G161" s="46"/>
      <c r="H161" s="48"/>
      <c r="I161" s="91"/>
      <c r="J161" s="92" t="s">
        <v>662</v>
      </c>
      <c r="K161" s="1280">
        <f>SUM(K156:L160)</f>
        <v>42</v>
      </c>
      <c r="L161" s="1281"/>
      <c r="M161" s="1281">
        <f>SUM(M156:N160)</f>
        <v>40</v>
      </c>
      <c r="N161" s="1281"/>
      <c r="O161" s="1282">
        <f>(M161/K161)*0.6</f>
        <v>0.57142857142857095</v>
      </c>
      <c r="P161" s="1282"/>
      <c r="Q161" s="135"/>
      <c r="R161" s="134"/>
      <c r="S161" s="88"/>
      <c r="T161" s="5"/>
      <c r="U161" s="82"/>
      <c r="V161" s="138"/>
      <c r="Y161" s="1"/>
      <c r="AF161" s="178"/>
      <c r="AG161" s="178"/>
      <c r="AH161" s="178"/>
      <c r="AI161" s="178"/>
      <c r="AJ161" s="535"/>
      <c r="AK161" s="535"/>
      <c r="AL161" s="178"/>
    </row>
    <row r="162" spans="1:38" ht="15.75" customHeight="1">
      <c r="A162" s="45"/>
      <c r="B162" s="46"/>
      <c r="C162" s="46"/>
      <c r="D162" s="46"/>
      <c r="E162" s="46"/>
      <c r="F162" s="46"/>
      <c r="G162" s="46"/>
      <c r="H162" s="48"/>
      <c r="I162" s="87"/>
      <c r="J162" s="93"/>
      <c r="K162" s="89"/>
      <c r="L162" s="89"/>
      <c r="M162" s="89"/>
      <c r="N162" s="89"/>
      <c r="O162" s="90"/>
      <c r="P162" s="90"/>
      <c r="Q162" s="135"/>
      <c r="R162" s="134"/>
      <c r="S162" s="88"/>
      <c r="T162" s="5"/>
      <c r="U162" s="82"/>
      <c r="V162" s="138"/>
      <c r="Y162" s="1"/>
      <c r="AF162" s="178"/>
      <c r="AG162" s="178"/>
      <c r="AH162" s="178"/>
      <c r="AI162" s="178"/>
      <c r="AJ162" s="534"/>
      <c r="AK162" s="535"/>
      <c r="AL162" s="178"/>
    </row>
    <row r="163" spans="1:38" ht="15.75" customHeight="1">
      <c r="A163" s="45"/>
      <c r="B163" s="46"/>
      <c r="C163" s="46"/>
      <c r="D163" s="46"/>
      <c r="E163" s="46"/>
      <c r="F163" s="46"/>
      <c r="G163" s="46"/>
      <c r="H163" s="47">
        <v>1</v>
      </c>
      <c r="I163" s="84" t="s">
        <v>659</v>
      </c>
      <c r="J163" s="85" t="str">
        <f>J29</f>
        <v>FLOOR CONSTRUCTION TC1 &amp; TC2</v>
      </c>
      <c r="K163" s="1275">
        <f>COUNT(A29:A31)</f>
        <v>3</v>
      </c>
      <c r="L163" s="1275"/>
      <c r="M163" s="1275">
        <f>COUNTIF(W29:W31,"release")</f>
        <v>0</v>
      </c>
      <c r="N163" s="1275"/>
      <c r="O163" s="1276">
        <f>M163/K163</f>
        <v>0</v>
      </c>
      <c r="P163" s="1276"/>
      <c r="Q163" s="133"/>
      <c r="R163" s="134"/>
      <c r="S163" s="88"/>
      <c r="T163" s="5"/>
      <c r="U163" s="82"/>
      <c r="V163" s="138"/>
      <c r="Y163" s="1"/>
      <c r="AF163" s="178"/>
      <c r="AG163" s="178"/>
      <c r="AH163" s="178"/>
      <c r="AI163" s="178"/>
      <c r="AJ163" s="534"/>
      <c r="AK163" s="535"/>
      <c r="AL163" s="178"/>
    </row>
    <row r="164" spans="1:38" ht="15.75" customHeight="1">
      <c r="A164" s="45"/>
      <c r="B164" s="46"/>
      <c r="C164" s="46"/>
      <c r="D164" s="46"/>
      <c r="E164" s="46"/>
      <c r="F164" s="46"/>
      <c r="G164" s="46"/>
      <c r="H164" s="47">
        <f>H163+1</f>
        <v>2</v>
      </c>
      <c r="I164" s="84" t="s">
        <v>659</v>
      </c>
      <c r="J164" s="85" t="str">
        <f>J32</f>
        <v>ARR SUPORTING FRAME FOR FLOOR TC1 &amp; TC2</v>
      </c>
      <c r="K164" s="1275">
        <f>COUNT(A33:A40)</f>
        <v>8</v>
      </c>
      <c r="L164" s="1275"/>
      <c r="M164" s="1275">
        <f>COUNTIF(W33:W40,"release")</f>
        <v>0</v>
      </c>
      <c r="N164" s="1275"/>
      <c r="O164" s="1276">
        <f>M164/K164</f>
        <v>0</v>
      </c>
      <c r="P164" s="1276"/>
      <c r="Q164" s="133"/>
      <c r="R164" s="134"/>
      <c r="S164" s="88"/>
      <c r="T164" s="5"/>
      <c r="U164" s="82"/>
      <c r="V164" s="138"/>
      <c r="Y164" s="1"/>
      <c r="AF164" s="178"/>
      <c r="AG164" s="178"/>
      <c r="AH164" s="178"/>
      <c r="AI164" s="178"/>
      <c r="AJ164" s="534"/>
      <c r="AK164" s="535"/>
      <c r="AL164" s="178"/>
    </row>
    <row r="165" spans="1:38" ht="15.75" customHeight="1">
      <c r="A165" s="45"/>
      <c r="B165" s="46"/>
      <c r="C165" s="46"/>
      <c r="D165" s="46"/>
      <c r="E165" s="46"/>
      <c r="F165" s="46"/>
      <c r="G165" s="46"/>
      <c r="H165" s="47">
        <f t="shared" ref="H165:H171" si="15">H164+1</f>
        <v>3</v>
      </c>
      <c r="I165" s="84" t="s">
        <v>659</v>
      </c>
      <c r="J165" s="85" t="str">
        <f>J41</f>
        <v>ARRANGEMENT  BRACKET &amp; FRAME ON U/F TC2</v>
      </c>
      <c r="K165" s="1275">
        <f>COUNT(A42:A65)</f>
        <v>24</v>
      </c>
      <c r="L165" s="1275"/>
      <c r="M165" s="1275">
        <f>COUNTIF(W42:W65,"release")</f>
        <v>3</v>
      </c>
      <c r="N165" s="1275"/>
      <c r="O165" s="1276">
        <f t="shared" ref="O165:O171" si="16">M165/K165</f>
        <v>0.125</v>
      </c>
      <c r="P165" s="1276"/>
      <c r="Q165" s="133"/>
      <c r="R165" s="134"/>
      <c r="S165" s="139"/>
      <c r="T165" s="5"/>
      <c r="U165" s="82"/>
      <c r="V165" s="138"/>
      <c r="Y165" s="1"/>
      <c r="AF165" s="178"/>
      <c r="AG165" s="178"/>
      <c r="AH165" s="178"/>
      <c r="AI165" s="178"/>
      <c r="AJ165" s="534"/>
      <c r="AK165" s="535"/>
      <c r="AL165" s="178"/>
    </row>
    <row r="166" spans="1:38" ht="15.75" customHeight="1">
      <c r="A166" s="45"/>
      <c r="B166" s="46"/>
      <c r="C166" s="46"/>
      <c r="D166" s="46"/>
      <c r="E166" s="46"/>
      <c r="F166" s="46"/>
      <c r="G166" s="46"/>
      <c r="H166" s="47">
        <f t="shared" si="15"/>
        <v>4</v>
      </c>
      <c r="I166" s="84" t="s">
        <v>659</v>
      </c>
      <c r="J166" s="85" t="str">
        <f>J85</f>
        <v>ARR BRACKET ON SIDE WALL TC1 &amp; TC2</v>
      </c>
      <c r="K166" s="1275">
        <f>COUNT(A86:A93)</f>
        <v>8</v>
      </c>
      <c r="L166" s="1275"/>
      <c r="M166" s="1275">
        <f>COUNTIF(W86:W93,"release")</f>
        <v>7</v>
      </c>
      <c r="N166" s="1275"/>
      <c r="O166" s="1276">
        <f t="shared" si="16"/>
        <v>0.875</v>
      </c>
      <c r="P166" s="1276"/>
      <c r="Q166" s="133"/>
      <c r="R166" s="134"/>
      <c r="S166" s="139"/>
      <c r="T166" s="5"/>
      <c r="U166" s="82"/>
      <c r="V166" s="138"/>
      <c r="Y166" s="1"/>
      <c r="AF166" s="178"/>
      <c r="AG166" s="178"/>
      <c r="AH166" s="178"/>
      <c r="AI166" s="178"/>
      <c r="AJ166" s="534"/>
      <c r="AK166" s="535"/>
      <c r="AL166" s="178"/>
    </row>
    <row r="167" spans="1:38" ht="15.75" customHeight="1">
      <c r="A167" s="45"/>
      <c r="B167" s="46"/>
      <c r="C167" s="46"/>
      <c r="D167" s="46"/>
      <c r="E167" s="46"/>
      <c r="F167" s="46"/>
      <c r="G167" s="46"/>
      <c r="H167" s="47">
        <f t="shared" si="15"/>
        <v>5</v>
      </c>
      <c r="I167" s="84" t="s">
        <v>659</v>
      </c>
      <c r="J167" s="85" t="str">
        <f>J103</f>
        <v>ARR BRACKET ON ENDWALL TC1 &amp; TC2</v>
      </c>
      <c r="K167" s="1275">
        <f>COUNT(A104:A108)</f>
        <v>5</v>
      </c>
      <c r="L167" s="1275"/>
      <c r="M167" s="1275">
        <f>COUNTIF(W104:W108,"release")</f>
        <v>4</v>
      </c>
      <c r="N167" s="1275"/>
      <c r="O167" s="1276">
        <f t="shared" si="16"/>
        <v>0.8</v>
      </c>
      <c r="P167" s="1276"/>
      <c r="Q167" s="133"/>
      <c r="R167" s="134"/>
      <c r="S167" s="139"/>
      <c r="T167" s="5"/>
      <c r="U167" s="82"/>
      <c r="V167" s="138"/>
      <c r="Y167" s="1"/>
      <c r="AF167" s="178"/>
      <c r="AG167" s="178"/>
      <c r="AH167" s="178"/>
      <c r="AI167" s="178"/>
      <c r="AJ167" s="534"/>
      <c r="AK167" s="535"/>
      <c r="AL167" s="178"/>
    </row>
    <row r="168" spans="1:38" ht="15.75" customHeight="1">
      <c r="A168" s="45"/>
      <c r="B168" s="46"/>
      <c r="C168" s="46"/>
      <c r="D168" s="46"/>
      <c r="E168" s="46"/>
      <c r="F168" s="46"/>
      <c r="G168" s="46"/>
      <c r="H168" s="47">
        <f t="shared" si="15"/>
        <v>6</v>
      </c>
      <c r="I168" s="84" t="s">
        <v>659</v>
      </c>
      <c r="J168" s="85" t="str">
        <f>J115</f>
        <v>ARR CEILING FRAME ON CAB TC1 &amp; TC2</v>
      </c>
      <c r="K168" s="1275">
        <f>COUNT(A116:A117)</f>
        <v>2</v>
      </c>
      <c r="L168" s="1275"/>
      <c r="M168" s="1275">
        <f>COUNTIF(W116:W117,"release")</f>
        <v>2</v>
      </c>
      <c r="N168" s="1275"/>
      <c r="O168" s="1276">
        <f t="shared" si="16"/>
        <v>1</v>
      </c>
      <c r="P168" s="1276"/>
      <c r="Q168" s="133"/>
      <c r="R168" s="134"/>
      <c r="S168" s="139"/>
      <c r="T168" s="5"/>
      <c r="U168" s="82"/>
      <c r="V168" s="138"/>
      <c r="Y168" s="1"/>
      <c r="AF168" s="178"/>
      <c r="AG168" s="178"/>
      <c r="AH168" s="178"/>
      <c r="AI168" s="178"/>
      <c r="AJ168" s="534"/>
      <c r="AK168" s="535"/>
      <c r="AL168" s="178"/>
    </row>
    <row r="169" spans="1:38" ht="15.75" customHeight="1">
      <c r="A169" s="45"/>
      <c r="B169" s="46"/>
      <c r="C169" s="46"/>
      <c r="D169" s="46"/>
      <c r="E169" s="46"/>
      <c r="F169" s="46"/>
      <c r="G169" s="46"/>
      <c r="H169" s="47">
        <f t="shared" si="15"/>
        <v>7</v>
      </c>
      <c r="I169" s="84" t="s">
        <v>659</v>
      </c>
      <c r="J169" s="85" t="str">
        <f>J118</f>
        <v>ARR BRACKET WELDED ON CAB TC1 &amp; TC2</v>
      </c>
      <c r="K169" s="1275">
        <f>COUNT(A119:A120)</f>
        <v>2</v>
      </c>
      <c r="L169" s="1275"/>
      <c r="M169" s="1275">
        <f>COUNTIF(W119:W120,"release")</f>
        <v>1</v>
      </c>
      <c r="N169" s="1275"/>
      <c r="O169" s="1276">
        <f t="shared" si="16"/>
        <v>0.5</v>
      </c>
      <c r="P169" s="1276"/>
      <c r="Q169" s="133"/>
      <c r="R169" s="135"/>
      <c r="S169" s="139"/>
      <c r="T169" s="5"/>
      <c r="U169" s="82"/>
      <c r="V169" s="138"/>
      <c r="Y169" s="1"/>
      <c r="AF169" s="178"/>
      <c r="AG169" s="178"/>
      <c r="AH169" s="178"/>
      <c r="AI169" s="178"/>
      <c r="AJ169" s="534"/>
      <c r="AK169" s="535"/>
      <c r="AL169" s="178"/>
    </row>
    <row r="170" spans="1:38" ht="15.75" customHeight="1">
      <c r="A170" s="45"/>
      <c r="B170" s="46"/>
      <c r="C170" s="46"/>
      <c r="D170" s="46"/>
      <c r="E170" s="46"/>
      <c r="F170" s="46"/>
      <c r="G170" s="46"/>
      <c r="H170" s="47">
        <f t="shared" si="15"/>
        <v>8</v>
      </c>
      <c r="I170" s="84" t="s">
        <v>659</v>
      </c>
      <c r="J170" s="85" t="str">
        <f>J129</f>
        <v>ARRG CEILING FRAME</v>
      </c>
      <c r="K170" s="1275">
        <f>COUNT(A130)</f>
        <v>1</v>
      </c>
      <c r="L170" s="1275"/>
      <c r="M170" s="1275">
        <f>COUNTIF(W129:W130,"release")</f>
        <v>1</v>
      </c>
      <c r="N170" s="1275"/>
      <c r="O170" s="1276">
        <f t="shared" si="16"/>
        <v>1</v>
      </c>
      <c r="P170" s="1276"/>
      <c r="Q170" s="133"/>
      <c r="R170" s="135"/>
      <c r="S170" s="139"/>
      <c r="T170" s="5"/>
      <c r="U170" s="82"/>
      <c r="V170" s="138"/>
      <c r="Y170" s="1"/>
      <c r="AF170" s="178"/>
      <c r="AG170" s="178"/>
      <c r="AH170" s="178"/>
      <c r="AI170" s="178"/>
      <c r="AJ170" s="534"/>
      <c r="AK170" s="535"/>
      <c r="AL170" s="178"/>
    </row>
    <row r="171" spans="1:38" ht="15.75" customHeight="1">
      <c r="A171" s="45"/>
      <c r="B171" s="46"/>
      <c r="C171" s="46"/>
      <c r="D171" s="46"/>
      <c r="E171" s="46"/>
      <c r="F171" s="46"/>
      <c r="G171" s="46"/>
      <c r="H171" s="47">
        <f t="shared" si="15"/>
        <v>9</v>
      </c>
      <c r="I171" s="84" t="s">
        <v>659</v>
      </c>
      <c r="J171" s="85" t="str">
        <f>J132</f>
        <v>ARR BRACKET ON ROOF</v>
      </c>
      <c r="K171" s="1275">
        <f>COUNT(A133:A139)</f>
        <v>7</v>
      </c>
      <c r="L171" s="1275"/>
      <c r="M171" s="1275">
        <f>COUNTIF(W133:W139,"release")</f>
        <v>6</v>
      </c>
      <c r="N171" s="1275"/>
      <c r="O171" s="1276">
        <f t="shared" si="16"/>
        <v>0.85714285714285698</v>
      </c>
      <c r="P171" s="1276"/>
      <c r="Q171" s="133"/>
      <c r="R171" s="135"/>
      <c r="S171" s="139"/>
      <c r="T171" s="5"/>
      <c r="U171" s="82"/>
      <c r="V171" s="138"/>
      <c r="Y171" s="1"/>
      <c r="AF171" s="178"/>
      <c r="AG171" s="178"/>
      <c r="AH171" s="178"/>
      <c r="AI171" s="178"/>
      <c r="AJ171" s="534"/>
      <c r="AK171" s="535"/>
      <c r="AL171" s="178"/>
    </row>
    <row r="172" spans="1:38" ht="15.75" customHeight="1">
      <c r="A172" s="45"/>
      <c r="B172" s="46"/>
      <c r="C172" s="46"/>
      <c r="D172" s="46"/>
      <c r="E172" s="46"/>
      <c r="F172" s="46"/>
      <c r="G172" s="46"/>
      <c r="H172" s="49"/>
      <c r="I172" s="91"/>
      <c r="J172" s="92" t="s">
        <v>664</v>
      </c>
      <c r="K172" s="1281">
        <f>SUM(K163:L171)</f>
        <v>60</v>
      </c>
      <c r="L172" s="1281"/>
      <c r="M172" s="1280">
        <f>SUM(M163:N171)</f>
        <v>24</v>
      </c>
      <c r="N172" s="1281"/>
      <c r="O172" s="1282">
        <f>(M172/K172)*0.6</f>
        <v>0.24</v>
      </c>
      <c r="P172" s="1282"/>
      <c r="Q172" s="135"/>
      <c r="R172" s="135"/>
      <c r="S172" s="139"/>
      <c r="T172" s="5"/>
      <c r="U172" s="82"/>
      <c r="V172" s="138"/>
      <c r="Y172" s="1"/>
      <c r="AF172" s="178"/>
      <c r="AG172" s="178"/>
      <c r="AH172" s="178"/>
      <c r="AI172" s="178"/>
      <c r="AJ172" s="534"/>
      <c r="AK172" s="535"/>
      <c r="AL172" s="178"/>
    </row>
    <row r="173" spans="1:38" ht="15.75" customHeight="1">
      <c r="A173" s="45"/>
      <c r="B173" s="46"/>
      <c r="C173" s="46"/>
      <c r="D173" s="46"/>
      <c r="E173" s="46"/>
      <c r="F173" s="46"/>
      <c r="G173" s="46"/>
      <c r="H173" s="48"/>
      <c r="I173" s="87"/>
      <c r="J173" s="94"/>
      <c r="K173" s="95"/>
      <c r="L173" s="95"/>
      <c r="M173" s="95"/>
      <c r="N173" s="95"/>
      <c r="O173" s="95"/>
      <c r="P173" s="95"/>
      <c r="Q173" s="140"/>
      <c r="R173" s="140"/>
      <c r="S173" s="139"/>
      <c r="T173" s="5"/>
      <c r="U173" s="82"/>
      <c r="V173" s="138"/>
      <c r="Y173" s="1"/>
      <c r="AF173" s="178"/>
      <c r="AG173" s="178"/>
      <c r="AH173" s="178"/>
      <c r="AI173" s="178"/>
      <c r="AJ173" s="534"/>
      <c r="AK173" s="535"/>
      <c r="AL173" s="178"/>
    </row>
    <row r="174" spans="1:38" ht="15.75" customHeight="1">
      <c r="A174" s="45"/>
      <c r="B174" s="46"/>
      <c r="C174" s="46"/>
      <c r="D174" s="46"/>
      <c r="E174" s="46"/>
      <c r="F174" s="46"/>
      <c r="G174" s="46"/>
      <c r="H174" s="48"/>
      <c r="I174" s="87"/>
      <c r="J174" s="85" t="s">
        <v>900</v>
      </c>
      <c r="K174" s="1261">
        <f>K161+K172</f>
        <v>102</v>
      </c>
      <c r="L174" s="1261"/>
      <c r="M174" s="1261">
        <f>M161+M172</f>
        <v>64</v>
      </c>
      <c r="N174" s="1261"/>
      <c r="O174" s="1261"/>
      <c r="P174" s="1261"/>
      <c r="Q174" s="1286"/>
      <c r="R174" s="1286"/>
      <c r="S174" s="141"/>
      <c r="T174" s="5"/>
      <c r="U174" s="82"/>
      <c r="V174" s="138"/>
      <c r="Y174" s="1"/>
      <c r="AF174" s="178"/>
      <c r="AG174" s="178"/>
      <c r="AH174" s="178"/>
      <c r="AI174" s="178"/>
      <c r="AJ174" s="534"/>
      <c r="AK174" s="535"/>
      <c r="AL174" s="178"/>
    </row>
    <row r="175" spans="1:38" ht="15" customHeight="1">
      <c r="A175" s="45"/>
      <c r="B175" s="46"/>
      <c r="C175" s="46"/>
      <c r="D175" s="46"/>
      <c r="E175" s="46"/>
      <c r="F175" s="46"/>
      <c r="G175" s="46"/>
      <c r="H175" s="48"/>
      <c r="I175" s="87"/>
      <c r="J175" s="97" t="s">
        <v>473</v>
      </c>
      <c r="K175" s="1287"/>
      <c r="L175" s="1287"/>
      <c r="M175" s="1261"/>
      <c r="N175" s="1261"/>
      <c r="O175" s="1288">
        <f>O161+O172</f>
        <v>0.81142857142857105</v>
      </c>
      <c r="P175" s="1288"/>
      <c r="Q175" s="1286"/>
      <c r="R175" s="1286"/>
      <c r="S175" s="141"/>
      <c r="T175" s="142"/>
      <c r="U175" s="82"/>
      <c r="V175" s="138"/>
      <c r="Y175" s="1"/>
      <c r="AF175" s="178"/>
      <c r="AG175" s="178"/>
      <c r="AH175" s="178"/>
      <c r="AI175" s="178"/>
      <c r="AJ175" s="534"/>
      <c r="AK175" s="535"/>
      <c r="AL175" s="178"/>
    </row>
    <row r="176" spans="1:38">
      <c r="S176" s="143"/>
      <c r="T176" s="144"/>
      <c r="Y176" s="1"/>
      <c r="AJ176" s="534"/>
      <c r="AK176" s="535"/>
      <c r="AL176" s="178"/>
    </row>
    <row r="177" spans="1:38">
      <c r="Y177" s="1"/>
      <c r="AJ177" s="534"/>
      <c r="AK177" s="535"/>
      <c r="AL177" s="178"/>
    </row>
    <row r="178" spans="1:38">
      <c r="M178" s="187">
        <f>M174/K174</f>
        <v>0.62745098039215697</v>
      </c>
      <c r="Y178" s="1"/>
      <c r="AJ178" s="534"/>
      <c r="AK178" s="535"/>
      <c r="AL178" s="178"/>
    </row>
    <row r="179" spans="1:38">
      <c r="Y179" s="1"/>
    </row>
    <row r="180" spans="1:38">
      <c r="I180" s="188" t="s">
        <v>666</v>
      </c>
      <c r="Y180" s="1"/>
    </row>
    <row r="181" spans="1:38" ht="35" customHeight="1">
      <c r="A181" s="45"/>
      <c r="B181" s="46"/>
      <c r="C181" s="46"/>
      <c r="D181" s="46"/>
      <c r="E181" s="46"/>
      <c r="F181" s="46"/>
      <c r="G181" s="46"/>
      <c r="H181" s="46"/>
      <c r="I181" s="1295" t="s">
        <v>5</v>
      </c>
      <c r="J181" s="1298" t="s">
        <v>647</v>
      </c>
      <c r="K181" s="1318" t="s">
        <v>648</v>
      </c>
      <c r="L181" s="1318"/>
      <c r="M181" s="1318" t="s">
        <v>649</v>
      </c>
      <c r="N181" s="1318"/>
      <c r="O181" s="1319" t="s">
        <v>650</v>
      </c>
      <c r="P181" s="1319"/>
      <c r="Q181" s="1319" t="s">
        <v>667</v>
      </c>
      <c r="R181" s="1319"/>
      <c r="Y181" s="185"/>
      <c r="Z181" s="186"/>
      <c r="AF181" s="178"/>
      <c r="AG181" s="178"/>
      <c r="AH181" s="178"/>
      <c r="AI181" s="178"/>
    </row>
    <row r="182" spans="1:38" ht="35" customHeight="1">
      <c r="A182" s="45"/>
      <c r="B182" s="46"/>
      <c r="C182" s="46"/>
      <c r="D182" s="46"/>
      <c r="E182" s="46"/>
      <c r="F182" s="46"/>
      <c r="G182" s="46"/>
      <c r="H182" s="46"/>
      <c r="I182" s="1295"/>
      <c r="J182" s="1298"/>
      <c r="K182" s="1318"/>
      <c r="L182" s="1318"/>
      <c r="M182" s="1318"/>
      <c r="N182" s="1318"/>
      <c r="O182" s="1319"/>
      <c r="P182" s="1319"/>
      <c r="Q182" s="1319"/>
      <c r="R182" s="1319"/>
      <c r="S182" s="1301"/>
      <c r="T182" s="1304"/>
      <c r="U182" s="131"/>
      <c r="V182" s="132"/>
      <c r="Y182" s="1"/>
      <c r="AF182" s="178"/>
      <c r="AG182" s="178"/>
      <c r="AH182" s="178"/>
      <c r="AI182" s="178"/>
    </row>
    <row r="183" spans="1:38" ht="15.75" customHeight="1">
      <c r="A183" s="45"/>
      <c r="B183" s="46"/>
      <c r="C183" s="46"/>
      <c r="D183" s="46"/>
      <c r="E183" s="46"/>
      <c r="F183" s="46"/>
      <c r="G183" s="46"/>
      <c r="H183" s="46"/>
      <c r="I183" s="84">
        <v>1</v>
      </c>
      <c r="J183" s="85" t="str">
        <f>J15</f>
        <v>CARBODY SHEEL (TC2)</v>
      </c>
      <c r="K183" s="1275">
        <f>COUNT(A14)</f>
        <v>1</v>
      </c>
      <c r="L183" s="1275"/>
      <c r="M183" s="1275">
        <f>COUNTIF(W15,"release")</f>
        <v>0</v>
      </c>
      <c r="N183" s="1275"/>
      <c r="O183" s="1276">
        <f t="shared" ref="O183:O187" si="17">M183/K183</f>
        <v>0</v>
      </c>
      <c r="P183" s="1276"/>
      <c r="Q183" s="1289" t="s">
        <v>668</v>
      </c>
      <c r="R183" s="1289"/>
      <c r="S183" s="1301"/>
      <c r="T183" s="1304"/>
      <c r="U183" s="82"/>
      <c r="V183" s="132"/>
      <c r="Y183" s="1"/>
      <c r="AF183" s="178"/>
      <c r="AG183" s="178"/>
      <c r="AH183" s="178"/>
      <c r="AI183" s="178"/>
    </row>
    <row r="184" spans="1:38" ht="15.75" customHeight="1">
      <c r="A184" s="45"/>
      <c r="B184" s="46"/>
      <c r="C184" s="46"/>
      <c r="D184" s="46"/>
      <c r="E184" s="46"/>
      <c r="F184" s="46"/>
      <c r="G184" s="46"/>
      <c r="H184" s="46"/>
      <c r="I184" s="84">
        <v>2</v>
      </c>
      <c r="J184" s="85" t="str">
        <f>J66</f>
        <v>SIDEWALL ARRANGEMENT  TC1 &amp; TC2</v>
      </c>
      <c r="K184" s="1275">
        <f>COUNT(A66)</f>
        <v>1</v>
      </c>
      <c r="L184" s="1275"/>
      <c r="M184" s="1275">
        <f>COUNTIF(W66,"release")</f>
        <v>0</v>
      </c>
      <c r="N184" s="1275"/>
      <c r="O184" s="1276">
        <f t="shared" si="17"/>
        <v>0</v>
      </c>
      <c r="P184" s="1276"/>
      <c r="Q184" s="1289" t="s">
        <v>668</v>
      </c>
      <c r="R184" s="1289"/>
      <c r="S184" s="194"/>
      <c r="T184" s="5"/>
      <c r="U184" s="82"/>
      <c r="V184" s="132"/>
      <c r="Y184" s="1"/>
      <c r="AF184" s="178"/>
      <c r="AG184" s="178"/>
      <c r="AH184" s="178"/>
      <c r="AI184" s="178"/>
      <c r="AJ184" s="534"/>
      <c r="AK184" s="535"/>
      <c r="AL184" s="178"/>
    </row>
    <row r="185" spans="1:38" ht="15.75" customHeight="1">
      <c r="A185" s="45"/>
      <c r="B185" s="46"/>
      <c r="C185" s="46"/>
      <c r="D185" s="46"/>
      <c r="E185" s="46"/>
      <c r="F185" s="46"/>
      <c r="G185" s="46"/>
      <c r="H185" s="46"/>
      <c r="I185" s="84">
        <v>3</v>
      </c>
      <c r="J185" s="85" t="str">
        <f>J99</f>
        <v>ENDWALL ARRANGEMENT TC1 &amp; TC2</v>
      </c>
      <c r="K185" s="1275">
        <f>COUNT(A99)</f>
        <v>1</v>
      </c>
      <c r="L185" s="1275"/>
      <c r="M185" s="1275">
        <f>COUNTIF(W99,"release")</f>
        <v>0</v>
      </c>
      <c r="N185" s="1275"/>
      <c r="O185" s="1276">
        <f t="shared" si="17"/>
        <v>0</v>
      </c>
      <c r="P185" s="1276"/>
      <c r="Q185" s="1289" t="s">
        <v>668</v>
      </c>
      <c r="R185" s="1289"/>
      <c r="S185" s="194"/>
      <c r="T185" s="5"/>
      <c r="U185" s="82"/>
      <c r="V185" s="132"/>
      <c r="Y185" s="1"/>
      <c r="AF185" s="178"/>
      <c r="AG185" s="178"/>
      <c r="AH185" s="178"/>
      <c r="AI185" s="178"/>
      <c r="AJ185" s="534"/>
      <c r="AK185" s="535"/>
      <c r="AL185" s="178"/>
    </row>
    <row r="186" spans="1:38" ht="15.75" customHeight="1">
      <c r="A186" s="45"/>
      <c r="B186" s="46"/>
      <c r="C186" s="46"/>
      <c r="D186" s="46"/>
      <c r="E186" s="46"/>
      <c r="F186" s="46"/>
      <c r="G186" s="46"/>
      <c r="H186" s="46"/>
      <c r="I186" s="84">
        <v>4</v>
      </c>
      <c r="J186" s="85" t="str">
        <f>J109</f>
        <v>DRIVER CAB ARRANGEMENT</v>
      </c>
      <c r="K186" s="1275">
        <f>COUNT(A109)</f>
        <v>1</v>
      </c>
      <c r="L186" s="1275"/>
      <c r="M186" s="1275">
        <f>COUNTIF(W109,"release")</f>
        <v>0</v>
      </c>
      <c r="N186" s="1275"/>
      <c r="O186" s="1276">
        <f t="shared" si="17"/>
        <v>0</v>
      </c>
      <c r="P186" s="1276"/>
      <c r="Q186" s="1289" t="s">
        <v>668</v>
      </c>
      <c r="R186" s="1289"/>
      <c r="S186" s="194"/>
      <c r="T186" s="5"/>
      <c r="U186" s="82"/>
      <c r="V186" s="138"/>
      <c r="AF186" s="178"/>
      <c r="AG186" s="178"/>
      <c r="AH186" s="178"/>
      <c r="AI186" s="178"/>
      <c r="AJ186" s="534"/>
      <c r="AK186" s="535"/>
      <c r="AL186" s="178"/>
    </row>
    <row r="187" spans="1:38" ht="15.75" customHeight="1">
      <c r="A187" s="45"/>
      <c r="B187" s="46"/>
      <c r="C187" s="46"/>
      <c r="D187" s="46"/>
      <c r="E187" s="46"/>
      <c r="F187" s="46"/>
      <c r="G187" s="46"/>
      <c r="H187" s="46"/>
      <c r="I187" s="84">
        <v>5</v>
      </c>
      <c r="J187" s="85" t="str">
        <f>J122</f>
        <v>ROOF ARRANGEMENT TC1 &amp; TC2</v>
      </c>
      <c r="K187" s="1275">
        <f>COUNT(A122)</f>
        <v>1</v>
      </c>
      <c r="L187" s="1275"/>
      <c r="M187" s="1275">
        <f>COUNTIF(W122,"release")</f>
        <v>0</v>
      </c>
      <c r="N187" s="1275"/>
      <c r="O187" s="1276">
        <f t="shared" si="17"/>
        <v>0</v>
      </c>
      <c r="P187" s="1276"/>
      <c r="Q187" s="1289" t="s">
        <v>668</v>
      </c>
      <c r="R187" s="1289"/>
      <c r="S187" s="194"/>
      <c r="T187" s="5"/>
      <c r="U187" s="82"/>
      <c r="V187" s="138"/>
      <c r="AF187" s="178"/>
      <c r="AG187" s="178"/>
      <c r="AH187" s="178"/>
      <c r="AI187" s="178"/>
      <c r="AJ187" s="534"/>
      <c r="AK187" s="535"/>
      <c r="AL187" s="178"/>
    </row>
    <row r="188" spans="1:38" ht="15.75" customHeight="1">
      <c r="A188" s="45"/>
      <c r="B188" s="46"/>
      <c r="C188" s="46"/>
      <c r="D188" s="46"/>
      <c r="E188" s="46"/>
      <c r="F188" s="46"/>
      <c r="G188" s="46"/>
      <c r="H188" s="46"/>
      <c r="I188" s="91"/>
      <c r="J188" s="94"/>
      <c r="K188" s="95"/>
      <c r="L188" s="95"/>
      <c r="M188" s="95"/>
      <c r="N188" s="95"/>
      <c r="O188" s="95"/>
      <c r="P188" s="95"/>
      <c r="Q188" s="95"/>
      <c r="R188" s="95"/>
      <c r="S188" s="194"/>
      <c r="T188" s="5"/>
      <c r="U188" s="82"/>
      <c r="V188" s="138"/>
      <c r="AF188" s="178"/>
      <c r="AG188" s="178"/>
      <c r="AH188" s="178"/>
      <c r="AI188" s="178"/>
      <c r="AJ188" s="534"/>
      <c r="AK188" s="535"/>
      <c r="AL188" s="178"/>
    </row>
    <row r="189" spans="1:38" ht="15.75" customHeight="1">
      <c r="A189" s="45"/>
      <c r="B189" s="46"/>
      <c r="C189" s="46"/>
      <c r="D189" s="46"/>
      <c r="E189" s="46"/>
      <c r="F189" s="46"/>
      <c r="G189" s="46"/>
      <c r="H189" s="46"/>
      <c r="I189" s="189"/>
      <c r="J189" s="190" t="s">
        <v>669</v>
      </c>
      <c r="K189" s="1290">
        <f>SUM(K183:L187)</f>
        <v>5</v>
      </c>
      <c r="L189" s="1290"/>
      <c r="M189" s="1290">
        <f>SUM(M183:N187)</f>
        <v>0</v>
      </c>
      <c r="N189" s="1290"/>
      <c r="O189" s="1291"/>
      <c r="P189" s="1291"/>
      <c r="Q189" s="1286"/>
      <c r="R189" s="1286"/>
      <c r="S189" s="141"/>
      <c r="T189" s="5"/>
      <c r="U189" s="82"/>
      <c r="V189" s="138"/>
      <c r="AF189" s="178"/>
      <c r="AG189" s="178"/>
      <c r="AH189" s="178"/>
      <c r="AI189" s="178"/>
      <c r="AJ189" s="534"/>
      <c r="AK189" s="535"/>
      <c r="AL189" s="178"/>
    </row>
    <row r="190" spans="1:38" ht="15" customHeight="1">
      <c r="A190" s="45"/>
      <c r="B190" s="46"/>
      <c r="C190" s="46"/>
      <c r="D190" s="46"/>
      <c r="E190" s="46"/>
      <c r="F190" s="46"/>
      <c r="G190" s="46"/>
      <c r="H190" s="46"/>
      <c r="I190" s="192"/>
      <c r="J190" s="97" t="s">
        <v>670</v>
      </c>
      <c r="K190" s="1292"/>
      <c r="L190" s="1292"/>
      <c r="M190" s="1261"/>
      <c r="N190" s="1261"/>
      <c r="O190" s="1293">
        <f>M189/K189</f>
        <v>0</v>
      </c>
      <c r="P190" s="1293"/>
      <c r="Q190" s="1286"/>
      <c r="R190" s="1286"/>
      <c r="S190" s="141"/>
      <c r="T190" s="142"/>
      <c r="U190" s="82"/>
      <c r="V190" s="138"/>
      <c r="AF190" s="178"/>
      <c r="AG190" s="178"/>
      <c r="AH190" s="178"/>
      <c r="AI190" s="178"/>
      <c r="AJ190" s="534"/>
      <c r="AK190" s="535"/>
      <c r="AL190" s="178"/>
    </row>
    <row r="191" spans="1:38">
      <c r="S191" s="143"/>
      <c r="T191" s="144"/>
      <c r="AJ191" s="534"/>
      <c r="AK191" s="535"/>
      <c r="AL191" s="178"/>
    </row>
    <row r="192" spans="1:38">
      <c r="AJ192" s="534"/>
      <c r="AK192" s="535"/>
      <c r="AL192" s="178"/>
    </row>
    <row r="193" spans="36:38">
      <c r="AJ193" s="534"/>
      <c r="AK193" s="535"/>
      <c r="AL193" s="178"/>
    </row>
  </sheetData>
  <mergeCells count="127">
    <mergeCell ref="AM1:AM2"/>
    <mergeCell ref="AJ8:AK9"/>
    <mergeCell ref="K152:L153"/>
    <mergeCell ref="M152:N153"/>
    <mergeCell ref="O152:P153"/>
    <mergeCell ref="Q152:R153"/>
    <mergeCell ref="K181:L182"/>
    <mergeCell ref="M181:N182"/>
    <mergeCell ref="O181:P182"/>
    <mergeCell ref="Q181:R182"/>
    <mergeCell ref="I181:I182"/>
    <mergeCell ref="J8:J9"/>
    <mergeCell ref="J152:J153"/>
    <mergeCell ref="J181:J182"/>
    <mergeCell ref="K8:K9"/>
    <mergeCell ref="S152:S153"/>
    <mergeCell ref="S182:S183"/>
    <mergeCell ref="T152:T153"/>
    <mergeCell ref="T182:T183"/>
    <mergeCell ref="K187:L187"/>
    <mergeCell ref="M187:N187"/>
    <mergeCell ref="O187:P187"/>
    <mergeCell ref="Q187:R187"/>
    <mergeCell ref="K189:L189"/>
    <mergeCell ref="M189:N189"/>
    <mergeCell ref="O189:P189"/>
    <mergeCell ref="Q189:R189"/>
    <mergeCell ref="K190:L190"/>
    <mergeCell ref="M190:N190"/>
    <mergeCell ref="O190:P190"/>
    <mergeCell ref="Q190:R190"/>
    <mergeCell ref="K184:L184"/>
    <mergeCell ref="M184:N184"/>
    <mergeCell ref="O184:P184"/>
    <mergeCell ref="Q184:R184"/>
    <mergeCell ref="K185:L185"/>
    <mergeCell ref="M185:N185"/>
    <mergeCell ref="O185:P185"/>
    <mergeCell ref="Q185:R185"/>
    <mergeCell ref="K186:L186"/>
    <mergeCell ref="M186:N186"/>
    <mergeCell ref="O186:P186"/>
    <mergeCell ref="Q186:R186"/>
    <mergeCell ref="Q174:R174"/>
    <mergeCell ref="K175:L175"/>
    <mergeCell ref="M175:N175"/>
    <mergeCell ref="O175:P175"/>
    <mergeCell ref="Q175:R175"/>
    <mergeCell ref="K183:L183"/>
    <mergeCell ref="M183:N183"/>
    <mergeCell ref="O183:P183"/>
    <mergeCell ref="Q183:R183"/>
    <mergeCell ref="K171:L171"/>
    <mergeCell ref="M171:N171"/>
    <mergeCell ref="O171:P171"/>
    <mergeCell ref="K172:L172"/>
    <mergeCell ref="M172:N172"/>
    <mergeCell ref="O172:P172"/>
    <mergeCell ref="K174:L174"/>
    <mergeCell ref="M174:N174"/>
    <mergeCell ref="O174:P174"/>
    <mergeCell ref="K168:L168"/>
    <mergeCell ref="M168:N168"/>
    <mergeCell ref="O168:P168"/>
    <mergeCell ref="K169:L169"/>
    <mergeCell ref="M169:N169"/>
    <mergeCell ref="O169:P169"/>
    <mergeCell ref="K170:L170"/>
    <mergeCell ref="M170:N170"/>
    <mergeCell ref="O170:P170"/>
    <mergeCell ref="K165:L165"/>
    <mergeCell ref="M165:N165"/>
    <mergeCell ref="O165:P165"/>
    <mergeCell ref="K166:L166"/>
    <mergeCell ref="M166:N166"/>
    <mergeCell ref="O166:P166"/>
    <mergeCell ref="K167:L167"/>
    <mergeCell ref="M167:N167"/>
    <mergeCell ref="O167:P167"/>
    <mergeCell ref="K161:L161"/>
    <mergeCell ref="M161:N161"/>
    <mergeCell ref="O161:P161"/>
    <mergeCell ref="K163:L163"/>
    <mergeCell ref="M163:N163"/>
    <mergeCell ref="O163:P163"/>
    <mergeCell ref="K164:L164"/>
    <mergeCell ref="M164:N164"/>
    <mergeCell ref="O164:P164"/>
    <mergeCell ref="K158:L158"/>
    <mergeCell ref="M158:N158"/>
    <mergeCell ref="O158:P158"/>
    <mergeCell ref="K159:L159"/>
    <mergeCell ref="M159:N159"/>
    <mergeCell ref="O159:P159"/>
    <mergeCell ref="K160:L160"/>
    <mergeCell ref="M160:N160"/>
    <mergeCell ref="O160:P160"/>
    <mergeCell ref="K155:L155"/>
    <mergeCell ref="M155:N155"/>
    <mergeCell ref="O155:P155"/>
    <mergeCell ref="K156:L156"/>
    <mergeCell ref="M156:N156"/>
    <mergeCell ref="O156:P156"/>
    <mergeCell ref="K157:L157"/>
    <mergeCell ref="M157:N157"/>
    <mergeCell ref="O157:P157"/>
    <mergeCell ref="AK1:AL1"/>
    <mergeCell ref="A2:I2"/>
    <mergeCell ref="AC6:AE6"/>
    <mergeCell ref="AC7:AE7"/>
    <mergeCell ref="B8:I8"/>
    <mergeCell ref="L8:Q8"/>
    <mergeCell ref="R8:V8"/>
    <mergeCell ref="AC8:AE8"/>
    <mergeCell ref="K154:L154"/>
    <mergeCell ref="M154:N154"/>
    <mergeCell ref="O154:P154"/>
    <mergeCell ref="A8:A9"/>
    <mergeCell ref="H152:H153"/>
    <mergeCell ref="I152:I153"/>
    <mergeCell ref="W8:W9"/>
    <mergeCell ref="X8:X9"/>
    <mergeCell ref="Y8:Y9"/>
    <mergeCell ref="Z8:Z9"/>
    <mergeCell ref="AA8:AA9"/>
    <mergeCell ref="AB8:AB9"/>
    <mergeCell ref="AJ1:AJ2"/>
  </mergeCells>
  <printOptions horizontalCentered="1"/>
  <pageMargins left="0" right="0" top="0.1" bottom="0.1" header="0.51041666666666696" footer="7.9166666666666705E-2"/>
  <pageSetup paperSize="9" scale="46" firstPageNumber="0" orientation="landscape" useFirstPageNumber="1" horizontalDpi="300" verticalDpi="300"/>
  <headerFooter>
    <oddFooter>&amp;LForm No.IV-1.043 Rev.0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3"/>
  <sheetViews>
    <sheetView showGridLines="0" workbookViewId="0">
      <selection activeCell="H25" sqref="H25"/>
    </sheetView>
  </sheetViews>
  <sheetFormatPr defaultColWidth="9" defaultRowHeight="14.5"/>
  <cols>
    <col min="2" max="2" width="3.83203125" customWidth="1"/>
    <col min="3" max="3" width="31.08203125" customWidth="1"/>
    <col min="4" max="4" width="14.08203125" customWidth="1"/>
    <col min="5" max="18" width="4.25" customWidth="1"/>
    <col min="19" max="19" width="10.5" hidden="1" customWidth="1"/>
  </cols>
  <sheetData>
    <row r="4" spans="2:19">
      <c r="B4" s="1388" t="s">
        <v>943</v>
      </c>
      <c r="C4" s="1386" t="s">
        <v>944</v>
      </c>
      <c r="D4" s="1391" t="s">
        <v>945</v>
      </c>
      <c r="E4" s="1386" t="s">
        <v>20</v>
      </c>
      <c r="F4" s="1386"/>
      <c r="G4" s="1386" t="s">
        <v>21</v>
      </c>
      <c r="H4" s="1386"/>
      <c r="I4" s="1386" t="s">
        <v>22</v>
      </c>
      <c r="J4" s="1386"/>
      <c r="K4" s="1386" t="s">
        <v>23</v>
      </c>
      <c r="L4" s="1386"/>
      <c r="M4" s="1386" t="s">
        <v>24</v>
      </c>
      <c r="N4" s="1386"/>
      <c r="O4" s="1386" t="s">
        <v>25</v>
      </c>
      <c r="P4" s="1386"/>
      <c r="Q4" s="1386" t="s">
        <v>26</v>
      </c>
      <c r="R4" s="1387"/>
      <c r="S4" s="1393" t="s">
        <v>946</v>
      </c>
    </row>
    <row r="5" spans="2:19">
      <c r="B5" s="1389"/>
      <c r="C5" s="1390"/>
      <c r="D5" s="1392"/>
      <c r="E5" s="246" t="s">
        <v>499</v>
      </c>
      <c r="F5" s="246" t="s">
        <v>500</v>
      </c>
      <c r="G5" s="246" t="s">
        <v>499</v>
      </c>
      <c r="H5" s="246" t="s">
        <v>500</v>
      </c>
      <c r="I5" s="246" t="s">
        <v>499</v>
      </c>
      <c r="J5" s="246" t="s">
        <v>500</v>
      </c>
      <c r="K5" s="246" t="s">
        <v>499</v>
      </c>
      <c r="L5" s="246" t="s">
        <v>500</v>
      </c>
      <c r="M5" s="246" t="s">
        <v>499</v>
      </c>
      <c r="N5" s="246" t="s">
        <v>500</v>
      </c>
      <c r="O5" s="246" t="s">
        <v>499</v>
      </c>
      <c r="P5" s="246" t="s">
        <v>500</v>
      </c>
      <c r="Q5" s="246" t="s">
        <v>499</v>
      </c>
      <c r="R5" s="274" t="s">
        <v>500</v>
      </c>
      <c r="S5" s="1394"/>
    </row>
    <row r="6" spans="2:19">
      <c r="B6" s="247">
        <v>1</v>
      </c>
      <c r="C6" s="248" t="s">
        <v>947</v>
      </c>
      <c r="D6" s="249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75"/>
      <c r="S6" s="276"/>
    </row>
    <row r="7" spans="2:19">
      <c r="B7" s="250"/>
      <c r="C7" s="251" t="s">
        <v>948</v>
      </c>
      <c r="D7" s="252" t="s">
        <v>949</v>
      </c>
      <c r="E7" s="253">
        <v>0.7</v>
      </c>
      <c r="F7" s="253">
        <v>0.1</v>
      </c>
      <c r="G7" s="254"/>
      <c r="H7" s="255"/>
      <c r="I7" s="255"/>
      <c r="J7" s="255"/>
      <c r="K7" s="255"/>
      <c r="L7" s="255"/>
      <c r="M7" s="255"/>
      <c r="N7" s="255"/>
      <c r="O7" s="255"/>
      <c r="P7" s="257"/>
      <c r="Q7" s="253">
        <v>0.7</v>
      </c>
      <c r="R7" s="277">
        <v>0.1</v>
      </c>
      <c r="S7" s="278" t="s">
        <v>950</v>
      </c>
    </row>
    <row r="8" spans="2:19">
      <c r="B8" s="250"/>
      <c r="C8" s="251" t="s">
        <v>951</v>
      </c>
      <c r="D8" s="252" t="s">
        <v>949</v>
      </c>
      <c r="E8" s="256"/>
      <c r="F8" s="257"/>
      <c r="G8" s="253">
        <v>0.7</v>
      </c>
      <c r="H8" s="253">
        <v>0.1</v>
      </c>
      <c r="I8" s="253">
        <v>0.7</v>
      </c>
      <c r="J8" s="253">
        <v>0.1</v>
      </c>
      <c r="K8" s="254"/>
      <c r="L8" s="255"/>
      <c r="M8" s="255"/>
      <c r="N8" s="255"/>
      <c r="O8" s="255"/>
      <c r="P8" s="255"/>
      <c r="Q8" s="255"/>
      <c r="R8" s="279"/>
      <c r="S8" s="278" t="s">
        <v>950</v>
      </c>
    </row>
    <row r="9" spans="2:19">
      <c r="B9" s="258"/>
      <c r="C9" s="259" t="s">
        <v>952</v>
      </c>
      <c r="D9" s="260" t="s">
        <v>949</v>
      </c>
      <c r="E9" s="261"/>
      <c r="F9" s="262"/>
      <c r="G9" s="262"/>
      <c r="H9" s="262"/>
      <c r="I9" s="262"/>
      <c r="J9" s="265"/>
      <c r="K9" s="266">
        <v>0.7</v>
      </c>
      <c r="L9" s="266">
        <v>0.1</v>
      </c>
      <c r="M9" s="266">
        <v>0.7</v>
      </c>
      <c r="N9" s="266">
        <v>0.1</v>
      </c>
      <c r="O9" s="266">
        <v>0.7</v>
      </c>
      <c r="P9" s="266">
        <v>0.1</v>
      </c>
      <c r="Q9" s="261"/>
      <c r="R9" s="280"/>
      <c r="S9" s="278" t="s">
        <v>950</v>
      </c>
    </row>
    <row r="10" spans="2:19">
      <c r="B10" s="247">
        <v>2</v>
      </c>
      <c r="C10" s="249" t="s">
        <v>953</v>
      </c>
      <c r="D10" s="263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81"/>
      <c r="S10" s="276"/>
    </row>
    <row r="11" spans="2:19">
      <c r="B11" s="250"/>
      <c r="C11" s="251" t="s">
        <v>954</v>
      </c>
      <c r="D11" s="252" t="s">
        <v>949</v>
      </c>
      <c r="E11" s="253">
        <v>0.7</v>
      </c>
      <c r="F11" s="253">
        <v>0.1</v>
      </c>
      <c r="G11" s="254"/>
      <c r="H11" s="255"/>
      <c r="I11" s="255"/>
      <c r="J11" s="255"/>
      <c r="K11" s="255"/>
      <c r="L11" s="255"/>
      <c r="M11" s="255"/>
      <c r="N11" s="255"/>
      <c r="O11" s="255"/>
      <c r="P11" s="257"/>
      <c r="Q11" s="253">
        <v>0.7</v>
      </c>
      <c r="R11" s="277">
        <v>0.1</v>
      </c>
      <c r="S11" s="278" t="s">
        <v>950</v>
      </c>
    </row>
    <row r="12" spans="2:19">
      <c r="B12" s="250"/>
      <c r="C12" s="251" t="s">
        <v>955</v>
      </c>
      <c r="D12" s="252" t="s">
        <v>949</v>
      </c>
      <c r="E12" s="254"/>
      <c r="F12" s="257"/>
      <c r="G12" s="253">
        <v>0.6</v>
      </c>
      <c r="H12" s="253">
        <v>0.1</v>
      </c>
      <c r="I12" s="253">
        <v>0.6</v>
      </c>
      <c r="J12" s="253">
        <v>0.1</v>
      </c>
      <c r="K12" s="254"/>
      <c r="L12" s="255"/>
      <c r="M12" s="255"/>
      <c r="N12" s="255"/>
      <c r="O12" s="255"/>
      <c r="P12" s="255"/>
      <c r="Q12" s="255"/>
      <c r="R12" s="279"/>
      <c r="S12" s="278" t="s">
        <v>950</v>
      </c>
    </row>
    <row r="13" spans="2:19">
      <c r="B13" s="258"/>
      <c r="C13" s="259" t="s">
        <v>956</v>
      </c>
      <c r="D13" s="260" t="s">
        <v>949</v>
      </c>
      <c r="E13" s="261"/>
      <c r="F13" s="262"/>
      <c r="G13" s="262"/>
      <c r="H13" s="262"/>
      <c r="I13" s="262"/>
      <c r="J13" s="265"/>
      <c r="K13" s="266">
        <v>0.6</v>
      </c>
      <c r="L13" s="253">
        <v>0.1</v>
      </c>
      <c r="M13" s="266">
        <v>0.6</v>
      </c>
      <c r="N13" s="253">
        <v>0.1</v>
      </c>
      <c r="O13" s="266">
        <v>0.6</v>
      </c>
      <c r="P13" s="253">
        <v>0.1</v>
      </c>
      <c r="Q13" s="261"/>
      <c r="R13" s="280"/>
      <c r="S13" s="278" t="s">
        <v>950</v>
      </c>
    </row>
    <row r="14" spans="2:19">
      <c r="B14" s="247">
        <v>3</v>
      </c>
      <c r="C14" s="249" t="s">
        <v>957</v>
      </c>
      <c r="D14" s="263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81"/>
      <c r="S14" s="276"/>
    </row>
    <row r="15" spans="2:19">
      <c r="B15" s="250"/>
      <c r="C15" s="251" t="s">
        <v>958</v>
      </c>
      <c r="D15" s="252" t="s">
        <v>949</v>
      </c>
      <c r="E15" s="254"/>
      <c r="F15" s="255"/>
      <c r="G15" s="255"/>
      <c r="H15" s="257"/>
      <c r="I15" s="253">
        <v>0.8</v>
      </c>
      <c r="J15" s="253">
        <v>0.2</v>
      </c>
      <c r="K15" s="253">
        <v>0.8</v>
      </c>
      <c r="L15" s="253">
        <v>0.2</v>
      </c>
      <c r="M15" s="253">
        <v>0.8</v>
      </c>
      <c r="N15" s="253">
        <v>0.2</v>
      </c>
      <c r="O15" s="253">
        <v>0.8</v>
      </c>
      <c r="P15" s="253">
        <v>0.2</v>
      </c>
      <c r="Q15" s="254"/>
      <c r="R15" s="279"/>
      <c r="S15" s="278" t="s">
        <v>950</v>
      </c>
    </row>
    <row r="16" spans="2:19">
      <c r="B16" s="250"/>
      <c r="C16" s="251" t="s">
        <v>959</v>
      </c>
      <c r="D16" s="252" t="s">
        <v>949</v>
      </c>
      <c r="E16" s="253">
        <v>0.8</v>
      </c>
      <c r="F16" s="253">
        <v>0.2</v>
      </c>
      <c r="G16" s="254"/>
      <c r="H16" s="255"/>
      <c r="I16" s="255"/>
      <c r="J16" s="255"/>
      <c r="K16" s="255"/>
      <c r="L16" s="255"/>
      <c r="M16" s="255"/>
      <c r="N16" s="255"/>
      <c r="O16" s="255"/>
      <c r="P16" s="257"/>
      <c r="Q16" s="253">
        <v>0.8</v>
      </c>
      <c r="R16" s="277">
        <v>0.2</v>
      </c>
      <c r="S16" s="278" t="s">
        <v>950</v>
      </c>
    </row>
    <row r="17" spans="2:19">
      <c r="B17" s="258"/>
      <c r="C17" s="259" t="s">
        <v>960</v>
      </c>
      <c r="D17" s="260" t="s">
        <v>949</v>
      </c>
      <c r="E17" s="261"/>
      <c r="F17" s="265"/>
      <c r="G17" s="266">
        <v>0.5</v>
      </c>
      <c r="H17" s="266">
        <v>0.05</v>
      </c>
      <c r="I17" s="261"/>
      <c r="J17" s="262"/>
      <c r="K17" s="262"/>
      <c r="L17" s="262"/>
      <c r="M17" s="262"/>
      <c r="N17" s="262"/>
      <c r="O17" s="262"/>
      <c r="P17" s="262"/>
      <c r="Q17" s="262"/>
      <c r="R17" s="280"/>
      <c r="S17" s="278" t="s">
        <v>950</v>
      </c>
    </row>
    <row r="18" spans="2:19">
      <c r="B18" s="247">
        <v>4</v>
      </c>
      <c r="C18" s="249" t="s">
        <v>961</v>
      </c>
      <c r="D18" s="263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81"/>
      <c r="S18" s="276"/>
    </row>
    <row r="19" spans="2:19">
      <c r="B19" s="250"/>
      <c r="C19" s="251" t="s">
        <v>962</v>
      </c>
      <c r="D19" s="267" t="s">
        <v>949</v>
      </c>
      <c r="E19" s="253">
        <v>0.7</v>
      </c>
      <c r="F19" s="253">
        <v>0.1</v>
      </c>
      <c r="G19" s="254"/>
      <c r="H19" s="257"/>
      <c r="I19" s="253">
        <v>0.7</v>
      </c>
      <c r="J19" s="253">
        <v>0.1</v>
      </c>
      <c r="K19" s="253">
        <v>0.7</v>
      </c>
      <c r="L19" s="253">
        <v>0.1</v>
      </c>
      <c r="M19" s="253">
        <v>0.7</v>
      </c>
      <c r="N19" s="253">
        <v>0.1</v>
      </c>
      <c r="O19" s="253">
        <v>0.7</v>
      </c>
      <c r="P19" s="253">
        <v>0.1</v>
      </c>
      <c r="Q19" s="253">
        <v>0.7</v>
      </c>
      <c r="R19" s="277">
        <v>0.1</v>
      </c>
      <c r="S19" s="278" t="s">
        <v>950</v>
      </c>
    </row>
    <row r="20" spans="2:19">
      <c r="B20" s="258"/>
      <c r="C20" s="259" t="s">
        <v>963</v>
      </c>
      <c r="D20" s="268" t="s">
        <v>949</v>
      </c>
      <c r="E20" s="262"/>
      <c r="F20" s="265"/>
      <c r="G20" s="253">
        <v>0.7</v>
      </c>
      <c r="H20" s="253">
        <v>0.1</v>
      </c>
      <c r="I20" s="261"/>
      <c r="J20" s="262"/>
      <c r="K20" s="262"/>
      <c r="L20" s="262"/>
      <c r="M20" s="262"/>
      <c r="N20" s="262"/>
      <c r="O20" s="262"/>
      <c r="P20" s="262"/>
      <c r="Q20" s="262"/>
      <c r="R20" s="280"/>
      <c r="S20" s="278" t="s">
        <v>950</v>
      </c>
    </row>
    <row r="21" spans="2:19">
      <c r="B21" s="250">
        <v>5</v>
      </c>
      <c r="C21" s="269" t="s">
        <v>964</v>
      </c>
      <c r="D21" s="270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82"/>
      <c r="S21" s="283"/>
    </row>
    <row r="22" spans="2:19">
      <c r="B22" s="258"/>
      <c r="C22" s="259" t="s">
        <v>965</v>
      </c>
      <c r="D22" s="268" t="s">
        <v>966</v>
      </c>
      <c r="E22" s="272">
        <v>0.2</v>
      </c>
      <c r="F22" s="266">
        <v>0</v>
      </c>
      <c r="G22" s="261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80"/>
      <c r="S22" s="278" t="s">
        <v>950</v>
      </c>
    </row>
    <row r="23" spans="2:19"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</row>
  </sheetData>
  <mergeCells count="11">
    <mergeCell ref="S4:S5"/>
    <mergeCell ref="O4:P4"/>
    <mergeCell ref="Q4:R4"/>
    <mergeCell ref="B4:B5"/>
    <mergeCell ref="C4:C5"/>
    <mergeCell ref="D4:D5"/>
    <mergeCell ref="E4:F4"/>
    <mergeCell ref="G4:H4"/>
    <mergeCell ref="I4:J4"/>
    <mergeCell ref="K4:L4"/>
    <mergeCell ref="M4:N4"/>
  </mergeCell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130</vt:i4>
      </vt:variant>
    </vt:vector>
  </HeadingPairs>
  <TitlesOfParts>
    <vt:vector size="142" baseType="lpstr">
      <vt:lpstr>DAFTAR GAMBAR TOTAL</vt:lpstr>
      <vt:lpstr>TC1 (E121)</vt:lpstr>
      <vt:lpstr>M1 (E122)</vt:lpstr>
      <vt:lpstr>M2 (E123)</vt:lpstr>
      <vt:lpstr>T1 (E124)</vt:lpstr>
      <vt:lpstr>T2 (E125)</vt:lpstr>
      <vt:lpstr>T3 (E126)</vt:lpstr>
      <vt:lpstr>TC2 (E127)</vt:lpstr>
      <vt:lpstr>RESUME</vt:lpstr>
      <vt:lpstr>DAFTAR GAMBAR TOTAL REAL</vt:lpstr>
      <vt:lpstr>FEM ANALISIS</vt:lpstr>
      <vt:lpstr>MASTER SCEDULE</vt:lpstr>
      <vt:lpstr>'FEM ANALISIS'!_FilterDatabase</vt:lpstr>
      <vt:lpstr>'M1 (E122)'!_FilterDatabase</vt:lpstr>
      <vt:lpstr>'M2 (E123)'!_FilterDatabase</vt:lpstr>
      <vt:lpstr>'T1 (E124)'!_FilterDatabase</vt:lpstr>
      <vt:lpstr>'T2 (E125)'!_FilterDatabase</vt:lpstr>
      <vt:lpstr>'T3 (E126)'!_FilterDatabase</vt:lpstr>
      <vt:lpstr>'TC1 (E121)'!_FilterDatabase</vt:lpstr>
      <vt:lpstr>'TC2 (E127)'!_FilterDatabase</vt:lpstr>
      <vt:lpstr>'DAFTAR GAMBAR TOTAL'!Print_Area</vt:lpstr>
      <vt:lpstr>'DAFTAR GAMBAR TOTAL REAL'!Print_Area</vt:lpstr>
      <vt:lpstr>'FEM ANALISIS'!Print_Area</vt:lpstr>
      <vt:lpstr>'M1 (E122)'!Print_Area</vt:lpstr>
      <vt:lpstr>'M2 (E123)'!Print_Area</vt:lpstr>
      <vt:lpstr>'T1 (E124)'!Print_Area</vt:lpstr>
      <vt:lpstr>'T2 (E125)'!Print_Area</vt:lpstr>
      <vt:lpstr>'T3 (E126)'!Print_Area</vt:lpstr>
      <vt:lpstr>'TC1 (E121)'!Print_Area</vt:lpstr>
      <vt:lpstr>'TC2 (E127)'!Print_Area</vt:lpstr>
      <vt:lpstr>'FEM ANALISIS'!Print_Titles_MI</vt:lpstr>
      <vt:lpstr>'M1 (E122)'!Print_Titles_MI</vt:lpstr>
      <vt:lpstr>'M2 (E123)'!Print_Titles_MI</vt:lpstr>
      <vt:lpstr>'T1 (E124)'!Print_Titles_MI</vt:lpstr>
      <vt:lpstr>'T2 (E125)'!Print_Titles_MI</vt:lpstr>
      <vt:lpstr>'T3 (E126)'!Print_Titles_MI</vt:lpstr>
      <vt:lpstr>'TC1 (E121)'!Print_Titles_MI</vt:lpstr>
      <vt:lpstr>'TC2 (E127)'!Print_Titles_MI</vt:lpstr>
      <vt:lpstr>'FEM ANALISIS'!Z_11D421AF_6E0A_4A42_BD13_4BD547C54C79_.wvu.FilterData</vt:lpstr>
      <vt:lpstr>'M1 (E122)'!Z_11D421AF_6E0A_4A42_BD13_4BD547C54C79_.wvu.FilterData</vt:lpstr>
      <vt:lpstr>'M2 (E123)'!Z_11D421AF_6E0A_4A42_BD13_4BD547C54C79_.wvu.FilterData</vt:lpstr>
      <vt:lpstr>'T1 (E124)'!Z_11D421AF_6E0A_4A42_BD13_4BD547C54C79_.wvu.FilterData</vt:lpstr>
      <vt:lpstr>'T2 (E125)'!Z_11D421AF_6E0A_4A42_BD13_4BD547C54C79_.wvu.FilterData</vt:lpstr>
      <vt:lpstr>'T3 (E126)'!Z_11D421AF_6E0A_4A42_BD13_4BD547C54C79_.wvu.FilterData</vt:lpstr>
      <vt:lpstr>'TC1 (E121)'!Z_11D421AF_6E0A_4A42_BD13_4BD547C54C79_.wvu.FilterData</vt:lpstr>
      <vt:lpstr>'TC2 (E127)'!Z_11D421AF_6E0A_4A42_BD13_4BD547C54C79_.wvu.FilterData</vt:lpstr>
      <vt:lpstr>'FEM ANALISIS'!Z_3741C409_A7D9_4A25_AE34_2D3EBB31EA39_.wvu.FilterData</vt:lpstr>
      <vt:lpstr>'M1 (E122)'!Z_3741C409_A7D9_4A25_AE34_2D3EBB31EA39_.wvu.FilterData</vt:lpstr>
      <vt:lpstr>'M2 (E123)'!Z_3741C409_A7D9_4A25_AE34_2D3EBB31EA39_.wvu.FilterData</vt:lpstr>
      <vt:lpstr>'T1 (E124)'!Z_3741C409_A7D9_4A25_AE34_2D3EBB31EA39_.wvu.FilterData</vt:lpstr>
      <vt:lpstr>'T2 (E125)'!Z_3741C409_A7D9_4A25_AE34_2D3EBB31EA39_.wvu.FilterData</vt:lpstr>
      <vt:lpstr>'T3 (E126)'!Z_3741C409_A7D9_4A25_AE34_2D3EBB31EA39_.wvu.FilterData</vt:lpstr>
      <vt:lpstr>'TC1 (E121)'!Z_3741C409_A7D9_4A25_AE34_2D3EBB31EA39_.wvu.FilterData</vt:lpstr>
      <vt:lpstr>'TC2 (E127)'!Z_3741C409_A7D9_4A25_AE34_2D3EBB31EA39_.wvu.FilterData</vt:lpstr>
      <vt:lpstr>'FEM ANALISIS'!Z_3741C409_A7D9_4A25_AE34_2D3EBB31EA39_.wvu.PrintArea</vt:lpstr>
      <vt:lpstr>'M1 (E122)'!Z_3741C409_A7D9_4A25_AE34_2D3EBB31EA39_.wvu.PrintArea</vt:lpstr>
      <vt:lpstr>'M2 (E123)'!Z_3741C409_A7D9_4A25_AE34_2D3EBB31EA39_.wvu.PrintArea</vt:lpstr>
      <vt:lpstr>'T1 (E124)'!Z_3741C409_A7D9_4A25_AE34_2D3EBB31EA39_.wvu.PrintArea</vt:lpstr>
      <vt:lpstr>'T2 (E125)'!Z_3741C409_A7D9_4A25_AE34_2D3EBB31EA39_.wvu.PrintArea</vt:lpstr>
      <vt:lpstr>'T3 (E126)'!Z_3741C409_A7D9_4A25_AE34_2D3EBB31EA39_.wvu.PrintArea</vt:lpstr>
      <vt:lpstr>'TC1 (E121)'!Z_3741C409_A7D9_4A25_AE34_2D3EBB31EA39_.wvu.PrintArea</vt:lpstr>
      <vt:lpstr>'TC2 (E127)'!Z_3741C409_A7D9_4A25_AE34_2D3EBB31EA39_.wvu.PrintArea</vt:lpstr>
      <vt:lpstr>'FEM ANALISIS'!Z_3741C409_A7D9_4A25_AE34_2D3EBB31EA39_.wvu.PrintTitles</vt:lpstr>
      <vt:lpstr>'M1 (E122)'!Z_3741C409_A7D9_4A25_AE34_2D3EBB31EA39_.wvu.PrintTitles</vt:lpstr>
      <vt:lpstr>'M2 (E123)'!Z_3741C409_A7D9_4A25_AE34_2D3EBB31EA39_.wvu.PrintTitles</vt:lpstr>
      <vt:lpstr>'T1 (E124)'!Z_3741C409_A7D9_4A25_AE34_2D3EBB31EA39_.wvu.PrintTitles</vt:lpstr>
      <vt:lpstr>'T2 (E125)'!Z_3741C409_A7D9_4A25_AE34_2D3EBB31EA39_.wvu.PrintTitles</vt:lpstr>
      <vt:lpstr>'T3 (E126)'!Z_3741C409_A7D9_4A25_AE34_2D3EBB31EA39_.wvu.PrintTitles</vt:lpstr>
      <vt:lpstr>'TC1 (E121)'!Z_3741C409_A7D9_4A25_AE34_2D3EBB31EA39_.wvu.PrintTitles</vt:lpstr>
      <vt:lpstr>'TC2 (E127)'!Z_3741C409_A7D9_4A25_AE34_2D3EBB31EA39_.wvu.PrintTitles</vt:lpstr>
      <vt:lpstr>'FEM ANALISIS'!Z_6ED6205F_5FD0_429B_ADAF_ED37D522C502_.wvu.FilterData</vt:lpstr>
      <vt:lpstr>'M1 (E122)'!Z_6ED6205F_5FD0_429B_ADAF_ED37D522C502_.wvu.FilterData</vt:lpstr>
      <vt:lpstr>'M2 (E123)'!Z_6ED6205F_5FD0_429B_ADAF_ED37D522C502_.wvu.FilterData</vt:lpstr>
      <vt:lpstr>'T1 (E124)'!Z_6ED6205F_5FD0_429B_ADAF_ED37D522C502_.wvu.FilterData</vt:lpstr>
      <vt:lpstr>'T2 (E125)'!Z_6ED6205F_5FD0_429B_ADAF_ED37D522C502_.wvu.FilterData</vt:lpstr>
      <vt:lpstr>'T3 (E126)'!Z_6ED6205F_5FD0_429B_ADAF_ED37D522C502_.wvu.FilterData</vt:lpstr>
      <vt:lpstr>'TC1 (E121)'!Z_6ED6205F_5FD0_429B_ADAF_ED37D522C502_.wvu.FilterData</vt:lpstr>
      <vt:lpstr>'TC2 (E127)'!Z_6ED6205F_5FD0_429B_ADAF_ED37D522C502_.wvu.FilterData</vt:lpstr>
      <vt:lpstr>'FEM ANALISIS'!Z_A8860333_EFDC_4EF9_9457_D4B6A3BE584D_.wvu.FilterData</vt:lpstr>
      <vt:lpstr>'M1 (E122)'!Z_A8860333_EFDC_4EF9_9457_D4B6A3BE584D_.wvu.FilterData</vt:lpstr>
      <vt:lpstr>'M2 (E123)'!Z_A8860333_EFDC_4EF9_9457_D4B6A3BE584D_.wvu.FilterData</vt:lpstr>
      <vt:lpstr>'T1 (E124)'!Z_A8860333_EFDC_4EF9_9457_D4B6A3BE584D_.wvu.FilterData</vt:lpstr>
      <vt:lpstr>'T2 (E125)'!Z_A8860333_EFDC_4EF9_9457_D4B6A3BE584D_.wvu.FilterData</vt:lpstr>
      <vt:lpstr>'T3 (E126)'!Z_A8860333_EFDC_4EF9_9457_D4B6A3BE584D_.wvu.FilterData</vt:lpstr>
      <vt:lpstr>'TC1 (E121)'!Z_A8860333_EFDC_4EF9_9457_D4B6A3BE584D_.wvu.FilterData</vt:lpstr>
      <vt:lpstr>'TC2 (E127)'!Z_A8860333_EFDC_4EF9_9457_D4B6A3BE584D_.wvu.FilterData</vt:lpstr>
      <vt:lpstr>'FEM ANALISIS'!Z_A9BF8B8E_F7E2_4C13_9CC3_9BC4E793E8B6_.wvu.FilterData</vt:lpstr>
      <vt:lpstr>'M1 (E122)'!Z_A9BF8B8E_F7E2_4C13_9CC3_9BC4E793E8B6_.wvu.FilterData</vt:lpstr>
      <vt:lpstr>'M2 (E123)'!Z_A9BF8B8E_F7E2_4C13_9CC3_9BC4E793E8B6_.wvu.FilterData</vt:lpstr>
      <vt:lpstr>'T1 (E124)'!Z_A9BF8B8E_F7E2_4C13_9CC3_9BC4E793E8B6_.wvu.FilterData</vt:lpstr>
      <vt:lpstr>'T2 (E125)'!Z_A9BF8B8E_F7E2_4C13_9CC3_9BC4E793E8B6_.wvu.FilterData</vt:lpstr>
      <vt:lpstr>'T3 (E126)'!Z_A9BF8B8E_F7E2_4C13_9CC3_9BC4E793E8B6_.wvu.FilterData</vt:lpstr>
      <vt:lpstr>'TC1 (E121)'!Z_A9BF8B8E_F7E2_4C13_9CC3_9BC4E793E8B6_.wvu.FilterData</vt:lpstr>
      <vt:lpstr>'TC2 (E127)'!Z_A9BF8B8E_F7E2_4C13_9CC3_9BC4E793E8B6_.wvu.FilterData</vt:lpstr>
      <vt:lpstr>'FEM ANALISIS'!Z_B412866C_6A81_4210_8D89_F69015606F4D_.wvu.FilterData</vt:lpstr>
      <vt:lpstr>'M1 (E122)'!Z_B412866C_6A81_4210_8D89_F69015606F4D_.wvu.FilterData</vt:lpstr>
      <vt:lpstr>'M2 (E123)'!Z_B412866C_6A81_4210_8D89_F69015606F4D_.wvu.FilterData</vt:lpstr>
      <vt:lpstr>'T1 (E124)'!Z_B412866C_6A81_4210_8D89_F69015606F4D_.wvu.FilterData</vt:lpstr>
      <vt:lpstr>'T2 (E125)'!Z_B412866C_6A81_4210_8D89_F69015606F4D_.wvu.FilterData</vt:lpstr>
      <vt:lpstr>'T3 (E126)'!Z_B412866C_6A81_4210_8D89_F69015606F4D_.wvu.FilterData</vt:lpstr>
      <vt:lpstr>'TC1 (E121)'!Z_B412866C_6A81_4210_8D89_F69015606F4D_.wvu.FilterData</vt:lpstr>
      <vt:lpstr>'TC2 (E127)'!Z_B412866C_6A81_4210_8D89_F69015606F4D_.wvu.FilterData</vt:lpstr>
      <vt:lpstr>'FEM ANALISIS'!Z_CE38BE73_1704_440B_B78A_70A3338462AD_.wvu.FilterData</vt:lpstr>
      <vt:lpstr>'M1 (E122)'!Z_CE38BE73_1704_440B_B78A_70A3338462AD_.wvu.FilterData</vt:lpstr>
      <vt:lpstr>'M2 (E123)'!Z_CE38BE73_1704_440B_B78A_70A3338462AD_.wvu.FilterData</vt:lpstr>
      <vt:lpstr>'T1 (E124)'!Z_CE38BE73_1704_440B_B78A_70A3338462AD_.wvu.FilterData</vt:lpstr>
      <vt:lpstr>'T2 (E125)'!Z_CE38BE73_1704_440B_B78A_70A3338462AD_.wvu.FilterData</vt:lpstr>
      <vt:lpstr>'T3 (E126)'!Z_CE38BE73_1704_440B_B78A_70A3338462AD_.wvu.FilterData</vt:lpstr>
      <vt:lpstr>'TC1 (E121)'!Z_CE38BE73_1704_440B_B78A_70A3338462AD_.wvu.FilterData</vt:lpstr>
      <vt:lpstr>'TC2 (E127)'!Z_CE38BE73_1704_440B_B78A_70A3338462AD_.wvu.FilterData</vt:lpstr>
      <vt:lpstr>'FEM ANALISIS'!Z_CE38BE73_1704_440B_B78A_70A3338462AD_.wvu.PrintArea</vt:lpstr>
      <vt:lpstr>'M1 (E122)'!Z_CE38BE73_1704_440B_B78A_70A3338462AD_.wvu.PrintArea</vt:lpstr>
      <vt:lpstr>'M2 (E123)'!Z_CE38BE73_1704_440B_B78A_70A3338462AD_.wvu.PrintArea</vt:lpstr>
      <vt:lpstr>'T1 (E124)'!Z_CE38BE73_1704_440B_B78A_70A3338462AD_.wvu.PrintArea</vt:lpstr>
      <vt:lpstr>'T2 (E125)'!Z_CE38BE73_1704_440B_B78A_70A3338462AD_.wvu.PrintArea</vt:lpstr>
      <vt:lpstr>'T3 (E126)'!Z_CE38BE73_1704_440B_B78A_70A3338462AD_.wvu.PrintArea</vt:lpstr>
      <vt:lpstr>'TC1 (E121)'!Z_CE38BE73_1704_440B_B78A_70A3338462AD_.wvu.PrintArea</vt:lpstr>
      <vt:lpstr>'TC2 (E127)'!Z_CE38BE73_1704_440B_B78A_70A3338462AD_.wvu.PrintArea</vt:lpstr>
      <vt:lpstr>'FEM ANALISIS'!Z_CE38BE73_1704_440B_B78A_70A3338462AD_.wvu.PrintTitles</vt:lpstr>
      <vt:lpstr>'M1 (E122)'!Z_CE38BE73_1704_440B_B78A_70A3338462AD_.wvu.PrintTitles</vt:lpstr>
      <vt:lpstr>'M2 (E123)'!Z_CE38BE73_1704_440B_B78A_70A3338462AD_.wvu.PrintTitles</vt:lpstr>
      <vt:lpstr>'T1 (E124)'!Z_CE38BE73_1704_440B_B78A_70A3338462AD_.wvu.PrintTitles</vt:lpstr>
      <vt:lpstr>'T2 (E125)'!Z_CE38BE73_1704_440B_B78A_70A3338462AD_.wvu.PrintTitles</vt:lpstr>
      <vt:lpstr>'T3 (E126)'!Z_CE38BE73_1704_440B_B78A_70A3338462AD_.wvu.PrintTitles</vt:lpstr>
      <vt:lpstr>'TC1 (E121)'!Z_CE38BE73_1704_440B_B78A_70A3338462AD_.wvu.PrintTitles</vt:lpstr>
      <vt:lpstr>'TC2 (E127)'!Z_CE38BE73_1704_440B_B78A_70A3338462AD_.wvu.PrintTitles</vt:lpstr>
      <vt:lpstr>'FEM ANALISIS'!Z_DEC30714_C6DD_415F_9B00_3B7B4BED635C_.wvu.FilterData</vt:lpstr>
      <vt:lpstr>'M1 (E122)'!Z_DEC30714_C6DD_415F_9B00_3B7B4BED635C_.wvu.FilterData</vt:lpstr>
      <vt:lpstr>'M2 (E123)'!Z_DEC30714_C6DD_415F_9B00_3B7B4BED635C_.wvu.FilterData</vt:lpstr>
      <vt:lpstr>'T1 (E124)'!Z_DEC30714_C6DD_415F_9B00_3B7B4BED635C_.wvu.FilterData</vt:lpstr>
      <vt:lpstr>'T2 (E125)'!Z_DEC30714_C6DD_415F_9B00_3B7B4BED635C_.wvu.FilterData</vt:lpstr>
      <vt:lpstr>'T3 (E126)'!Z_DEC30714_C6DD_415F_9B00_3B7B4BED635C_.wvu.FilterData</vt:lpstr>
      <vt:lpstr>'TC1 (E121)'!Z_DEC30714_C6DD_415F_9B00_3B7B4BED635C_.wvu.FilterData</vt:lpstr>
      <vt:lpstr>'TC2 (E127)'!Z_DEC30714_C6DD_415F_9B00_3B7B4BED635C_.wvu.FilterData</vt:lpstr>
      <vt:lpstr>'FEM ANALISIS'!Z_F27D22A0_CBE5_41EA_A146_21D7249EAF7A_.wvu.FilterData</vt:lpstr>
      <vt:lpstr>'M1 (E122)'!Z_F27D22A0_CBE5_41EA_A146_21D7249EAF7A_.wvu.FilterData</vt:lpstr>
      <vt:lpstr>'M2 (E123)'!Z_F27D22A0_CBE5_41EA_A146_21D7249EAF7A_.wvu.FilterData</vt:lpstr>
      <vt:lpstr>'T1 (E124)'!Z_F27D22A0_CBE5_41EA_A146_21D7249EAF7A_.wvu.FilterData</vt:lpstr>
      <vt:lpstr>'T2 (E125)'!Z_F27D22A0_CBE5_41EA_A146_21D7249EAF7A_.wvu.FilterData</vt:lpstr>
      <vt:lpstr>'T3 (E126)'!Z_F27D22A0_CBE5_41EA_A146_21D7249EAF7A_.wvu.FilterData</vt:lpstr>
      <vt:lpstr>'TC1 (E121)'!Z_F27D22A0_CBE5_41EA_A146_21D7249EAF7A_.wvu.FilterData</vt:lpstr>
      <vt:lpstr>'TC2 (E127)'!Z_F27D22A0_CBE5_41EA_A146_21D7249EAF7A_.wvu.FilterData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Drawing</dc:title>
  <cp:lastModifiedBy>fiansyah</cp:lastModifiedBy>
  <cp:revision>295</cp:revision>
  <dcterms:created xsi:type="dcterms:W3CDTF">2016-05-29T09:21:00Z</dcterms:created>
  <dcterms:modified xsi:type="dcterms:W3CDTF">2024-07-24T09:09:58Z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4815C936428541108493BECEF54C939B_13</vt:lpwstr>
  </property>
  <property fmtid="{D5CDD505-2E9C-101B-9397-08002B2CF9AE}" pid="3" name="KSOProductBuildVer">
    <vt:lpwstr>1033-12.2.0.17153</vt:lpwstr>
  </property>
  <property fmtid="{D5CDD505-2E9C-101B-9397-08002B2CF9AE}" pid="4" name="KSOReadingLayout">
    <vt:bool>true</vt:bool>
  </property>
  <property fmtid="{D5CDD505-2E9C-101B-9397-08002B2CF9AE}" pid="5" name="_TemplateID">
    <vt:lpwstr>TC028876019991</vt:lpwstr>
  </property>
</Properties>
</file>