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showInkAnnotation="0" autoCompressPictures="0"/>
  <bookViews>
    <workbookView xWindow="18260" yWindow="1020" windowWidth="25600" windowHeight="21560" tabRatio="500" activeTab="3"/>
  </bookViews>
  <sheets>
    <sheet name="Summary" sheetId="1" r:id="rId1"/>
    <sheet name="01-alignment" sheetId="2" r:id="rId2"/>
    <sheet name="02-rmdup" sheetId="3" r:id="rId3"/>
    <sheet name="03-snp" sheetId="4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4" i="4" l="1"/>
  <c r="F59" i="1"/>
  <c r="F60" i="1"/>
  <c r="B44" i="3"/>
  <c r="D59" i="1"/>
  <c r="D60" i="1"/>
  <c r="B54" i="2"/>
  <c r="B59" i="1"/>
  <c r="B60" i="1"/>
  <c r="B42" i="4"/>
  <c r="F57" i="1"/>
  <c r="F58" i="1"/>
  <c r="B42" i="3"/>
  <c r="D57" i="1"/>
  <c r="D58" i="1"/>
  <c r="B52" i="2"/>
  <c r="B57" i="1"/>
  <c r="B58" i="1"/>
  <c r="B43" i="4"/>
  <c r="B41" i="4"/>
  <c r="B43" i="3"/>
  <c r="B41" i="3"/>
  <c r="B53" i="2"/>
  <c r="B51" i="2"/>
  <c r="B34" i="4"/>
  <c r="C34" i="4"/>
  <c r="B36" i="4"/>
  <c r="B37" i="4"/>
  <c r="F20" i="1"/>
  <c r="F42" i="1"/>
  <c r="C22" i="4"/>
  <c r="B22" i="4"/>
  <c r="B24" i="4"/>
  <c r="B25" i="4"/>
  <c r="F18" i="1"/>
  <c r="F40" i="1"/>
  <c r="B11" i="4"/>
  <c r="B14" i="4"/>
  <c r="F15" i="1"/>
  <c r="F10" i="1"/>
  <c r="F16" i="1"/>
  <c r="F38" i="1"/>
  <c r="F37" i="1"/>
  <c r="B13" i="4"/>
  <c r="F13" i="1"/>
  <c r="F14" i="1"/>
  <c r="F36" i="1"/>
  <c r="F35" i="1"/>
  <c r="B12" i="4"/>
  <c r="F11" i="1"/>
  <c r="F12" i="1"/>
  <c r="F34" i="1"/>
  <c r="F33" i="1"/>
  <c r="B34" i="3"/>
  <c r="C34" i="3"/>
  <c r="D34" i="3"/>
  <c r="B36" i="3"/>
  <c r="B37" i="3"/>
  <c r="D20" i="1"/>
  <c r="D42" i="1"/>
  <c r="D41" i="1"/>
  <c r="B23" i="3"/>
  <c r="C23" i="3"/>
  <c r="D23" i="3"/>
  <c r="B25" i="3"/>
  <c r="B26" i="3"/>
  <c r="D18" i="1"/>
  <c r="D40" i="1"/>
  <c r="D39" i="1"/>
  <c r="B11" i="3"/>
  <c r="B14" i="3"/>
  <c r="D15" i="1"/>
  <c r="D10" i="1"/>
  <c r="D16" i="1"/>
  <c r="D38" i="1"/>
  <c r="D37" i="1"/>
  <c r="B13" i="3"/>
  <c r="D13" i="1"/>
  <c r="D14" i="1"/>
  <c r="D36" i="1"/>
  <c r="D35" i="1"/>
  <c r="B12" i="3"/>
  <c r="D11" i="1"/>
  <c r="D12" i="1"/>
  <c r="D34" i="1"/>
  <c r="D33" i="1"/>
  <c r="E44" i="2"/>
  <c r="C44" i="2"/>
  <c r="B44" i="2"/>
  <c r="D44" i="2"/>
  <c r="B46" i="2"/>
  <c r="B47" i="2"/>
  <c r="B20" i="1"/>
  <c r="B42" i="1"/>
  <c r="B41" i="1"/>
  <c r="B32" i="2"/>
  <c r="C32" i="2"/>
  <c r="D32" i="2"/>
  <c r="E32" i="2"/>
  <c r="B34" i="2"/>
  <c r="B35" i="2"/>
  <c r="B18" i="1"/>
  <c r="B40" i="1"/>
  <c r="B39" i="1"/>
  <c r="B11" i="2"/>
  <c r="B14" i="2"/>
  <c r="B15" i="1"/>
  <c r="B10" i="1"/>
  <c r="B16" i="1"/>
  <c r="B38" i="1"/>
  <c r="B37" i="1"/>
  <c r="B13" i="2"/>
  <c r="B13" i="1"/>
  <c r="B14" i="1"/>
  <c r="B36" i="1"/>
  <c r="B12" i="2"/>
  <c r="B11" i="1"/>
  <c r="B12" i="1"/>
  <c r="B34" i="1"/>
  <c r="F41" i="1"/>
  <c r="F39" i="1"/>
  <c r="G20" i="1"/>
  <c r="F19" i="1"/>
  <c r="G19" i="1"/>
  <c r="E20" i="1"/>
  <c r="D19" i="1"/>
  <c r="E19" i="1"/>
  <c r="B19" i="1"/>
  <c r="C19" i="1"/>
  <c r="C20" i="1"/>
  <c r="G18" i="1"/>
  <c r="F17" i="1"/>
  <c r="G17" i="1"/>
  <c r="E18" i="1"/>
  <c r="D17" i="1"/>
  <c r="E17" i="1"/>
  <c r="C18" i="1"/>
  <c r="B35" i="1"/>
  <c r="B33" i="1"/>
  <c r="G16" i="1"/>
  <c r="G15" i="1"/>
  <c r="G14" i="1"/>
  <c r="G13" i="1"/>
  <c r="G12" i="1"/>
  <c r="E16" i="1"/>
  <c r="E15" i="1"/>
  <c r="E14" i="1"/>
  <c r="E13" i="1"/>
  <c r="E12" i="1"/>
  <c r="B17" i="1"/>
  <c r="C14" i="1"/>
  <c r="C12" i="1"/>
  <c r="G11" i="1"/>
  <c r="G10" i="1"/>
  <c r="E11" i="1"/>
  <c r="E10" i="1"/>
  <c r="C17" i="1"/>
  <c r="C16" i="1"/>
  <c r="C15" i="1"/>
  <c r="C13" i="1"/>
  <c r="C11" i="1"/>
  <c r="C10" i="1"/>
</calcChain>
</file>

<file path=xl/sharedStrings.xml><?xml version="1.0" encoding="utf-8"?>
<sst xmlns="http://schemas.openxmlformats.org/spreadsheetml/2006/main" count="193" uniqueCount="112">
  <si>
    <t>Node (MPI Process) Count</t>
    <phoneticPr fontId="1"/>
  </si>
  <si>
    <t>File Count</t>
    <phoneticPr fontId="1"/>
  </si>
  <si>
    <t>M File/N Node</t>
    <phoneticPr fontId="1"/>
  </si>
  <si>
    <t>1 File/1 Node</t>
    <phoneticPr fontId="1"/>
  </si>
  <si>
    <t>MFLOPS</t>
    <phoneticPr fontId="1"/>
  </si>
  <si>
    <t>MIPS</t>
    <phoneticPr fontId="1"/>
  </si>
  <si>
    <t>Mega Instructions</t>
    <phoneticPr fontId="1"/>
  </si>
  <si>
    <t>Mega Floating Point number Operations</t>
    <phoneticPr fontId="1"/>
  </si>
  <si>
    <t>Mega Floating Point number Operations</t>
    <phoneticPr fontId="1"/>
  </si>
  <si>
    <t>fapp_1_bwa</t>
    <phoneticPr fontId="1"/>
  </si>
  <si>
    <t>fapp_2_bwa</t>
  </si>
  <si>
    <t>fapp_3_bwa</t>
  </si>
  <si>
    <t>fapp_4_splitSam2Contig2</t>
  </si>
  <si>
    <t>Elapsed (s)</t>
    <phoneticPr fontId="1"/>
  </si>
  <si>
    <t>MFLOPS</t>
    <phoneticPr fontId="1"/>
  </si>
  <si>
    <t>Mem throughput_chip(GB/S)</t>
    <phoneticPr fontId="1"/>
  </si>
  <si>
    <t>Total</t>
    <phoneticPr fontId="1"/>
  </si>
  <si>
    <t>Elapsed Time (sec)</t>
    <phoneticPr fontId="1"/>
  </si>
  <si>
    <t>Memory Throughput (GB/s)</t>
    <phoneticPr fontId="1"/>
  </si>
  <si>
    <t>Whole performance</t>
    <phoneticPr fontId="1"/>
  </si>
  <si>
    <t>Parameters for a large scale run</t>
    <phoneticPr fontId="1"/>
  </si>
  <si>
    <t>Calculated performance of a large scale run</t>
    <phoneticPr fontId="1"/>
  </si>
  <si>
    <t>Parameters for time resiriction</t>
    <phoneticPr fontId="1"/>
  </si>
  <si>
    <t>File Count</t>
    <phoneticPr fontId="1"/>
  </si>
  <si>
    <t>MFLOPS</t>
    <phoneticPr fontId="1"/>
  </si>
  <si>
    <t>MIPS</t>
    <phoneticPr fontId="1"/>
  </si>
  <si>
    <t>Time (sec)</t>
    <phoneticPr fontId="1"/>
  </si>
  <si>
    <t>fapp_1_samtools</t>
  </si>
  <si>
    <t>fapp_2_samtools</t>
  </si>
  <si>
    <t>fapp_3_samtools</t>
  </si>
  <si>
    <t>fapp_2_snp</t>
    <phoneticPr fontId="1"/>
  </si>
  <si>
    <t>Estimated performance under given time threshold</t>
    <phoneticPr fontId="1"/>
  </si>
  <si>
    <t>IO Read Throughput (MB/s)</t>
    <phoneticPr fontId="1"/>
  </si>
  <si>
    <t>IO Write Throughput (MB/s)</t>
    <phoneticPr fontId="1"/>
  </si>
  <si>
    <t>IO Write Size (MB)</t>
    <phoneticPr fontId="1"/>
  </si>
  <si>
    <t>IO Read Size (MB)</t>
    <phoneticPr fontId="1"/>
  </si>
  <si>
    <t>Memory Throughput (GB/s)</t>
    <phoneticPr fontId="1"/>
  </si>
  <si>
    <t>Input Files</t>
    <phoneticPr fontId="1"/>
  </si>
  <si>
    <t>fapp1_bwa</t>
    <phoneticPr fontId="1"/>
  </si>
  <si>
    <t>fapp2_bwa</t>
    <phoneticPr fontId="1"/>
  </si>
  <si>
    <t>fapp_3_bwa</t>
    <phoneticPr fontId="1"/>
  </si>
  <si>
    <t>fapp_4_splitSam2Contig2</t>
    <phoneticPr fontId="1"/>
  </si>
  <si>
    <t>[DB] reference.fa.bwt</t>
    <phoneticPr fontId="1"/>
  </si>
  <si>
    <t>[DB] reference.fa.rbwt</t>
    <phoneticPr fontId="1"/>
  </si>
  <si>
    <t>[TARGET] read 1</t>
    <phoneticPr fontId="1"/>
  </si>
  <si>
    <t>[TARGET] read 2</t>
    <phoneticPr fontId="1"/>
  </si>
  <si>
    <t>[DB] reference.fa.ann</t>
    <phoneticPr fontId="1"/>
  </si>
  <si>
    <t>[DB] reference.fa.amb</t>
    <phoneticPr fontId="1"/>
  </si>
  <si>
    <t>[DB] reference.fa.pac</t>
    <phoneticPr fontId="1"/>
  </si>
  <si>
    <t>[DB] reference.fa.sa</t>
    <phoneticPr fontId="1"/>
  </si>
  <si>
    <t>[DB] reference.fa.rsa</t>
    <phoneticPr fontId="1"/>
  </si>
  <si>
    <t>[DB] seq_contig.md</t>
    <phoneticPr fontId="1"/>
  </si>
  <si>
    <t>Sum (B)</t>
    <phoneticPr fontId="1"/>
  </si>
  <si>
    <t>Total Sum (B)</t>
  </si>
  <si>
    <t>Total Sum (B)</t>
    <phoneticPr fontId="1"/>
  </si>
  <si>
    <t>Total Sum (GB)</t>
  </si>
  <si>
    <t>Total Sum (GB)</t>
    <phoneticPr fontId="1"/>
  </si>
  <si>
    <t>IO Read Size (GB)</t>
    <phoneticPr fontId="1"/>
  </si>
  <si>
    <t>IO Read Throughput (GB/s)</t>
    <phoneticPr fontId="1"/>
  </si>
  <si>
    <t>IO Write Throughput (GB/s)</t>
    <phoneticPr fontId="1"/>
  </si>
  <si>
    <t>IO Write Size (GB)</t>
    <phoneticPr fontId="1"/>
  </si>
  <si>
    <t>Output Files</t>
  </si>
  <si>
    <t>Output Files</t>
    <phoneticPr fontId="1"/>
  </si>
  <si>
    <t>[MED] read 1 sa</t>
    <phoneticPr fontId="1"/>
  </si>
  <si>
    <t>[MED] read 2 sa</t>
    <phoneticPr fontId="1"/>
  </si>
  <si>
    <t>[MED] alignment result</t>
    <phoneticPr fontId="1"/>
  </si>
  <si>
    <t>[OUT] contig splitted results</t>
    <phoneticPr fontId="1"/>
  </si>
  <si>
    <t>Sum (B)</t>
    <phoneticPr fontId="1"/>
  </si>
  <si>
    <t>Input Files</t>
    <phoneticPr fontId="1"/>
  </si>
  <si>
    <t>[TARGET] sam</t>
    <phoneticPr fontId="1"/>
  </si>
  <si>
    <t>[DB] reference.fa.fai</t>
    <phoneticPr fontId="1"/>
  </si>
  <si>
    <t>[MED] bam</t>
    <phoneticPr fontId="1"/>
  </si>
  <si>
    <t>[MED] sorted bam</t>
    <phoneticPr fontId="1"/>
  </si>
  <si>
    <t>[MED] read 1 sa</t>
    <phoneticPr fontId="1"/>
  </si>
  <si>
    <t>[MED] read 2 sa</t>
    <phoneticPr fontId="1"/>
  </si>
  <si>
    <t>[MED] alignment result</t>
    <phoneticPr fontId="1"/>
  </si>
  <si>
    <t>[MED] bam</t>
    <phoneticPr fontId="1"/>
  </si>
  <si>
    <t>[MED] sorted bam</t>
    <phoneticPr fontId="1"/>
  </si>
  <si>
    <t>[OUT] rmdup bam</t>
    <phoneticPr fontId="1"/>
  </si>
  <si>
    <t>[DB] reference.fa</t>
    <phoneticPr fontId="1"/>
  </si>
  <si>
    <t>[TARGET] bam</t>
    <phoneticPr fontId="1"/>
  </si>
  <si>
    <t>[MED] pileup file</t>
    <phoneticPr fontId="1"/>
  </si>
  <si>
    <t>[OUT] indel</t>
    <phoneticPr fontId="1"/>
  </si>
  <si>
    <t>[OUT] snp</t>
    <phoneticPr fontId="1"/>
  </si>
  <si>
    <t>[OUT] sum</t>
    <phoneticPr fontId="1"/>
  </si>
  <si>
    <t>Memory Consumption (GB)</t>
    <phoneticPr fontId="1"/>
  </si>
  <si>
    <t>Memory Consumption (GB)</t>
    <phoneticPr fontId="1"/>
  </si>
  <si>
    <t>DB</t>
  </si>
  <si>
    <t>DB</t>
    <phoneticPr fontId="1"/>
  </si>
  <si>
    <t>TARGET</t>
  </si>
  <si>
    <t>TARGET</t>
    <phoneticPr fontId="1"/>
  </si>
  <si>
    <t>MEDIUM</t>
  </si>
  <si>
    <t>MEDIUM</t>
    <phoneticPr fontId="1"/>
  </si>
  <si>
    <t>OUTPUT</t>
  </si>
  <si>
    <t>OUTPUT</t>
    <phoneticPr fontId="1"/>
  </si>
  <si>
    <t>File type size (B)</t>
  </si>
  <si>
    <t>File type size (B)</t>
    <phoneticPr fontId="1"/>
  </si>
  <si>
    <t>File type size (B)</t>
    <phoneticPr fontId="1"/>
  </si>
  <si>
    <t>Estimeted time for staging under given time threshold</t>
    <phoneticPr fontId="1"/>
  </si>
  <si>
    <t>Stage In Size (GB)</t>
    <phoneticPr fontId="1"/>
  </si>
  <si>
    <t>Stage In Throughput (GB/s)</t>
    <phoneticPr fontId="1"/>
  </si>
  <si>
    <t>Stage Out Size (GB)</t>
    <phoneticPr fontId="1"/>
  </si>
  <si>
    <t>Stage Out Throughput (GB/s)</t>
    <phoneticPr fontId="1"/>
  </si>
  <si>
    <t>Stage In Time (sec)</t>
    <phoneticPr fontId="1"/>
  </si>
  <si>
    <t>Stage Out Time (sec)</t>
    <phoneticPr fontId="1"/>
  </si>
  <si>
    <t>Parameters for time restriction - Staging</t>
    <phoneticPr fontId="1"/>
  </si>
  <si>
    <t>MIPS</t>
    <phoneticPr fontId="1"/>
  </si>
  <si>
    <t>Performance Profile</t>
    <phoneticPr fontId="1"/>
  </si>
  <si>
    <t>[MED] pileup file</t>
    <phoneticPr fontId="1"/>
  </si>
  <si>
    <t>Alignment(01-alignment)</t>
    <phoneticPr fontId="1"/>
  </si>
  <si>
    <t>Remove Duplicate(02-rmdup)</t>
    <phoneticPr fontId="1"/>
  </si>
  <si>
    <t>SNP(03-snp)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</si>
</sst>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  <font>
      <sz val="12"/>
      <color rgb="FF000000"/>
      <name val="ＭＳ Ｐゴシック"/>
      <family val="3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rgb="FFFDE9D9"/>
        <bgColor rgb="FF000000"/>
      </patternFill>
    </fill>
  </fills>
  <borders count="7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5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6">
    <xf numFmtId="0" fontId="0" fillId="0" borderId="0" xfId="0"/>
    <xf numFmtId="0" fontId="0" fillId="2" borderId="1" xfId="0" applyFill="1" applyBorder="1"/>
    <xf numFmtId="0" fontId="0" fillId="0" borderId="2" xfId="0" applyBorder="1"/>
    <xf numFmtId="0" fontId="0" fillId="0" borderId="3" xfId="0" applyBorder="1"/>
    <xf numFmtId="0" fontId="0" fillId="2" borderId="2" xfId="0" applyFill="1" applyBorder="1"/>
    <xf numFmtId="0" fontId="0" fillId="2" borderId="3" xfId="0" applyFill="1" applyBorder="1"/>
    <xf numFmtId="0" fontId="0" fillId="2" borderId="1" xfId="0" applyFill="1" applyBorder="1" applyAlignment="1">
      <alignment wrapText="1"/>
    </xf>
    <xf numFmtId="0" fontId="0" fillId="0" borderId="2" xfId="0" applyFill="1" applyBorder="1"/>
    <xf numFmtId="0" fontId="0" fillId="4" borderId="2" xfId="0" applyFill="1" applyBorder="1"/>
    <xf numFmtId="0" fontId="0" fillId="0" borderId="0" xfId="0" applyFill="1" applyBorder="1"/>
    <xf numFmtId="0" fontId="0" fillId="2" borderId="1" xfId="0" applyFont="1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3" xfId="0" applyFill="1" applyBorder="1"/>
    <xf numFmtId="0" fontId="4" fillId="0" borderId="0" xfId="0" applyFont="1"/>
    <xf numFmtId="0" fontId="4" fillId="5" borderId="1" xfId="0" applyFont="1" applyFill="1" applyBorder="1"/>
    <xf numFmtId="0" fontId="4" fillId="5" borderId="5" xfId="0" applyFont="1" applyFill="1" applyBorder="1"/>
    <xf numFmtId="0" fontId="4" fillId="0" borderId="5" xfId="0" applyFont="1" applyBorder="1"/>
    <xf numFmtId="0" fontId="4" fillId="0" borderId="4" xfId="0" applyFont="1" applyBorder="1"/>
    <xf numFmtId="0" fontId="4" fillId="0" borderId="6" xfId="0" applyFont="1" applyBorder="1"/>
    <xf numFmtId="0" fontId="4" fillId="0" borderId="5" xfId="0" applyFont="1" applyFill="1" applyBorder="1"/>
    <xf numFmtId="0" fontId="4" fillId="0" borderId="6" xfId="0" applyFont="1" applyFill="1" applyBorder="1"/>
    <xf numFmtId="0" fontId="4" fillId="0" borderId="3" xfId="0" applyFont="1" applyBorder="1"/>
    <xf numFmtId="0" fontId="4" fillId="0" borderId="2" xfId="0" applyFont="1" applyBorder="1"/>
    <xf numFmtId="0" fontId="4" fillId="0" borderId="2" xfId="0" applyFont="1" applyFill="1" applyBorder="1"/>
    <xf numFmtId="0" fontId="4" fillId="0" borderId="3" xfId="0" applyFont="1" applyFill="1" applyBorder="1"/>
    <xf numFmtId="0" fontId="0" fillId="3" borderId="2" xfId="0" applyFill="1" applyBorder="1" applyProtection="1">
      <protection locked="0"/>
    </xf>
    <xf numFmtId="0" fontId="0" fillId="3" borderId="3" xfId="0" applyFill="1" applyBorder="1" applyProtection="1">
      <protection locked="0"/>
    </xf>
    <xf numFmtId="0" fontId="4" fillId="6" borderId="5" xfId="0" applyFont="1" applyFill="1" applyBorder="1" applyProtection="1">
      <protection locked="0"/>
    </xf>
    <xf numFmtId="0" fontId="4" fillId="6" borderId="6" xfId="0" applyFont="1" applyFill="1" applyBorder="1" applyProtection="1">
      <protection locked="0"/>
    </xf>
    <xf numFmtId="0" fontId="4" fillId="3" borderId="3" xfId="0" applyFont="1" applyFill="1" applyBorder="1" applyProtection="1">
      <protection locked="0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3" borderId="3" xfId="0" applyFill="1" applyBorder="1" applyAlignment="1" applyProtection="1">
      <alignment horizontal="center"/>
      <protection locked="0"/>
    </xf>
    <xf numFmtId="0" fontId="0" fillId="3" borderId="1" xfId="0" applyFill="1" applyBorder="1" applyAlignment="1" applyProtection="1">
      <alignment horizontal="center"/>
      <protection locked="0"/>
    </xf>
    <xf numFmtId="0" fontId="0" fillId="3" borderId="4" xfId="0" applyFill="1" applyBorder="1" applyAlignment="1" applyProtection="1">
      <alignment horizontal="center"/>
      <protection locked="0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2" xfId="0" applyFill="1" applyBorder="1" applyAlignment="1" applyProtection="1">
      <alignment horizontal="center"/>
      <protection locked="0"/>
    </xf>
    <xf numFmtId="0" fontId="0" fillId="0" borderId="3" xfId="0" applyFont="1" applyFill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</cellXfs>
  <cellStyles count="151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ハイパーリンク" xfId="21" builtinId="8" hidden="1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ハイパーリンク" xfId="31" builtinId="8" hidden="1"/>
    <cellStyle name="ハイパーリンク" xfId="33" builtinId="8" hidden="1"/>
    <cellStyle name="ハイパーリンク" xfId="35" builtinId="8" hidden="1"/>
    <cellStyle name="ハイパーリンク" xfId="37" builtinId="8" hidden="1"/>
    <cellStyle name="ハイパーリンク" xfId="39" builtinId="8" hidden="1"/>
    <cellStyle name="ハイパーリンク" xfId="41" builtinId="8" hidden="1"/>
    <cellStyle name="ハイパーリンク" xfId="43" builtinId="8" hidden="1"/>
    <cellStyle name="ハイパーリンク" xfId="45" builtinId="8" hidden="1"/>
    <cellStyle name="ハイパーリンク" xfId="47" builtinId="8" hidden="1"/>
    <cellStyle name="ハイパーリンク" xfId="49" builtinId="8" hidden="1"/>
    <cellStyle name="ハイパーリンク" xfId="51" builtinId="8" hidden="1"/>
    <cellStyle name="ハイパーリンク" xfId="53" builtinId="8" hidden="1"/>
    <cellStyle name="ハイパーリンク" xfId="55" builtinId="8" hidden="1"/>
    <cellStyle name="ハイパーリンク" xfId="57" builtinId="8" hidden="1"/>
    <cellStyle name="ハイパーリンク" xfId="59" builtinId="8" hidden="1"/>
    <cellStyle name="ハイパーリンク" xfId="61" builtinId="8" hidden="1"/>
    <cellStyle name="ハイパーリンク" xfId="63" builtinId="8" hidden="1"/>
    <cellStyle name="ハイパーリンク" xfId="65" builtinId="8" hidden="1"/>
    <cellStyle name="ハイパーリンク" xfId="67" builtinId="8" hidden="1"/>
    <cellStyle name="ハイパーリンク" xfId="69" builtinId="8" hidden="1"/>
    <cellStyle name="ハイパーリンク" xfId="71" builtinId="8" hidden="1"/>
    <cellStyle name="ハイパーリンク" xfId="73" builtinId="8" hidden="1"/>
    <cellStyle name="ハイパーリンク" xfId="75" builtinId="8" hidden="1"/>
    <cellStyle name="ハイパーリンク" xfId="77" builtinId="8" hidden="1"/>
    <cellStyle name="ハイパーリンク" xfId="79" builtinId="8" hidden="1"/>
    <cellStyle name="ハイパーリンク" xfId="81" builtinId="8" hidden="1"/>
    <cellStyle name="ハイパーリンク" xfId="83" builtinId="8" hidden="1"/>
    <cellStyle name="ハイパーリンク" xfId="85" builtinId="8" hidden="1"/>
    <cellStyle name="ハイパーリンク" xfId="87" builtinId="8" hidden="1"/>
    <cellStyle name="ハイパーリンク" xfId="89" builtinId="8" hidden="1"/>
    <cellStyle name="ハイパーリンク" xfId="91" builtinId="8" hidden="1"/>
    <cellStyle name="ハイパーリンク" xfId="93" builtinId="8" hidden="1"/>
    <cellStyle name="ハイパーリンク" xfId="95" builtinId="8" hidden="1"/>
    <cellStyle name="ハイパーリンク" xfId="97" builtinId="8" hidden="1"/>
    <cellStyle name="ハイパーリンク" xfId="99" builtinId="8" hidden="1"/>
    <cellStyle name="ハイパーリンク" xfId="101" builtinId="8" hidden="1"/>
    <cellStyle name="ハイパーリンク" xfId="103" builtinId="8" hidden="1"/>
    <cellStyle name="ハイパーリンク" xfId="105" builtinId="8" hidden="1"/>
    <cellStyle name="ハイパーリンク" xfId="107" builtinId="8" hidden="1"/>
    <cellStyle name="ハイパーリンク" xfId="109" builtinId="8" hidden="1"/>
    <cellStyle name="ハイパーリンク" xfId="111" builtinId="8" hidden="1"/>
    <cellStyle name="ハイパーリンク" xfId="113" builtinId="8" hidden="1"/>
    <cellStyle name="ハイパーリンク" xfId="115" builtinId="8" hidden="1"/>
    <cellStyle name="ハイパーリンク" xfId="117" builtinId="8" hidden="1"/>
    <cellStyle name="ハイパーリンク" xfId="119" builtinId="8" hidden="1"/>
    <cellStyle name="ハイパーリンク" xfId="121" builtinId="8" hidden="1"/>
    <cellStyle name="ハイパーリンク" xfId="123" builtinId="8" hidden="1"/>
    <cellStyle name="ハイパーリンク" xfId="125" builtinId="8" hidden="1"/>
    <cellStyle name="ハイパーリンク" xfId="127" builtinId="8" hidden="1"/>
    <cellStyle name="ハイパーリンク" xfId="129" builtinId="8" hidden="1"/>
    <cellStyle name="ハイパーリンク" xfId="131" builtinId="8" hidden="1"/>
    <cellStyle name="ハイパーリンク" xfId="133" builtinId="8" hidden="1"/>
    <cellStyle name="ハイパーリンク" xfId="135" builtinId="8" hidden="1"/>
    <cellStyle name="ハイパーリンク" xfId="137" builtinId="8" hidden="1"/>
    <cellStyle name="ハイパーリンク" xfId="139" builtinId="8" hidden="1"/>
    <cellStyle name="ハイパーリンク" xfId="141" builtinId="8" hidden="1"/>
    <cellStyle name="ハイパーリンク" xfId="143" builtinId="8" hidden="1"/>
    <cellStyle name="ハイパーリンク" xfId="145" builtinId="8" hidden="1"/>
    <cellStyle name="ハイパーリンク" xfId="147" builtinId="8" hidden="1"/>
    <cellStyle name="ハイパーリンク" xfId="149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  <cellStyle name="表示済みのハイパーリンク" xfId="22" builtinId="9" hidden="1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0" builtinId="9" hidden="1"/>
    <cellStyle name="表示済みのハイパーリンク" xfId="32" builtinId="9" hidden="1"/>
    <cellStyle name="表示済みのハイパーリンク" xfId="34" builtinId="9" hidden="1"/>
    <cellStyle name="表示済みのハイパーリンク" xfId="36" builtinId="9" hidden="1"/>
    <cellStyle name="表示済みのハイパーリンク" xfId="38" builtinId="9" hidden="1"/>
    <cellStyle name="表示済みのハイパーリンク" xfId="40" builtinId="9" hidden="1"/>
    <cellStyle name="表示済みのハイパーリンク" xfId="42" builtinId="9" hidden="1"/>
    <cellStyle name="表示済みのハイパーリンク" xfId="44" builtinId="9" hidden="1"/>
    <cellStyle name="表示済みのハイパーリンク" xfId="46" builtinId="9" hidden="1"/>
    <cellStyle name="表示済みのハイパーリンク" xfId="48" builtinId="9" hidden="1"/>
    <cellStyle name="表示済みのハイパーリンク" xfId="50" builtinId="9" hidden="1"/>
    <cellStyle name="表示済みのハイパーリンク" xfId="52" builtinId="9" hidden="1"/>
    <cellStyle name="表示済みのハイパーリンク" xfId="54" builtinId="9" hidden="1"/>
    <cellStyle name="表示済みのハイパーリンク" xfId="56" builtinId="9" hidden="1"/>
    <cellStyle name="表示済みのハイパーリンク" xfId="58" builtinId="9" hidden="1"/>
    <cellStyle name="表示済みのハイパーリンク" xfId="60" builtinId="9" hidden="1"/>
    <cellStyle name="表示済みのハイパーリンク" xfId="62" builtinId="9" hidden="1"/>
    <cellStyle name="表示済みのハイパーリンク" xfId="64" builtinId="9" hidden="1"/>
    <cellStyle name="表示済みのハイパーリンク" xfId="66" builtinId="9" hidden="1"/>
    <cellStyle name="表示済みのハイパーリンク" xfId="68" builtinId="9" hidden="1"/>
    <cellStyle name="表示済みのハイパーリンク" xfId="70" builtinId="9" hidden="1"/>
    <cellStyle name="表示済みのハイパーリンク" xfId="72" builtinId="9" hidden="1"/>
    <cellStyle name="表示済みのハイパーリンク" xfId="74" builtinId="9" hidden="1"/>
    <cellStyle name="表示済みのハイパーリンク" xfId="76" builtinId="9" hidden="1"/>
    <cellStyle name="表示済みのハイパーリンク" xfId="78" builtinId="9" hidden="1"/>
    <cellStyle name="表示済みのハイパーリンク" xfId="80" builtinId="9" hidden="1"/>
    <cellStyle name="表示済みのハイパーリンク" xfId="82" builtinId="9" hidden="1"/>
    <cellStyle name="表示済みのハイパーリンク" xfId="84" builtinId="9" hidden="1"/>
    <cellStyle name="表示済みのハイパーリンク" xfId="86" builtinId="9" hidden="1"/>
    <cellStyle name="表示済みのハイパーリンク" xfId="88" builtinId="9" hidden="1"/>
    <cellStyle name="表示済みのハイパーリンク" xfId="90" builtinId="9" hidden="1"/>
    <cellStyle name="表示済みのハイパーリンク" xfId="92" builtinId="9" hidden="1"/>
    <cellStyle name="表示済みのハイパーリンク" xfId="94" builtinId="9" hidden="1"/>
    <cellStyle name="表示済みのハイパーリンク" xfId="96" builtinId="9" hidden="1"/>
    <cellStyle name="表示済みのハイパーリンク" xfId="98" builtinId="9" hidden="1"/>
    <cellStyle name="表示済みのハイパーリンク" xfId="100" builtinId="9" hidden="1"/>
    <cellStyle name="表示済みのハイパーリンク" xfId="102" builtinId="9" hidden="1"/>
    <cellStyle name="表示済みのハイパーリンク" xfId="104" builtinId="9" hidden="1"/>
    <cellStyle name="表示済みのハイパーリンク" xfId="106" builtinId="9" hidden="1"/>
    <cellStyle name="表示済みのハイパーリンク" xfId="108" builtinId="9" hidden="1"/>
    <cellStyle name="表示済みのハイパーリンク" xfId="110" builtinId="9" hidden="1"/>
    <cellStyle name="表示済みのハイパーリンク" xfId="112" builtinId="9" hidden="1"/>
    <cellStyle name="表示済みのハイパーリンク" xfId="114" builtinId="9" hidden="1"/>
    <cellStyle name="表示済みのハイパーリンク" xfId="116" builtinId="9" hidden="1"/>
    <cellStyle name="表示済みのハイパーリンク" xfId="118" builtinId="9" hidden="1"/>
    <cellStyle name="表示済みのハイパーリンク" xfId="120" builtinId="9" hidden="1"/>
    <cellStyle name="表示済みのハイパーリンク" xfId="122" builtinId="9" hidden="1"/>
    <cellStyle name="表示済みのハイパーリンク" xfId="124" builtinId="9" hidden="1"/>
    <cellStyle name="表示済みのハイパーリンク" xfId="126" builtinId="9" hidden="1"/>
    <cellStyle name="表示済みのハイパーリンク" xfId="128" builtinId="9" hidden="1"/>
    <cellStyle name="表示済みのハイパーリンク" xfId="130" builtinId="9" hidden="1"/>
    <cellStyle name="表示済みのハイパーリンク" xfId="132" builtinId="9" hidden="1"/>
    <cellStyle name="表示済みのハイパーリンク" xfId="134" builtinId="9" hidden="1"/>
    <cellStyle name="表示済みのハイパーリンク" xfId="136" builtinId="9" hidden="1"/>
    <cellStyle name="表示済みのハイパーリンク" xfId="138" builtinId="9" hidden="1"/>
    <cellStyle name="表示済みのハイパーリンク" xfId="140" builtinId="9" hidden="1"/>
    <cellStyle name="表示済みのハイパーリンク" xfId="142" builtinId="9" hidden="1"/>
    <cellStyle name="表示済みのハイパーリンク" xfId="144" builtinId="9" hidden="1"/>
    <cellStyle name="表示済みのハイパーリンク" xfId="146" builtinId="9" hidden="1"/>
    <cellStyle name="表示済みのハイパーリンク" xfId="148" builtinId="9" hidden="1"/>
    <cellStyle name="表示済みのハイパーリンク" xfId="150" builtinId="9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127000</xdr:colOff>
      <xdr:row>1</xdr:row>
      <xdr:rowOff>101600</xdr:rowOff>
    </xdr:from>
    <xdr:ext cx="4480714" cy="430887"/>
    <xdr:sp macro="" textlink="">
      <xdr:nvSpPr>
        <xdr:cNvPr id="2" name="テキスト ボックス 1"/>
        <xdr:cNvSpPr txBox="1"/>
      </xdr:nvSpPr>
      <xdr:spPr>
        <a:xfrm>
          <a:off x="7950200" y="330200"/>
          <a:ext cx="4480714" cy="430887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en-US" sz="1100"/>
            <a:t>Write number</a:t>
          </a:r>
          <a:r>
            <a:rPr kumimoji="1" lang="en-US" altLang="en-US" sz="1100" baseline="0"/>
            <a:t> of input files and number of used nodes to highrighted cells.</a:t>
          </a:r>
        </a:p>
        <a:p>
          <a:endParaRPr kumimoji="1" lang="en-US" altLang="en-US" sz="1100"/>
        </a:p>
      </xdr:txBody>
    </xdr:sp>
    <xdr:clientData/>
  </xdr:oneCellAnchor>
  <xdr:oneCellAnchor>
    <xdr:from>
      <xdr:col>7</xdr:col>
      <xdr:colOff>165100</xdr:colOff>
      <xdr:row>25</xdr:row>
      <xdr:rowOff>127000</xdr:rowOff>
    </xdr:from>
    <xdr:ext cx="4378122" cy="430887"/>
    <xdr:sp macro="" textlink="">
      <xdr:nvSpPr>
        <xdr:cNvPr id="3" name="テキスト ボックス 2"/>
        <xdr:cNvSpPr txBox="1"/>
      </xdr:nvSpPr>
      <xdr:spPr>
        <a:xfrm>
          <a:off x="7988300" y="6007100"/>
          <a:ext cx="4378122" cy="430887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en-US" sz="1100"/>
            <a:t>Write required elapse time and number of input files to highrighted</a:t>
          </a:r>
          <a:r>
            <a:rPr kumimoji="1" lang="en-US" altLang="en-US" sz="1100" baseline="0"/>
            <a:t> cells.</a:t>
          </a:r>
          <a:endParaRPr kumimoji="1" lang="en-US" altLang="en-US" sz="1100"/>
        </a:p>
        <a:p>
          <a:endParaRPr kumimoji="1" lang="en-US" altLang="en-US" sz="1100"/>
        </a:p>
      </xdr:txBody>
    </xdr:sp>
    <xdr:clientData/>
  </xdr:oneCellAnchor>
  <xdr:oneCellAnchor>
    <xdr:from>
      <xdr:col>7</xdr:col>
      <xdr:colOff>127000</xdr:colOff>
      <xdr:row>47</xdr:row>
      <xdr:rowOff>139700</xdr:rowOff>
    </xdr:from>
    <xdr:ext cx="4339518" cy="430887"/>
    <xdr:sp macro="" textlink="">
      <xdr:nvSpPr>
        <xdr:cNvPr id="4" name="テキスト ボックス 3"/>
        <xdr:cNvSpPr txBox="1"/>
      </xdr:nvSpPr>
      <xdr:spPr>
        <a:xfrm>
          <a:off x="7950200" y="11214100"/>
          <a:ext cx="4339518" cy="430887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Write required time for stage-in/out,</a:t>
          </a:r>
          <a:r>
            <a:rPr kumimoji="1" lang="en-US" altLang="ja-JP" sz="1100" baseline="0"/>
            <a:t> number of files to be staged-in and </a:t>
          </a:r>
        </a:p>
        <a:p>
          <a:r>
            <a:rPr kumimoji="1" lang="en-US" altLang="ja-JP" sz="1100" baseline="0"/>
            <a:t>numberof nodes where files are staged-in to highrighted cells.</a:t>
          </a:r>
          <a:endParaRPr kumimoji="1" lang="en-US" altLang="ja-JP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254000</xdr:colOff>
      <xdr:row>1</xdr:row>
      <xdr:rowOff>88900</xdr:rowOff>
    </xdr:from>
    <xdr:ext cx="2903359" cy="430887"/>
    <xdr:sp macro="" textlink="">
      <xdr:nvSpPr>
        <xdr:cNvPr id="2" name="テキスト ボックス 1"/>
        <xdr:cNvSpPr txBox="1"/>
      </xdr:nvSpPr>
      <xdr:spPr>
        <a:xfrm>
          <a:off x="7099300" y="317500"/>
          <a:ext cx="2903359" cy="430887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en-US" sz="1100"/>
            <a:t>Write measured values to the highrighted cells.</a:t>
          </a:r>
        </a:p>
        <a:p>
          <a:endParaRPr kumimoji="1" lang="ja-JP" altLang="en-US" sz="1100"/>
        </a:p>
      </xdr:txBody>
    </xdr:sp>
    <xdr:clientData/>
  </xdr:oneCellAnchor>
  <xdr:oneCellAnchor>
    <xdr:from>
      <xdr:col>5</xdr:col>
      <xdr:colOff>228600</xdr:colOff>
      <xdr:row>17</xdr:row>
      <xdr:rowOff>114300</xdr:rowOff>
    </xdr:from>
    <xdr:ext cx="4316513" cy="2462212"/>
    <xdr:sp macro="" textlink="">
      <xdr:nvSpPr>
        <xdr:cNvPr id="3" name="テキスト ボックス 2"/>
        <xdr:cNvSpPr txBox="1"/>
      </xdr:nvSpPr>
      <xdr:spPr>
        <a:xfrm>
          <a:off x="7073900" y="4000500"/>
          <a:ext cx="4316513" cy="2462212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Meanings of symbols</a:t>
          </a:r>
          <a:endParaRPr kumimoji="1" lang="en-US" altLang="en-US" sz="1100"/>
        </a:p>
        <a:p>
          <a:r>
            <a:rPr kumimoji="1" lang="en-US" altLang="en-US" sz="1100"/>
            <a:t>[DB]</a:t>
          </a:r>
        </a:p>
        <a:p>
          <a:r>
            <a:rPr kumimoji="1" lang="en-US" altLang="en-US" sz="1100" baseline="0"/>
            <a:t>　　Reference genome files (database). No need to modify.</a:t>
          </a:r>
          <a:endParaRPr kumimoji="1" lang="en-US" altLang="ja-JP" sz="1100" baseline="0"/>
        </a:p>
        <a:p>
          <a:r>
            <a:rPr kumimoji="1" lang="en-US" altLang="ja-JP" sz="1100" baseline="0"/>
            <a:t>[TARGET]</a:t>
          </a:r>
        </a:p>
        <a:p>
          <a:r>
            <a:rPr kumimoji="1" lang="ja-JP" altLang="en-US" sz="1100" baseline="0"/>
            <a:t>　　</a:t>
          </a:r>
          <a:r>
            <a:rPr kumimoji="1" lang="en-US" altLang="ja-JP" sz="1100" baseline="0"/>
            <a:t>Analysis target file</a:t>
          </a:r>
        </a:p>
        <a:p>
          <a:r>
            <a:rPr kumimoji="1" lang="en-US" altLang="ja-JP" sz="1100" baseline="0"/>
            <a:t>[MED]</a:t>
          </a:r>
        </a:p>
        <a:p>
          <a:r>
            <a:rPr kumimoji="1" lang="ja-JP" altLang="ja-JP" sz="1100" baseline="0"/>
            <a:t>　</a:t>
          </a:r>
          <a:r>
            <a:rPr kumimoji="1" lang="ja-JP" altLang="en-US" sz="1100" baseline="0"/>
            <a:t>　</a:t>
          </a:r>
          <a:r>
            <a:rPr kumimoji="1" lang="en-US" altLang="ja-JP" sz="1100" baseline="0"/>
            <a:t>Intermediate file</a:t>
          </a:r>
        </a:p>
        <a:p>
          <a:r>
            <a:rPr kumimoji="1" lang="en-US" altLang="ja-JP" sz="1100" baseline="0"/>
            <a:t>[OUT]</a:t>
          </a:r>
        </a:p>
        <a:p>
          <a:r>
            <a:rPr kumimoji="1" lang="ja-JP" altLang="ja-JP" sz="1100" baseline="0"/>
            <a:t>　</a:t>
          </a:r>
          <a:r>
            <a:rPr kumimoji="1" lang="ja-JP" altLang="en-US" sz="1100" baseline="0"/>
            <a:t>　</a:t>
          </a:r>
          <a:r>
            <a:rPr kumimoji="1" lang="en-US" altLang="ja-JP" sz="1100" baseline="0"/>
            <a:t>Output file</a:t>
          </a:r>
        </a:p>
        <a:p>
          <a:endParaRPr kumimoji="1" lang="en-US" altLang="ja-JP" sz="1100" baseline="0"/>
        </a:p>
        <a:p>
          <a:r>
            <a:rPr kumimoji="1" lang="en-US" altLang="ja-JP" sz="1100" baseline="0"/>
            <a:t>If you change the analysis target file and its file size, you need to change </a:t>
          </a:r>
        </a:p>
        <a:p>
          <a:r>
            <a:rPr kumimoji="1" lang="en-US" altLang="ja-JP" sz="1100" baseline="0"/>
            <a:t>the size of intermediate and output files as the change of analysis target </a:t>
          </a:r>
        </a:p>
        <a:p>
          <a:r>
            <a:rPr kumimoji="1" lang="en-US" altLang="ja-JP" sz="1100" baseline="0"/>
            <a:t>file influence on generated these files.</a:t>
          </a:r>
        </a:p>
        <a:p>
          <a:r>
            <a:rPr kumimoji="1" lang="en-US" altLang="ja-JP" sz="1100" baseline="0"/>
            <a:t>(highrighted cells)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152400</xdr:colOff>
      <xdr:row>1</xdr:row>
      <xdr:rowOff>127000</xdr:rowOff>
    </xdr:from>
    <xdr:ext cx="2903359" cy="430887"/>
    <xdr:sp macro="" textlink="">
      <xdr:nvSpPr>
        <xdr:cNvPr id="2" name="テキスト ボックス 1"/>
        <xdr:cNvSpPr txBox="1"/>
      </xdr:nvSpPr>
      <xdr:spPr>
        <a:xfrm>
          <a:off x="5384800" y="355600"/>
          <a:ext cx="2903359" cy="430887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en-US" sz="1100"/>
            <a:t>Write measured values to the highrighted cells.</a:t>
          </a:r>
        </a:p>
        <a:p>
          <a:endParaRPr kumimoji="1" lang="en-US" altLang="en-US" sz="1100"/>
        </a:p>
      </xdr:txBody>
    </xdr:sp>
    <xdr:clientData/>
  </xdr:oneCellAnchor>
  <xdr:oneCellAnchor>
    <xdr:from>
      <xdr:col>4</xdr:col>
      <xdr:colOff>152400</xdr:colOff>
      <xdr:row>17</xdr:row>
      <xdr:rowOff>101600</xdr:rowOff>
    </xdr:from>
    <xdr:ext cx="4316513" cy="2462212"/>
    <xdr:sp macro="" textlink="">
      <xdr:nvSpPr>
        <xdr:cNvPr id="3" name="テキスト ボックス 2"/>
        <xdr:cNvSpPr txBox="1"/>
      </xdr:nvSpPr>
      <xdr:spPr>
        <a:xfrm>
          <a:off x="5384800" y="3987800"/>
          <a:ext cx="4316513" cy="2462212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Meanings of symbols</a:t>
          </a:r>
        </a:p>
        <a:p>
          <a:r>
            <a:rPr kumimoji="1" lang="en-US" altLang="ja-JP" sz="1100"/>
            <a:t>[DB]</a:t>
          </a:r>
        </a:p>
        <a:p>
          <a:r>
            <a:rPr kumimoji="1" lang="ja-JP" altLang="en-US" sz="1100"/>
            <a:t>　　</a:t>
          </a:r>
          <a:r>
            <a:rPr kumimoji="1" lang="en-US" altLang="ja-JP" sz="1100"/>
            <a:t>Reference genome files (database). No need to modify.</a:t>
          </a:r>
        </a:p>
        <a:p>
          <a:r>
            <a:rPr kumimoji="1" lang="en-US" altLang="ja-JP" sz="1100"/>
            <a:t>[TARGET]</a:t>
          </a:r>
        </a:p>
        <a:p>
          <a:r>
            <a:rPr kumimoji="1" lang="ja-JP" altLang="en-US" sz="1100"/>
            <a:t>　　</a:t>
          </a:r>
          <a:r>
            <a:rPr kumimoji="1" lang="en-US" altLang="ja-JP" sz="1100"/>
            <a:t>Analysis target file</a:t>
          </a:r>
        </a:p>
        <a:p>
          <a:r>
            <a:rPr kumimoji="1" lang="en-US" altLang="ja-JP" sz="1100"/>
            <a:t>[MED]</a:t>
          </a:r>
        </a:p>
        <a:p>
          <a:r>
            <a:rPr kumimoji="1" lang="ja-JP" altLang="en-US" sz="1100"/>
            <a:t>　　</a:t>
          </a:r>
          <a:r>
            <a:rPr kumimoji="1" lang="en-US" altLang="ja-JP" sz="1100"/>
            <a:t>Intermediate file</a:t>
          </a:r>
        </a:p>
        <a:p>
          <a:r>
            <a:rPr kumimoji="1" lang="en-US" altLang="ja-JP" sz="1100"/>
            <a:t>[OUT]</a:t>
          </a:r>
        </a:p>
        <a:p>
          <a:r>
            <a:rPr kumimoji="1" lang="ja-JP" altLang="en-US" sz="1100"/>
            <a:t>　　</a:t>
          </a:r>
          <a:r>
            <a:rPr kumimoji="1" lang="en-US" altLang="ja-JP" sz="1100"/>
            <a:t>Output file</a:t>
          </a:r>
        </a:p>
        <a:p>
          <a:endParaRPr kumimoji="1" lang="en-US" altLang="ja-JP" sz="1100"/>
        </a:p>
        <a:p>
          <a:r>
            <a:rPr kumimoji="1" lang="en-US" altLang="ja-JP" sz="1100"/>
            <a:t>If you change the analysis target file and its file size, you need to change </a:t>
          </a:r>
        </a:p>
        <a:p>
          <a:r>
            <a:rPr kumimoji="1" lang="en-US" altLang="ja-JP" sz="1100"/>
            <a:t>the size of intermediate and output files as the change of analysis target </a:t>
          </a:r>
        </a:p>
        <a:p>
          <a:r>
            <a:rPr kumimoji="1" lang="en-US" altLang="ja-JP" sz="1100"/>
            <a:t>file influence on generated these files.</a:t>
          </a:r>
        </a:p>
        <a:p>
          <a:r>
            <a:rPr kumimoji="1" lang="en-US" altLang="ja-JP" sz="1100"/>
            <a:t>(highrighted cells)</a:t>
          </a: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165100</xdr:colOff>
      <xdr:row>17</xdr:row>
      <xdr:rowOff>127000</xdr:rowOff>
    </xdr:from>
    <xdr:ext cx="4316513" cy="2462212"/>
    <xdr:sp macro="" textlink="">
      <xdr:nvSpPr>
        <xdr:cNvPr id="2" name="テキスト ボックス 1"/>
        <xdr:cNvSpPr txBox="1"/>
      </xdr:nvSpPr>
      <xdr:spPr>
        <a:xfrm>
          <a:off x="4305300" y="4013200"/>
          <a:ext cx="4316513" cy="2462212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Meanings of symbols</a:t>
          </a:r>
        </a:p>
        <a:p>
          <a:r>
            <a:rPr kumimoji="1" lang="en-US" altLang="ja-JP" sz="1100"/>
            <a:t>[DB]</a:t>
          </a:r>
        </a:p>
        <a:p>
          <a:r>
            <a:rPr kumimoji="1" lang="ja-JP" altLang="en-US" sz="1100"/>
            <a:t>　　</a:t>
          </a:r>
          <a:r>
            <a:rPr kumimoji="1" lang="en-US" altLang="ja-JP" sz="1100"/>
            <a:t>Reference genome files (database). No need to modify.</a:t>
          </a:r>
        </a:p>
        <a:p>
          <a:r>
            <a:rPr kumimoji="1" lang="en-US" altLang="ja-JP" sz="1100"/>
            <a:t>[TARGET]</a:t>
          </a:r>
        </a:p>
        <a:p>
          <a:r>
            <a:rPr kumimoji="1" lang="ja-JP" altLang="en-US" sz="1100"/>
            <a:t>　　</a:t>
          </a:r>
          <a:r>
            <a:rPr kumimoji="1" lang="en-US" altLang="ja-JP" sz="1100"/>
            <a:t>Analysis target file</a:t>
          </a:r>
        </a:p>
        <a:p>
          <a:r>
            <a:rPr kumimoji="1" lang="en-US" altLang="ja-JP" sz="1100"/>
            <a:t>[MED]</a:t>
          </a:r>
        </a:p>
        <a:p>
          <a:r>
            <a:rPr kumimoji="1" lang="ja-JP" altLang="en-US" sz="1100"/>
            <a:t>　　</a:t>
          </a:r>
          <a:r>
            <a:rPr kumimoji="1" lang="en-US" altLang="ja-JP" sz="1100"/>
            <a:t>Intermediate file</a:t>
          </a:r>
        </a:p>
        <a:p>
          <a:r>
            <a:rPr kumimoji="1" lang="en-US" altLang="ja-JP" sz="1100"/>
            <a:t>[OUT]</a:t>
          </a:r>
        </a:p>
        <a:p>
          <a:r>
            <a:rPr kumimoji="1" lang="ja-JP" altLang="en-US" sz="1100"/>
            <a:t>　　</a:t>
          </a:r>
          <a:r>
            <a:rPr kumimoji="1" lang="en-US" altLang="ja-JP" sz="1100"/>
            <a:t>Output file</a:t>
          </a:r>
        </a:p>
        <a:p>
          <a:endParaRPr kumimoji="1" lang="en-US" altLang="ja-JP" sz="1100"/>
        </a:p>
        <a:p>
          <a:r>
            <a:rPr kumimoji="1" lang="en-US" altLang="ja-JP" sz="1100"/>
            <a:t>If you change the analysis target file and its file size, you need to change </a:t>
          </a:r>
        </a:p>
        <a:p>
          <a:r>
            <a:rPr kumimoji="1" lang="en-US" altLang="ja-JP" sz="1100"/>
            <a:t>the size of intermediate and output files as the change of analysis target </a:t>
          </a:r>
        </a:p>
        <a:p>
          <a:r>
            <a:rPr kumimoji="1" lang="en-US" altLang="ja-JP" sz="1100"/>
            <a:t>file influence on generated these files.</a:t>
          </a:r>
        </a:p>
        <a:p>
          <a:r>
            <a:rPr kumimoji="1" lang="en-US" altLang="ja-JP" sz="1100"/>
            <a:t>(highrighted cells)</a:t>
          </a:r>
        </a:p>
      </xdr:txBody>
    </xdr:sp>
    <xdr:clientData/>
  </xdr:oneCellAnchor>
  <xdr:oneCellAnchor>
    <xdr:from>
      <xdr:col>3</xdr:col>
      <xdr:colOff>165100</xdr:colOff>
      <xdr:row>1</xdr:row>
      <xdr:rowOff>114300</xdr:rowOff>
    </xdr:from>
    <xdr:ext cx="2903359" cy="430887"/>
    <xdr:sp macro="" textlink="">
      <xdr:nvSpPr>
        <xdr:cNvPr id="3" name="テキスト ボックス 2"/>
        <xdr:cNvSpPr txBox="1"/>
      </xdr:nvSpPr>
      <xdr:spPr>
        <a:xfrm>
          <a:off x="4305300" y="342900"/>
          <a:ext cx="2903359" cy="430887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en-US" sz="1100"/>
            <a:t>Write measured values to the highrighted cells.</a:t>
          </a:r>
        </a:p>
        <a:p>
          <a:endParaRPr kumimoji="1" lang="en-US" alt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0"/>
  <sheetViews>
    <sheetView workbookViewId="0"/>
  </sheetViews>
  <sheetFormatPr baseColWidth="12" defaultRowHeight="18" x14ac:dyDescent="0"/>
  <cols>
    <col min="1" max="1" width="25.6640625" customWidth="1"/>
  </cols>
  <sheetData>
    <row r="1" spans="1:7">
      <c r="A1" t="s">
        <v>20</v>
      </c>
    </row>
    <row r="2" spans="1:7">
      <c r="A2" s="1"/>
      <c r="B2" s="35" t="s">
        <v>109</v>
      </c>
      <c r="C2" s="35"/>
      <c r="D2" s="35" t="s">
        <v>110</v>
      </c>
      <c r="E2" s="35"/>
      <c r="F2" s="35" t="s">
        <v>111</v>
      </c>
      <c r="G2" s="36"/>
    </row>
    <row r="3" spans="1:7">
      <c r="A3" s="1" t="s">
        <v>1</v>
      </c>
      <c r="B3" s="37">
        <v>4000</v>
      </c>
      <c r="C3" s="37"/>
      <c r="D3" s="37">
        <v>397</v>
      </c>
      <c r="E3" s="37"/>
      <c r="F3" s="37">
        <v>397</v>
      </c>
      <c r="G3" s="32"/>
    </row>
    <row r="4" spans="1:7">
      <c r="A4" s="1" t="s">
        <v>0</v>
      </c>
      <c r="B4" s="37">
        <v>384</v>
      </c>
      <c r="C4" s="37"/>
      <c r="D4" s="37">
        <v>96</v>
      </c>
      <c r="E4" s="37"/>
      <c r="F4" s="37">
        <v>96</v>
      </c>
      <c r="G4" s="32"/>
    </row>
    <row r="7" spans="1:7">
      <c r="A7" t="s">
        <v>21</v>
      </c>
    </row>
    <row r="8" spans="1:7">
      <c r="A8" s="1"/>
      <c r="B8" s="35" t="s">
        <v>109</v>
      </c>
      <c r="C8" s="35"/>
      <c r="D8" s="35" t="s">
        <v>110</v>
      </c>
      <c r="E8" s="35"/>
      <c r="F8" s="35" t="s">
        <v>111</v>
      </c>
      <c r="G8" s="36"/>
    </row>
    <row r="9" spans="1:7">
      <c r="A9" s="1"/>
      <c r="B9" s="4" t="s">
        <v>3</v>
      </c>
      <c r="C9" s="4" t="s">
        <v>2</v>
      </c>
      <c r="D9" s="4" t="s">
        <v>3</v>
      </c>
      <c r="E9" s="4" t="s">
        <v>2</v>
      </c>
      <c r="F9" s="4" t="s">
        <v>3</v>
      </c>
      <c r="G9" s="5" t="s">
        <v>2</v>
      </c>
    </row>
    <row r="10" spans="1:7">
      <c r="A10" s="6" t="s">
        <v>17</v>
      </c>
      <c r="B10" s="8">
        <f>'01-alignment'!B11</f>
        <v>218.29129999999998</v>
      </c>
      <c r="C10" s="2">
        <f>B3*B10/B4</f>
        <v>2273.8677083333332</v>
      </c>
      <c r="D10" s="8">
        <f>'02-rmdup'!B11</f>
        <v>92.405699999999996</v>
      </c>
      <c r="E10" s="2">
        <f>D3*D10/D4</f>
        <v>382.13607187499997</v>
      </c>
      <c r="F10" s="8">
        <f>'03-snp'!B11</f>
        <v>203.874</v>
      </c>
      <c r="G10" s="3">
        <f>F3*F10/F4</f>
        <v>843.10393750000003</v>
      </c>
    </row>
    <row r="11" spans="1:7">
      <c r="A11" s="6" t="s">
        <v>4</v>
      </c>
      <c r="B11" s="8">
        <f>'01-alignment'!B12</f>
        <v>1.7347102727410577</v>
      </c>
      <c r="C11" s="2">
        <f>B4*B11</f>
        <v>666.12874473256613</v>
      </c>
      <c r="D11" s="8">
        <f>'02-rmdup'!B12</f>
        <v>1.079603066044627</v>
      </c>
      <c r="E11" s="2">
        <f>D4*D11</f>
        <v>103.64189434028418</v>
      </c>
      <c r="F11" s="8">
        <f>'03-snp'!B12</f>
        <v>9.8281266853056302</v>
      </c>
      <c r="G11" s="3">
        <f>F4*F11</f>
        <v>943.5001617893405</v>
      </c>
    </row>
    <row r="12" spans="1:7" ht="31">
      <c r="A12" s="6" t="s">
        <v>7</v>
      </c>
      <c r="B12" s="7">
        <f>B11*B10</f>
        <v>378.67216056000001</v>
      </c>
      <c r="C12" s="2">
        <f>B12*B3</f>
        <v>1514688.64224</v>
      </c>
      <c r="D12" s="7">
        <f>D11*D10</f>
        <v>99.761477039999988</v>
      </c>
      <c r="E12" s="2">
        <f>D12*D3</f>
        <v>39605.306384879994</v>
      </c>
      <c r="F12" s="7">
        <f>F11*F10</f>
        <v>2003.69949984</v>
      </c>
      <c r="G12" s="3">
        <f>F12*F3</f>
        <v>795468.70143648004</v>
      </c>
    </row>
    <row r="13" spans="1:7">
      <c r="A13" s="6" t="s">
        <v>5</v>
      </c>
      <c r="B13" s="8">
        <f>'01-alignment'!B13</f>
        <v>769.73070717302983</v>
      </c>
      <c r="C13" s="2">
        <f>B4*B13</f>
        <v>295576.59155444347</v>
      </c>
      <c r="D13" s="8">
        <f>'02-rmdup'!B13</f>
        <v>1785.5467800213628</v>
      </c>
      <c r="E13" s="2">
        <f>D4*D13</f>
        <v>171412.49088205083</v>
      </c>
      <c r="F13" s="8">
        <f>'03-snp'!B13</f>
        <v>2182.1786172462894</v>
      </c>
      <c r="G13" s="3">
        <f>F4*F13</f>
        <v>209489.14725564379</v>
      </c>
    </row>
    <row r="14" spans="1:7">
      <c r="A14" s="6" t="s">
        <v>6</v>
      </c>
      <c r="B14" s="7">
        <f>B13*B10</f>
        <v>168025.51671872</v>
      </c>
      <c r="C14" s="2">
        <f>B14*B3</f>
        <v>672102066.87487996</v>
      </c>
      <c r="D14" s="7">
        <f>D13*D10</f>
        <v>164994.70009062003</v>
      </c>
      <c r="E14" s="2">
        <f>D14*D3</f>
        <v>65502895.935976148</v>
      </c>
      <c r="F14" s="7">
        <f>F13*F10</f>
        <v>444889.48341246997</v>
      </c>
      <c r="G14" s="3">
        <f>F14*F3</f>
        <v>176621124.91475058</v>
      </c>
    </row>
    <row r="15" spans="1:7">
      <c r="A15" s="6" t="s">
        <v>18</v>
      </c>
      <c r="B15" s="8">
        <f>'01-alignment'!B14</f>
        <v>0.34334034246898532</v>
      </c>
      <c r="C15" s="2">
        <f>B4*B15</f>
        <v>131.84269150809035</v>
      </c>
      <c r="D15" s="8">
        <f>'02-rmdup'!B14</f>
        <v>6.1942076625143262E-2</v>
      </c>
      <c r="E15" s="2">
        <f>D4*D15</f>
        <v>5.9464393560137534</v>
      </c>
      <c r="F15" s="8">
        <f>'03-snp'!B14</f>
        <v>3.3576481159932114E-2</v>
      </c>
      <c r="G15" s="3">
        <f>F4*F15</f>
        <v>3.223342191353483</v>
      </c>
    </row>
    <row r="16" spans="1:7">
      <c r="A16" s="6" t="s">
        <v>85</v>
      </c>
      <c r="B16" s="7">
        <f>B15*B10</f>
        <v>74.948209700000007</v>
      </c>
      <c r="C16" s="7">
        <f>B3*B16</f>
        <v>299792.83880000003</v>
      </c>
      <c r="D16" s="7">
        <f>D15*D10</f>
        <v>5.7238009500000002</v>
      </c>
      <c r="E16" s="7">
        <f>D3*D16</f>
        <v>2272.3489771499999</v>
      </c>
      <c r="F16" s="7">
        <f>F15*F10</f>
        <v>6.8453715199999996</v>
      </c>
      <c r="G16" s="12">
        <f>F3*F16</f>
        <v>2717.61249344</v>
      </c>
    </row>
    <row r="17" spans="1:7">
      <c r="A17" s="6" t="s">
        <v>58</v>
      </c>
      <c r="B17" s="7">
        <f>B18/B10</f>
        <v>3.6970987790880802E-2</v>
      </c>
      <c r="C17" s="2">
        <f>B4*B17</f>
        <v>14.196859311698228</v>
      </c>
      <c r="D17" s="7">
        <f>D18/D10</f>
        <v>3.4952611502583296E-3</v>
      </c>
      <c r="E17" s="2">
        <f>D4*D17</f>
        <v>0.33554507042479964</v>
      </c>
      <c r="F17" s="7">
        <f>F18/F10</f>
        <v>1.6403683495263159E-2</v>
      </c>
      <c r="G17" s="3">
        <f>F4*F17</f>
        <v>1.5747536155452633</v>
      </c>
    </row>
    <row r="18" spans="1:7">
      <c r="A18" s="6" t="s">
        <v>57</v>
      </c>
      <c r="B18" s="8">
        <f>'01-alignment'!B35</f>
        <v>8.0704449871554971</v>
      </c>
      <c r="C18" s="2">
        <f>B18*B3</f>
        <v>32281.779948621988</v>
      </c>
      <c r="D18" s="8">
        <f>'02-rmdup'!B26</f>
        <v>0.32298205327242613</v>
      </c>
      <c r="E18" s="2">
        <f>D18*D3</f>
        <v>128.22387514915317</v>
      </c>
      <c r="F18" s="8">
        <f>'03-snp'!B25</f>
        <v>3.344284568913281</v>
      </c>
      <c r="G18" s="3">
        <f>F18*F3</f>
        <v>1327.6809738585725</v>
      </c>
    </row>
    <row r="19" spans="1:7">
      <c r="A19" s="6" t="s">
        <v>59</v>
      </c>
      <c r="B19" s="7">
        <f>B20/B10</f>
        <v>1.5110599456765455E-3</v>
      </c>
      <c r="C19" s="2">
        <f>B4*B19</f>
        <v>0.58024701913979349</v>
      </c>
      <c r="D19" s="7">
        <f>D20/D10</f>
        <v>1.7148750124765715E-3</v>
      </c>
      <c r="E19" s="2">
        <f>D4*D19</f>
        <v>0.16462800119775087</v>
      </c>
      <c r="F19" s="7">
        <f>F20/F10</f>
        <v>2.3065633886982196E-3</v>
      </c>
      <c r="G19" s="3">
        <f>F4*F19</f>
        <v>0.22143008531502908</v>
      </c>
    </row>
    <row r="20" spans="1:7">
      <c r="A20" s="6" t="s">
        <v>60</v>
      </c>
      <c r="B20" s="8">
        <f>'01-alignment'!B47</f>
        <v>0.32985123991966248</v>
      </c>
      <c r="C20" s="2">
        <f>B20*B3</f>
        <v>1319.4049596786499</v>
      </c>
      <c r="D20" s="8">
        <f>'02-rmdup'!B37</f>
        <v>0.15846422594040632</v>
      </c>
      <c r="E20" s="2">
        <f>D20*D3</f>
        <v>62.91029769834131</v>
      </c>
      <c r="F20" s="8">
        <f>'03-snp'!B37</f>
        <v>0.47024830430746078</v>
      </c>
      <c r="G20" s="3">
        <f>F20*F3</f>
        <v>186.68857681006193</v>
      </c>
    </row>
    <row r="25" spans="1:7">
      <c r="A25" t="s">
        <v>22</v>
      </c>
    </row>
    <row r="26" spans="1:7">
      <c r="A26" s="1"/>
      <c r="B26" s="35" t="s">
        <v>109</v>
      </c>
      <c r="C26" s="35"/>
      <c r="D26" s="35" t="s">
        <v>110</v>
      </c>
      <c r="E26" s="35"/>
      <c r="F26" s="35" t="s">
        <v>111</v>
      </c>
      <c r="G26" s="36"/>
    </row>
    <row r="27" spans="1:7">
      <c r="A27" s="1" t="s">
        <v>26</v>
      </c>
      <c r="B27" s="37">
        <v>3600</v>
      </c>
      <c r="C27" s="37"/>
      <c r="D27" s="37">
        <v>180</v>
      </c>
      <c r="E27" s="37"/>
      <c r="F27" s="37">
        <v>600</v>
      </c>
      <c r="G27" s="32"/>
    </row>
    <row r="28" spans="1:7">
      <c r="A28" s="1" t="s">
        <v>23</v>
      </c>
      <c r="B28" s="37">
        <v>4000</v>
      </c>
      <c r="C28" s="37"/>
      <c r="D28" s="37">
        <v>397</v>
      </c>
      <c r="E28" s="37"/>
      <c r="F28" s="37">
        <v>397</v>
      </c>
      <c r="G28" s="32"/>
    </row>
    <row r="31" spans="1:7">
      <c r="A31" t="s">
        <v>31</v>
      </c>
    </row>
    <row r="32" spans="1:7">
      <c r="A32" s="10"/>
      <c r="B32" s="35" t="s">
        <v>109</v>
      </c>
      <c r="C32" s="35"/>
      <c r="D32" s="35" t="s">
        <v>110</v>
      </c>
      <c r="E32" s="35"/>
      <c r="F32" s="35" t="s">
        <v>111</v>
      </c>
      <c r="G32" s="36"/>
    </row>
    <row r="33" spans="1:7">
      <c r="A33" s="10" t="s">
        <v>24</v>
      </c>
      <c r="B33" s="40">
        <f>B34/B27</f>
        <v>420.74684506666665</v>
      </c>
      <c r="C33" s="44"/>
      <c r="D33" s="40">
        <f>D34/D27</f>
        <v>220.02947991599996</v>
      </c>
      <c r="E33" s="44"/>
      <c r="F33" s="40">
        <f>F34/F27</f>
        <v>1325.7811690608</v>
      </c>
      <c r="G33" s="41"/>
    </row>
    <row r="34" spans="1:7" ht="31">
      <c r="A34" s="10" t="s">
        <v>8</v>
      </c>
      <c r="B34" s="40">
        <f>B12*B28</f>
        <v>1514688.64224</v>
      </c>
      <c r="C34" s="44"/>
      <c r="D34" s="40">
        <f>D12*D28</f>
        <v>39605.306384879994</v>
      </c>
      <c r="E34" s="44"/>
      <c r="F34" s="40">
        <f>F12*F28</f>
        <v>795468.70143648004</v>
      </c>
      <c r="G34" s="41"/>
    </row>
    <row r="35" spans="1:7">
      <c r="A35" s="10" t="s">
        <v>25</v>
      </c>
      <c r="B35" s="40">
        <f>B36/B27</f>
        <v>186695.01857635553</v>
      </c>
      <c r="C35" s="44"/>
      <c r="D35" s="40">
        <f>D36/D27</f>
        <v>363904.97742208972</v>
      </c>
      <c r="E35" s="44"/>
      <c r="F35" s="40">
        <f>F36/F27</f>
        <v>294368.54152458429</v>
      </c>
      <c r="G35" s="41"/>
    </row>
    <row r="36" spans="1:7">
      <c r="A36" s="10" t="s">
        <v>6</v>
      </c>
      <c r="B36" s="40">
        <f>B14*B28</f>
        <v>672102066.87487996</v>
      </c>
      <c r="C36" s="44"/>
      <c r="D36" s="40">
        <f>D14*D28</f>
        <v>65502895.935976148</v>
      </c>
      <c r="E36" s="44"/>
      <c r="F36" s="40">
        <f>F14*F28</f>
        <v>176621124.91475058</v>
      </c>
      <c r="G36" s="41"/>
    </row>
    <row r="37" spans="1:7">
      <c r="A37" s="10" t="s">
        <v>36</v>
      </c>
      <c r="B37" s="40">
        <f>B38/B27</f>
        <v>83.275788555555565</v>
      </c>
      <c r="C37" s="44"/>
      <c r="D37" s="40">
        <f>D38/D27</f>
        <v>12.624160984166666</v>
      </c>
      <c r="E37" s="44"/>
      <c r="F37" s="40">
        <f>F38/F27</f>
        <v>4.5293541557333334</v>
      </c>
      <c r="G37" s="41"/>
    </row>
    <row r="38" spans="1:7">
      <c r="A38" s="10" t="s">
        <v>86</v>
      </c>
      <c r="B38" s="38">
        <f>B16*B28</f>
        <v>299792.83880000003</v>
      </c>
      <c r="C38" s="43"/>
      <c r="D38" s="38">
        <f>D16*D28</f>
        <v>2272.3489771499999</v>
      </c>
      <c r="E38" s="43"/>
      <c r="F38" s="38">
        <f>F16*F28</f>
        <v>2717.61249344</v>
      </c>
      <c r="G38" s="39"/>
    </row>
    <row r="39" spans="1:7">
      <c r="A39" s="6" t="s">
        <v>32</v>
      </c>
      <c r="B39" s="40">
        <f>B40/B27</f>
        <v>8.9671610968394404</v>
      </c>
      <c r="C39" s="44"/>
      <c r="D39" s="40">
        <f>D40/D27</f>
        <v>0.71235486193973985</v>
      </c>
      <c r="E39" s="44"/>
      <c r="F39" s="40">
        <f>F40/F27</f>
        <v>2.2128016230976209</v>
      </c>
      <c r="G39" s="41"/>
    </row>
    <row r="40" spans="1:7">
      <c r="A40" s="6" t="s">
        <v>35</v>
      </c>
      <c r="B40" s="31">
        <f>B18*B28</f>
        <v>32281.779948621988</v>
      </c>
      <c r="C40" s="45"/>
      <c r="D40" s="31">
        <f>D18*D28</f>
        <v>128.22387514915317</v>
      </c>
      <c r="E40" s="45"/>
      <c r="F40" s="31">
        <f>F18*F28</f>
        <v>1327.6809738585725</v>
      </c>
      <c r="G40" s="42"/>
    </row>
    <row r="41" spans="1:7">
      <c r="A41" s="6" t="s">
        <v>33</v>
      </c>
      <c r="B41" s="31">
        <f>B42/B27</f>
        <v>0.36650137768851387</v>
      </c>
      <c r="C41" s="45"/>
      <c r="D41" s="31">
        <f>D42/D27</f>
        <v>0.34950165387967397</v>
      </c>
      <c r="E41" s="45"/>
      <c r="F41" s="31">
        <f>F42/F27</f>
        <v>0.31114762801676987</v>
      </c>
      <c r="G41" s="42"/>
    </row>
    <row r="42" spans="1:7">
      <c r="A42" s="6" t="s">
        <v>34</v>
      </c>
      <c r="B42" s="31">
        <f>B20*B28</f>
        <v>1319.4049596786499</v>
      </c>
      <c r="C42" s="45"/>
      <c r="D42" s="31">
        <f>D20*D28</f>
        <v>62.91029769834131</v>
      </c>
      <c r="E42" s="45"/>
      <c r="F42" s="31">
        <f>F20*F28</f>
        <v>186.68857681006193</v>
      </c>
      <c r="G42" s="42"/>
    </row>
    <row r="47" spans="1:7">
      <c r="A47" t="s">
        <v>105</v>
      </c>
    </row>
    <row r="48" spans="1:7">
      <c r="A48" s="1"/>
      <c r="B48" s="35" t="s">
        <v>109</v>
      </c>
      <c r="C48" s="35"/>
      <c r="D48" s="35" t="s">
        <v>110</v>
      </c>
      <c r="E48" s="35"/>
      <c r="F48" s="35" t="s">
        <v>111</v>
      </c>
      <c r="G48" s="36"/>
    </row>
    <row r="49" spans="1:7">
      <c r="A49" s="1" t="s">
        <v>103</v>
      </c>
      <c r="B49" s="37">
        <v>3600</v>
      </c>
      <c r="C49" s="37"/>
      <c r="D49" s="37">
        <v>600</v>
      </c>
      <c r="E49" s="37"/>
      <c r="F49" s="37">
        <v>600</v>
      </c>
      <c r="G49" s="32"/>
    </row>
    <row r="50" spans="1:7">
      <c r="A50" s="1" t="s">
        <v>104</v>
      </c>
      <c r="B50" s="32">
        <v>3600</v>
      </c>
      <c r="C50" s="33"/>
      <c r="D50" s="32">
        <v>3600</v>
      </c>
      <c r="E50" s="33"/>
      <c r="F50" s="32">
        <v>600</v>
      </c>
      <c r="G50" s="34"/>
    </row>
    <row r="51" spans="1:7">
      <c r="A51" s="1" t="s">
        <v>1</v>
      </c>
      <c r="B51" s="37">
        <v>4000</v>
      </c>
      <c r="C51" s="37"/>
      <c r="D51" s="37">
        <v>397</v>
      </c>
      <c r="E51" s="37"/>
      <c r="F51" s="37">
        <v>397</v>
      </c>
      <c r="G51" s="32"/>
    </row>
    <row r="52" spans="1:7">
      <c r="A52" s="1" t="s">
        <v>0</v>
      </c>
      <c r="B52" s="37">
        <v>384</v>
      </c>
      <c r="C52" s="37"/>
      <c r="D52" s="37">
        <v>96</v>
      </c>
      <c r="E52" s="37"/>
      <c r="F52" s="37">
        <v>96</v>
      </c>
      <c r="G52" s="32"/>
    </row>
    <row r="55" spans="1:7">
      <c r="A55" t="s">
        <v>98</v>
      </c>
    </row>
    <row r="56" spans="1:7">
      <c r="A56" s="1"/>
      <c r="B56" s="35" t="s">
        <v>109</v>
      </c>
      <c r="C56" s="35"/>
      <c r="D56" s="35" t="s">
        <v>110</v>
      </c>
      <c r="E56" s="35"/>
      <c r="F56" s="35" t="s">
        <v>111</v>
      </c>
      <c r="G56" s="36"/>
    </row>
    <row r="57" spans="1:7">
      <c r="A57" s="1" t="s">
        <v>99</v>
      </c>
      <c r="B57" s="30">
        <f>(B52*'01-alignment'!B51+B51*'01-alignment'!B52)/1024/1024/1024</f>
        <v>1837.6934545040131</v>
      </c>
      <c r="C57" s="30"/>
      <c r="D57" s="30">
        <f>(D52*'02-rmdup'!B41+D51*'02-rmdup'!B42)/1024/1024/1024</f>
        <v>84.619927256368101</v>
      </c>
      <c r="E57" s="30"/>
      <c r="F57" s="30">
        <f>(F52*'03-snp'!B41+F51*'03-snp'!B42)/1024/1024/1024</f>
        <v>290.5957687869668</v>
      </c>
      <c r="G57" s="31"/>
    </row>
    <row r="58" spans="1:7">
      <c r="A58" s="1" t="s">
        <v>100</v>
      </c>
      <c r="B58" s="30">
        <f>B57/B49</f>
        <v>0.51047040402889254</v>
      </c>
      <c r="C58" s="30"/>
      <c r="D58" s="30">
        <f>D57/D49</f>
        <v>0.14103321209394684</v>
      </c>
      <c r="E58" s="30"/>
      <c r="F58" s="30">
        <f>F57/F49</f>
        <v>0.48432628131161132</v>
      </c>
      <c r="G58" s="31"/>
    </row>
    <row r="59" spans="1:7">
      <c r="A59" s="1" t="s">
        <v>101</v>
      </c>
      <c r="B59" s="30">
        <f>B51*'01-alignment'!B54/1024/1024/1024</f>
        <v>686.82314082980156</v>
      </c>
      <c r="C59" s="30"/>
      <c r="D59" s="30">
        <f>D51*'02-rmdup'!B44/1024/1024/1024</f>
        <v>19.312608130276203</v>
      </c>
      <c r="E59" s="30"/>
      <c r="F59" s="30">
        <f>F51*'03-snp'!B44/1024/1024/1024</f>
        <v>0.18911504745483398</v>
      </c>
      <c r="G59" s="31"/>
    </row>
    <row r="60" spans="1:7">
      <c r="A60" s="1" t="s">
        <v>102</v>
      </c>
      <c r="B60" s="30">
        <f>B59/B50</f>
        <v>0.19078420578605598</v>
      </c>
      <c r="C60" s="30"/>
      <c r="D60" s="30">
        <f>D59/D50</f>
        <v>5.3646133695211679E-3</v>
      </c>
      <c r="E60" s="30"/>
      <c r="F60" s="30">
        <f>F59/F50</f>
        <v>3.1519174575805664E-4</v>
      </c>
      <c r="G60" s="31"/>
    </row>
  </sheetData>
  <sheetProtection sheet="1" objects="1" scenarios="1"/>
  <mergeCells count="84">
    <mergeCell ref="F8:G8"/>
    <mergeCell ref="F2:G2"/>
    <mergeCell ref="F3:G3"/>
    <mergeCell ref="F4:G4"/>
    <mergeCell ref="B8:C8"/>
    <mergeCell ref="B2:C2"/>
    <mergeCell ref="B3:C3"/>
    <mergeCell ref="B4:C4"/>
    <mergeCell ref="D8:E8"/>
    <mergeCell ref="D2:E2"/>
    <mergeCell ref="D3:E3"/>
    <mergeCell ref="D4:E4"/>
    <mergeCell ref="B32:C32"/>
    <mergeCell ref="D32:E32"/>
    <mergeCell ref="F32:G32"/>
    <mergeCell ref="F26:G26"/>
    <mergeCell ref="F27:G27"/>
    <mergeCell ref="F28:G28"/>
    <mergeCell ref="B26:C26"/>
    <mergeCell ref="B27:C27"/>
    <mergeCell ref="B28:C28"/>
    <mergeCell ref="D26:E26"/>
    <mergeCell ref="D27:E27"/>
    <mergeCell ref="D28:E28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42:C42"/>
    <mergeCell ref="D33:E33"/>
    <mergeCell ref="D34:E34"/>
    <mergeCell ref="D35:E35"/>
    <mergeCell ref="D36:E36"/>
    <mergeCell ref="D37:E37"/>
    <mergeCell ref="D38:E38"/>
    <mergeCell ref="D39:E39"/>
    <mergeCell ref="D40:E40"/>
    <mergeCell ref="D41:E41"/>
    <mergeCell ref="D42:E42"/>
    <mergeCell ref="F33:G33"/>
    <mergeCell ref="F34:G34"/>
    <mergeCell ref="F35:G35"/>
    <mergeCell ref="F36:G36"/>
    <mergeCell ref="F37:G37"/>
    <mergeCell ref="F38:G38"/>
    <mergeCell ref="F39:G39"/>
    <mergeCell ref="F40:G40"/>
    <mergeCell ref="F41:G41"/>
    <mergeCell ref="F42:G42"/>
    <mergeCell ref="D56:E56"/>
    <mergeCell ref="D57:E57"/>
    <mergeCell ref="B48:C48"/>
    <mergeCell ref="D48:E48"/>
    <mergeCell ref="F48:G48"/>
    <mergeCell ref="B49:C49"/>
    <mergeCell ref="D49:E49"/>
    <mergeCell ref="F49:G49"/>
    <mergeCell ref="F58:G58"/>
    <mergeCell ref="F59:G59"/>
    <mergeCell ref="F60:G60"/>
    <mergeCell ref="B50:C50"/>
    <mergeCell ref="D50:E50"/>
    <mergeCell ref="F50:G50"/>
    <mergeCell ref="B56:C56"/>
    <mergeCell ref="B57:C57"/>
    <mergeCell ref="F56:G56"/>
    <mergeCell ref="F57:G57"/>
    <mergeCell ref="B51:C51"/>
    <mergeCell ref="D51:E51"/>
    <mergeCell ref="F51:G51"/>
    <mergeCell ref="B52:C52"/>
    <mergeCell ref="D52:E52"/>
    <mergeCell ref="F52:G52"/>
    <mergeCell ref="B58:C58"/>
    <mergeCell ref="B59:C59"/>
    <mergeCell ref="B60:C60"/>
    <mergeCell ref="D58:E58"/>
    <mergeCell ref="D59:E59"/>
    <mergeCell ref="D60:E60"/>
  </mergeCells>
  <phoneticPr fontId="1"/>
  <pageMargins left="0.7" right="0.7" top="0.75" bottom="0.75" header="0.3" footer="0.3"/>
  <pageSetup paperSize="9" orientation="portrait" horizontalDpi="4294967292" verticalDpi="4294967292"/>
  <ignoredErrors>
    <ignoredError sqref="D10:D11 F10:F15 F16:F20 C12:C20 E12:E20 D20 D18 D13 D15:D16 D12 D17 D14 D19" formula="1"/>
  </ignoredError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"/>
  <sheetViews>
    <sheetView workbookViewId="0"/>
  </sheetViews>
  <sheetFormatPr baseColWidth="12" defaultRowHeight="18" x14ac:dyDescent="0"/>
  <cols>
    <col min="1" max="1" width="25.6640625" customWidth="1"/>
    <col min="5" max="5" width="25.6640625" customWidth="1"/>
  </cols>
  <sheetData>
    <row r="1" spans="1:5">
      <c r="A1" t="s">
        <v>107</v>
      </c>
    </row>
    <row r="2" spans="1:5">
      <c r="A2" s="1"/>
      <c r="B2" s="4" t="s">
        <v>9</v>
      </c>
      <c r="C2" s="4" t="s">
        <v>10</v>
      </c>
      <c r="D2" s="4" t="s">
        <v>11</v>
      </c>
      <c r="E2" s="5" t="s">
        <v>12</v>
      </c>
    </row>
    <row r="3" spans="1:5">
      <c r="A3" s="1" t="s">
        <v>13</v>
      </c>
      <c r="B3" s="25">
        <v>44.813899999999997</v>
      </c>
      <c r="C3" s="25">
        <v>47.656300000000002</v>
      </c>
      <c r="D3" s="25">
        <v>72.104100000000003</v>
      </c>
      <c r="E3" s="26">
        <v>53.716999999999999</v>
      </c>
    </row>
    <row r="4" spans="1:5">
      <c r="A4" s="1" t="s">
        <v>14</v>
      </c>
      <c r="B4" s="25">
        <v>1.5956999999999999</v>
      </c>
      <c r="C4" s="25">
        <v>1.5004999999999999</v>
      </c>
      <c r="D4" s="25">
        <v>2.7477999999999998</v>
      </c>
      <c r="E4" s="26">
        <v>0.6986</v>
      </c>
    </row>
    <row r="5" spans="1:5">
      <c r="A5" s="1" t="s">
        <v>106</v>
      </c>
      <c r="B5" s="25">
        <v>276.74489999999997</v>
      </c>
      <c r="C5" s="25">
        <v>263.24259999999998</v>
      </c>
      <c r="D5" s="25">
        <v>1400.8583000000001</v>
      </c>
      <c r="E5" s="26">
        <v>783.19159999999999</v>
      </c>
    </row>
    <row r="6" spans="1:5">
      <c r="A6" s="1" t="s">
        <v>15</v>
      </c>
      <c r="B6" s="25">
        <v>0.29570000000000002</v>
      </c>
      <c r="C6" s="25">
        <v>0.2908</v>
      </c>
      <c r="D6" s="25">
        <v>0.55730000000000002</v>
      </c>
      <c r="E6" s="26">
        <v>0.14249999999999999</v>
      </c>
    </row>
    <row r="9" spans="1:5">
      <c r="A9" s="9" t="s">
        <v>19</v>
      </c>
    </row>
    <row r="10" spans="1:5">
      <c r="A10" s="1"/>
      <c r="B10" s="5" t="s">
        <v>16</v>
      </c>
    </row>
    <row r="11" spans="1:5">
      <c r="A11" s="6" t="s">
        <v>17</v>
      </c>
      <c r="B11" s="3">
        <f>B3+C3+D3+E3</f>
        <v>218.29129999999998</v>
      </c>
    </row>
    <row r="12" spans="1:5">
      <c r="A12" s="6" t="s">
        <v>4</v>
      </c>
      <c r="B12" s="3">
        <f>(B4*B3+C4*C3+D4*D3+E4*E3)/B11</f>
        <v>1.7347102727410577</v>
      </c>
    </row>
    <row r="13" spans="1:5">
      <c r="A13" s="6" t="s">
        <v>5</v>
      </c>
      <c r="B13" s="3">
        <f>(B5*B3+C5*C3+D5*D3+E5*E3)/B11</f>
        <v>769.73070717302983</v>
      </c>
    </row>
    <row r="14" spans="1:5">
      <c r="A14" s="6" t="s">
        <v>18</v>
      </c>
      <c r="B14" s="3">
        <f>(B6*B3+C6*C3+D6*D3+E6*E3)/B11</f>
        <v>0.34334034246898532</v>
      </c>
    </row>
    <row r="17" spans="1:5">
      <c r="A17" s="11" t="s">
        <v>37</v>
      </c>
    </row>
    <row r="18" spans="1:5">
      <c r="A18" s="1"/>
      <c r="B18" s="4" t="s">
        <v>38</v>
      </c>
      <c r="C18" s="4" t="s">
        <v>39</v>
      </c>
      <c r="D18" s="4" t="s">
        <v>40</v>
      </c>
      <c r="E18" s="5" t="s">
        <v>41</v>
      </c>
    </row>
    <row r="19" spans="1:5">
      <c r="A19" s="1" t="s">
        <v>47</v>
      </c>
      <c r="B19" s="7"/>
      <c r="C19" s="7"/>
      <c r="D19" s="7">
        <v>5157</v>
      </c>
      <c r="E19" s="12"/>
    </row>
    <row r="20" spans="1:5">
      <c r="A20" s="1" t="s">
        <v>46</v>
      </c>
      <c r="B20" s="7"/>
      <c r="C20" s="7"/>
      <c r="D20" s="7">
        <v>53322</v>
      </c>
      <c r="E20" s="12"/>
    </row>
    <row r="21" spans="1:5">
      <c r="A21" s="1" t="s">
        <v>42</v>
      </c>
      <c r="B21" s="7">
        <v>1121801484</v>
      </c>
      <c r="C21" s="7">
        <v>1121801484</v>
      </c>
      <c r="D21" s="7">
        <v>1121801484</v>
      </c>
      <c r="E21" s="12"/>
    </row>
    <row r="22" spans="1:5">
      <c r="A22" s="1" t="s">
        <v>43</v>
      </c>
      <c r="B22" s="7">
        <v>1121801484</v>
      </c>
      <c r="C22" s="7">
        <v>1121801484</v>
      </c>
      <c r="D22" s="7">
        <v>1121801484</v>
      </c>
      <c r="E22" s="12"/>
    </row>
    <row r="23" spans="1:5">
      <c r="A23" s="1" t="s">
        <v>48</v>
      </c>
      <c r="B23" s="7"/>
      <c r="C23" s="7"/>
      <c r="D23" s="7">
        <v>747867625</v>
      </c>
      <c r="E23" s="12"/>
    </row>
    <row r="24" spans="1:5">
      <c r="A24" s="1" t="s">
        <v>49</v>
      </c>
      <c r="B24" s="7"/>
      <c r="C24" s="7"/>
      <c r="D24" s="7">
        <v>373933836</v>
      </c>
      <c r="E24" s="12"/>
    </row>
    <row r="25" spans="1:5">
      <c r="A25" s="1" t="s">
        <v>50</v>
      </c>
      <c r="B25" s="7"/>
      <c r="C25" s="7"/>
      <c r="D25" s="7">
        <v>373933836</v>
      </c>
      <c r="E25" s="12"/>
    </row>
    <row r="26" spans="1:5">
      <c r="A26" s="1" t="s">
        <v>51</v>
      </c>
      <c r="B26" s="7"/>
      <c r="C26" s="7"/>
      <c r="D26" s="7"/>
      <c r="E26" s="12">
        <v>648844</v>
      </c>
    </row>
    <row r="27" spans="1:5">
      <c r="A27" s="1" t="s">
        <v>44</v>
      </c>
      <c r="B27" s="25">
        <v>67128852</v>
      </c>
      <c r="C27" s="7"/>
      <c r="D27" s="25">
        <v>67128852</v>
      </c>
      <c r="E27" s="12"/>
    </row>
    <row r="28" spans="1:5">
      <c r="A28" s="1" t="s">
        <v>45</v>
      </c>
      <c r="B28" s="7"/>
      <c r="C28" s="25">
        <v>67128852</v>
      </c>
      <c r="D28" s="25">
        <v>67128852</v>
      </c>
      <c r="E28" s="12"/>
    </row>
    <row r="29" spans="1:5">
      <c r="A29" s="1" t="s">
        <v>73</v>
      </c>
      <c r="B29" s="7"/>
      <c r="C29" s="7"/>
      <c r="D29" s="25">
        <v>6756448</v>
      </c>
      <c r="E29" s="12"/>
    </row>
    <row r="30" spans="1:5">
      <c r="A30" s="1" t="s">
        <v>74</v>
      </c>
      <c r="B30" s="7"/>
      <c r="C30" s="7"/>
      <c r="D30" s="25">
        <v>6699488</v>
      </c>
      <c r="E30" s="12"/>
    </row>
    <row r="31" spans="1:5">
      <c r="A31" s="1" t="s">
        <v>75</v>
      </c>
      <c r="B31" s="7"/>
      <c r="C31" s="7"/>
      <c r="D31" s="7"/>
      <c r="E31" s="26">
        <v>156351453</v>
      </c>
    </row>
    <row r="32" spans="1:5">
      <c r="A32" s="1" t="s">
        <v>52</v>
      </c>
      <c r="B32" s="7">
        <f>SUM(B19:B31)</f>
        <v>2310731820</v>
      </c>
      <c r="C32" s="7">
        <f>SUM(C19:C31)</f>
        <v>2310731820</v>
      </c>
      <c r="D32" s="7">
        <f>SUM(D19:D31)</f>
        <v>3887110384</v>
      </c>
      <c r="E32" s="12">
        <f>SUM(E19:E31)</f>
        <v>157000297</v>
      </c>
    </row>
    <row r="34" spans="1:5">
      <c r="A34" s="1" t="s">
        <v>54</v>
      </c>
      <c r="B34" s="3">
        <f>SUM(B32:E32)</f>
        <v>8665574321</v>
      </c>
    </row>
    <row r="35" spans="1:5">
      <c r="A35" s="1" t="s">
        <v>56</v>
      </c>
      <c r="B35" s="3">
        <f>B34/1024/1024/1024</f>
        <v>8.0704449871554971</v>
      </c>
    </row>
    <row r="38" spans="1:5">
      <c r="A38" t="s">
        <v>62</v>
      </c>
    </row>
    <row r="39" spans="1:5">
      <c r="A39" s="1"/>
      <c r="B39" s="4" t="s">
        <v>38</v>
      </c>
      <c r="C39" s="4" t="s">
        <v>39</v>
      </c>
      <c r="D39" s="4" t="s">
        <v>40</v>
      </c>
      <c r="E39" s="5" t="s">
        <v>41</v>
      </c>
    </row>
    <row r="40" spans="1:5">
      <c r="A40" s="1" t="s">
        <v>63</v>
      </c>
      <c r="B40" s="25">
        <v>6756448</v>
      </c>
      <c r="C40" s="7"/>
      <c r="D40" s="7"/>
      <c r="E40" s="12"/>
    </row>
    <row r="41" spans="1:5">
      <c r="A41" s="1" t="s">
        <v>64</v>
      </c>
      <c r="B41" s="7"/>
      <c r="C41" s="25">
        <v>6699488</v>
      </c>
      <c r="D41" s="7"/>
      <c r="E41" s="12"/>
    </row>
    <row r="42" spans="1:5">
      <c r="A42" s="1" t="s">
        <v>65</v>
      </c>
      <c r="B42" s="7"/>
      <c r="C42" s="7"/>
      <c r="D42" s="25">
        <v>156351453</v>
      </c>
      <c r="E42" s="12"/>
    </row>
    <row r="43" spans="1:5">
      <c r="A43" s="1" t="s">
        <v>66</v>
      </c>
      <c r="B43" s="7"/>
      <c r="C43" s="7"/>
      <c r="D43" s="7"/>
      <c r="E43" s="26">
        <v>184367683</v>
      </c>
    </row>
    <row r="44" spans="1:5">
      <c r="A44" s="1" t="s">
        <v>67</v>
      </c>
      <c r="B44" s="7">
        <f>SUM(B40:B43)</f>
        <v>6756448</v>
      </c>
      <c r="C44" s="7">
        <f t="shared" ref="C44:E44" si="0">SUM(C40:C43)</f>
        <v>6699488</v>
      </c>
      <c r="D44" s="7">
        <f t="shared" si="0"/>
        <v>156351453</v>
      </c>
      <c r="E44" s="12">
        <f t="shared" si="0"/>
        <v>184367683</v>
      </c>
    </row>
    <row r="46" spans="1:5">
      <c r="A46" s="1" t="s">
        <v>54</v>
      </c>
      <c r="B46" s="3">
        <f>SUM(B44:E44)</f>
        <v>354175072</v>
      </c>
    </row>
    <row r="47" spans="1:5">
      <c r="A47" s="1" t="s">
        <v>56</v>
      </c>
      <c r="B47" s="3">
        <f>B46/1024/1024/1024</f>
        <v>0.32985123991966248</v>
      </c>
    </row>
    <row r="50" spans="1:2">
      <c r="A50" t="s">
        <v>97</v>
      </c>
    </row>
    <row r="51" spans="1:2">
      <c r="A51" s="1" t="s">
        <v>88</v>
      </c>
      <c r="B51" s="3">
        <f>SUM(D19:D25,E26)</f>
        <v>3740045588</v>
      </c>
    </row>
    <row r="52" spans="1:2">
      <c r="A52" s="1" t="s">
        <v>90</v>
      </c>
      <c r="B52" s="3">
        <f>SUM(D27:D28)</f>
        <v>134257704</v>
      </c>
    </row>
    <row r="53" spans="1:2">
      <c r="A53" s="1" t="s">
        <v>92</v>
      </c>
      <c r="B53" s="3">
        <f>SUM(D29:D30)+E31</f>
        <v>169807389</v>
      </c>
    </row>
    <row r="54" spans="1:2">
      <c r="A54" s="1" t="s">
        <v>94</v>
      </c>
      <c r="B54" s="3">
        <f>E43</f>
        <v>184367683</v>
      </c>
    </row>
  </sheetData>
  <sheetProtection sheet="1" objects="1" scenarios="1"/>
  <phoneticPr fontId="1"/>
  <pageMargins left="0.7" right="0.7" top="0.75" bottom="0.75" header="0.3" footer="0.3"/>
  <pageSetup paperSize="9" orientation="portrait" horizontalDpi="4294967292" verticalDpi="4294967292"/>
  <ignoredErrors>
    <ignoredError sqref="B52:B53" formulaRange="1"/>
  </ignoredError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4"/>
  <sheetViews>
    <sheetView workbookViewId="0"/>
  </sheetViews>
  <sheetFormatPr baseColWidth="12" defaultRowHeight="18" x14ac:dyDescent="0"/>
  <cols>
    <col min="1" max="1" width="25.6640625" customWidth="1"/>
    <col min="2" max="4" width="14.33203125" customWidth="1"/>
  </cols>
  <sheetData>
    <row r="1" spans="1:4">
      <c r="A1" t="s">
        <v>107</v>
      </c>
    </row>
    <row r="2" spans="1:4">
      <c r="A2" s="1"/>
      <c r="B2" s="4" t="s">
        <v>27</v>
      </c>
      <c r="C2" s="4" t="s">
        <v>28</v>
      </c>
      <c r="D2" s="5" t="s">
        <v>29</v>
      </c>
    </row>
    <row r="3" spans="1:4">
      <c r="A3" s="1" t="s">
        <v>13</v>
      </c>
      <c r="B3" s="25">
        <v>36.4602</v>
      </c>
      <c r="C3" s="25">
        <v>29.0913</v>
      </c>
      <c r="D3" s="26">
        <v>26.854199999999999</v>
      </c>
    </row>
    <row r="4" spans="1:4">
      <c r="A4" s="1" t="s">
        <v>14</v>
      </c>
      <c r="B4" s="25">
        <v>0.88180000000000003</v>
      </c>
      <c r="C4" s="25">
        <v>1.1224000000000001</v>
      </c>
      <c r="D4" s="26">
        <v>1.3018000000000001</v>
      </c>
    </row>
    <row r="5" spans="1:4">
      <c r="A5" s="1" t="s">
        <v>106</v>
      </c>
      <c r="B5" s="25">
        <v>1781.4263000000001</v>
      </c>
      <c r="C5" s="25">
        <v>1771.0024000000001</v>
      </c>
      <c r="D5" s="26">
        <v>1806.8972000000001</v>
      </c>
    </row>
    <row r="6" spans="1:4">
      <c r="A6" s="1" t="s">
        <v>15</v>
      </c>
      <c r="B6" s="25">
        <v>1.9400000000000001E-2</v>
      </c>
      <c r="C6" s="25">
        <v>0.1537</v>
      </c>
      <c r="D6" s="26">
        <v>2.0299999999999999E-2</v>
      </c>
    </row>
    <row r="9" spans="1:4">
      <c r="A9" s="9" t="s">
        <v>19</v>
      </c>
    </row>
    <row r="10" spans="1:4">
      <c r="A10" s="1"/>
      <c r="B10" s="5" t="s">
        <v>16</v>
      </c>
    </row>
    <row r="11" spans="1:4">
      <c r="A11" s="6" t="s">
        <v>17</v>
      </c>
      <c r="B11" s="3">
        <f>B3+C3+D3</f>
        <v>92.405699999999996</v>
      </c>
    </row>
    <row r="12" spans="1:4">
      <c r="A12" s="6" t="s">
        <v>4</v>
      </c>
      <c r="B12" s="3">
        <f>(B4*B3+C4*C3+D4*D3)/B11</f>
        <v>1.079603066044627</v>
      </c>
    </row>
    <row r="13" spans="1:4">
      <c r="A13" s="6" t="s">
        <v>5</v>
      </c>
      <c r="B13" s="3">
        <f>(B5*B3+C5*C3+D5*D3)/B11</f>
        <v>1785.5467800213628</v>
      </c>
    </row>
    <row r="14" spans="1:4">
      <c r="A14" s="6" t="s">
        <v>18</v>
      </c>
      <c r="B14" s="3">
        <f>(B6*B3+C6*C3+D6*D3)/B11</f>
        <v>6.1942076625143262E-2</v>
      </c>
    </row>
    <row r="17" spans="1:4">
      <c r="A17" s="11" t="s">
        <v>68</v>
      </c>
    </row>
    <row r="18" spans="1:4">
      <c r="A18" s="1"/>
      <c r="B18" s="4" t="s">
        <v>27</v>
      </c>
      <c r="C18" s="4" t="s">
        <v>28</v>
      </c>
      <c r="D18" s="5" t="s">
        <v>29</v>
      </c>
    </row>
    <row r="19" spans="1:4">
      <c r="A19" s="1" t="s">
        <v>70</v>
      </c>
      <c r="B19" s="7">
        <v>22325</v>
      </c>
      <c r="C19" s="2"/>
      <c r="D19" s="3"/>
    </row>
    <row r="20" spans="1:4">
      <c r="A20" s="6" t="s">
        <v>69</v>
      </c>
      <c r="B20" s="25">
        <v>228860987</v>
      </c>
      <c r="C20" s="2"/>
      <c r="D20" s="3"/>
    </row>
    <row r="21" spans="1:4">
      <c r="A21" s="1" t="s">
        <v>71</v>
      </c>
      <c r="B21" s="2"/>
      <c r="C21" s="25">
        <v>64150201</v>
      </c>
      <c r="D21" s="3"/>
    </row>
    <row r="22" spans="1:4">
      <c r="A22" s="1" t="s">
        <v>72</v>
      </c>
      <c r="B22" s="2"/>
      <c r="C22" s="2"/>
      <c r="D22" s="27">
        <v>53765826</v>
      </c>
    </row>
    <row r="23" spans="1:4">
      <c r="A23" s="1" t="s">
        <v>67</v>
      </c>
      <c r="B23" s="2">
        <f>SUM(B19:B22)</f>
        <v>228883312</v>
      </c>
      <c r="C23" s="2">
        <f>SUM(C19:C22)</f>
        <v>64150201</v>
      </c>
      <c r="D23" s="3">
        <f>SUM(D19:D22)</f>
        <v>53765826</v>
      </c>
    </row>
    <row r="25" spans="1:4">
      <c r="A25" s="1" t="s">
        <v>54</v>
      </c>
      <c r="B25" s="3">
        <f>SUM(B23:D23)</f>
        <v>346799339</v>
      </c>
    </row>
    <row r="26" spans="1:4">
      <c r="A26" s="1" t="s">
        <v>56</v>
      </c>
      <c r="B26" s="3">
        <f>B25/1024/1024/1024</f>
        <v>0.32298205327242613</v>
      </c>
    </row>
    <row r="29" spans="1:4">
      <c r="A29" s="13" t="s">
        <v>61</v>
      </c>
      <c r="B29" s="13"/>
      <c r="C29" s="13"/>
      <c r="D29" s="13"/>
    </row>
    <row r="30" spans="1:4">
      <c r="A30" s="14"/>
      <c r="B30" s="4" t="s">
        <v>27</v>
      </c>
      <c r="C30" s="4" t="s">
        <v>28</v>
      </c>
      <c r="D30" s="5" t="s">
        <v>29</v>
      </c>
    </row>
    <row r="31" spans="1:4">
      <c r="A31" s="15" t="s">
        <v>76</v>
      </c>
      <c r="B31" s="25">
        <v>64150201</v>
      </c>
      <c r="C31" s="16"/>
      <c r="D31" s="18"/>
    </row>
    <row r="32" spans="1:4">
      <c r="A32" s="15" t="s">
        <v>77</v>
      </c>
      <c r="B32" s="16"/>
      <c r="C32" s="27">
        <v>53765826</v>
      </c>
      <c r="D32" s="18"/>
    </row>
    <row r="33" spans="1:4">
      <c r="A33" s="15" t="s">
        <v>78</v>
      </c>
      <c r="B33" s="16"/>
      <c r="C33" s="16"/>
      <c r="D33" s="28">
        <v>52233640</v>
      </c>
    </row>
    <row r="34" spans="1:4">
      <c r="A34" s="15" t="s">
        <v>67</v>
      </c>
      <c r="B34" s="19">
        <f>SUM(B31:B33)</f>
        <v>64150201</v>
      </c>
      <c r="C34" s="19">
        <f>SUM(C31:C33)</f>
        <v>53765826</v>
      </c>
      <c r="D34" s="20">
        <f>SUM(D31:D33)</f>
        <v>52233640</v>
      </c>
    </row>
    <row r="35" spans="1:4">
      <c r="A35" s="13"/>
      <c r="B35" s="13"/>
      <c r="C35" s="13"/>
      <c r="D35" s="13"/>
    </row>
    <row r="36" spans="1:4">
      <c r="A36" s="14" t="s">
        <v>53</v>
      </c>
      <c r="B36" s="17">
        <f>SUM(B34:D34)</f>
        <v>170149667</v>
      </c>
      <c r="C36" s="13"/>
      <c r="D36" s="13"/>
    </row>
    <row r="37" spans="1:4">
      <c r="A37" s="15" t="s">
        <v>55</v>
      </c>
      <c r="B37" s="18">
        <f>B36/1024/1024/1024</f>
        <v>0.15846422594040632</v>
      </c>
      <c r="C37" s="13"/>
      <c r="D37" s="13"/>
    </row>
    <row r="40" spans="1:4">
      <c r="A40" t="s">
        <v>96</v>
      </c>
    </row>
    <row r="41" spans="1:4">
      <c r="A41" s="1" t="s">
        <v>88</v>
      </c>
      <c r="B41" s="3">
        <f>B19</f>
        <v>22325</v>
      </c>
    </row>
    <row r="42" spans="1:4">
      <c r="A42" s="1" t="s">
        <v>90</v>
      </c>
      <c r="B42" s="3">
        <f>B20</f>
        <v>228860987</v>
      </c>
    </row>
    <row r="43" spans="1:4">
      <c r="A43" s="1" t="s">
        <v>92</v>
      </c>
      <c r="B43" s="3">
        <f>SUM(C21,D22)</f>
        <v>117916027</v>
      </c>
    </row>
    <row r="44" spans="1:4">
      <c r="A44" s="1" t="s">
        <v>94</v>
      </c>
      <c r="B44" s="3">
        <f>D33</f>
        <v>52233640</v>
      </c>
    </row>
  </sheetData>
  <sheetProtection sheet="1" objects="1" scenarios="1"/>
  <phoneticPr fontId="1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4"/>
  <sheetViews>
    <sheetView tabSelected="1" workbookViewId="0"/>
  </sheetViews>
  <sheetFormatPr baseColWidth="12" defaultRowHeight="18" x14ac:dyDescent="0"/>
  <cols>
    <col min="1" max="1" width="25.6640625" customWidth="1"/>
    <col min="2" max="3" width="14.33203125" customWidth="1"/>
  </cols>
  <sheetData>
    <row r="1" spans="1:3">
      <c r="A1" t="s">
        <v>107</v>
      </c>
    </row>
    <row r="2" spans="1:3">
      <c r="A2" s="1"/>
      <c r="B2" s="4" t="s">
        <v>27</v>
      </c>
      <c r="C2" s="5" t="s">
        <v>30</v>
      </c>
    </row>
    <row r="3" spans="1:3">
      <c r="A3" s="1" t="s">
        <v>13</v>
      </c>
      <c r="B3" s="25">
        <v>189.36709999999999</v>
      </c>
      <c r="C3" s="26">
        <v>14.5069</v>
      </c>
    </row>
    <row r="4" spans="1:3">
      <c r="A4" s="1" t="s">
        <v>14</v>
      </c>
      <c r="B4" s="25">
        <v>10.2531</v>
      </c>
      <c r="C4" s="26">
        <v>4.2807000000000004</v>
      </c>
    </row>
    <row r="5" spans="1:3">
      <c r="A5" s="1" t="s">
        <v>106</v>
      </c>
      <c r="B5" s="25">
        <v>2195.0684000000001</v>
      </c>
      <c r="C5" s="26">
        <v>2013.9206999999999</v>
      </c>
    </row>
    <row r="6" spans="1:3">
      <c r="A6" s="1" t="s">
        <v>15</v>
      </c>
      <c r="B6" s="25">
        <v>2.3699999999999999E-2</v>
      </c>
      <c r="C6" s="26">
        <v>0.16250000000000001</v>
      </c>
    </row>
    <row r="9" spans="1:3">
      <c r="A9" s="9" t="s">
        <v>19</v>
      </c>
    </row>
    <row r="10" spans="1:3">
      <c r="A10" s="1"/>
      <c r="B10" s="5" t="s">
        <v>16</v>
      </c>
    </row>
    <row r="11" spans="1:3">
      <c r="A11" s="6" t="s">
        <v>17</v>
      </c>
      <c r="B11" s="3">
        <f>B3+C3</f>
        <v>203.874</v>
      </c>
    </row>
    <row r="12" spans="1:3">
      <c r="A12" s="6" t="s">
        <v>4</v>
      </c>
      <c r="B12" s="3">
        <f>(B4*B3+C4*C3)/B11</f>
        <v>9.8281266853056302</v>
      </c>
    </row>
    <row r="13" spans="1:3">
      <c r="A13" s="6" t="s">
        <v>5</v>
      </c>
      <c r="B13" s="3">
        <f>(B5*B3+C5*C3)/B11</f>
        <v>2182.1786172462894</v>
      </c>
    </row>
    <row r="14" spans="1:3">
      <c r="A14" s="6" t="s">
        <v>18</v>
      </c>
      <c r="B14" s="3">
        <f>(B6*B3+C6*C3)/B11</f>
        <v>3.3576481159932114E-2</v>
      </c>
    </row>
    <row r="17" spans="1:3">
      <c r="A17" s="11" t="s">
        <v>68</v>
      </c>
    </row>
    <row r="18" spans="1:3">
      <c r="A18" s="1"/>
      <c r="B18" s="4" t="s">
        <v>27</v>
      </c>
      <c r="C18" s="5" t="s">
        <v>30</v>
      </c>
    </row>
    <row r="19" spans="1:3">
      <c r="A19" s="1" t="s">
        <v>79</v>
      </c>
      <c r="B19" s="7">
        <v>3034250789</v>
      </c>
      <c r="C19" s="3"/>
    </row>
    <row r="20" spans="1:3">
      <c r="A20" s="6" t="s">
        <v>80</v>
      </c>
      <c r="B20" s="25">
        <v>52233640</v>
      </c>
      <c r="C20" s="3"/>
    </row>
    <row r="21" spans="1:3">
      <c r="A21" s="1" t="s">
        <v>81</v>
      </c>
      <c r="B21" s="2"/>
      <c r="C21" s="26">
        <v>504413784</v>
      </c>
    </row>
    <row r="22" spans="1:3">
      <c r="A22" s="1" t="s">
        <v>67</v>
      </c>
      <c r="B22" s="2">
        <f>SUM(B19:B21)</f>
        <v>3086484429</v>
      </c>
      <c r="C22" s="3">
        <f>SUM(C19:C21)</f>
        <v>504413784</v>
      </c>
    </row>
    <row r="24" spans="1:3">
      <c r="A24" s="1" t="s">
        <v>54</v>
      </c>
      <c r="B24" s="3">
        <f>SUM(B22:C22)</f>
        <v>3590898213</v>
      </c>
    </row>
    <row r="25" spans="1:3">
      <c r="A25" s="1" t="s">
        <v>56</v>
      </c>
      <c r="B25" s="3">
        <f>B24/1024/1024/1024</f>
        <v>3.344284568913281</v>
      </c>
    </row>
    <row r="28" spans="1:3">
      <c r="A28" s="13" t="s">
        <v>61</v>
      </c>
      <c r="B28" s="13"/>
      <c r="C28" s="13"/>
    </row>
    <row r="29" spans="1:3">
      <c r="A29" s="14"/>
      <c r="B29" s="4" t="s">
        <v>27</v>
      </c>
      <c r="C29" s="5" t="s">
        <v>30</v>
      </c>
    </row>
    <row r="30" spans="1:3">
      <c r="A30" s="14" t="s">
        <v>108</v>
      </c>
      <c r="B30" s="25">
        <v>504413784</v>
      </c>
      <c r="C30" s="21"/>
    </row>
    <row r="31" spans="1:3">
      <c r="A31" s="14" t="s">
        <v>82</v>
      </c>
      <c r="B31" s="22"/>
      <c r="C31" s="29">
        <v>30925</v>
      </c>
    </row>
    <row r="32" spans="1:3">
      <c r="A32" s="14" t="s">
        <v>83</v>
      </c>
      <c r="B32" s="22"/>
      <c r="C32" s="29">
        <v>480038</v>
      </c>
    </row>
    <row r="33" spans="1:3">
      <c r="A33" s="14" t="s">
        <v>84</v>
      </c>
      <c r="B33" s="22"/>
      <c r="C33" s="29">
        <v>525</v>
      </c>
    </row>
    <row r="34" spans="1:3">
      <c r="A34" s="14" t="s">
        <v>67</v>
      </c>
      <c r="B34" s="23">
        <f>SUM(B30:B33)</f>
        <v>504413784</v>
      </c>
      <c r="C34" s="24">
        <f>SUM(C30:C33)</f>
        <v>511488</v>
      </c>
    </row>
    <row r="35" spans="1:3">
      <c r="A35" s="13"/>
      <c r="B35" s="13"/>
      <c r="C35" s="13"/>
    </row>
    <row r="36" spans="1:3">
      <c r="A36" s="14" t="s">
        <v>53</v>
      </c>
      <c r="B36" s="17">
        <f>SUM(B34:C34)</f>
        <v>504925272</v>
      </c>
      <c r="C36" s="13"/>
    </row>
    <row r="37" spans="1:3">
      <c r="A37" s="15" t="s">
        <v>55</v>
      </c>
      <c r="B37" s="18">
        <f>B36/1024/1024/1024</f>
        <v>0.47024830430746078</v>
      </c>
      <c r="C37" s="13"/>
    </row>
    <row r="40" spans="1:3">
      <c r="A40" s="13" t="s">
        <v>95</v>
      </c>
      <c r="B40" s="13"/>
    </row>
    <row r="41" spans="1:3">
      <c r="A41" s="14" t="s">
        <v>87</v>
      </c>
      <c r="B41" s="17">
        <f>B19</f>
        <v>3034250789</v>
      </c>
    </row>
    <row r="42" spans="1:3">
      <c r="A42" s="15" t="s">
        <v>89</v>
      </c>
      <c r="B42" s="18">
        <f>B20</f>
        <v>52233640</v>
      </c>
    </row>
    <row r="43" spans="1:3">
      <c r="A43" s="15" t="s">
        <v>91</v>
      </c>
      <c r="B43" s="18">
        <f>C21</f>
        <v>504413784</v>
      </c>
    </row>
    <row r="44" spans="1:3">
      <c r="A44" s="15" t="s">
        <v>93</v>
      </c>
      <c r="B44" s="18">
        <f>SUM(C31:C33)</f>
        <v>511488</v>
      </c>
    </row>
  </sheetData>
  <sheetProtection sheet="1" objects="1" scenarios="1"/>
  <phoneticPr fontId="1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Summary</vt:lpstr>
      <vt:lpstr>01-alignment</vt:lpstr>
      <vt:lpstr>02-rmdup</vt:lpstr>
      <vt:lpstr>03-snp</vt:lpstr>
    </vt:vector>
  </TitlesOfParts>
  <Company>Riken AICS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Takizawa Shinichiro</dc:creator>
  <cp:lastModifiedBy>Takizawa Shinichiro</cp:lastModifiedBy>
  <cp:lastPrinted>2014-06-05T08:27:00Z</cp:lastPrinted>
  <dcterms:created xsi:type="dcterms:W3CDTF">2013-08-22T04:40:25Z</dcterms:created>
  <dcterms:modified xsi:type="dcterms:W3CDTF">2014-06-18T12:00:15Z</dcterms:modified>
</cp:coreProperties>
</file>