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factoringsas.sharepoint.com/sites/ArchivosEfactoring/Documentos compartidos/Contabilidad/Mercaderia/CONTABILIDAD/Indicadores de Gestion E Factoring/"/>
    </mc:Choice>
  </mc:AlternateContent>
  <xr:revisionPtr revIDLastSave="73" documentId="14_{BEDA6077-924A-4AFC-B53A-22AB8C22F540}" xr6:coauthVersionLast="47" xr6:coauthVersionMax="47" xr10:uidLastSave="{2E52E93F-5C95-469E-BDE1-9BA2804919F9}"/>
  <bookViews>
    <workbookView xWindow="-120" yWindow="-120" windowWidth="20730" windowHeight="11160" xr2:uid="{00000000-000D-0000-FFFF-FFFF00000000}"/>
  </bookViews>
  <sheets>
    <sheet name="2017-2023 - Q" sheetId="2" r:id="rId1"/>
    <sheet name="Hoja1" sheetId="3" r:id="rId2"/>
  </sheets>
  <calcPr calcId="181029"/>
</workbook>
</file>

<file path=xl/calcChain.xml><?xml version="1.0" encoding="utf-8"?>
<calcChain xmlns="http://schemas.openxmlformats.org/spreadsheetml/2006/main">
  <c r="N19" i="2" l="1"/>
  <c r="O19" i="2"/>
  <c r="P19" i="2"/>
  <c r="L13" i="2"/>
  <c r="M13" i="2"/>
  <c r="N13" i="2"/>
  <c r="O13" i="2"/>
  <c r="P13" i="2"/>
  <c r="P6" i="2"/>
  <c r="P5" i="2"/>
  <c r="I3" i="2"/>
  <c r="F3" i="2"/>
  <c r="Q24" i="2"/>
  <c r="O6" i="2"/>
  <c r="O18" i="2" l="1"/>
  <c r="O17" i="2" l="1"/>
  <c r="O12" i="2" l="1"/>
  <c r="O11" i="2"/>
  <c r="Q4" i="2" l="1"/>
  <c r="Q12" i="2"/>
  <c r="Q11" i="2"/>
  <c r="Q18" i="2" l="1"/>
  <c r="Q6" i="2"/>
  <c r="B19" i="2"/>
  <c r="C19" i="2"/>
  <c r="D19" i="2"/>
  <c r="E19" i="2"/>
  <c r="F19" i="2"/>
  <c r="G19" i="2"/>
  <c r="H19" i="2"/>
  <c r="I19" i="2"/>
  <c r="J19" i="2"/>
  <c r="K19" i="2"/>
  <c r="M19" i="2"/>
  <c r="B13" i="2"/>
  <c r="C13" i="2"/>
  <c r="D13" i="2"/>
  <c r="E13" i="2"/>
  <c r="F13" i="2"/>
  <c r="G13" i="2"/>
  <c r="H13" i="2"/>
  <c r="I13" i="2"/>
  <c r="J13" i="2"/>
  <c r="K13" i="2"/>
  <c r="B7" i="2"/>
  <c r="C7" i="2"/>
  <c r="D7" i="2"/>
  <c r="E7" i="2"/>
  <c r="F7" i="2"/>
  <c r="G7" i="2"/>
  <c r="H7" i="2"/>
  <c r="I7" i="2"/>
  <c r="J7" i="2"/>
  <c r="K7" i="2"/>
  <c r="M7" i="2"/>
  <c r="N7" i="2"/>
  <c r="Q16" i="2" l="1"/>
  <c r="Q10" i="2"/>
  <c r="Q13" i="2" l="1"/>
  <c r="O7" i="2"/>
  <c r="P7" i="2"/>
  <c r="L5" i="2" l="1"/>
  <c r="Q5" i="2" l="1"/>
  <c r="Q7" i="2" s="1"/>
  <c r="Q22" i="2" s="1"/>
  <c r="Q23" i="2" s="1"/>
  <c r="L7" i="2"/>
  <c r="L17" i="2"/>
  <c r="Q17" i="2" l="1"/>
  <c r="Q19" i="2" s="1"/>
  <c r="L19" i="2"/>
</calcChain>
</file>

<file path=xl/sharedStrings.xml><?xml version="1.0" encoding="utf-8"?>
<sst xmlns="http://schemas.openxmlformats.org/spreadsheetml/2006/main" count="36" uniqueCount="27">
  <si>
    <t>Año</t>
  </si>
  <si>
    <t>2017</t>
  </si>
  <si>
    <t>2018</t>
  </si>
  <si>
    <t>2019</t>
  </si>
  <si>
    <t>2020</t>
  </si>
  <si>
    <t>Total Histórico Acumulado</t>
  </si>
  <si>
    <t>Fuente</t>
  </si>
  <si>
    <t>Descontado (COP)</t>
  </si>
  <si>
    <t>Informe Base Cartera</t>
  </si>
  <si>
    <t>PA J&amp;B</t>
  </si>
  <si>
    <t>PA BBI</t>
  </si>
  <si>
    <t>Subtotal</t>
  </si>
  <si>
    <t>Descontado (Facturas)</t>
  </si>
  <si>
    <t>Cantidad Clientes</t>
  </si>
  <si>
    <t>Informe gestión fiduciaria</t>
  </si>
  <si>
    <t>2021 / Q3</t>
  </si>
  <si>
    <t>2021 / Q1-2</t>
  </si>
  <si>
    <t>2021 / Q4</t>
  </si>
  <si>
    <t>2022 / Q1</t>
  </si>
  <si>
    <t>2022 / Q2</t>
  </si>
  <si>
    <t>2022 / Q3</t>
  </si>
  <si>
    <t>2022 / Q4</t>
  </si>
  <si>
    <t>2023 / Q1</t>
  </si>
  <si>
    <t>2023 / Q2</t>
  </si>
  <si>
    <t>2023 / Q3</t>
  </si>
  <si>
    <t>2023 / Q4</t>
  </si>
  <si>
    <t>E Factoring - ISIMO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</si>
</sst>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3" fontId="1" fillId="0" borderId="0" xfId="0" applyNumberFormat="1" applyFon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/>
    <xf numFmtId="3" fontId="3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0" fontId="0" fillId="2" borderId="0" xfId="0" applyFill="1"/>
    <xf numFmtId="1" fontId="0" fillId="2" borderId="0" xfId="0" applyNumberForma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2749-75C5-4871-9556-65D06574EB0F}">
  <dimension ref="A1:R24"/>
  <sheetViews>
    <sheetView tabSelected="1" topLeftCell="G1" workbookViewId="0">
      <selection activeCell="P12" sqref="P12"/>
    </sheetView>
  </sheetViews>
  <sheetFormatPr baseColWidth="10" defaultColWidth="9.140625" defaultRowHeight="15" x14ac:dyDescent="0.25"/>
  <cols>
    <col min="1" max="1" width="20.7109375" bestFit="1" customWidth="1"/>
    <col min="2" max="2" width="12.7109375" bestFit="1" customWidth="1"/>
    <col min="3" max="3" width="13.7109375" bestFit="1" customWidth="1"/>
    <col min="4" max="6" width="14.7109375" bestFit="1" customWidth="1"/>
    <col min="7" max="9" width="13.7109375" bestFit="1" customWidth="1"/>
    <col min="10" max="11" width="12.7109375" bestFit="1" customWidth="1"/>
    <col min="12" max="16" width="12.7109375" customWidth="1"/>
    <col min="17" max="17" width="24.7109375" bestFit="1" customWidth="1"/>
    <col min="18" max="18" width="24.42578125" bestFit="1" customWidth="1"/>
  </cols>
  <sheetData>
    <row r="1" spans="1:18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16</v>
      </c>
      <c r="G1" s="7" t="s">
        <v>15</v>
      </c>
      <c r="H1" s="7" t="s">
        <v>17</v>
      </c>
      <c r="I1" s="7" t="s">
        <v>18</v>
      </c>
      <c r="J1" s="7" t="s">
        <v>19</v>
      </c>
      <c r="K1" s="7" t="s">
        <v>20</v>
      </c>
      <c r="L1" s="7" t="s">
        <v>21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5</v>
      </c>
      <c r="R1" s="4" t="s">
        <v>6</v>
      </c>
    </row>
    <row r="2" spans="1:1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A3" s="6" t="s">
        <v>7</v>
      </c>
      <c r="B3" s="4"/>
      <c r="C3" s="4"/>
      <c r="D3" s="4"/>
      <c r="E3" s="4"/>
      <c r="F3" s="3">
        <f>+F4+G4+H4</f>
        <v>229097491407.34</v>
      </c>
      <c r="G3" s="4"/>
      <c r="H3" s="4"/>
      <c r="I3" s="3">
        <f>+I4+J4</f>
        <v>792801275</v>
      </c>
      <c r="J3" s="4"/>
      <c r="K3" s="4"/>
      <c r="L3" s="4"/>
      <c r="M3" s="4"/>
      <c r="N3" s="4"/>
      <c r="O3" s="4"/>
      <c r="P3" s="4"/>
      <c r="Q3" s="4"/>
      <c r="R3" s="4" t="s">
        <v>8</v>
      </c>
    </row>
    <row r="4" spans="1:18" x14ac:dyDescent="0.25">
      <c r="A4" t="s">
        <v>9</v>
      </c>
      <c r="B4" s="3">
        <v>1093205607</v>
      </c>
      <c r="C4" s="3">
        <v>32961265705</v>
      </c>
      <c r="D4" s="3">
        <v>119243771608</v>
      </c>
      <c r="E4" s="3">
        <v>310324483758.64001</v>
      </c>
      <c r="F4" s="3">
        <v>185805319623.34</v>
      </c>
      <c r="G4" s="3">
        <v>40530320579</v>
      </c>
      <c r="H4" s="3">
        <v>2761851205</v>
      </c>
      <c r="I4" s="3">
        <v>529700359</v>
      </c>
      <c r="J4" s="9">
        <v>263100916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3">
        <f>SUM(B4:P4)</f>
        <v>693513019360.97998</v>
      </c>
      <c r="R4" s="4"/>
    </row>
    <row r="5" spans="1:18" x14ac:dyDescent="0.25">
      <c r="A5" t="s">
        <v>10</v>
      </c>
      <c r="B5" s="4">
        <v>0</v>
      </c>
      <c r="C5" s="4">
        <v>0</v>
      </c>
      <c r="D5" s="4">
        <v>0</v>
      </c>
      <c r="E5" s="3">
        <v>94199076</v>
      </c>
      <c r="F5" s="3">
        <v>6475775216</v>
      </c>
      <c r="G5" s="3">
        <v>7936367286</v>
      </c>
      <c r="H5" s="3">
        <v>9325780059</v>
      </c>
      <c r="I5" s="3">
        <v>9754465761</v>
      </c>
      <c r="J5" s="9">
        <v>8241843502</v>
      </c>
      <c r="K5" s="9">
        <v>8386119229</v>
      </c>
      <c r="L5" s="9">
        <f>2785086163+3215769616+2519163055</f>
        <v>8520018834</v>
      </c>
      <c r="M5" s="9">
        <v>9257503786</v>
      </c>
      <c r="N5" s="9">
        <v>6169025343</v>
      </c>
      <c r="O5" s="9">
        <v>6607274029</v>
      </c>
      <c r="P5" s="9">
        <f>1289083699+0</f>
        <v>1289083699</v>
      </c>
      <c r="Q5" s="3">
        <f>SUM(B5:P5)</f>
        <v>82057455820</v>
      </c>
      <c r="R5" s="4"/>
    </row>
    <row r="6" spans="1:18" x14ac:dyDescent="0.25">
      <c r="A6" t="s">
        <v>26</v>
      </c>
      <c r="B6" s="12"/>
      <c r="C6" s="12"/>
      <c r="D6" s="12"/>
      <c r="E6" s="13"/>
      <c r="F6" s="13"/>
      <c r="G6" s="13"/>
      <c r="H6" s="13"/>
      <c r="I6" s="13"/>
      <c r="J6" s="14"/>
      <c r="K6" s="14"/>
      <c r="L6" s="14"/>
      <c r="M6" s="14"/>
      <c r="N6" s="9">
        <v>136858251</v>
      </c>
      <c r="O6" s="9">
        <f>25588870+59230135+47735273</f>
        <v>132554278</v>
      </c>
      <c r="P6" s="9">
        <f>243920472+0</f>
        <v>243920472</v>
      </c>
      <c r="Q6" s="3">
        <f>SUM(B6:P6)</f>
        <v>513333001</v>
      </c>
      <c r="R6" s="4"/>
    </row>
    <row r="7" spans="1:18" x14ac:dyDescent="0.25">
      <c r="A7" t="s">
        <v>11</v>
      </c>
      <c r="B7" s="5">
        <f t="shared" ref="B7:M7" si="0">B4+B5+B6</f>
        <v>1093205607</v>
      </c>
      <c r="C7" s="5">
        <f t="shared" si="0"/>
        <v>32961265705</v>
      </c>
      <c r="D7" s="5">
        <f t="shared" si="0"/>
        <v>119243771608</v>
      </c>
      <c r="E7" s="5">
        <f t="shared" si="0"/>
        <v>310418682834.64001</v>
      </c>
      <c r="F7" s="5">
        <f t="shared" si="0"/>
        <v>192281094839.34</v>
      </c>
      <c r="G7" s="5">
        <f t="shared" si="0"/>
        <v>48466687865</v>
      </c>
      <c r="H7" s="5">
        <f t="shared" si="0"/>
        <v>12087631264</v>
      </c>
      <c r="I7" s="5">
        <f t="shared" si="0"/>
        <v>10284166120</v>
      </c>
      <c r="J7" s="5">
        <f t="shared" si="0"/>
        <v>8504944418</v>
      </c>
      <c r="K7" s="5">
        <f t="shared" si="0"/>
        <v>8386119229</v>
      </c>
      <c r="L7" s="5">
        <f t="shared" si="0"/>
        <v>8520018834</v>
      </c>
      <c r="M7" s="5">
        <f t="shared" si="0"/>
        <v>9257503786</v>
      </c>
      <c r="N7" s="5">
        <f>N4+N5+N6</f>
        <v>6305883594</v>
      </c>
      <c r="O7" s="5">
        <f t="shared" ref="O7:P7" si="1">O4+O5</f>
        <v>6607274029</v>
      </c>
      <c r="P7" s="5">
        <f t="shared" si="1"/>
        <v>1289083699</v>
      </c>
      <c r="Q7" s="5">
        <f>Q4+Q5+Q6</f>
        <v>776083808181.97998</v>
      </c>
      <c r="R7" s="4"/>
    </row>
    <row r="8" spans="1:18" x14ac:dyDescent="0.25">
      <c r="Q8" s="8"/>
      <c r="R8" s="4"/>
    </row>
    <row r="9" spans="1:18" x14ac:dyDescent="0.25">
      <c r="A9" s="6" t="s">
        <v>12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 t="s">
        <v>8</v>
      </c>
    </row>
    <row r="10" spans="1:18" x14ac:dyDescent="0.25">
      <c r="A10" t="s">
        <v>9</v>
      </c>
      <c r="B10" s="3">
        <v>107</v>
      </c>
      <c r="C10" s="3">
        <v>2458</v>
      </c>
      <c r="D10" s="3">
        <v>8111</v>
      </c>
      <c r="E10" s="3">
        <v>20956</v>
      </c>
      <c r="F10" s="3">
        <v>13587</v>
      </c>
      <c r="G10" s="3">
        <v>2431</v>
      </c>
      <c r="H10" s="3">
        <v>74</v>
      </c>
      <c r="I10" s="3">
        <v>110</v>
      </c>
      <c r="J10" s="9">
        <v>64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3">
        <f>SUM(B10:P10)</f>
        <v>47898</v>
      </c>
      <c r="R10" s="4"/>
    </row>
    <row r="11" spans="1:18" x14ac:dyDescent="0.25">
      <c r="A11" t="s">
        <v>10</v>
      </c>
      <c r="B11" s="4">
        <v>0</v>
      </c>
      <c r="C11" s="4">
        <v>0</v>
      </c>
      <c r="D11" s="4">
        <v>0</v>
      </c>
      <c r="E11" s="3">
        <v>49</v>
      </c>
      <c r="F11" s="3">
        <v>994</v>
      </c>
      <c r="G11" s="3">
        <v>916</v>
      </c>
      <c r="H11" s="3">
        <v>1177</v>
      </c>
      <c r="I11" s="3">
        <v>1141</v>
      </c>
      <c r="J11" s="9">
        <v>975</v>
      </c>
      <c r="K11" s="9">
        <v>1032</v>
      </c>
      <c r="L11" s="9">
        <v>1090</v>
      </c>
      <c r="M11" s="9">
        <v>1278</v>
      </c>
      <c r="N11" s="9">
        <v>848</v>
      </c>
      <c r="O11" s="9">
        <f>339+299+277</f>
        <v>915</v>
      </c>
      <c r="P11" s="9">
        <v>213</v>
      </c>
      <c r="Q11" s="3">
        <f>SUM(B11:P11)</f>
        <v>10628</v>
      </c>
      <c r="R11" s="4"/>
    </row>
    <row r="12" spans="1:18" x14ac:dyDescent="0.25">
      <c r="A12" t="s">
        <v>26</v>
      </c>
      <c r="B12" s="12"/>
      <c r="C12" s="12"/>
      <c r="D12" s="12"/>
      <c r="E12" s="13"/>
      <c r="F12" s="13"/>
      <c r="G12" s="13"/>
      <c r="H12" s="13"/>
      <c r="I12" s="13"/>
      <c r="J12" s="14"/>
      <c r="K12" s="14"/>
      <c r="L12" s="14"/>
      <c r="M12" s="14"/>
      <c r="N12" s="9">
        <v>23</v>
      </c>
      <c r="O12" s="9">
        <f>6+13+15</f>
        <v>34</v>
      </c>
      <c r="P12" s="9">
        <v>70</v>
      </c>
      <c r="Q12" s="3">
        <f>SUM(B12:P12)</f>
        <v>127</v>
      </c>
      <c r="R12" s="4"/>
    </row>
    <row r="13" spans="1:18" x14ac:dyDescent="0.25">
      <c r="A13" t="s">
        <v>11</v>
      </c>
      <c r="B13" s="5">
        <f t="shared" ref="B13:P13" si="2">B10+B11+B12</f>
        <v>107</v>
      </c>
      <c r="C13" s="5">
        <f t="shared" si="2"/>
        <v>2458</v>
      </c>
      <c r="D13" s="5">
        <f t="shared" si="2"/>
        <v>8111</v>
      </c>
      <c r="E13" s="5">
        <f t="shared" si="2"/>
        <v>21005</v>
      </c>
      <c r="F13" s="5">
        <f t="shared" si="2"/>
        <v>14581</v>
      </c>
      <c r="G13" s="5">
        <f t="shared" si="2"/>
        <v>3347</v>
      </c>
      <c r="H13" s="5">
        <f t="shared" si="2"/>
        <v>1251</v>
      </c>
      <c r="I13" s="5">
        <f t="shared" si="2"/>
        <v>1251</v>
      </c>
      <c r="J13" s="5">
        <f t="shared" si="2"/>
        <v>1039</v>
      </c>
      <c r="K13" s="5">
        <f t="shared" si="2"/>
        <v>1032</v>
      </c>
      <c r="L13" s="5">
        <f t="shared" si="2"/>
        <v>1090</v>
      </c>
      <c r="M13" s="5">
        <f t="shared" si="2"/>
        <v>1278</v>
      </c>
      <c r="N13" s="5">
        <f t="shared" si="2"/>
        <v>871</v>
      </c>
      <c r="O13" s="5">
        <f t="shared" si="2"/>
        <v>949</v>
      </c>
      <c r="P13" s="5">
        <f t="shared" si="2"/>
        <v>283</v>
      </c>
      <c r="Q13" s="5">
        <f>Q10+Q11+Q12</f>
        <v>58653</v>
      </c>
      <c r="R13" s="4"/>
    </row>
    <row r="14" spans="1:18" x14ac:dyDescent="0.25">
      <c r="R14" s="4"/>
    </row>
    <row r="15" spans="1:18" x14ac:dyDescent="0.25">
      <c r="A15" s="6" t="s">
        <v>13</v>
      </c>
      <c r="R15" s="4" t="s">
        <v>14</v>
      </c>
    </row>
    <row r="16" spans="1:18" x14ac:dyDescent="0.25">
      <c r="A16" t="s">
        <v>9</v>
      </c>
      <c r="B16">
        <v>7</v>
      </c>
      <c r="C16">
        <v>82</v>
      </c>
      <c r="D16">
        <v>37</v>
      </c>
      <c r="E16">
        <v>60</v>
      </c>
      <c r="F16">
        <v>59</v>
      </c>
      <c r="G16">
        <v>8</v>
      </c>
      <c r="H16">
        <v>12</v>
      </c>
      <c r="I16">
        <v>77</v>
      </c>
      <c r="J16" s="10">
        <v>14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3">
        <f>SUM(B16:P16)</f>
        <v>356</v>
      </c>
    </row>
    <row r="17" spans="1:17" x14ac:dyDescent="0.25">
      <c r="A17" t="s">
        <v>10</v>
      </c>
      <c r="B17">
        <v>0</v>
      </c>
      <c r="C17">
        <v>0</v>
      </c>
      <c r="D17">
        <v>0</v>
      </c>
      <c r="E17" s="1">
        <v>10</v>
      </c>
      <c r="F17">
        <v>42</v>
      </c>
      <c r="G17">
        <v>8</v>
      </c>
      <c r="H17">
        <v>15</v>
      </c>
      <c r="I17">
        <v>2</v>
      </c>
      <c r="J17" s="10">
        <v>5</v>
      </c>
      <c r="K17" s="10">
        <v>3</v>
      </c>
      <c r="L17" s="10">
        <f>2</f>
        <v>2</v>
      </c>
      <c r="M17" s="10">
        <v>7</v>
      </c>
      <c r="N17" s="10">
        <v>1</v>
      </c>
      <c r="O17" s="10">
        <f>2+1</f>
        <v>3</v>
      </c>
      <c r="P17" s="10">
        <v>2</v>
      </c>
      <c r="Q17" s="3">
        <f>SUM(B17:P17)</f>
        <v>100</v>
      </c>
    </row>
    <row r="18" spans="1:17" x14ac:dyDescent="0.25">
      <c r="A18" t="s">
        <v>26</v>
      </c>
      <c r="B18" s="15"/>
      <c r="C18" s="15"/>
      <c r="D18" s="15"/>
      <c r="E18" s="16"/>
      <c r="F18" s="15"/>
      <c r="G18" s="15"/>
      <c r="H18" s="15"/>
      <c r="I18" s="15"/>
      <c r="J18" s="17"/>
      <c r="K18" s="17"/>
      <c r="L18" s="17"/>
      <c r="M18" s="17"/>
      <c r="N18" s="10">
        <v>4</v>
      </c>
      <c r="O18" s="10">
        <f>8+7</f>
        <v>15</v>
      </c>
      <c r="P18" s="10">
        <v>2</v>
      </c>
      <c r="Q18" s="3">
        <f>SUM(B18:P18)</f>
        <v>21</v>
      </c>
    </row>
    <row r="19" spans="1:17" x14ac:dyDescent="0.25">
      <c r="A19" t="s">
        <v>11</v>
      </c>
      <c r="B19" s="11">
        <f t="shared" ref="B19:P19" si="3">B16+B17+B18</f>
        <v>7</v>
      </c>
      <c r="C19" s="11">
        <f t="shared" si="3"/>
        <v>82</v>
      </c>
      <c r="D19" s="11">
        <f t="shared" si="3"/>
        <v>37</v>
      </c>
      <c r="E19" s="11">
        <f t="shared" si="3"/>
        <v>70</v>
      </c>
      <c r="F19" s="11">
        <f t="shared" si="3"/>
        <v>101</v>
      </c>
      <c r="G19" s="11">
        <f t="shared" si="3"/>
        <v>16</v>
      </c>
      <c r="H19" s="11">
        <f t="shared" si="3"/>
        <v>27</v>
      </c>
      <c r="I19" s="11">
        <f t="shared" si="3"/>
        <v>79</v>
      </c>
      <c r="J19" s="11">
        <f t="shared" si="3"/>
        <v>19</v>
      </c>
      <c r="K19" s="11">
        <f t="shared" si="3"/>
        <v>3</v>
      </c>
      <c r="L19" s="11">
        <f t="shared" si="3"/>
        <v>2</v>
      </c>
      <c r="M19" s="11">
        <f t="shared" si="3"/>
        <v>7</v>
      </c>
      <c r="N19" s="11">
        <f t="shared" si="3"/>
        <v>5</v>
      </c>
      <c r="O19" s="11">
        <f t="shared" si="3"/>
        <v>18</v>
      </c>
      <c r="P19" s="11">
        <f t="shared" si="3"/>
        <v>4</v>
      </c>
      <c r="Q19" s="2">
        <f>Q16+Q17+Q18</f>
        <v>477</v>
      </c>
    </row>
    <row r="21" spans="1:17" x14ac:dyDescent="0.25">
      <c r="F21" s="8"/>
      <c r="Q21" s="8"/>
    </row>
    <row r="22" spans="1:17" x14ac:dyDescent="0.25">
      <c r="Q22">
        <f>Q7/Q13</f>
        <v>13231783.679981926</v>
      </c>
    </row>
    <row r="23" spans="1:17" x14ac:dyDescent="0.25">
      <c r="Q23">
        <f>Q22/4000</f>
        <v>3307.9459199954817</v>
      </c>
    </row>
    <row r="24" spans="1:17" x14ac:dyDescent="0.25">
      <c r="Q24">
        <f>57/4</f>
        <v>14.25</v>
      </c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92AFD-A314-4636-9769-68AE3A8D2FE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84DCE1CF7F205419F2FB37B0E9093F3" ma:contentTypeVersion="17" ma:contentTypeDescription="Crear nuevo documento." ma:contentTypeScope="" ma:versionID="27abd02f92a525b3e309b4095c7d34ee">
  <xsd:schema xmlns:xsd="http://www.w3.org/2001/XMLSchema" xmlns:xs="http://www.w3.org/2001/XMLSchema" xmlns:p="http://schemas.microsoft.com/office/2006/metadata/properties" xmlns:ns2="0d714547-1398-43fb-a63b-17cedb20c708" xmlns:ns3="ed11fd90-46bb-4f30-bca4-ca7247964d01" targetNamespace="http://schemas.microsoft.com/office/2006/metadata/properties" ma:root="true" ma:fieldsID="b9dd5761fde9d8580968c48c3417dd53" ns2:_="" ns3:_="">
    <xsd:import namespace="0d714547-1398-43fb-a63b-17cedb20c708"/>
    <xsd:import namespace="ed11fd90-46bb-4f30-bca4-ca7247964d0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14547-1398-43fb-a63b-17cedb20c70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4827cb-acb9-47eb-b9b2-04fb3d7e4464}" ma:internalName="TaxCatchAll" ma:showField="CatchAllData" ma:web="0d714547-1398-43fb-a63b-17cedb20c7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1fd90-46bb-4f30-bca4-ca7247964d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4c7e968-0bec-44f2-84e5-527024ed07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d714547-1398-43fb-a63b-17cedb20c708" xsi:nil="true"/>
    <lcf76f155ced4ddcb4097134ff3c332f xmlns="ed11fd90-46bb-4f30-bca4-ca7247964d0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FF3A7D-5692-400D-B1AF-43DE140D0C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14547-1398-43fb-a63b-17cedb20c708"/>
    <ds:schemaRef ds:uri="ed11fd90-46bb-4f30-bca4-ca7247964d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42C2F8-40EE-4041-AAC8-DCF70DC7FD5A}">
  <ds:schemaRefs>
    <ds:schemaRef ds:uri="http://schemas.microsoft.com/office/2006/metadata/properties"/>
    <ds:schemaRef ds:uri="http://schemas.microsoft.com/office/infopath/2007/PartnerControls"/>
    <ds:schemaRef ds:uri="0d714547-1398-43fb-a63b-17cedb20c708"/>
    <ds:schemaRef ds:uri="ed11fd90-46bb-4f30-bca4-ca7247964d01"/>
  </ds:schemaRefs>
</ds:datastoreItem>
</file>

<file path=customXml/itemProps3.xml><?xml version="1.0" encoding="utf-8"?>
<ds:datastoreItem xmlns:ds="http://schemas.openxmlformats.org/officeDocument/2006/customXml" ds:itemID="{C22CFC25-E431-424B-960C-AD35626E89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2017-2023 - Q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Oswaldo</dc:creator>
  <cp:keywords/>
  <dc:description/>
  <cp:lastModifiedBy>Contabilidad E Factoring</cp:lastModifiedBy>
  <cp:revision/>
  <dcterms:created xsi:type="dcterms:W3CDTF">2021-08-03T13:54:07Z</dcterms:created>
  <dcterms:modified xsi:type="dcterms:W3CDTF">2023-11-07T15:24:46Z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0x010100F84DCE1CF7F205419F2FB37B0E9093F3</vt:lpwstr>
  </property>
  <property fmtid="{D5CDD505-2E9C-101B-9397-08002B2CF9AE}" pid="3" name="MediaServiceImageTags">
    <vt:lpwstr/>
  </property>
</Properties>
</file>